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11\Desktop\JK TYRE\REPORT\"/>
    </mc:Choice>
  </mc:AlternateContent>
  <bookViews>
    <workbookView xWindow="0" yWindow="0" windowWidth="24000" windowHeight="9735" activeTab="1"/>
  </bookViews>
  <sheets>
    <sheet name="Building Sheet" sheetId="1" r:id="rId1"/>
    <sheet name="Building Sheet Revised 26.05.22" sheetId="5" r:id="rId2"/>
    <sheet name="Boundary Wall Length" sheetId="2" r:id="rId3"/>
    <sheet name="Lenght or Area of Road" sheetId="3" r:id="rId4"/>
    <sheet name="Drainage length" sheetId="4" r:id="rId5"/>
  </sheets>
  <definedNames>
    <definedName name="_xlnm.Print_Titles" localSheetId="1">'Building Sheet Revised 26.05.22'!$2:$4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5" l="1"/>
  <c r="K12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5" i="5"/>
  <c r="G22" i="5" l="1"/>
  <c r="E22" i="5"/>
  <c r="K19" i="5"/>
  <c r="J19" i="5"/>
  <c r="G19" i="5"/>
  <c r="E19" i="5"/>
  <c r="K106" i="5" l="1"/>
  <c r="J106" i="5"/>
  <c r="G106" i="5"/>
  <c r="E106" i="5"/>
  <c r="E105" i="5"/>
  <c r="J105" i="5"/>
  <c r="J89" i="5"/>
  <c r="E89" i="5"/>
  <c r="J77" i="5"/>
  <c r="K78" i="5"/>
  <c r="K77" i="5"/>
  <c r="J78" i="5"/>
  <c r="G78" i="5"/>
  <c r="E78" i="5"/>
  <c r="E77" i="5"/>
  <c r="K124" i="5"/>
  <c r="J124" i="5"/>
  <c r="G124" i="5"/>
  <c r="E124" i="5"/>
  <c r="K123" i="5"/>
  <c r="K122" i="5"/>
  <c r="J123" i="5"/>
  <c r="J122" i="5"/>
  <c r="E123" i="5"/>
  <c r="G122" i="5"/>
  <c r="G123" i="5"/>
  <c r="E122" i="5"/>
  <c r="K121" i="5"/>
  <c r="J121" i="5"/>
  <c r="G121" i="5"/>
  <c r="E121" i="5"/>
  <c r="K119" i="5"/>
  <c r="J119" i="5"/>
  <c r="G119" i="5"/>
  <c r="E119" i="5"/>
  <c r="E118" i="5"/>
  <c r="J118" i="5"/>
  <c r="J117" i="5"/>
  <c r="K120" i="5"/>
  <c r="G120" i="5"/>
  <c r="E120" i="5"/>
  <c r="J120" i="5"/>
  <c r="J70" i="5"/>
  <c r="K70" i="5"/>
  <c r="J69" i="5"/>
  <c r="E70" i="5"/>
  <c r="G70" i="5"/>
  <c r="E69" i="5"/>
  <c r="K117" i="5"/>
  <c r="G117" i="5"/>
  <c r="K115" i="5"/>
  <c r="J115" i="5"/>
  <c r="G116" i="5"/>
  <c r="G103" i="5"/>
  <c r="G104" i="5"/>
  <c r="G105" i="5"/>
  <c r="G107" i="5"/>
  <c r="G108" i="5"/>
  <c r="G109" i="5"/>
  <c r="G110" i="5"/>
  <c r="G111" i="5"/>
  <c r="G112" i="5"/>
  <c r="G113" i="5"/>
  <c r="G114" i="5"/>
  <c r="G115" i="5"/>
  <c r="G118" i="5"/>
  <c r="G102" i="5"/>
  <c r="E115" i="5"/>
  <c r="E112" i="5"/>
  <c r="J111" i="5"/>
  <c r="K86" i="5"/>
  <c r="J109" i="5"/>
  <c r="K109" i="5" s="1"/>
  <c r="E109" i="5"/>
  <c r="K105" i="5"/>
  <c r="E104" i="5"/>
  <c r="J103" i="5"/>
  <c r="K103" i="5"/>
  <c r="J102" i="5"/>
  <c r="K102" i="5" s="1"/>
  <c r="E103" i="5"/>
  <c r="E102" i="5"/>
  <c r="J94" i="5"/>
  <c r="K94" i="5" s="1"/>
  <c r="E101" i="5"/>
  <c r="G101" i="5" s="1"/>
  <c r="E97" i="5"/>
  <c r="G97" i="5" s="1"/>
  <c r="E96" i="5"/>
  <c r="G96" i="5" s="1"/>
  <c r="J97" i="5"/>
  <c r="K97" i="5" s="1"/>
  <c r="E95" i="5"/>
  <c r="G95" i="5" s="1"/>
  <c r="K92" i="5"/>
  <c r="G90" i="5"/>
  <c r="G87" i="5"/>
  <c r="G88" i="5"/>
  <c r="E92" i="5"/>
  <c r="G92" i="5" s="1"/>
  <c r="G85" i="5"/>
  <c r="K85" i="5"/>
  <c r="G84" i="5"/>
  <c r="G74" i="5"/>
  <c r="J76" i="5"/>
  <c r="E73" i="5"/>
  <c r="G73" i="5" s="1"/>
  <c r="G71" i="5"/>
  <c r="G72" i="5"/>
  <c r="G63" i="5"/>
  <c r="G64" i="5"/>
  <c r="G62" i="5"/>
  <c r="G60" i="5"/>
  <c r="E61" i="5"/>
  <c r="G61" i="5" s="1"/>
  <c r="E63" i="5"/>
  <c r="J62" i="5"/>
  <c r="K62" i="5" s="1"/>
  <c r="J61" i="5"/>
  <c r="K61" i="5"/>
  <c r="K60" i="5"/>
  <c r="K63" i="5"/>
  <c r="K64" i="5"/>
  <c r="K65" i="5"/>
  <c r="K66" i="5"/>
  <c r="K67" i="5"/>
  <c r="K68" i="5"/>
  <c r="K69" i="5"/>
  <c r="K71" i="5"/>
  <c r="K72" i="5"/>
  <c r="K73" i="5"/>
  <c r="K74" i="5"/>
  <c r="K75" i="5"/>
  <c r="K76" i="5"/>
  <c r="K79" i="5"/>
  <c r="K80" i="5"/>
  <c r="K81" i="5"/>
  <c r="K82" i="5"/>
  <c r="K83" i="5"/>
  <c r="K84" i="5"/>
  <c r="K87" i="5"/>
  <c r="K88" i="5"/>
  <c r="K89" i="5"/>
  <c r="K90" i="5"/>
  <c r="K91" i="5"/>
  <c r="K93" i="5"/>
  <c r="K95" i="5"/>
  <c r="K96" i="5"/>
  <c r="K98" i="5"/>
  <c r="K99" i="5"/>
  <c r="K100" i="5"/>
  <c r="K101" i="5"/>
  <c r="K104" i="5"/>
  <c r="K107" i="5"/>
  <c r="K108" i="5"/>
  <c r="K110" i="5"/>
  <c r="K111" i="5"/>
  <c r="K112" i="5"/>
  <c r="K113" i="5"/>
  <c r="K114" i="5"/>
  <c r="K116" i="5"/>
  <c r="K118" i="5"/>
  <c r="J59" i="5"/>
  <c r="K59" i="5"/>
  <c r="E59" i="5"/>
  <c r="G59" i="5" s="1"/>
  <c r="J57" i="5"/>
  <c r="K57" i="5" s="1"/>
  <c r="J58" i="5"/>
  <c r="K58" i="5" s="1"/>
  <c r="G56" i="5"/>
  <c r="E58" i="5"/>
  <c r="G58" i="5" s="1"/>
  <c r="K56" i="5"/>
  <c r="K55" i="5"/>
  <c r="E55" i="5"/>
  <c r="G55" i="5" s="1"/>
  <c r="K54" i="5"/>
  <c r="K53" i="5"/>
  <c r="K52" i="5"/>
  <c r="K51" i="5"/>
  <c r="K50" i="5"/>
  <c r="K49" i="5"/>
  <c r="K48" i="5"/>
  <c r="K47" i="5"/>
  <c r="K46" i="5"/>
  <c r="K26" i="1"/>
  <c r="K25" i="1"/>
  <c r="K24" i="1"/>
  <c r="K23" i="1"/>
  <c r="K22" i="1"/>
  <c r="K21" i="1"/>
  <c r="K45" i="5"/>
  <c r="E44" i="5"/>
  <c r="G44" i="5" s="1"/>
  <c r="K44" i="5"/>
  <c r="K43" i="5"/>
  <c r="K42" i="5"/>
  <c r="K41" i="5"/>
  <c r="K40" i="5"/>
  <c r="K15" i="1"/>
  <c r="K39" i="5"/>
  <c r="E39" i="5"/>
  <c r="G39" i="5" s="1"/>
  <c r="J38" i="5"/>
  <c r="K38" i="5" s="1"/>
  <c r="E38" i="5"/>
  <c r="G38" i="5" s="1"/>
  <c r="J37" i="5"/>
  <c r="K37" i="5" s="1"/>
  <c r="J35" i="5"/>
  <c r="K35" i="5" s="1"/>
  <c r="J34" i="5"/>
  <c r="K34" i="5" s="1"/>
  <c r="J33" i="5"/>
  <c r="K33" i="5" s="1"/>
  <c r="J32" i="5"/>
  <c r="K32" i="5" s="1"/>
  <c r="E35" i="5"/>
  <c r="G35" i="5" s="1"/>
  <c r="E34" i="5"/>
  <c r="G34" i="5" s="1"/>
  <c r="E37" i="5"/>
  <c r="G37" i="5" s="1"/>
  <c r="E33" i="5"/>
  <c r="G33" i="5" s="1"/>
  <c r="E32" i="5"/>
  <c r="G32" i="5" s="1"/>
  <c r="E36" i="5"/>
  <c r="G36" i="5" s="1"/>
  <c r="J36" i="5"/>
  <c r="K36" i="5" s="1"/>
  <c r="G7" i="5"/>
  <c r="G8" i="5"/>
  <c r="G12" i="5"/>
  <c r="G13" i="5"/>
  <c r="G18" i="5"/>
  <c r="G5" i="5"/>
  <c r="J31" i="5"/>
  <c r="K31" i="5" s="1"/>
  <c r="E31" i="5"/>
  <c r="G31" i="5" s="1"/>
  <c r="J30" i="5"/>
  <c r="K30" i="5" s="1"/>
  <c r="E30" i="5"/>
  <c r="G30" i="5" s="1"/>
  <c r="J29" i="5"/>
  <c r="K29" i="5" s="1"/>
  <c r="J28" i="5"/>
  <c r="K28" i="5" s="1"/>
  <c r="J27" i="5"/>
  <c r="K27" i="5" s="1"/>
  <c r="E28" i="5"/>
  <c r="G28" i="5" s="1"/>
  <c r="E29" i="5"/>
  <c r="G29" i="5" s="1"/>
  <c r="J26" i="5" l="1"/>
  <c r="K26" i="5" s="1"/>
  <c r="E26" i="5"/>
  <c r="G26" i="5" s="1"/>
  <c r="J25" i="5"/>
  <c r="K25" i="5" s="1"/>
  <c r="J24" i="5"/>
  <c r="K24" i="5" s="1"/>
  <c r="J23" i="5"/>
  <c r="K23" i="5" s="1"/>
  <c r="E25" i="5"/>
  <c r="G25" i="5" s="1"/>
  <c r="E24" i="5"/>
  <c r="G24" i="5" s="1"/>
  <c r="E23" i="5"/>
  <c r="G23" i="5" s="1"/>
  <c r="J21" i="5"/>
  <c r="K21" i="5" s="1"/>
  <c r="E21" i="5"/>
  <c r="G21" i="5" s="1"/>
  <c r="J20" i="5"/>
  <c r="K20" i="5" s="1"/>
  <c r="E20" i="5"/>
  <c r="G20" i="5" s="1"/>
  <c r="J18" i="5"/>
  <c r="K18" i="5" s="1"/>
  <c r="J17" i="5"/>
  <c r="K17" i="5" s="1"/>
  <c r="E17" i="5"/>
  <c r="G17" i="5" s="1"/>
  <c r="J16" i="5"/>
  <c r="K16" i="5" s="1"/>
  <c r="E16" i="5"/>
  <c r="G16" i="5" s="1"/>
  <c r="J11" i="5"/>
  <c r="K11" i="5" s="1"/>
  <c r="E11" i="5"/>
  <c r="G11" i="5" s="1"/>
  <c r="J10" i="5"/>
  <c r="K10" i="5" s="1"/>
  <c r="J15" i="5"/>
  <c r="K15" i="5" s="1"/>
  <c r="E15" i="5"/>
  <c r="G15" i="5" s="1"/>
  <c r="J14" i="5"/>
  <c r="K14" i="5" s="1"/>
  <c r="J13" i="5"/>
  <c r="K13" i="5" s="1"/>
  <c r="J12" i="5"/>
  <c r="K12" i="5" s="1"/>
  <c r="E14" i="5"/>
  <c r="G14" i="5" s="1"/>
  <c r="E9" i="5"/>
  <c r="G9" i="5" s="1"/>
  <c r="E10" i="5"/>
  <c r="G10" i="5" s="1"/>
  <c r="J9" i="5"/>
  <c r="K9" i="5" s="1"/>
  <c r="J8" i="5"/>
  <c r="K8" i="5" s="1"/>
  <c r="J7" i="5"/>
  <c r="K7" i="5" s="1"/>
  <c r="J6" i="5"/>
  <c r="K6" i="5" s="1"/>
  <c r="E6" i="5"/>
  <c r="G6" i="5" s="1"/>
  <c r="J5" i="5"/>
  <c r="K5" i="5" s="1"/>
  <c r="E5" i="1"/>
  <c r="E114" i="5"/>
  <c r="E113" i="5"/>
  <c r="E111" i="5"/>
  <c r="E108" i="5"/>
  <c r="E107" i="5"/>
  <c r="E100" i="5"/>
  <c r="G100" i="5" s="1"/>
  <c r="E99" i="5"/>
  <c r="G99" i="5" s="1"/>
  <c r="E98" i="5"/>
  <c r="G98" i="5" s="1"/>
  <c r="E94" i="5"/>
  <c r="G94" i="5" s="1"/>
  <c r="E93" i="5"/>
  <c r="G93" i="5" s="1"/>
  <c r="E91" i="5"/>
  <c r="G91" i="5" s="1"/>
  <c r="E86" i="5"/>
  <c r="G86" i="5" s="1"/>
  <c r="E83" i="5"/>
  <c r="E82" i="5"/>
  <c r="E81" i="5"/>
  <c r="G81" i="5" s="1"/>
  <c r="E80" i="5"/>
  <c r="G80" i="5" s="1"/>
  <c r="E79" i="5"/>
  <c r="G79" i="5" s="1"/>
  <c r="G77" i="5"/>
  <c r="E76" i="5"/>
  <c r="G76" i="5" s="1"/>
  <c r="E75" i="5"/>
  <c r="G75" i="5" s="1"/>
  <c r="G69" i="5"/>
  <c r="E68" i="5"/>
  <c r="G68" i="5" s="1"/>
  <c r="E67" i="5"/>
  <c r="G67" i="5" s="1"/>
  <c r="E66" i="5"/>
  <c r="G66" i="5" s="1"/>
  <c r="E65" i="5"/>
  <c r="G65" i="5" s="1"/>
  <c r="E57" i="5"/>
  <c r="G57" i="5" s="1"/>
  <c r="E54" i="5"/>
  <c r="G54" i="5" s="1"/>
  <c r="E53" i="5"/>
  <c r="G53" i="5" s="1"/>
  <c r="E52" i="5"/>
  <c r="G52" i="5" s="1"/>
  <c r="E51" i="5"/>
  <c r="G51" i="5" s="1"/>
  <c r="E50" i="5"/>
  <c r="G50" i="5" s="1"/>
  <c r="E49" i="5"/>
  <c r="G49" i="5" s="1"/>
  <c r="E48" i="5"/>
  <c r="G48" i="5" s="1"/>
  <c r="E47" i="5"/>
  <c r="G47" i="5" s="1"/>
  <c r="E46" i="5"/>
  <c r="G46" i="5" s="1"/>
  <c r="E45" i="5"/>
  <c r="G45" i="5" s="1"/>
  <c r="E43" i="5"/>
  <c r="G43" i="5" s="1"/>
  <c r="E42" i="5"/>
  <c r="G42" i="5" s="1"/>
  <c r="E41" i="5"/>
  <c r="G41" i="5" s="1"/>
  <c r="E40" i="5"/>
  <c r="G40" i="5" s="1"/>
  <c r="E27" i="5"/>
  <c r="G27" i="5" s="1"/>
  <c r="E86" i="1" l="1"/>
  <c r="E6" i="1" l="1"/>
  <c r="E16" i="1"/>
  <c r="E78" i="1"/>
  <c r="E74" i="1"/>
  <c r="E75" i="1"/>
  <c r="E53" i="1"/>
  <c r="E52" i="1"/>
  <c r="E49" i="1"/>
  <c r="E50" i="1"/>
  <c r="E81" i="1"/>
  <c r="E72" i="1"/>
  <c r="E69" i="1"/>
  <c r="E66" i="1"/>
  <c r="E63" i="1"/>
  <c r="E62" i="1"/>
  <c r="E61" i="1"/>
  <c r="E56" i="1"/>
  <c r="E40" i="1"/>
  <c r="E39" i="1"/>
  <c r="E14" i="1"/>
  <c r="E64" i="1"/>
  <c r="E59" i="1"/>
  <c r="E35" i="1"/>
  <c r="E38" i="1"/>
  <c r="E17" i="1"/>
  <c r="E85" i="1"/>
  <c r="E47" i="1"/>
  <c r="E46" i="1"/>
  <c r="E45" i="1"/>
  <c r="E22" i="1"/>
  <c r="E18" i="1"/>
  <c r="E13" i="1"/>
  <c r="E12" i="1"/>
  <c r="E11" i="1"/>
  <c r="E10" i="1"/>
  <c r="G6" i="1"/>
  <c r="G53" i="1"/>
  <c r="G58" i="1"/>
  <c r="G67" i="1"/>
  <c r="E65" i="1"/>
  <c r="G75" i="1"/>
  <c r="E77" i="1"/>
  <c r="E79" i="1"/>
  <c r="E82" i="1"/>
  <c r="E83" i="1"/>
  <c r="E84" i="1"/>
  <c r="E80" i="1"/>
  <c r="E51" i="1"/>
  <c r="E76" i="1"/>
  <c r="E73" i="1"/>
  <c r="E71" i="1"/>
  <c r="E70" i="1"/>
  <c r="E68" i="1"/>
  <c r="E57" i="1"/>
  <c r="E55" i="1"/>
  <c r="E54" i="1"/>
  <c r="E48" i="1"/>
  <c r="K37" i="1"/>
  <c r="E44" i="1"/>
  <c r="E43" i="1"/>
  <c r="E42" i="1"/>
  <c r="E41" i="1"/>
  <c r="E37" i="1"/>
  <c r="E36" i="1"/>
  <c r="E34" i="1"/>
  <c r="E33" i="1"/>
  <c r="E31" i="1"/>
  <c r="E30" i="1"/>
  <c r="E29" i="1"/>
  <c r="E28" i="1"/>
  <c r="E27" i="1"/>
  <c r="E26" i="1"/>
  <c r="E25" i="1"/>
  <c r="E24" i="1"/>
  <c r="E23" i="1"/>
  <c r="E21" i="1"/>
  <c r="E20" i="1"/>
  <c r="E19" i="1"/>
  <c r="E15" i="1"/>
  <c r="K43" i="1" l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6" i="1" l="1"/>
  <c r="K8" i="1"/>
  <c r="K9" i="1"/>
  <c r="K10" i="1"/>
  <c r="K11" i="1"/>
  <c r="K12" i="1"/>
  <c r="K14" i="1"/>
  <c r="K16" i="1"/>
  <c r="K17" i="1"/>
  <c r="K18" i="1"/>
  <c r="K19" i="1"/>
  <c r="K20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5" i="1"/>
</calcChain>
</file>

<file path=xl/sharedStrings.xml><?xml version="1.0" encoding="utf-8"?>
<sst xmlns="http://schemas.openxmlformats.org/spreadsheetml/2006/main" count="761" uniqueCount="209">
  <si>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</si>
  <si>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</si>
  <si>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</si>
  <si>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</si>
  <si>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</si>
  <si>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</si>
  <si>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Glass facade on RCC steel frame</t>
  </si>
  <si>
    <t>AC sheet roofed building mounted on steel trusses resting on RCC column</t>
  </si>
  <si>
    <t>S.No.</t>
  </si>
  <si>
    <t>FACTORY BUILDINGS</t>
  </si>
  <si>
    <t xml:space="preserve">CIVIL/STRUCTURES VALUATION </t>
  </si>
  <si>
    <t>Drainage Length in Running Meter</t>
  </si>
  <si>
    <t>Building/ Block Name</t>
  </si>
  <si>
    <t>Type of construction
(select from drop down)</t>
  </si>
  <si>
    <t>GI shed roof mounted on iron pillars, trusses frame structure with outer brick wall</t>
  </si>
  <si>
    <t>Area
(in sq. mtr.)</t>
  </si>
  <si>
    <t>Area
(sq. fts.)</t>
  </si>
  <si>
    <t>RMS</t>
  </si>
  <si>
    <t xml:space="preserve">BANBURY &amp; MIXING </t>
  </si>
  <si>
    <t>THERMOPACK</t>
  </si>
  <si>
    <t>STOCK PREPERATION</t>
  </si>
  <si>
    <t>TYRE BUILDING</t>
  </si>
  <si>
    <t>GREEN TYRE STORAGE</t>
  </si>
  <si>
    <t>TYRE CURING &amp; FINAL FINISH</t>
  </si>
  <si>
    <t>FGWH ( INCLUDING Mezz. )</t>
  </si>
  <si>
    <t>ANNEXE GROUND  FLOOR</t>
  </si>
  <si>
    <t>TYRE REPAIR</t>
  </si>
  <si>
    <t>TYRE TESTING</t>
  </si>
  <si>
    <t>AHU &amp; TIOLET</t>
  </si>
  <si>
    <t>MOULD SHOP</t>
  </si>
  <si>
    <t>SUB STATION &amp; TRANSFORMER</t>
  </si>
  <si>
    <t>ECS ROOM</t>
  </si>
  <si>
    <t>LABORATORY</t>
  </si>
  <si>
    <t>BU 2 OFFICE &amp; CHANGING ROOM</t>
  </si>
  <si>
    <t>ENTYR GATE</t>
  </si>
  <si>
    <t>EMMERGENCY STORE</t>
  </si>
  <si>
    <t>LINER REROLLING AREA</t>
  </si>
  <si>
    <t>WORK SHOP</t>
  </si>
  <si>
    <t>AC CONTROL ROOM &amp; TRANSFORMER</t>
  </si>
  <si>
    <t>DC CONTROL ROOM</t>
  </si>
  <si>
    <t>ANNEXE OFFICE</t>
  </si>
  <si>
    <t xml:space="preserve">BULK OIL </t>
  </si>
  <si>
    <t>CARBON BLACK STORAGE</t>
  </si>
  <si>
    <t>Unloading area</t>
  </si>
  <si>
    <t>Blower room &amp; control  room</t>
  </si>
  <si>
    <t>Carbon storage</t>
  </si>
  <si>
    <t xml:space="preserve">ELASTO TANK </t>
  </si>
  <si>
    <t>10 KL HSD TANK</t>
  </si>
  <si>
    <t>CPH</t>
  </si>
  <si>
    <t>COOLING TOWER NO. 1</t>
  </si>
  <si>
    <t>COMPRESSOR/CHILLER</t>
  </si>
  <si>
    <t>GEN STORES</t>
  </si>
  <si>
    <t>6.6 KVA STATION</t>
  </si>
  <si>
    <t>MATERIAL HAND. W/SHOP</t>
  </si>
  <si>
    <t>BOILER HOUSE</t>
  </si>
  <si>
    <t>COOLING TOWER NO. 2</t>
  </si>
  <si>
    <t>COOLING TOWER NO. 3</t>
  </si>
  <si>
    <t>D.M.PLANT</t>
  </si>
  <si>
    <t>D.M.PLANT YARD</t>
  </si>
  <si>
    <t>PLANT GATE</t>
  </si>
  <si>
    <t>WEIGH BRIDGE</t>
  </si>
  <si>
    <t>CHEMICAL HOUSE</t>
  </si>
  <si>
    <t>PUMP HOUSE</t>
  </si>
  <si>
    <t>CYCLE STAND</t>
  </si>
  <si>
    <t>MAIN GATE</t>
  </si>
  <si>
    <t>TRAINING CENTRE</t>
  </si>
  <si>
    <t xml:space="preserve">CANTEEN </t>
  </si>
  <si>
    <t>RESERVOIR TANK   (2 NOS.)</t>
  </si>
  <si>
    <t xml:space="preserve">CLARIFLACULATOR </t>
  </si>
  <si>
    <t>L.S/H.S. TANK</t>
  </si>
  <si>
    <t>50 KL HSD TANK</t>
  </si>
  <si>
    <t>HEXANE ROOM</t>
  </si>
  <si>
    <t>132 KVA YARD</t>
  </si>
  <si>
    <t>ASH SILO</t>
  </si>
  <si>
    <t>OH. TANK</t>
  </si>
  <si>
    <t>BACK WASH TANK</t>
  </si>
  <si>
    <t>COAL CRUSHER</t>
  </si>
  <si>
    <t>SECURITY BARRAK</t>
  </si>
  <si>
    <t>NEPTHA YARD (OPEN )</t>
  </si>
  <si>
    <t>CHIMNEY NEAR THERMOPACK</t>
  </si>
  <si>
    <t>CHIMNEY NEAR  20 T BOILER</t>
  </si>
  <si>
    <t>MEZANINE FLOORS IN PLANT</t>
  </si>
  <si>
    <t>NEW DG HOUSE</t>
  </si>
  <si>
    <t>COOLING TOWER NO.4</t>
  </si>
  <si>
    <t>NEW BOILER HOUSE 50 TON</t>
  </si>
  <si>
    <t>CHIMNEY NEAR  50 T BOILER</t>
  </si>
  <si>
    <t>TURBINE</t>
  </si>
  <si>
    <t>COOLING TOWER NO.5</t>
  </si>
  <si>
    <t>WATER RESOVIOR</t>
  </si>
  <si>
    <t>WEIGH BRIDGE  (2 NOS.)</t>
  </si>
  <si>
    <t>HAZARDUS STORE (2 NOS.)</t>
  </si>
  <si>
    <t>PROJECT GODOWN</t>
  </si>
  <si>
    <t>CONTRACTOR SHED</t>
  </si>
  <si>
    <t>BUS PARKING SHED</t>
  </si>
  <si>
    <t>E.T.PLANT</t>
  </si>
  <si>
    <t>32 TPH Boiler</t>
  </si>
  <si>
    <t>Very Good</t>
  </si>
  <si>
    <t>TYRE  CAFÉ</t>
  </si>
  <si>
    <t>Good</t>
  </si>
  <si>
    <t>Floor wise Height (Ft.)</t>
  </si>
  <si>
    <t>Total Height  (Ft.)</t>
  </si>
  <si>
    <t>1991, 2004</t>
  </si>
  <si>
    <t>1991, 1998, 2004, 2006</t>
  </si>
  <si>
    <t>1991, 2004, 2006, 2011</t>
  </si>
  <si>
    <t xml:space="preserve">Roof Pattern </t>
  </si>
  <si>
    <t>RMS UNLOADING PLATFORM</t>
  </si>
  <si>
    <t>RMS GODOWNS</t>
  </si>
  <si>
    <t>Galvalume sheet roofed building mounted on steel trusses resting on RCC column</t>
  </si>
  <si>
    <t>BANBURY &amp; MIXING # 1,2 &amp; 3 BASEMENT</t>
  </si>
  <si>
    <t>BANBURY &amp; MIXING # 1,2 &amp; 3 GROUND FLOOR</t>
  </si>
  <si>
    <t>GALVALUME ROOFING SHED</t>
  </si>
  <si>
    <t>RCC ROOF SLAB</t>
  </si>
  <si>
    <t>BANBURY &amp; MIXING # 1,2 &amp; 3, 1st FLOOR</t>
  </si>
  <si>
    <t>BANBURY &amp; MIXING # 4 BASEMENT</t>
  </si>
  <si>
    <t>BANBURY &amp; MIXING # 4 GROUND FLOOR</t>
  </si>
  <si>
    <t>BANBURY &amp; MIXING # 4, 1st FLOOR</t>
  </si>
  <si>
    <t>BANBURY &amp; MIXING # 1,2 &amp; 3, 2nd FLOOR</t>
  </si>
  <si>
    <t>DIP UNIT</t>
  </si>
  <si>
    <t>RCC COFFERS ROOF SLAB</t>
  </si>
  <si>
    <t>STOCK PREPERATION TRIPLEX EXTRUDER</t>
  </si>
  <si>
    <t>STOCK PREPERATION DUPLEX EXTRUDER</t>
  </si>
  <si>
    <t>RCC DECK SLAB ROOF</t>
  </si>
  <si>
    <t>TYRE BUILDING HALL # 3</t>
  </si>
  <si>
    <t>RCC ROOF SLAB CAST IN SITU</t>
  </si>
  <si>
    <t>TYRE CURING # 6 &amp; FINAL FINISH</t>
  </si>
  <si>
    <t>TYRE INSPECTION (MEZZ. FLOOR)</t>
  </si>
  <si>
    <t>Metallic framed pillar beam column structure on RCC slab</t>
  </si>
  <si>
    <t>FGWH # 1,2 (GROUND FLOOR)</t>
  </si>
  <si>
    <t>FGWH # 3  (GROUND FLOOR)</t>
  </si>
  <si>
    <t>FGWH # 5</t>
  </si>
  <si>
    <t>Galvalume roofed building mounted on PEB steel trusses resting on Metallic column</t>
  </si>
  <si>
    <t>YARD</t>
  </si>
  <si>
    <t>SUB STATION &amp; TRANSFORMER (PCC# 3)</t>
  </si>
  <si>
    <t>TYRE  CAFÉ (PRODUCT GALLERY)</t>
  </si>
  <si>
    <t>EMMERGENCY STORE / DOJO ROOM</t>
  </si>
  <si>
    <t>AC CONTROL ROOM &amp; TRANSFORMER ROOM</t>
  </si>
  <si>
    <t>Galvalume sheet roofed building mounted on steel trusses resting on RCC column &amp; Brick Wall</t>
  </si>
  <si>
    <t>CARBON BLACK STORAGE (MACHINE ROOM)</t>
  </si>
  <si>
    <t>CARBON BLACK STORAGE (BLOWER &amp; CONTROL ROOM)</t>
  </si>
  <si>
    <t>ELASTO TANK (CONTROL ROOM)</t>
  </si>
  <si>
    <t>Open Yard</t>
  </si>
  <si>
    <t>CPH (CEMENT HOUSE)</t>
  </si>
  <si>
    <t>ASBESTOS ROOFING SHED</t>
  </si>
  <si>
    <t>Asbestos sheet roofed building mounted on steel trusses resting on RCC column &amp; Brick Wall</t>
  </si>
  <si>
    <t>GENERAL STORES</t>
  </si>
  <si>
    <t>MATERIAL HAND. WORKSHOP</t>
  </si>
  <si>
    <t>WEIGH BRIDGE # 1 &amp; 2</t>
  </si>
  <si>
    <t>TRAINING CENTRE (HRD)</t>
  </si>
  <si>
    <t>Galvalume sheet roofed building mounted on steel trusses resting on RCC column &amp; Wall</t>
  </si>
  <si>
    <t>132 KVA YARD SUB STATION</t>
  </si>
  <si>
    <t>Open Yard, Structure RC Flooring</t>
  </si>
  <si>
    <t>ASH SILO (20 TPH BOILER)</t>
  </si>
  <si>
    <t>ASH SILO (32 TPH BOILER)</t>
  </si>
  <si>
    <t>TWIN O.H. TANK, CAPACITY: 68.0 CUM.</t>
  </si>
  <si>
    <t>SECURITY BARRAK (R.S.O.)</t>
  </si>
  <si>
    <t>GI &amp; Asbestos sheet roofed building mounted on steel trusses resting on RCC column &amp; Wall</t>
  </si>
  <si>
    <t>BACK WASH TANK, CAPACITY: 150.CUM.</t>
  </si>
  <si>
    <t>NEW DG HOUSE - (PART-1)</t>
  </si>
  <si>
    <t>NEW DG HOUSE - (PART-2)</t>
  </si>
  <si>
    <t xml:space="preserve">COOLING TOWER NO. # 4. </t>
  </si>
  <si>
    <t>COOLING TOWER NO. # 5</t>
  </si>
  <si>
    <t>WATER RESERVOIR TANK, CAPACITY: 2500 CUM.</t>
  </si>
  <si>
    <t>WATER RESERVOIR TANK, CAPACITY: 2475 CUM.</t>
  </si>
  <si>
    <t>WATER CLARIFLACULATOR, CAPACITY (630.0 CUM.)</t>
  </si>
  <si>
    <t>GI SHEET ROOFING SHED</t>
  </si>
  <si>
    <t>GI sheet roofed building mounted on steel trusses resting on Metallic Column &amp; Brick Wall</t>
  </si>
  <si>
    <t>GI &amp; ASBESTOS SHEET ROOFING SHED</t>
  </si>
  <si>
    <t>GI / Asbestos sheet roofed building mounted on steel trusses resting on Metallic Column &amp; Brick Wall</t>
  </si>
  <si>
    <t>ASBESTOS SHEET ROOFING SHED</t>
  </si>
  <si>
    <t>Galvalume sheet roofed building mounted on steel trusses resting on Metallic Column &amp; Brick Wall</t>
  </si>
  <si>
    <t>Asbestos sheet roofed building mounted on steel trusses resting on Metallic Column &amp; Brick Wall</t>
  </si>
  <si>
    <t>GALVALUME SHEET ROOFING SHED</t>
  </si>
  <si>
    <t>E.T. PLANT (EFFLUENT TREATMENT PLANT)</t>
  </si>
  <si>
    <t>S.T. PLANT (SEWER TREATMENT PLANT)</t>
  </si>
  <si>
    <t>Open Yard, CAPACITY: 500.0 CUM/DAY</t>
  </si>
  <si>
    <t>Open Yard CAPACITY: 160 CUM./DAY</t>
  </si>
  <si>
    <t>CAR STAND</t>
  </si>
  <si>
    <t>BIKE / CYCLE PARKING SHED</t>
  </si>
  <si>
    <t>BOILER HOUSE 20 TPH (MEZZ. FLOOR)</t>
  </si>
  <si>
    <t xml:space="preserve">BIO MASS SHED </t>
  </si>
  <si>
    <t>32 TPH Boiler (MEZZ. FLOOR)</t>
  </si>
  <si>
    <t xml:space="preserve">COAL STORAGE SHED </t>
  </si>
  <si>
    <t>ELECTRICAL WORK SHOP</t>
  </si>
  <si>
    <t>MOULD SHOP SHED</t>
  </si>
  <si>
    <t xml:space="preserve">MECHANICAL WORK SHOP </t>
  </si>
  <si>
    <t>CHEMICAL HOUSE - 1</t>
  </si>
  <si>
    <t>CHEMICAL HOUSE - 2</t>
  </si>
  <si>
    <t>SULPHUR ROOM</t>
  </si>
  <si>
    <t>32 TPH Boiler (RCC ROOF SLAB)</t>
  </si>
  <si>
    <t>BOILER HOUSE 20 TPH (RCC SLAB)</t>
  </si>
  <si>
    <t>BANBURY &amp; MIXING # 4, 2nd FLOOR</t>
  </si>
  <si>
    <t>STOCK PREPARATION: 4-ROLL CALENDAR / DUAL EXTRUDER</t>
  </si>
  <si>
    <t>TYRE BUILDING MACJINE (TBM)</t>
  </si>
  <si>
    <t>RCC framed pillar beam column structure on RCC slab, Cast in SITU</t>
  </si>
  <si>
    <t>TYRE CURING # 1,2 &amp; FINAL FINISH</t>
  </si>
  <si>
    <t>RCC framed pillar beam column structure on RCC slab, Precast Coffer Slab</t>
  </si>
  <si>
    <t>TYRE CURING # 4 &amp; FINAL FINISH, (PRECAST COFFER SLAB)</t>
  </si>
  <si>
    <t>TYRE CURING # 5 &amp; FINAL FINISH, (PRECAST COFFER SLAB)</t>
  </si>
  <si>
    <t>FGWH # 1,2 (MEZZ. FLOOR), STRUCTURAL</t>
  </si>
  <si>
    <t xml:space="preserve">FGWH # 4  (GROUND FLOOR) </t>
  </si>
  <si>
    <t xml:space="preserve">FGWH # 3  (MEZZ. FLOOR), RCC </t>
  </si>
  <si>
    <t>FGWH # 4  (MEZZ. FLOOR), RCC</t>
  </si>
  <si>
    <t>50 TPH BOILER HOUSE (GROUND FLOOR), NOT IN USE</t>
  </si>
  <si>
    <t>50 TPH BOILER HOUSE (MEZZ. FLOOR), NOT IN USE</t>
  </si>
  <si>
    <t>TURBINE RCC ROOF,NOT IN USE</t>
  </si>
  <si>
    <t>TURBINE (MEZZ. FLOOR), NOT IN USE</t>
  </si>
  <si>
    <t>TYRE BUILDING HALL # 1 ( Precast)</t>
  </si>
  <si>
    <t>TYRE BUILDING HALL # 2 ( Precast)</t>
  </si>
  <si>
    <t>CIVIL/STRUCTURES VALUATION -JK TYRE &amp; INDUSTRIES LTD, BANMORE ..DISTT…MORENA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</si>
</sst>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0" fillId="0" borderId="1" xfId="0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vertical="center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left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quotePrefix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quotePrefix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6"/>
  <sheetViews>
    <sheetView zoomScaleNormal="100" workbookViewId="0">
      <pane ySplit="4" topLeftCell="A41" activePane="bottomLeft" state="frozen"/>
      <selection pane="bottomLeft" activeCell="K47" sqref="K47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6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56.85546875" style="5" customWidth="1"/>
    <col min="9" max="9" width="12" style="1" customWidth="1"/>
    <col min="10" max="10" width="13.42578125" style="1" customWidth="1"/>
    <col min="11" max="11" width="11.7109375" style="1" customWidth="1"/>
    <col min="13" max="13" width="77.7109375" hidden="1" customWidth="1"/>
  </cols>
  <sheetData>
    <row r="2" spans="2:13" ht="15.75" x14ac:dyDescent="0.25">
      <c r="B2" s="68" t="s">
        <v>10</v>
      </c>
      <c r="C2" s="68"/>
      <c r="D2" s="68"/>
      <c r="E2" s="68"/>
      <c r="F2" s="68"/>
      <c r="G2" s="68"/>
      <c r="H2" s="68"/>
      <c r="I2" s="68"/>
      <c r="J2" s="68"/>
      <c r="K2" s="68"/>
    </row>
    <row r="3" spans="2:13" ht="30" x14ac:dyDescent="0.25">
      <c r="B3" s="8" t="s">
        <v>8</v>
      </c>
      <c r="C3" s="11" t="s">
        <v>12</v>
      </c>
      <c r="D3" s="8" t="s">
        <v>0</v>
      </c>
      <c r="E3" s="8" t="s">
        <v>99</v>
      </c>
      <c r="F3" s="8" t="s">
        <v>1</v>
      </c>
      <c r="G3" s="8" t="s">
        <v>100</v>
      </c>
      <c r="H3" s="8" t="s">
        <v>13</v>
      </c>
      <c r="I3" s="8" t="s">
        <v>2</v>
      </c>
      <c r="J3" s="8" t="s">
        <v>15</v>
      </c>
      <c r="K3" s="8" t="s">
        <v>16</v>
      </c>
      <c r="M3" t="s">
        <v>3</v>
      </c>
    </row>
    <row r="4" spans="2:13" ht="15" customHeight="1" x14ac:dyDescent="0.25">
      <c r="B4" s="69" t="s">
        <v>9</v>
      </c>
      <c r="C4" s="70"/>
      <c r="D4" s="70"/>
      <c r="E4" s="70"/>
      <c r="F4" s="70"/>
      <c r="G4" s="70"/>
      <c r="H4" s="70"/>
      <c r="I4" s="70"/>
      <c r="J4" s="70"/>
      <c r="K4" s="70"/>
      <c r="M4" t="s">
        <v>4</v>
      </c>
    </row>
    <row r="5" spans="2:13" x14ac:dyDescent="0.25">
      <c r="B5" s="3">
        <v>1</v>
      </c>
      <c r="C5" s="13" t="s">
        <v>17</v>
      </c>
      <c r="D5" s="4">
        <v>1</v>
      </c>
      <c r="E5" s="19">
        <f>6*3.328</f>
        <v>19.968</v>
      </c>
      <c r="F5" s="3">
        <v>1991</v>
      </c>
      <c r="G5" s="3">
        <v>20</v>
      </c>
      <c r="H5" s="20" t="s">
        <v>3</v>
      </c>
      <c r="I5" s="3" t="s">
        <v>96</v>
      </c>
      <c r="J5" s="10">
        <v>5950</v>
      </c>
      <c r="K5" s="9">
        <f>10.7642*J5</f>
        <v>64046.990000000005</v>
      </c>
      <c r="M5" t="s">
        <v>5</v>
      </c>
    </row>
    <row r="6" spans="2:13" ht="30" x14ac:dyDescent="0.25">
      <c r="B6" s="3">
        <v>2</v>
      </c>
      <c r="C6" s="14" t="s">
        <v>18</v>
      </c>
      <c r="D6" s="71">
        <v>3</v>
      </c>
      <c r="E6" s="73">
        <f>(7+7+7)*3.328</f>
        <v>69.887999999999991</v>
      </c>
      <c r="F6" s="75" t="s">
        <v>101</v>
      </c>
      <c r="G6" s="76">
        <f>21*3.328</f>
        <v>69.887999999999991</v>
      </c>
      <c r="H6" s="20" t="s">
        <v>7</v>
      </c>
      <c r="I6" s="3" t="s">
        <v>96</v>
      </c>
      <c r="J6" s="78">
        <v>7000</v>
      </c>
      <c r="K6" s="66">
        <f t="shared" ref="K6:K42" si="0">10.7642*J6</f>
        <v>75349.400000000009</v>
      </c>
      <c r="M6" t="s">
        <v>14</v>
      </c>
    </row>
    <row r="7" spans="2:13" ht="30" x14ac:dyDescent="0.25">
      <c r="B7" s="3">
        <v>3</v>
      </c>
      <c r="C7" s="25" t="s">
        <v>18</v>
      </c>
      <c r="D7" s="72"/>
      <c r="E7" s="74"/>
      <c r="F7" s="65"/>
      <c r="G7" s="77"/>
      <c r="H7" s="20" t="s">
        <v>7</v>
      </c>
      <c r="I7" s="3" t="s">
        <v>96</v>
      </c>
      <c r="J7" s="79"/>
      <c r="K7" s="67"/>
    </row>
    <row r="8" spans="2:13" ht="30" x14ac:dyDescent="0.25">
      <c r="B8" s="3">
        <v>4</v>
      </c>
      <c r="C8" s="33" t="s">
        <v>19</v>
      </c>
      <c r="D8" s="4">
        <v>1</v>
      </c>
      <c r="E8" s="7">
        <v>66</v>
      </c>
      <c r="F8" s="3">
        <v>1991</v>
      </c>
      <c r="G8" s="3">
        <v>66</v>
      </c>
      <c r="H8" s="20" t="s">
        <v>7</v>
      </c>
      <c r="I8" s="3" t="s">
        <v>96</v>
      </c>
      <c r="J8" s="10">
        <v>243.67</v>
      </c>
      <c r="K8" s="9">
        <f t="shared" si="0"/>
        <v>2622.9126139999998</v>
      </c>
      <c r="M8" t="s">
        <v>6</v>
      </c>
    </row>
    <row r="9" spans="2:13" ht="30" x14ac:dyDescent="0.25">
      <c r="B9" s="3">
        <v>5</v>
      </c>
      <c r="C9" s="15" t="s">
        <v>20</v>
      </c>
      <c r="D9" s="4">
        <v>1</v>
      </c>
      <c r="E9" s="7">
        <v>20</v>
      </c>
      <c r="F9" s="3">
        <v>1991</v>
      </c>
      <c r="G9" s="3">
        <v>20</v>
      </c>
      <c r="H9" s="20" t="s">
        <v>7</v>
      </c>
      <c r="I9" s="3" t="s">
        <v>96</v>
      </c>
      <c r="J9" s="10">
        <v>11747</v>
      </c>
      <c r="K9" s="9">
        <f t="shared" si="0"/>
        <v>126447.05740000001</v>
      </c>
      <c r="M9" t="s">
        <v>7</v>
      </c>
    </row>
    <row r="10" spans="2:13" ht="30" x14ac:dyDescent="0.25">
      <c r="B10" s="3">
        <v>6</v>
      </c>
      <c r="C10" s="15" t="s">
        <v>21</v>
      </c>
      <c r="D10" s="4">
        <v>1</v>
      </c>
      <c r="E10" s="24">
        <f>5.5*3.328</f>
        <v>18.303999999999998</v>
      </c>
      <c r="F10" s="4" t="s">
        <v>102</v>
      </c>
      <c r="G10" s="3">
        <v>18</v>
      </c>
      <c r="H10" s="20" t="s">
        <v>7</v>
      </c>
      <c r="I10" s="3" t="s">
        <v>96</v>
      </c>
      <c r="J10" s="10">
        <v>16362</v>
      </c>
      <c r="K10" s="9">
        <f t="shared" si="0"/>
        <v>176123.84040000002</v>
      </c>
    </row>
    <row r="11" spans="2:13" ht="30" x14ac:dyDescent="0.25">
      <c r="B11" s="3">
        <v>7</v>
      </c>
      <c r="C11" s="15" t="s">
        <v>22</v>
      </c>
      <c r="D11" s="4">
        <v>1</v>
      </c>
      <c r="E11" s="24">
        <f>4.5*3.328</f>
        <v>14.975999999999999</v>
      </c>
      <c r="F11" s="3">
        <v>1991</v>
      </c>
      <c r="G11" s="3">
        <v>15</v>
      </c>
      <c r="H11" s="20" t="s">
        <v>7</v>
      </c>
      <c r="I11" s="3" t="s">
        <v>96</v>
      </c>
      <c r="J11" s="10">
        <v>3465</v>
      </c>
      <c r="K11" s="9">
        <f t="shared" si="0"/>
        <v>37297.953000000001</v>
      </c>
    </row>
    <row r="12" spans="2:13" ht="30" x14ac:dyDescent="0.25">
      <c r="B12" s="3">
        <v>8</v>
      </c>
      <c r="C12" s="15" t="s">
        <v>23</v>
      </c>
      <c r="D12" s="4">
        <v>1</v>
      </c>
      <c r="E12" s="21">
        <f>7*3.328</f>
        <v>23.295999999999999</v>
      </c>
      <c r="F12" s="3" t="s">
        <v>101</v>
      </c>
      <c r="G12" s="3">
        <v>23</v>
      </c>
      <c r="H12" s="20" t="s">
        <v>7</v>
      </c>
      <c r="I12" s="3" t="s">
        <v>96</v>
      </c>
      <c r="J12" s="64">
        <v>13475</v>
      </c>
      <c r="K12" s="66">
        <f t="shared" si="0"/>
        <v>145047.595</v>
      </c>
    </row>
    <row r="13" spans="2:13" ht="30" x14ac:dyDescent="0.25">
      <c r="B13" s="3">
        <v>9</v>
      </c>
      <c r="C13" s="15" t="s">
        <v>23</v>
      </c>
      <c r="D13" s="4">
        <v>1</v>
      </c>
      <c r="E13" s="24">
        <f>7*3.328</f>
        <v>23.295999999999999</v>
      </c>
      <c r="F13" s="3">
        <v>2006</v>
      </c>
      <c r="G13" s="3">
        <v>23</v>
      </c>
      <c r="H13" s="20" t="s">
        <v>7</v>
      </c>
      <c r="I13" s="3" t="s">
        <v>96</v>
      </c>
      <c r="J13" s="65"/>
      <c r="K13" s="67"/>
    </row>
    <row r="14" spans="2:13" s="2" customFormat="1" ht="30" x14ac:dyDescent="0.25">
      <c r="B14" s="3">
        <v>10</v>
      </c>
      <c r="C14" s="33" t="s">
        <v>24</v>
      </c>
      <c r="D14" s="4">
        <v>1</v>
      </c>
      <c r="E14" s="24">
        <f>6*3.328</f>
        <v>19.968</v>
      </c>
      <c r="F14" s="34" t="s">
        <v>103</v>
      </c>
      <c r="G14" s="3">
        <v>20</v>
      </c>
      <c r="H14" s="20" t="s">
        <v>7</v>
      </c>
      <c r="I14" s="3" t="s">
        <v>96</v>
      </c>
      <c r="J14" s="7">
        <v>16170</v>
      </c>
      <c r="K14" s="9">
        <f t="shared" si="0"/>
        <v>174057.114</v>
      </c>
    </row>
    <row r="15" spans="2:13" ht="30" x14ac:dyDescent="0.25">
      <c r="B15" s="3">
        <v>11</v>
      </c>
      <c r="C15" s="14" t="s">
        <v>25</v>
      </c>
      <c r="D15" s="4">
        <v>1</v>
      </c>
      <c r="E15" s="21">
        <f>3.5*3.328</f>
        <v>11.648</v>
      </c>
      <c r="F15" s="3">
        <v>1991</v>
      </c>
      <c r="G15" s="3">
        <v>12</v>
      </c>
      <c r="H15" s="20" t="s">
        <v>7</v>
      </c>
      <c r="I15" s="3" t="s">
        <v>96</v>
      </c>
      <c r="J15" s="7">
        <v>5365</v>
      </c>
      <c r="K15" s="26">
        <f>10.76*J15</f>
        <v>57727.4</v>
      </c>
    </row>
    <row r="16" spans="2:13" ht="30" x14ac:dyDescent="0.25">
      <c r="B16" s="3">
        <v>12</v>
      </c>
      <c r="C16" s="15" t="s">
        <v>26</v>
      </c>
      <c r="D16" s="4">
        <v>1</v>
      </c>
      <c r="E16" s="22">
        <f>4*3.328</f>
        <v>13.311999999999999</v>
      </c>
      <c r="F16" s="3">
        <v>1998</v>
      </c>
      <c r="G16" s="3">
        <v>13</v>
      </c>
      <c r="H16" s="20" t="s">
        <v>7</v>
      </c>
      <c r="I16" s="3" t="s">
        <v>96</v>
      </c>
      <c r="J16" s="7">
        <v>233.24</v>
      </c>
      <c r="K16" s="9">
        <f t="shared" si="0"/>
        <v>2510.6420080000003</v>
      </c>
    </row>
    <row r="17" spans="2:11" ht="30" x14ac:dyDescent="0.25">
      <c r="B17" s="3">
        <v>13</v>
      </c>
      <c r="C17" s="15" t="s">
        <v>27</v>
      </c>
      <c r="D17" s="4">
        <v>1</v>
      </c>
      <c r="E17" s="22">
        <f>7*3.328</f>
        <v>23.295999999999999</v>
      </c>
      <c r="F17" s="3">
        <v>1991</v>
      </c>
      <c r="G17" s="3">
        <v>23</v>
      </c>
      <c r="H17" s="20" t="s">
        <v>7</v>
      </c>
      <c r="I17" s="3" t="s">
        <v>96</v>
      </c>
      <c r="J17" s="7">
        <v>233.24</v>
      </c>
      <c r="K17" s="9">
        <f t="shared" si="0"/>
        <v>2510.6420080000003</v>
      </c>
    </row>
    <row r="18" spans="2:11" ht="30" x14ac:dyDescent="0.25">
      <c r="B18" s="3">
        <v>14</v>
      </c>
      <c r="C18" s="15" t="s">
        <v>28</v>
      </c>
      <c r="D18" s="4">
        <v>1</v>
      </c>
      <c r="E18" s="22">
        <f>7*3.328</f>
        <v>23.295999999999999</v>
      </c>
      <c r="F18" s="3">
        <v>1991</v>
      </c>
      <c r="G18" s="3">
        <v>23</v>
      </c>
      <c r="H18" s="20" t="s">
        <v>7</v>
      </c>
      <c r="I18" s="3" t="s">
        <v>96</v>
      </c>
      <c r="J18" s="7">
        <v>699.72</v>
      </c>
      <c r="K18" s="9">
        <f t="shared" si="0"/>
        <v>7531.9260240000003</v>
      </c>
    </row>
    <row r="19" spans="2:11" ht="30" x14ac:dyDescent="0.25">
      <c r="B19" s="3">
        <v>15</v>
      </c>
      <c r="C19" s="15" t="s">
        <v>29</v>
      </c>
      <c r="D19" s="4">
        <v>1</v>
      </c>
      <c r="E19" s="22">
        <f>7*3.328</f>
        <v>23.295999999999999</v>
      </c>
      <c r="F19" s="3">
        <v>1991</v>
      </c>
      <c r="G19" s="3">
        <v>23</v>
      </c>
      <c r="H19" s="20" t="s">
        <v>7</v>
      </c>
      <c r="I19" s="3" t="s">
        <v>96</v>
      </c>
      <c r="J19" s="7">
        <v>233.24</v>
      </c>
      <c r="K19" s="9">
        <f t="shared" si="0"/>
        <v>2510.6420080000003</v>
      </c>
    </row>
    <row r="20" spans="2:11" ht="30" x14ac:dyDescent="0.25">
      <c r="B20" s="3">
        <v>16</v>
      </c>
      <c r="C20" s="15" t="s">
        <v>30</v>
      </c>
      <c r="D20" s="4">
        <v>1</v>
      </c>
      <c r="E20" s="22">
        <f>6.5*3.328</f>
        <v>21.631999999999998</v>
      </c>
      <c r="F20" s="3">
        <v>1991</v>
      </c>
      <c r="G20" s="3">
        <v>22</v>
      </c>
      <c r="H20" s="20" t="s">
        <v>7</v>
      </c>
      <c r="I20" s="3" t="s">
        <v>96</v>
      </c>
      <c r="J20" s="7">
        <v>233.24</v>
      </c>
      <c r="K20" s="9">
        <f t="shared" si="0"/>
        <v>2510.6420080000003</v>
      </c>
    </row>
    <row r="21" spans="2:11" ht="30" x14ac:dyDescent="0.25">
      <c r="B21" s="3">
        <v>17</v>
      </c>
      <c r="C21" s="15" t="s">
        <v>31</v>
      </c>
      <c r="D21" s="4">
        <v>1</v>
      </c>
      <c r="E21" s="22">
        <f>7*3.328</f>
        <v>23.295999999999999</v>
      </c>
      <c r="F21" s="3">
        <v>1991</v>
      </c>
      <c r="G21" s="3">
        <v>23</v>
      </c>
      <c r="H21" s="20" t="s">
        <v>7</v>
      </c>
      <c r="I21" s="3" t="s">
        <v>96</v>
      </c>
      <c r="J21" s="7">
        <v>348.6</v>
      </c>
      <c r="K21" s="9">
        <f t="shared" ref="K21:K26" si="1">10.76*J21</f>
        <v>3750.9360000000001</v>
      </c>
    </row>
    <row r="22" spans="2:11" ht="30" x14ac:dyDescent="0.25">
      <c r="B22" s="3">
        <v>18</v>
      </c>
      <c r="C22" s="23" t="s">
        <v>97</v>
      </c>
      <c r="D22" s="4">
        <v>1</v>
      </c>
      <c r="E22" s="22">
        <f>3.5*3.328</f>
        <v>11.648</v>
      </c>
      <c r="F22" s="3">
        <v>2005</v>
      </c>
      <c r="G22" s="3">
        <v>12</v>
      </c>
      <c r="H22" s="20" t="s">
        <v>7</v>
      </c>
      <c r="I22" s="3" t="s">
        <v>96</v>
      </c>
      <c r="J22" s="7">
        <v>348.6</v>
      </c>
      <c r="K22" s="9">
        <f t="shared" si="1"/>
        <v>3750.9360000000001</v>
      </c>
    </row>
    <row r="23" spans="2:11" ht="30" x14ac:dyDescent="0.25">
      <c r="B23" s="3">
        <v>19</v>
      </c>
      <c r="C23" s="15" t="s">
        <v>32</v>
      </c>
      <c r="D23" s="4">
        <v>1</v>
      </c>
      <c r="E23" s="22">
        <f>3.5*3.328</f>
        <v>11.648</v>
      </c>
      <c r="F23" s="3">
        <v>1991</v>
      </c>
      <c r="G23" s="3">
        <v>12</v>
      </c>
      <c r="H23" s="20" t="s">
        <v>7</v>
      </c>
      <c r="I23" s="3" t="s">
        <v>96</v>
      </c>
      <c r="J23" s="7">
        <v>233.24</v>
      </c>
      <c r="K23" s="9">
        <f t="shared" si="1"/>
        <v>2509.6624000000002</v>
      </c>
    </row>
    <row r="24" spans="2:11" ht="30" x14ac:dyDescent="0.25">
      <c r="B24" s="3">
        <v>20</v>
      </c>
      <c r="C24" s="15" t="s">
        <v>33</v>
      </c>
      <c r="D24" s="4">
        <v>1</v>
      </c>
      <c r="E24" s="22">
        <f>3.5*3.328</f>
        <v>11.648</v>
      </c>
      <c r="F24" s="3">
        <v>1991</v>
      </c>
      <c r="G24" s="3">
        <v>12</v>
      </c>
      <c r="H24" s="20" t="s">
        <v>7</v>
      </c>
      <c r="I24" s="3" t="s">
        <v>96</v>
      </c>
      <c r="J24" s="7">
        <v>348.6</v>
      </c>
      <c r="K24" s="9">
        <f t="shared" si="1"/>
        <v>3750.9360000000001</v>
      </c>
    </row>
    <row r="25" spans="2:11" ht="30" x14ac:dyDescent="0.25">
      <c r="B25" s="3">
        <v>21</v>
      </c>
      <c r="C25" s="15" t="s">
        <v>34</v>
      </c>
      <c r="D25" s="7">
        <v>1</v>
      </c>
      <c r="E25" s="22">
        <f>3.5*3.328</f>
        <v>11.648</v>
      </c>
      <c r="F25" s="3">
        <v>1991</v>
      </c>
      <c r="G25" s="3">
        <v>12</v>
      </c>
      <c r="H25" s="20" t="s">
        <v>7</v>
      </c>
      <c r="I25" s="3" t="s">
        <v>96</v>
      </c>
      <c r="J25" s="7">
        <v>116.62</v>
      </c>
      <c r="K25" s="9">
        <f t="shared" si="1"/>
        <v>1254.8312000000001</v>
      </c>
    </row>
    <row r="26" spans="2:11" ht="30" x14ac:dyDescent="0.25">
      <c r="B26" s="3">
        <v>22</v>
      </c>
      <c r="C26" s="15" t="s">
        <v>35</v>
      </c>
      <c r="D26" s="7">
        <v>1</v>
      </c>
      <c r="E26" s="22">
        <f>3.5*3.328</f>
        <v>11.648</v>
      </c>
      <c r="F26" s="3">
        <v>1991</v>
      </c>
      <c r="G26" s="3">
        <v>12</v>
      </c>
      <c r="H26" s="20" t="s">
        <v>7</v>
      </c>
      <c r="I26" s="3" t="s">
        <v>96</v>
      </c>
      <c r="J26" s="7">
        <v>233.24</v>
      </c>
      <c r="K26" s="9">
        <f t="shared" si="1"/>
        <v>2509.6624000000002</v>
      </c>
    </row>
    <row r="27" spans="2:11" ht="30" x14ac:dyDescent="0.25">
      <c r="B27" s="3">
        <v>23</v>
      </c>
      <c r="C27" s="15" t="s">
        <v>36</v>
      </c>
      <c r="D27" s="7">
        <v>1</v>
      </c>
      <c r="E27" s="24">
        <f>7*3.328</f>
        <v>23.295999999999999</v>
      </c>
      <c r="F27" s="3">
        <v>1991</v>
      </c>
      <c r="G27" s="3">
        <v>23</v>
      </c>
      <c r="H27" s="20" t="s">
        <v>7</v>
      </c>
      <c r="I27" s="3" t="s">
        <v>96</v>
      </c>
      <c r="J27" s="7">
        <v>283.22000000000003</v>
      </c>
      <c r="K27" s="9">
        <f t="shared" si="0"/>
        <v>3048.6367240000004</v>
      </c>
    </row>
    <row r="28" spans="2:11" ht="30" x14ac:dyDescent="0.25">
      <c r="B28" s="3">
        <v>24</v>
      </c>
      <c r="C28" s="15" t="s">
        <v>37</v>
      </c>
      <c r="D28" s="7">
        <v>1</v>
      </c>
      <c r="E28" s="24">
        <f>7*3.328</f>
        <v>23.295999999999999</v>
      </c>
      <c r="F28" s="3">
        <v>1991</v>
      </c>
      <c r="G28" s="3">
        <v>23</v>
      </c>
      <c r="H28" s="20" t="s">
        <v>7</v>
      </c>
      <c r="I28" s="3" t="s">
        <v>96</v>
      </c>
      <c r="J28" s="7">
        <v>516.46</v>
      </c>
      <c r="K28" s="9">
        <f t="shared" si="0"/>
        <v>5559.2787320000007</v>
      </c>
    </row>
    <row r="29" spans="2:11" ht="30" x14ac:dyDescent="0.25">
      <c r="B29" s="3">
        <v>25</v>
      </c>
      <c r="C29" s="15" t="s">
        <v>38</v>
      </c>
      <c r="D29" s="7">
        <v>1</v>
      </c>
      <c r="E29" s="24">
        <f>7*3.328</f>
        <v>23.295999999999999</v>
      </c>
      <c r="F29" s="3">
        <v>1991</v>
      </c>
      <c r="G29" s="3">
        <v>23</v>
      </c>
      <c r="H29" s="20" t="s">
        <v>7</v>
      </c>
      <c r="I29" s="3" t="s">
        <v>96</v>
      </c>
      <c r="J29" s="7">
        <v>783.72</v>
      </c>
      <c r="K29" s="9">
        <f t="shared" si="0"/>
        <v>8436.118824000001</v>
      </c>
    </row>
    <row r="30" spans="2:11" ht="30" x14ac:dyDescent="0.25">
      <c r="B30" s="3">
        <v>26</v>
      </c>
      <c r="C30" s="15" t="s">
        <v>39</v>
      </c>
      <c r="D30" s="7">
        <v>1</v>
      </c>
      <c r="E30" s="24">
        <f>7*3.328</f>
        <v>23.295999999999999</v>
      </c>
      <c r="F30" s="3">
        <v>1991</v>
      </c>
      <c r="G30" s="3">
        <v>23</v>
      </c>
      <c r="H30" s="20" t="s">
        <v>7</v>
      </c>
      <c r="I30" s="3" t="s">
        <v>96</v>
      </c>
      <c r="J30" s="7">
        <v>349.86</v>
      </c>
      <c r="K30" s="9">
        <f t="shared" si="0"/>
        <v>3765.9630120000002</v>
      </c>
    </row>
    <row r="31" spans="2:11" ht="30" x14ac:dyDescent="0.25">
      <c r="B31" s="3">
        <v>27</v>
      </c>
      <c r="C31" s="14" t="s">
        <v>40</v>
      </c>
      <c r="D31" s="7">
        <v>1</v>
      </c>
      <c r="E31" s="22">
        <f>3.2*3.328</f>
        <v>10.6496</v>
      </c>
      <c r="F31" s="3">
        <v>1991</v>
      </c>
      <c r="G31" s="3">
        <v>11</v>
      </c>
      <c r="H31" s="20" t="s">
        <v>7</v>
      </c>
      <c r="I31" s="3" t="s">
        <v>96</v>
      </c>
      <c r="J31" s="7">
        <v>1632.68</v>
      </c>
      <c r="K31" s="9">
        <f t="shared" si="0"/>
        <v>17574.494056000003</v>
      </c>
    </row>
    <row r="32" spans="2:11" s="32" customFormat="1" ht="30" x14ac:dyDescent="0.25">
      <c r="B32" s="27">
        <v>28</v>
      </c>
      <c r="C32" s="35" t="s">
        <v>41</v>
      </c>
      <c r="D32" s="29">
        <v>1</v>
      </c>
      <c r="E32" s="36">
        <v>10</v>
      </c>
      <c r="F32" s="27">
        <v>1991</v>
      </c>
      <c r="G32" s="27">
        <v>10</v>
      </c>
      <c r="H32" s="20" t="s">
        <v>7</v>
      </c>
      <c r="I32" s="27" t="s">
        <v>96</v>
      </c>
      <c r="J32" s="29">
        <v>61.75</v>
      </c>
      <c r="K32" s="31">
        <f t="shared" si="0"/>
        <v>664.68934999999999</v>
      </c>
    </row>
    <row r="33" spans="2:11" s="2" customFormat="1" ht="30" x14ac:dyDescent="0.25">
      <c r="B33" s="3">
        <v>29</v>
      </c>
      <c r="C33" s="25" t="s">
        <v>42</v>
      </c>
      <c r="D33" s="7">
        <v>1</v>
      </c>
      <c r="E33" s="24">
        <f>5.5*3.328</f>
        <v>18.303999999999998</v>
      </c>
      <c r="F33" s="3">
        <v>1991</v>
      </c>
      <c r="G33" s="3">
        <v>18</v>
      </c>
      <c r="H33" s="20" t="s">
        <v>7</v>
      </c>
      <c r="I33" s="3" t="s">
        <v>96</v>
      </c>
      <c r="J33" s="7">
        <v>0</v>
      </c>
      <c r="K33" s="9">
        <f t="shared" si="0"/>
        <v>0</v>
      </c>
    </row>
    <row r="34" spans="2:11" ht="30" x14ac:dyDescent="0.25">
      <c r="B34" s="3">
        <v>30</v>
      </c>
      <c r="C34" s="16" t="s">
        <v>43</v>
      </c>
      <c r="D34" s="7">
        <v>1</v>
      </c>
      <c r="E34" s="24">
        <f>11.5*3.328</f>
        <v>38.271999999999998</v>
      </c>
      <c r="F34" s="3">
        <v>1991</v>
      </c>
      <c r="G34" s="3">
        <v>38</v>
      </c>
      <c r="H34" s="20" t="s">
        <v>7</v>
      </c>
      <c r="I34" s="3" t="s">
        <v>96</v>
      </c>
      <c r="J34" s="7"/>
      <c r="K34" s="9">
        <f t="shared" si="0"/>
        <v>0</v>
      </c>
    </row>
    <row r="35" spans="2:11" ht="30" x14ac:dyDescent="0.25">
      <c r="B35" s="3">
        <v>31</v>
      </c>
      <c r="C35" s="16" t="s">
        <v>44</v>
      </c>
      <c r="D35" s="7">
        <v>1</v>
      </c>
      <c r="E35" s="21">
        <f>4*3.328</f>
        <v>13.311999999999999</v>
      </c>
      <c r="F35" s="3">
        <v>1991</v>
      </c>
      <c r="G35" s="3">
        <v>13</v>
      </c>
      <c r="H35" s="20" t="s">
        <v>7</v>
      </c>
      <c r="I35" s="3" t="s">
        <v>96</v>
      </c>
      <c r="J35" s="7"/>
      <c r="K35" s="9">
        <f t="shared" si="0"/>
        <v>0</v>
      </c>
    </row>
    <row r="36" spans="2:11" ht="30" x14ac:dyDescent="0.25">
      <c r="B36" s="3">
        <v>32</v>
      </c>
      <c r="C36" s="16" t="s">
        <v>45</v>
      </c>
      <c r="D36" s="7">
        <v>1</v>
      </c>
      <c r="E36" s="24">
        <f>5.5*3.328</f>
        <v>18.303999999999998</v>
      </c>
      <c r="F36" s="3">
        <v>1991</v>
      </c>
      <c r="G36" s="3">
        <v>18</v>
      </c>
      <c r="H36" s="20" t="s">
        <v>7</v>
      </c>
      <c r="I36" s="3" t="s">
        <v>96</v>
      </c>
      <c r="J36" s="7"/>
      <c r="K36" s="9">
        <f t="shared" si="0"/>
        <v>0</v>
      </c>
    </row>
    <row r="37" spans="2:11" ht="30" x14ac:dyDescent="0.25">
      <c r="B37" s="3">
        <v>33</v>
      </c>
      <c r="C37" s="13" t="s">
        <v>46</v>
      </c>
      <c r="D37" s="7">
        <v>1</v>
      </c>
      <c r="E37" s="24">
        <f>5*3.328</f>
        <v>16.64</v>
      </c>
      <c r="F37" s="3">
        <v>1991</v>
      </c>
      <c r="G37" s="3">
        <v>17</v>
      </c>
      <c r="H37" s="20" t="s">
        <v>7</v>
      </c>
      <c r="I37" s="3" t="s">
        <v>96</v>
      </c>
      <c r="J37" s="7">
        <v>215.5</v>
      </c>
      <c r="K37" s="9">
        <f>10.7642*J37</f>
        <v>2319.6851000000001</v>
      </c>
    </row>
    <row r="38" spans="2:11" ht="30" x14ac:dyDescent="0.25">
      <c r="B38" s="3">
        <v>34</v>
      </c>
      <c r="C38" s="13" t="s">
        <v>47</v>
      </c>
      <c r="D38" s="7">
        <v>1</v>
      </c>
      <c r="E38" s="21">
        <f>7*3.328</f>
        <v>23.295999999999999</v>
      </c>
      <c r="F38" s="3">
        <v>1991</v>
      </c>
      <c r="G38" s="3">
        <v>23</v>
      </c>
      <c r="H38" s="20" t="s">
        <v>7</v>
      </c>
      <c r="I38" s="3" t="s">
        <v>96</v>
      </c>
      <c r="J38" s="7">
        <v>40.880000000000003</v>
      </c>
      <c r="K38" s="9">
        <f t="shared" si="0"/>
        <v>440.04049600000008</v>
      </c>
    </row>
    <row r="39" spans="2:11" ht="30" x14ac:dyDescent="0.25">
      <c r="B39" s="3">
        <v>35</v>
      </c>
      <c r="C39" s="13" t="s">
        <v>48</v>
      </c>
      <c r="D39" s="7">
        <v>1</v>
      </c>
      <c r="E39" s="21">
        <f>6*3.328</f>
        <v>19.968</v>
      </c>
      <c r="F39" s="3">
        <v>1991</v>
      </c>
      <c r="G39" s="3">
        <v>20</v>
      </c>
      <c r="H39" s="20" t="s">
        <v>7</v>
      </c>
      <c r="I39" s="3" t="s">
        <v>96</v>
      </c>
      <c r="J39" s="7">
        <v>190.63</v>
      </c>
      <c r="K39" s="9">
        <f t="shared" si="0"/>
        <v>2051.9794460000003</v>
      </c>
    </row>
    <row r="40" spans="2:11" ht="30" x14ac:dyDescent="0.25">
      <c r="B40" s="3">
        <v>36</v>
      </c>
      <c r="C40" s="13" t="s">
        <v>49</v>
      </c>
      <c r="D40" s="7">
        <v>1</v>
      </c>
      <c r="E40" s="24">
        <f>(3+6)*3.328</f>
        <v>29.951999999999998</v>
      </c>
      <c r="F40" s="3">
        <v>1991</v>
      </c>
      <c r="G40" s="3">
        <v>30</v>
      </c>
      <c r="H40" s="20" t="s">
        <v>7</v>
      </c>
      <c r="I40" s="3" t="s">
        <v>96</v>
      </c>
      <c r="J40" s="7">
        <v>273.62</v>
      </c>
      <c r="K40" s="9">
        <f t="shared" si="0"/>
        <v>2945.3004040000001</v>
      </c>
    </row>
    <row r="41" spans="2:11" ht="30" x14ac:dyDescent="0.25">
      <c r="B41" s="3">
        <v>37</v>
      </c>
      <c r="C41" s="14" t="s">
        <v>50</v>
      </c>
      <c r="D41" s="7">
        <v>1</v>
      </c>
      <c r="E41" s="24">
        <f>6*3.328</f>
        <v>19.968</v>
      </c>
      <c r="F41" s="3">
        <v>1991</v>
      </c>
      <c r="G41" s="3">
        <v>20</v>
      </c>
      <c r="H41" s="20" t="s">
        <v>7</v>
      </c>
      <c r="I41" s="3" t="s">
        <v>98</v>
      </c>
      <c r="J41" s="7">
        <v>1122.69</v>
      </c>
      <c r="K41" s="9">
        <f t="shared" si="0"/>
        <v>12084.859698000002</v>
      </c>
    </row>
    <row r="42" spans="2:11" ht="30" x14ac:dyDescent="0.25">
      <c r="B42" s="3">
        <v>38</v>
      </c>
      <c r="C42" s="14" t="s">
        <v>51</v>
      </c>
      <c r="D42" s="7">
        <v>1</v>
      </c>
      <c r="E42" s="24">
        <f>8.5*3.328</f>
        <v>28.288</v>
      </c>
      <c r="F42" s="3">
        <v>1991</v>
      </c>
      <c r="G42" s="3">
        <v>28</v>
      </c>
      <c r="H42" s="20" t="s">
        <v>7</v>
      </c>
      <c r="I42" s="3" t="s">
        <v>98</v>
      </c>
      <c r="J42" s="7">
        <v>1082.9299999999998</v>
      </c>
      <c r="K42" s="9">
        <f t="shared" si="0"/>
        <v>11656.875106</v>
      </c>
    </row>
    <row r="43" spans="2:11" ht="30" x14ac:dyDescent="0.25">
      <c r="B43" s="3">
        <v>39</v>
      </c>
      <c r="C43" s="13" t="s">
        <v>52</v>
      </c>
      <c r="D43" s="7">
        <v>1</v>
      </c>
      <c r="E43" s="24">
        <f>6*3.328</f>
        <v>19.968</v>
      </c>
      <c r="F43" s="3">
        <v>1991</v>
      </c>
      <c r="G43" s="3">
        <v>20</v>
      </c>
      <c r="H43" s="20" t="s">
        <v>7</v>
      </c>
      <c r="I43" s="3" t="s">
        <v>96</v>
      </c>
      <c r="J43" s="7">
        <v>525.91999999999996</v>
      </c>
      <c r="K43" s="9">
        <f t="shared" ref="K43:K86" si="2">10.7642*J43</f>
        <v>5661.108064</v>
      </c>
    </row>
    <row r="44" spans="2:11" ht="30" x14ac:dyDescent="0.25">
      <c r="B44" s="3">
        <v>40</v>
      </c>
      <c r="C44" s="15" t="s">
        <v>53</v>
      </c>
      <c r="D44" s="7">
        <v>1</v>
      </c>
      <c r="E44" s="24">
        <f>7*3.328</f>
        <v>23.295999999999999</v>
      </c>
      <c r="F44" s="3">
        <v>1991</v>
      </c>
      <c r="G44" s="3">
        <v>23</v>
      </c>
      <c r="H44" s="20" t="s">
        <v>7</v>
      </c>
      <c r="I44" s="3" t="s">
        <v>96</v>
      </c>
      <c r="J44" s="7">
        <v>260.76</v>
      </c>
      <c r="K44" s="9">
        <f t="shared" si="2"/>
        <v>2806.8727920000001</v>
      </c>
    </row>
    <row r="45" spans="2:11" ht="30" x14ac:dyDescent="0.25">
      <c r="B45" s="3">
        <v>41</v>
      </c>
      <c r="C45" s="13" t="s">
        <v>54</v>
      </c>
      <c r="D45" s="7">
        <v>2</v>
      </c>
      <c r="E45" s="24">
        <f>(5+9)*3.328</f>
        <v>46.591999999999999</v>
      </c>
      <c r="F45" s="3">
        <v>1991</v>
      </c>
      <c r="G45" s="3">
        <v>47</v>
      </c>
      <c r="H45" s="20" t="s">
        <v>7</v>
      </c>
      <c r="I45" s="3" t="s">
        <v>96</v>
      </c>
      <c r="J45" s="7">
        <v>588.09</v>
      </c>
      <c r="K45" s="9">
        <f t="shared" si="2"/>
        <v>6330.3183780000008</v>
      </c>
    </row>
    <row r="46" spans="2:11" ht="30" x14ac:dyDescent="0.25">
      <c r="B46" s="3">
        <v>42</v>
      </c>
      <c r="C46" s="13" t="s">
        <v>55</v>
      </c>
      <c r="D46" s="7">
        <v>1</v>
      </c>
      <c r="E46" s="24">
        <f>(3+6)*3.328</f>
        <v>29.951999999999998</v>
      </c>
      <c r="F46" s="3">
        <v>1991</v>
      </c>
      <c r="G46" s="3">
        <v>30</v>
      </c>
      <c r="H46" s="20" t="s">
        <v>7</v>
      </c>
      <c r="I46" s="3" t="s">
        <v>96</v>
      </c>
      <c r="J46" s="7">
        <v>273.62</v>
      </c>
      <c r="K46" s="9">
        <f t="shared" si="2"/>
        <v>2945.3004040000001</v>
      </c>
    </row>
    <row r="47" spans="2:11" ht="30" x14ac:dyDescent="0.25">
      <c r="B47" s="3">
        <v>43</v>
      </c>
      <c r="C47" s="14" t="s">
        <v>56</v>
      </c>
      <c r="D47" s="7">
        <v>1</v>
      </c>
      <c r="E47" s="24">
        <f>(3+6)*3.328</f>
        <v>29.951999999999998</v>
      </c>
      <c r="F47" s="3">
        <v>1991</v>
      </c>
      <c r="G47" s="3">
        <v>30</v>
      </c>
      <c r="H47" s="20" t="s">
        <v>7</v>
      </c>
      <c r="I47" s="3" t="s">
        <v>96</v>
      </c>
      <c r="J47" s="7">
        <v>273.62</v>
      </c>
      <c r="K47" s="9">
        <f t="shared" si="2"/>
        <v>2945.3004040000001</v>
      </c>
    </row>
    <row r="48" spans="2:11" ht="30" x14ac:dyDescent="0.25">
      <c r="B48" s="3">
        <v>44</v>
      </c>
      <c r="C48" s="13" t="s">
        <v>57</v>
      </c>
      <c r="D48" s="7">
        <v>1</v>
      </c>
      <c r="E48" s="24">
        <f>7*3.328</f>
        <v>23.295999999999999</v>
      </c>
      <c r="F48" s="3">
        <v>1991</v>
      </c>
      <c r="G48" s="3">
        <v>23</v>
      </c>
      <c r="H48" s="20" t="s">
        <v>7</v>
      </c>
      <c r="I48" s="3" t="s">
        <v>96</v>
      </c>
      <c r="J48" s="7">
        <v>392.58</v>
      </c>
      <c r="K48" s="9">
        <f t="shared" si="2"/>
        <v>4225.809636</v>
      </c>
    </row>
    <row r="49" spans="2:11" ht="30" x14ac:dyDescent="0.25">
      <c r="B49" s="3">
        <v>45</v>
      </c>
      <c r="C49" s="14" t="s">
        <v>58</v>
      </c>
      <c r="D49" s="7">
        <v>1</v>
      </c>
      <c r="E49" s="24">
        <f>7*3.328</f>
        <v>23.295999999999999</v>
      </c>
      <c r="F49" s="3">
        <v>1991</v>
      </c>
      <c r="G49" s="3">
        <v>23</v>
      </c>
      <c r="H49" s="20" t="s">
        <v>7</v>
      </c>
      <c r="I49" s="3" t="s">
        <v>96</v>
      </c>
      <c r="J49" s="7">
        <v>600.5</v>
      </c>
      <c r="K49" s="9">
        <f t="shared" si="2"/>
        <v>6463.9021000000002</v>
      </c>
    </row>
    <row r="50" spans="2:11" ht="30" x14ac:dyDescent="0.25">
      <c r="B50" s="3">
        <v>46</v>
      </c>
      <c r="C50" s="13" t="s">
        <v>59</v>
      </c>
      <c r="D50" s="7">
        <v>1</v>
      </c>
      <c r="E50" s="24">
        <f>3.5*3.328</f>
        <v>11.648</v>
      </c>
      <c r="F50" s="3">
        <v>1991</v>
      </c>
      <c r="G50" s="3">
        <v>12</v>
      </c>
      <c r="H50" s="20" t="s">
        <v>7</v>
      </c>
      <c r="I50" s="3" t="s">
        <v>96</v>
      </c>
      <c r="J50" s="7">
        <v>445.15</v>
      </c>
      <c r="K50" s="9">
        <f t="shared" si="2"/>
        <v>4791.6836300000004</v>
      </c>
    </row>
    <row r="51" spans="2:11" ht="30" x14ac:dyDescent="0.25">
      <c r="B51" s="3">
        <v>47</v>
      </c>
      <c r="C51" s="13" t="s">
        <v>60</v>
      </c>
      <c r="D51" s="7">
        <v>1</v>
      </c>
      <c r="E51" s="24">
        <f>2.5*3.328</f>
        <v>8.32</v>
      </c>
      <c r="F51" s="3">
        <v>1991</v>
      </c>
      <c r="G51" s="3">
        <v>8</v>
      </c>
      <c r="H51" s="20" t="s">
        <v>7</v>
      </c>
      <c r="I51" s="3" t="s">
        <v>96</v>
      </c>
      <c r="J51" s="7">
        <v>10.11</v>
      </c>
      <c r="K51" s="9">
        <f t="shared" si="2"/>
        <v>108.82606200000001</v>
      </c>
    </row>
    <row r="52" spans="2:11" ht="30" x14ac:dyDescent="0.25">
      <c r="B52" s="3">
        <v>48</v>
      </c>
      <c r="C52" s="13" t="s">
        <v>61</v>
      </c>
      <c r="D52" s="7">
        <v>1</v>
      </c>
      <c r="E52" s="24">
        <f>5*3.328</f>
        <v>16.64</v>
      </c>
      <c r="F52" s="3">
        <v>1991</v>
      </c>
      <c r="G52" s="3">
        <v>17</v>
      </c>
      <c r="H52" s="20" t="s">
        <v>7</v>
      </c>
      <c r="I52" s="3" t="s">
        <v>96</v>
      </c>
      <c r="J52" s="7">
        <v>110.25</v>
      </c>
      <c r="K52" s="9">
        <f t="shared" si="2"/>
        <v>1186.75305</v>
      </c>
    </row>
    <row r="53" spans="2:11" ht="30" x14ac:dyDescent="0.25">
      <c r="B53" s="3">
        <v>49</v>
      </c>
      <c r="C53" s="13" t="s">
        <v>62</v>
      </c>
      <c r="D53" s="7">
        <v>1</v>
      </c>
      <c r="E53" s="24">
        <f>(6+5)*3.328</f>
        <v>36.607999999999997</v>
      </c>
      <c r="F53" s="3">
        <v>1991</v>
      </c>
      <c r="G53" s="26">
        <f>11*3.328</f>
        <v>36.607999999999997</v>
      </c>
      <c r="H53" s="20" t="s">
        <v>7</v>
      </c>
      <c r="I53" s="3" t="s">
        <v>96</v>
      </c>
      <c r="J53" s="7">
        <v>198.45</v>
      </c>
      <c r="K53" s="9">
        <f t="shared" si="2"/>
        <v>2136.1554900000001</v>
      </c>
    </row>
    <row r="54" spans="2:11" ht="30" x14ac:dyDescent="0.25">
      <c r="B54" s="3">
        <v>50</v>
      </c>
      <c r="C54" s="13" t="s">
        <v>63</v>
      </c>
      <c r="D54" s="7">
        <v>1</v>
      </c>
      <c r="E54" s="24">
        <f>3.1*3.328</f>
        <v>10.316800000000001</v>
      </c>
      <c r="F54" s="3">
        <v>1991</v>
      </c>
      <c r="G54" s="3">
        <v>10</v>
      </c>
      <c r="H54" s="20" t="s">
        <v>7</v>
      </c>
      <c r="I54" s="3" t="s">
        <v>96</v>
      </c>
      <c r="J54" s="7">
        <v>612.45000000000005</v>
      </c>
      <c r="K54" s="9">
        <f t="shared" si="2"/>
        <v>6592.5342900000005</v>
      </c>
    </row>
    <row r="55" spans="2:11" ht="30" x14ac:dyDescent="0.25">
      <c r="B55" s="3">
        <v>51</v>
      </c>
      <c r="C55" s="13" t="s">
        <v>64</v>
      </c>
      <c r="D55" s="7">
        <v>1</v>
      </c>
      <c r="E55" s="24">
        <f>2.55*3.328</f>
        <v>8.4863999999999997</v>
      </c>
      <c r="F55" s="3">
        <v>1991</v>
      </c>
      <c r="G55" s="3">
        <v>9</v>
      </c>
      <c r="H55" s="20" t="s">
        <v>7</v>
      </c>
      <c r="I55" s="3" t="s">
        <v>96</v>
      </c>
      <c r="J55" s="7">
        <v>8.36</v>
      </c>
      <c r="K55" s="9">
        <f t="shared" si="2"/>
        <v>89.988711999999992</v>
      </c>
    </row>
    <row r="56" spans="2:11" ht="30" x14ac:dyDescent="0.25">
      <c r="B56" s="3">
        <v>52</v>
      </c>
      <c r="C56" s="13" t="s">
        <v>65</v>
      </c>
      <c r="D56" s="7">
        <v>1</v>
      </c>
      <c r="E56" s="24">
        <f>3.5*3.328</f>
        <v>11.648</v>
      </c>
      <c r="F56" s="3">
        <v>1991</v>
      </c>
      <c r="G56" s="3">
        <v>12</v>
      </c>
      <c r="H56" s="20" t="s">
        <v>7</v>
      </c>
      <c r="I56" s="3" t="s">
        <v>96</v>
      </c>
      <c r="J56" s="7">
        <v>319.92</v>
      </c>
      <c r="K56" s="9">
        <f t="shared" si="2"/>
        <v>3443.6828640000003</v>
      </c>
    </row>
    <row r="57" spans="2:11" ht="30" x14ac:dyDescent="0.25">
      <c r="B57" s="3">
        <v>53</v>
      </c>
      <c r="C57" s="13" t="s">
        <v>66</v>
      </c>
      <c r="D57" s="7">
        <v>1</v>
      </c>
      <c r="E57" s="24">
        <f>4.4*3.328</f>
        <v>14.6432</v>
      </c>
      <c r="F57" s="3">
        <v>1991</v>
      </c>
      <c r="G57" s="3">
        <v>15</v>
      </c>
      <c r="H57" s="20" t="s">
        <v>7</v>
      </c>
      <c r="I57" s="3" t="s">
        <v>96</v>
      </c>
      <c r="J57" s="7">
        <v>654.96</v>
      </c>
      <c r="K57" s="9">
        <f t="shared" si="2"/>
        <v>7050.1204320000006</v>
      </c>
    </row>
    <row r="58" spans="2:11" ht="30" x14ac:dyDescent="0.25">
      <c r="B58" s="3">
        <v>54</v>
      </c>
      <c r="C58" s="13" t="s">
        <v>67</v>
      </c>
      <c r="D58" s="7">
        <v>1</v>
      </c>
      <c r="E58" s="7">
        <v>4.5</v>
      </c>
      <c r="F58" s="3">
        <v>1991</v>
      </c>
      <c r="G58" s="26">
        <f>4.5*3.328</f>
        <v>14.975999999999999</v>
      </c>
      <c r="H58" s="20" t="s">
        <v>7</v>
      </c>
      <c r="I58" s="3" t="s">
        <v>96</v>
      </c>
      <c r="J58" s="7">
        <v>1508</v>
      </c>
      <c r="K58" s="9">
        <f t="shared" si="2"/>
        <v>16232.413600000002</v>
      </c>
    </row>
    <row r="59" spans="2:11" ht="30" x14ac:dyDescent="0.25">
      <c r="B59" s="3">
        <v>55</v>
      </c>
      <c r="C59" s="13" t="s">
        <v>68</v>
      </c>
      <c r="D59" s="7">
        <v>1</v>
      </c>
      <c r="E59" s="24">
        <f>4*3.328</f>
        <v>13.311999999999999</v>
      </c>
      <c r="F59" s="3">
        <v>1991</v>
      </c>
      <c r="G59" s="3">
        <v>13</v>
      </c>
      <c r="H59" s="20" t="s">
        <v>7</v>
      </c>
      <c r="I59" s="3" t="s">
        <v>96</v>
      </c>
      <c r="J59" s="7">
        <v>240.4</v>
      </c>
      <c r="K59" s="9">
        <f t="shared" si="2"/>
        <v>2587.7136800000003</v>
      </c>
    </row>
    <row r="60" spans="2:11" ht="30" x14ac:dyDescent="0.25">
      <c r="B60" s="3">
        <v>56</v>
      </c>
      <c r="C60" s="13" t="s">
        <v>69</v>
      </c>
      <c r="D60" s="7">
        <v>1</v>
      </c>
      <c r="E60" s="7">
        <v>15</v>
      </c>
      <c r="F60" s="3">
        <v>1991</v>
      </c>
      <c r="G60" s="3">
        <v>15</v>
      </c>
      <c r="H60" s="20" t="s">
        <v>7</v>
      </c>
      <c r="I60" s="3" t="s">
        <v>96</v>
      </c>
      <c r="J60" s="7">
        <v>202.02</v>
      </c>
      <c r="K60" s="9">
        <f t="shared" si="2"/>
        <v>2174.5836840000002</v>
      </c>
    </row>
    <row r="61" spans="2:11" ht="30" x14ac:dyDescent="0.25">
      <c r="B61" s="3">
        <v>57</v>
      </c>
      <c r="C61" s="13" t="s">
        <v>70</v>
      </c>
      <c r="D61" s="7">
        <v>1</v>
      </c>
      <c r="E61" s="24">
        <f>6.5*3.328</f>
        <v>21.631999999999998</v>
      </c>
      <c r="F61" s="3">
        <v>1991</v>
      </c>
      <c r="G61" s="3">
        <v>21</v>
      </c>
      <c r="H61" s="20" t="s">
        <v>7</v>
      </c>
      <c r="I61" s="3" t="s">
        <v>98</v>
      </c>
      <c r="J61" s="7">
        <v>116.73</v>
      </c>
      <c r="K61" s="9">
        <f t="shared" si="2"/>
        <v>1256.5050660000002</v>
      </c>
    </row>
    <row r="62" spans="2:11" ht="30" x14ac:dyDescent="0.25">
      <c r="B62" s="3">
        <v>58</v>
      </c>
      <c r="C62" s="13" t="s">
        <v>71</v>
      </c>
      <c r="D62" s="7">
        <v>1</v>
      </c>
      <c r="E62" s="24">
        <f>4.5*3.328</f>
        <v>14.975999999999999</v>
      </c>
      <c r="F62" s="3">
        <v>1991</v>
      </c>
      <c r="G62" s="3">
        <v>15</v>
      </c>
      <c r="H62" s="20" t="s">
        <v>7</v>
      </c>
      <c r="I62" s="3" t="s">
        <v>96</v>
      </c>
      <c r="J62" s="7">
        <v>9</v>
      </c>
      <c r="K62" s="9">
        <f t="shared" si="2"/>
        <v>96.877800000000008</v>
      </c>
    </row>
    <row r="63" spans="2:11" ht="30" x14ac:dyDescent="0.25">
      <c r="B63" s="3">
        <v>59</v>
      </c>
      <c r="C63" s="13" t="s">
        <v>72</v>
      </c>
      <c r="D63" s="7">
        <v>1</v>
      </c>
      <c r="E63" s="24">
        <f>4*3.328</f>
        <v>13.311999999999999</v>
      </c>
      <c r="F63" s="3">
        <v>1991</v>
      </c>
      <c r="G63" s="3">
        <v>13</v>
      </c>
      <c r="H63" s="20" t="s">
        <v>7</v>
      </c>
      <c r="I63" s="3" t="s">
        <v>98</v>
      </c>
      <c r="J63" s="7">
        <v>2217.46</v>
      </c>
      <c r="K63" s="9">
        <f t="shared" si="2"/>
        <v>23869.182932000003</v>
      </c>
    </row>
    <row r="64" spans="2:11" ht="30" x14ac:dyDescent="0.25">
      <c r="B64" s="3">
        <v>60</v>
      </c>
      <c r="C64" s="13" t="s">
        <v>73</v>
      </c>
      <c r="D64" s="7">
        <v>1</v>
      </c>
      <c r="E64" s="24">
        <f>18.5*3.328</f>
        <v>61.567999999999998</v>
      </c>
      <c r="F64" s="3">
        <v>1991</v>
      </c>
      <c r="G64" s="3">
        <v>100</v>
      </c>
      <c r="H64" s="20" t="s">
        <v>7</v>
      </c>
      <c r="I64" s="3" t="s">
        <v>98</v>
      </c>
      <c r="J64" s="7">
        <v>105.06</v>
      </c>
      <c r="K64" s="9">
        <f t="shared" si="2"/>
        <v>1130.8868520000001</v>
      </c>
    </row>
    <row r="65" spans="2:11" ht="30" x14ac:dyDescent="0.25">
      <c r="B65" s="3">
        <v>61</v>
      </c>
      <c r="C65" s="13" t="s">
        <v>74</v>
      </c>
      <c r="D65" s="7">
        <v>3</v>
      </c>
      <c r="E65" s="24">
        <f>28*3.328</f>
        <v>93.183999999999997</v>
      </c>
      <c r="F65" s="3">
        <v>1991</v>
      </c>
      <c r="G65" s="3">
        <v>93</v>
      </c>
      <c r="H65" s="20" t="s">
        <v>7</v>
      </c>
      <c r="I65" s="3" t="s">
        <v>96</v>
      </c>
      <c r="J65" s="7">
        <v>8.65</v>
      </c>
      <c r="K65" s="9">
        <f t="shared" si="2"/>
        <v>93.110330000000005</v>
      </c>
    </row>
    <row r="66" spans="2:11" ht="30" x14ac:dyDescent="0.25">
      <c r="B66" s="3">
        <v>62</v>
      </c>
      <c r="C66" s="13" t="s">
        <v>75</v>
      </c>
      <c r="D66" s="7">
        <v>1</v>
      </c>
      <c r="E66" s="24">
        <f>4.5*3.328</f>
        <v>14.975999999999999</v>
      </c>
      <c r="F66" s="3">
        <v>1991</v>
      </c>
      <c r="G66" s="3">
        <v>15</v>
      </c>
      <c r="H66" s="20" t="s">
        <v>7</v>
      </c>
      <c r="I66" s="3" t="s">
        <v>98</v>
      </c>
      <c r="J66" s="7">
        <v>22.46</v>
      </c>
      <c r="K66" s="9">
        <f t="shared" si="2"/>
        <v>241.76393200000001</v>
      </c>
    </row>
    <row r="67" spans="2:11" ht="30" x14ac:dyDescent="0.25">
      <c r="B67" s="3">
        <v>63</v>
      </c>
      <c r="C67" s="13" t="s">
        <v>76</v>
      </c>
      <c r="D67" s="7">
        <v>1</v>
      </c>
      <c r="E67" s="7">
        <v>7</v>
      </c>
      <c r="F67" s="3">
        <v>1991</v>
      </c>
      <c r="G67" s="26">
        <f>7*3.328</f>
        <v>23.295999999999999</v>
      </c>
      <c r="H67" s="20" t="s">
        <v>7</v>
      </c>
      <c r="I67" s="3" t="s">
        <v>96</v>
      </c>
      <c r="J67" s="7">
        <v>45.55</v>
      </c>
      <c r="K67" s="9">
        <f t="shared" si="2"/>
        <v>490.30930999999998</v>
      </c>
    </row>
    <row r="68" spans="2:11" ht="30" x14ac:dyDescent="0.25">
      <c r="B68" s="3">
        <v>64</v>
      </c>
      <c r="C68" s="13" t="s">
        <v>77</v>
      </c>
      <c r="D68" s="7">
        <v>1</v>
      </c>
      <c r="E68" s="24">
        <f>3.4*3.328</f>
        <v>11.315199999999999</v>
      </c>
      <c r="F68" s="3">
        <v>1991</v>
      </c>
      <c r="G68" s="3">
        <v>11</v>
      </c>
      <c r="H68" s="20" t="s">
        <v>7</v>
      </c>
      <c r="I68" s="3" t="s">
        <v>98</v>
      </c>
      <c r="J68" s="7">
        <v>265.16000000000003</v>
      </c>
      <c r="K68" s="9">
        <f t="shared" si="2"/>
        <v>2854.2352720000004</v>
      </c>
    </row>
    <row r="69" spans="2:11" ht="30" x14ac:dyDescent="0.25">
      <c r="B69" s="3">
        <v>65</v>
      </c>
      <c r="C69" s="13" t="s">
        <v>78</v>
      </c>
      <c r="D69" s="7">
        <v>1</v>
      </c>
      <c r="E69" s="24">
        <f>3*3.328</f>
        <v>9.984</v>
      </c>
      <c r="F69" s="3">
        <v>1991</v>
      </c>
      <c r="G69" s="3">
        <v>10</v>
      </c>
      <c r="H69" s="20" t="s">
        <v>7</v>
      </c>
      <c r="I69" s="3" t="s">
        <v>96</v>
      </c>
      <c r="J69" s="7">
        <v>743</v>
      </c>
      <c r="K69" s="9">
        <f t="shared" si="2"/>
        <v>7997.8006000000005</v>
      </c>
    </row>
    <row r="70" spans="2:11" ht="30" x14ac:dyDescent="0.25">
      <c r="B70" s="3">
        <v>66</v>
      </c>
      <c r="C70" s="14" t="s">
        <v>79</v>
      </c>
      <c r="D70" s="7">
        <v>1</v>
      </c>
      <c r="E70" s="24">
        <f>60*3.328</f>
        <v>199.67999999999998</v>
      </c>
      <c r="F70" s="3">
        <v>1991</v>
      </c>
      <c r="G70" s="3">
        <v>200</v>
      </c>
      <c r="H70" s="20" t="s">
        <v>7</v>
      </c>
      <c r="I70" s="3" t="s">
        <v>96</v>
      </c>
      <c r="J70" s="7">
        <v>7.18</v>
      </c>
      <c r="K70" s="9">
        <f t="shared" si="2"/>
        <v>77.286956000000004</v>
      </c>
    </row>
    <row r="71" spans="2:11" ht="30" x14ac:dyDescent="0.25">
      <c r="B71" s="3">
        <v>67</v>
      </c>
      <c r="C71" s="14" t="s">
        <v>80</v>
      </c>
      <c r="D71" s="7">
        <v>1</v>
      </c>
      <c r="E71" s="24">
        <f>60*3.328</f>
        <v>199.67999999999998</v>
      </c>
      <c r="F71" s="3">
        <v>1991</v>
      </c>
      <c r="G71" s="3">
        <v>200</v>
      </c>
      <c r="H71" s="20" t="s">
        <v>7</v>
      </c>
      <c r="I71" s="3" t="s">
        <v>96</v>
      </c>
      <c r="J71" s="7">
        <v>15.75</v>
      </c>
      <c r="K71" s="9">
        <f t="shared" si="2"/>
        <v>169.53615000000002</v>
      </c>
    </row>
    <row r="72" spans="2:11" ht="30" x14ac:dyDescent="0.25">
      <c r="B72" s="3">
        <v>68</v>
      </c>
      <c r="C72" s="14" t="s">
        <v>81</v>
      </c>
      <c r="D72" s="7">
        <v>1</v>
      </c>
      <c r="E72" s="24">
        <f>4*3.328</f>
        <v>13.311999999999999</v>
      </c>
      <c r="F72" s="3">
        <v>1991</v>
      </c>
      <c r="G72" s="3">
        <v>13</v>
      </c>
      <c r="H72" s="20" t="s">
        <v>7</v>
      </c>
      <c r="I72" s="3" t="s">
        <v>96</v>
      </c>
      <c r="J72" s="7">
        <v>1540</v>
      </c>
      <c r="K72" s="9">
        <f t="shared" si="2"/>
        <v>16576.868000000002</v>
      </c>
    </row>
    <row r="73" spans="2:11" ht="30" x14ac:dyDescent="0.25">
      <c r="B73" s="3">
        <v>69</v>
      </c>
      <c r="C73" s="13" t="s">
        <v>82</v>
      </c>
      <c r="D73" s="7">
        <v>1</v>
      </c>
      <c r="E73" s="24">
        <f>10.5*3.328</f>
        <v>34.943999999999996</v>
      </c>
      <c r="F73" s="3">
        <v>1991</v>
      </c>
      <c r="G73" s="3">
        <v>35</v>
      </c>
      <c r="H73" s="20" t="s">
        <v>7</v>
      </c>
      <c r="I73" s="3" t="s">
        <v>98</v>
      </c>
      <c r="J73" s="7">
        <v>506</v>
      </c>
      <c r="K73" s="9">
        <f t="shared" si="2"/>
        <v>5446.6851999999999</v>
      </c>
    </row>
    <row r="74" spans="2:11" ht="30" x14ac:dyDescent="0.25">
      <c r="B74" s="3">
        <v>70</v>
      </c>
      <c r="C74" s="15" t="s">
        <v>83</v>
      </c>
      <c r="D74" s="7">
        <v>1</v>
      </c>
      <c r="E74" s="24">
        <f>(3+6)*3.328</f>
        <v>29.951999999999998</v>
      </c>
      <c r="F74" s="3">
        <v>1991</v>
      </c>
      <c r="G74" s="3">
        <v>30</v>
      </c>
      <c r="H74" s="20" t="s">
        <v>7</v>
      </c>
      <c r="I74" s="3" t="s">
        <v>96</v>
      </c>
      <c r="J74" s="7">
        <v>300</v>
      </c>
      <c r="K74" s="9">
        <f t="shared" si="2"/>
        <v>3229.26</v>
      </c>
    </row>
    <row r="75" spans="2:11" ht="30" x14ac:dyDescent="0.25">
      <c r="B75" s="3">
        <v>71</v>
      </c>
      <c r="C75" s="14" t="s">
        <v>84</v>
      </c>
      <c r="D75" s="7">
        <v>2</v>
      </c>
      <c r="E75" s="24">
        <f>(6+4.5)*3.328</f>
        <v>34.943999999999996</v>
      </c>
      <c r="F75" s="3">
        <v>1991</v>
      </c>
      <c r="G75" s="26">
        <f>10.5*3.328</f>
        <v>34.943999999999996</v>
      </c>
      <c r="H75" s="20" t="s">
        <v>7</v>
      </c>
      <c r="I75" s="3" t="s">
        <v>98</v>
      </c>
      <c r="J75" s="7">
        <v>1284</v>
      </c>
      <c r="K75" s="9">
        <f t="shared" si="2"/>
        <v>13821.232800000002</v>
      </c>
    </row>
    <row r="76" spans="2:11" ht="30" x14ac:dyDescent="0.25">
      <c r="B76" s="3">
        <v>72</v>
      </c>
      <c r="C76" s="14" t="s">
        <v>85</v>
      </c>
      <c r="D76" s="7">
        <v>1</v>
      </c>
      <c r="E76" s="24">
        <f>60*3.328</f>
        <v>199.67999999999998</v>
      </c>
      <c r="F76" s="3">
        <v>1991</v>
      </c>
      <c r="G76" s="3">
        <v>200</v>
      </c>
      <c r="H76" s="20" t="s">
        <v>7</v>
      </c>
      <c r="I76" s="3" t="s">
        <v>96</v>
      </c>
      <c r="J76" s="7">
        <v>20</v>
      </c>
      <c r="K76" s="9">
        <f t="shared" si="2"/>
        <v>215.28400000000002</v>
      </c>
    </row>
    <row r="77" spans="2:11" ht="30" x14ac:dyDescent="0.25">
      <c r="B77" s="3">
        <v>73</v>
      </c>
      <c r="C77" s="14" t="s">
        <v>86</v>
      </c>
      <c r="D77" s="7">
        <v>2</v>
      </c>
      <c r="E77" s="24">
        <f>16*3.328</f>
        <v>53.247999999999998</v>
      </c>
      <c r="F77" s="3">
        <v>1991</v>
      </c>
      <c r="G77" s="3">
        <v>53</v>
      </c>
      <c r="H77" s="20" t="s">
        <v>7</v>
      </c>
      <c r="I77" s="3" t="s">
        <v>96</v>
      </c>
      <c r="J77" s="7">
        <v>1044</v>
      </c>
      <c r="K77" s="9">
        <f t="shared" si="2"/>
        <v>11237.8248</v>
      </c>
    </row>
    <row r="78" spans="2:11" ht="30" x14ac:dyDescent="0.25">
      <c r="B78" s="3">
        <v>74</v>
      </c>
      <c r="C78" s="14" t="s">
        <v>87</v>
      </c>
      <c r="D78" s="7">
        <v>1</v>
      </c>
      <c r="E78" s="24">
        <f>(3+4.5)*3.328</f>
        <v>24.959999999999997</v>
      </c>
      <c r="F78" s="3">
        <v>1991</v>
      </c>
      <c r="G78" s="3">
        <v>25</v>
      </c>
      <c r="H78" s="20" t="s">
        <v>7</v>
      </c>
      <c r="I78" s="3" t="s">
        <v>98</v>
      </c>
      <c r="J78" s="7">
        <v>273.62</v>
      </c>
      <c r="K78" s="9">
        <f t="shared" si="2"/>
        <v>2945.3004040000001</v>
      </c>
    </row>
    <row r="79" spans="2:11" ht="30" x14ac:dyDescent="0.25">
      <c r="B79" s="3">
        <v>75</v>
      </c>
      <c r="C79" s="13" t="s">
        <v>88</v>
      </c>
      <c r="D79" s="7">
        <v>1</v>
      </c>
      <c r="E79" s="24">
        <f>4*3.328</f>
        <v>13.311999999999999</v>
      </c>
      <c r="F79" s="3">
        <v>1991</v>
      </c>
      <c r="G79" s="3">
        <v>13</v>
      </c>
      <c r="H79" s="20" t="s">
        <v>7</v>
      </c>
      <c r="I79" s="3" t="s">
        <v>96</v>
      </c>
      <c r="J79" s="7">
        <v>706.5</v>
      </c>
      <c r="K79" s="9">
        <f t="shared" si="2"/>
        <v>7604.9073000000008</v>
      </c>
    </row>
    <row r="80" spans="2:11" s="32" customFormat="1" ht="30" x14ac:dyDescent="0.25">
      <c r="B80" s="3">
        <v>76</v>
      </c>
      <c r="C80" s="28" t="s">
        <v>89</v>
      </c>
      <c r="D80" s="29">
        <v>1</v>
      </c>
      <c r="E80" s="30">
        <f>2.5*3.328</f>
        <v>8.32</v>
      </c>
      <c r="F80" s="27">
        <v>1991</v>
      </c>
      <c r="G80" s="27">
        <v>8</v>
      </c>
      <c r="H80" s="20" t="s">
        <v>7</v>
      </c>
      <c r="I80" s="27" t="s">
        <v>96</v>
      </c>
      <c r="J80" s="29">
        <v>20.22</v>
      </c>
      <c r="K80" s="31">
        <f t="shared" si="2"/>
        <v>217.65212400000001</v>
      </c>
    </row>
    <row r="81" spans="2:11" ht="30" x14ac:dyDescent="0.25">
      <c r="B81" s="3">
        <v>77</v>
      </c>
      <c r="C81" s="13" t="s">
        <v>90</v>
      </c>
      <c r="D81" s="7">
        <v>1</v>
      </c>
      <c r="E81" s="24">
        <f>2.6*3.328</f>
        <v>8.6527999999999992</v>
      </c>
      <c r="F81" s="3">
        <v>1998</v>
      </c>
      <c r="G81" s="3">
        <v>9</v>
      </c>
      <c r="H81" s="20" t="s">
        <v>7</v>
      </c>
      <c r="I81" s="3" t="s">
        <v>96</v>
      </c>
      <c r="J81" s="7">
        <v>84</v>
      </c>
      <c r="K81" s="9">
        <f t="shared" si="2"/>
        <v>904.19280000000003</v>
      </c>
    </row>
    <row r="82" spans="2:11" ht="30" x14ac:dyDescent="0.25">
      <c r="B82" s="3">
        <v>78</v>
      </c>
      <c r="C82" s="13" t="s">
        <v>91</v>
      </c>
      <c r="D82" s="7">
        <v>1</v>
      </c>
      <c r="E82" s="24">
        <f>3*3.328</f>
        <v>9.984</v>
      </c>
      <c r="F82" s="3">
        <v>2008</v>
      </c>
      <c r="G82" s="3">
        <v>10</v>
      </c>
      <c r="H82" s="20" t="s">
        <v>7</v>
      </c>
      <c r="I82" s="3" t="s">
        <v>98</v>
      </c>
      <c r="J82" s="7">
        <v>414</v>
      </c>
      <c r="K82" s="9">
        <f t="shared" si="2"/>
        <v>4456.3788000000004</v>
      </c>
    </row>
    <row r="83" spans="2:11" ht="30" x14ac:dyDescent="0.25">
      <c r="B83" s="3">
        <v>79</v>
      </c>
      <c r="C83" s="14" t="s">
        <v>92</v>
      </c>
      <c r="D83" s="7">
        <v>1</v>
      </c>
      <c r="E83" s="24">
        <f>4*3.328</f>
        <v>13.311999999999999</v>
      </c>
      <c r="F83" s="3">
        <v>1991</v>
      </c>
      <c r="G83" s="3">
        <v>13</v>
      </c>
      <c r="H83" s="20" t="s">
        <v>7</v>
      </c>
      <c r="I83" s="3" t="s">
        <v>96</v>
      </c>
      <c r="J83" s="7">
        <v>225</v>
      </c>
      <c r="K83" s="9">
        <f t="shared" si="2"/>
        <v>2421.9450000000002</v>
      </c>
    </row>
    <row r="84" spans="2:11" ht="30" x14ac:dyDescent="0.25">
      <c r="B84" s="3">
        <v>80</v>
      </c>
      <c r="C84" s="13" t="s">
        <v>93</v>
      </c>
      <c r="D84" s="7">
        <v>1</v>
      </c>
      <c r="E84" s="24">
        <f>5*3.328</f>
        <v>16.64</v>
      </c>
      <c r="F84" s="3">
        <v>1991</v>
      </c>
      <c r="G84" s="3">
        <v>17</v>
      </c>
      <c r="H84" s="20" t="s">
        <v>7</v>
      </c>
      <c r="I84" s="3" t="s">
        <v>96</v>
      </c>
      <c r="J84" s="7">
        <v>300</v>
      </c>
      <c r="K84" s="9">
        <f t="shared" si="2"/>
        <v>3229.26</v>
      </c>
    </row>
    <row r="85" spans="2:11" ht="30.75" thickBot="1" x14ac:dyDescent="0.3">
      <c r="B85" s="3">
        <v>81</v>
      </c>
      <c r="C85" s="17" t="s">
        <v>94</v>
      </c>
      <c r="D85" s="7">
        <v>1</v>
      </c>
      <c r="E85" s="24">
        <f>4.5*3.328</f>
        <v>14.975999999999999</v>
      </c>
      <c r="F85" s="3">
        <v>1991</v>
      </c>
      <c r="G85" s="3">
        <v>15</v>
      </c>
      <c r="H85" s="20" t="s">
        <v>7</v>
      </c>
      <c r="I85" s="3" t="s">
        <v>96</v>
      </c>
      <c r="J85" s="7">
        <v>350</v>
      </c>
      <c r="K85" s="9">
        <f t="shared" si="2"/>
        <v>3767.4700000000003</v>
      </c>
    </row>
    <row r="86" spans="2:11" ht="30.75" thickBot="1" x14ac:dyDescent="0.3">
      <c r="B86" s="3">
        <v>82</v>
      </c>
      <c r="C86" s="18" t="s">
        <v>95</v>
      </c>
      <c r="D86" s="7">
        <v>2</v>
      </c>
      <c r="E86" s="24">
        <f>(5.5+6.5)*3.328</f>
        <v>39.936</v>
      </c>
      <c r="F86" s="3">
        <v>2019</v>
      </c>
      <c r="G86" s="26">
        <v>40</v>
      </c>
      <c r="H86" s="20" t="s">
        <v>7</v>
      </c>
      <c r="I86" s="3" t="s">
        <v>96</v>
      </c>
      <c r="J86" s="7">
        <v>2500</v>
      </c>
      <c r="K86" s="9">
        <f t="shared" si="2"/>
        <v>26910.5</v>
      </c>
    </row>
  </sheetData>
  <mergeCells count="10">
    <mergeCell ref="J12:J13"/>
    <mergeCell ref="K12:K13"/>
    <mergeCell ref="B2:K2"/>
    <mergeCell ref="B4:K4"/>
    <mergeCell ref="D6:D7"/>
    <mergeCell ref="E6:E7"/>
    <mergeCell ref="F6:F7"/>
    <mergeCell ref="G6:G7"/>
    <mergeCell ref="J6:J7"/>
    <mergeCell ref="K6:K7"/>
  </mergeCells>
  <dataValidations count="2">
    <dataValidation type="list" allowBlank="1" showInputMessage="1" showErrorMessage="1" sqref="I5:I86">
      <formula1>"Very Good, Good, Average, Poor, Ordinary with wreckages in the structure"</formula1>
    </dataValidation>
    <dataValidation type="list" allowBlank="1" showInputMessage="1" showErrorMessage="1" sqref="H5:H86">
      <formula1>$M$3:$M$9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tabSelected="1" topLeftCell="A3" workbookViewId="0">
      <selection activeCell="A4" sqref="A4:K4"/>
    </sheetView>
  </sheetViews>
  <sheetFormatPr defaultRowHeight="15" x14ac:dyDescent="0.25"/>
  <cols>
    <col min="1" max="1" width="6.140625" style="2" customWidth="1"/>
    <col min="2" max="2" width="37.7109375" style="6" customWidth="1"/>
    <col min="3" max="4" width="12.5703125" style="1" customWidth="1"/>
    <col min="5" max="5" width="11.28515625" style="1" customWidth="1"/>
    <col min="6" max="7" width="12.28515625" style="1" customWidth="1"/>
    <col min="8" max="8" width="49" bestFit="1" customWidth="1"/>
    <col min="9" max="9" width="11.42578125" customWidth="1"/>
    <col min="10" max="10" width="11.5703125" style="45" customWidth="1"/>
    <col min="11" max="11" width="13.42578125" style="45" customWidth="1"/>
    <col min="12" max="12" width="67.7109375" bestFit="1" customWidth="1"/>
  </cols>
  <sheetData>
    <row r="1" spans="1:12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</row>
    <row r="2" spans="1:12" ht="15.75" x14ac:dyDescent="0.25">
      <c r="A2" s="68" t="s">
        <v>208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30" x14ac:dyDescent="0.25">
      <c r="A3" s="8" t="s">
        <v>8</v>
      </c>
      <c r="B3" s="11" t="s">
        <v>12</v>
      </c>
      <c r="C3" s="8" t="s">
        <v>0</v>
      </c>
      <c r="D3" s="8" t="s">
        <v>104</v>
      </c>
      <c r="E3" s="8" t="s">
        <v>99</v>
      </c>
      <c r="F3" s="8" t="s">
        <v>1</v>
      </c>
      <c r="G3" s="8" t="s">
        <v>100</v>
      </c>
      <c r="H3" s="8" t="s">
        <v>13</v>
      </c>
      <c r="I3" s="8" t="s">
        <v>2</v>
      </c>
      <c r="J3" s="8" t="s">
        <v>15</v>
      </c>
      <c r="K3" s="8" t="s">
        <v>16</v>
      </c>
    </row>
    <row r="4" spans="1:12" ht="15" customHeight="1" x14ac:dyDescent="0.25">
      <c r="A4" s="80" t="s">
        <v>9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2" s="48" customFormat="1" ht="30" x14ac:dyDescent="0.25">
      <c r="A5" s="27">
        <v>1</v>
      </c>
      <c r="B5" s="46" t="s">
        <v>105</v>
      </c>
      <c r="C5" s="27">
        <v>1</v>
      </c>
      <c r="D5" s="38" t="s">
        <v>111</v>
      </c>
      <c r="E5" s="27">
        <v>20</v>
      </c>
      <c r="F5" s="39">
        <v>1991</v>
      </c>
      <c r="G5" s="47">
        <f>E5</f>
        <v>20</v>
      </c>
      <c r="H5" s="40" t="s">
        <v>3</v>
      </c>
      <c r="I5" s="27" t="s">
        <v>96</v>
      </c>
      <c r="J5" s="27">
        <f>6*110</f>
        <v>660</v>
      </c>
      <c r="K5" s="47">
        <f t="shared" ref="K5:K21" si="0">J5*10.76</f>
        <v>7101.5999999999995</v>
      </c>
      <c r="L5" s="48" t="str">
        <f>H5&amp;" with "&amp;D5</f>
        <v>RCC framed pillar beam column structure on RCC slab with RCC ROOF SLAB</v>
      </c>
    </row>
    <row r="6" spans="1:12" s="41" customFormat="1" ht="45" x14ac:dyDescent="0.25">
      <c r="A6" s="27">
        <v>2</v>
      </c>
      <c r="B6" s="44" t="s">
        <v>106</v>
      </c>
      <c r="C6" s="38">
        <v>1</v>
      </c>
      <c r="D6" s="38" t="s">
        <v>110</v>
      </c>
      <c r="E6" s="30">
        <f>9*3.328</f>
        <v>29.951999999999998</v>
      </c>
      <c r="F6" s="39">
        <v>1991</v>
      </c>
      <c r="G6" s="47">
        <f t="shared" ref="G6:G36" si="1">E6</f>
        <v>29.951999999999998</v>
      </c>
      <c r="H6" s="42" t="s">
        <v>107</v>
      </c>
      <c r="I6" s="27" t="s">
        <v>96</v>
      </c>
      <c r="J6" s="29">
        <f>7000-660</f>
        <v>6340</v>
      </c>
      <c r="K6" s="30">
        <f t="shared" si="0"/>
        <v>68218.399999999994</v>
      </c>
      <c r="L6" s="48" t="str">
        <f t="shared" ref="L6:L69" si="2">H6&amp;" with "&amp;D6</f>
        <v>Galvalume sheet roofed building mounted on steel trusses resting on RCC column with GALVALUME ROOFING SHED</v>
      </c>
    </row>
    <row r="7" spans="1:12" s="41" customFormat="1" ht="30" x14ac:dyDescent="0.25">
      <c r="A7" s="27">
        <v>3</v>
      </c>
      <c r="B7" s="43" t="s">
        <v>108</v>
      </c>
      <c r="C7" s="38">
        <v>1</v>
      </c>
      <c r="D7" s="38" t="s">
        <v>111</v>
      </c>
      <c r="E7" s="30">
        <v>20</v>
      </c>
      <c r="F7" s="39">
        <v>1991</v>
      </c>
      <c r="G7" s="47">
        <f t="shared" si="1"/>
        <v>20</v>
      </c>
      <c r="H7" s="40" t="s">
        <v>3</v>
      </c>
      <c r="I7" s="27" t="s">
        <v>96</v>
      </c>
      <c r="J7" s="29">
        <f>55*70</f>
        <v>3850</v>
      </c>
      <c r="K7" s="29">
        <f t="shared" si="0"/>
        <v>41426</v>
      </c>
      <c r="L7" s="48" t="str">
        <f t="shared" si="2"/>
        <v>RCC framed pillar beam column structure on RCC slab with RCC ROOF SLAB</v>
      </c>
    </row>
    <row r="8" spans="1:12" s="41" customFormat="1" ht="30" x14ac:dyDescent="0.25">
      <c r="A8" s="27">
        <v>4</v>
      </c>
      <c r="B8" s="49" t="s">
        <v>109</v>
      </c>
      <c r="C8" s="38">
        <v>1</v>
      </c>
      <c r="D8" s="38" t="s">
        <v>111</v>
      </c>
      <c r="E8" s="30">
        <v>20</v>
      </c>
      <c r="F8" s="39">
        <v>1991</v>
      </c>
      <c r="G8" s="47">
        <f t="shared" si="1"/>
        <v>20</v>
      </c>
      <c r="H8" s="40" t="s">
        <v>3</v>
      </c>
      <c r="I8" s="27" t="s">
        <v>96</v>
      </c>
      <c r="J8" s="29">
        <f>55*49</f>
        <v>2695</v>
      </c>
      <c r="K8" s="30">
        <f t="shared" si="0"/>
        <v>28998.2</v>
      </c>
      <c r="L8" s="48" t="str">
        <f t="shared" si="2"/>
        <v>RCC framed pillar beam column structure on RCC slab with RCC ROOF SLAB</v>
      </c>
    </row>
    <row r="9" spans="1:12" s="41" customFormat="1" ht="45" x14ac:dyDescent="0.25">
      <c r="A9" s="27">
        <v>5</v>
      </c>
      <c r="B9" s="49" t="s">
        <v>109</v>
      </c>
      <c r="C9" s="38">
        <v>1</v>
      </c>
      <c r="D9" s="38" t="s">
        <v>110</v>
      </c>
      <c r="E9" s="30">
        <f>9*3.328</f>
        <v>29.951999999999998</v>
      </c>
      <c r="F9" s="39">
        <v>1991</v>
      </c>
      <c r="G9" s="47">
        <f t="shared" si="1"/>
        <v>29.951999999999998</v>
      </c>
      <c r="H9" s="42" t="s">
        <v>107</v>
      </c>
      <c r="I9" s="27" t="s">
        <v>96</v>
      </c>
      <c r="J9" s="29">
        <f>55*21</f>
        <v>1155</v>
      </c>
      <c r="K9" s="29">
        <f t="shared" si="0"/>
        <v>12427.8</v>
      </c>
      <c r="L9" s="48" t="str">
        <f t="shared" si="2"/>
        <v>Galvalume sheet roofed building mounted on steel trusses resting on RCC column with GALVALUME ROOFING SHED</v>
      </c>
    </row>
    <row r="10" spans="1:12" s="41" customFormat="1" ht="45" x14ac:dyDescent="0.25">
      <c r="A10" s="27">
        <v>6</v>
      </c>
      <c r="B10" s="49" t="s">
        <v>112</v>
      </c>
      <c r="C10" s="38">
        <v>1</v>
      </c>
      <c r="D10" s="38" t="s">
        <v>110</v>
      </c>
      <c r="E10" s="30">
        <f>8*3.328</f>
        <v>26.623999999999999</v>
      </c>
      <c r="F10" s="39">
        <v>1991</v>
      </c>
      <c r="G10" s="47">
        <f t="shared" si="1"/>
        <v>26.623999999999999</v>
      </c>
      <c r="H10" s="42" t="s">
        <v>107</v>
      </c>
      <c r="I10" s="27" t="s">
        <v>96</v>
      </c>
      <c r="J10" s="29">
        <f>55*56</f>
        <v>3080</v>
      </c>
      <c r="K10" s="30">
        <f t="shared" si="0"/>
        <v>33140.800000000003</v>
      </c>
      <c r="L10" s="48" t="str">
        <f t="shared" si="2"/>
        <v>Galvalume sheet roofed building mounted on steel trusses resting on RCC column with GALVALUME ROOFING SHED</v>
      </c>
    </row>
    <row r="11" spans="1:12" s="41" customFormat="1" ht="45" x14ac:dyDescent="0.25">
      <c r="A11" s="27">
        <v>7</v>
      </c>
      <c r="B11" s="49" t="s">
        <v>116</v>
      </c>
      <c r="C11" s="38">
        <v>1</v>
      </c>
      <c r="D11" s="38" t="s">
        <v>110</v>
      </c>
      <c r="E11" s="30">
        <f>5*3.328</f>
        <v>16.64</v>
      </c>
      <c r="F11" s="39">
        <v>1991</v>
      </c>
      <c r="G11" s="47">
        <f t="shared" si="1"/>
        <v>16.64</v>
      </c>
      <c r="H11" s="42" t="s">
        <v>107</v>
      </c>
      <c r="I11" s="27" t="s">
        <v>96</v>
      </c>
      <c r="J11" s="29">
        <f>55*14</f>
        <v>770</v>
      </c>
      <c r="K11" s="30">
        <f t="shared" si="0"/>
        <v>8285.2000000000007</v>
      </c>
      <c r="L11" s="48" t="str">
        <f t="shared" si="2"/>
        <v>Galvalume sheet roofed building mounted on steel trusses resting on RCC column with GALVALUME ROOFING SHED</v>
      </c>
    </row>
    <row r="12" spans="1:12" s="41" customFormat="1" ht="30" x14ac:dyDescent="0.25">
      <c r="A12" s="27">
        <v>8</v>
      </c>
      <c r="B12" s="43" t="s">
        <v>113</v>
      </c>
      <c r="C12" s="38">
        <v>1</v>
      </c>
      <c r="D12" s="38" t="s">
        <v>111</v>
      </c>
      <c r="E12" s="30">
        <v>20</v>
      </c>
      <c r="F12" s="39">
        <v>2004</v>
      </c>
      <c r="G12" s="47">
        <f t="shared" si="1"/>
        <v>20</v>
      </c>
      <c r="H12" s="40" t="s">
        <v>3</v>
      </c>
      <c r="I12" s="27" t="s">
        <v>96</v>
      </c>
      <c r="J12" s="30">
        <f>27.55*35</f>
        <v>964.25</v>
      </c>
      <c r="K12" s="30">
        <f t="shared" si="0"/>
        <v>10375.33</v>
      </c>
      <c r="L12" s="48" t="str">
        <f t="shared" si="2"/>
        <v>RCC framed pillar beam column structure on RCC slab with RCC ROOF SLAB</v>
      </c>
    </row>
    <row r="13" spans="1:12" s="41" customFormat="1" ht="30" x14ac:dyDescent="0.25">
      <c r="A13" s="27">
        <v>9</v>
      </c>
      <c r="B13" s="49" t="s">
        <v>114</v>
      </c>
      <c r="C13" s="38">
        <v>1</v>
      </c>
      <c r="D13" s="38" t="s">
        <v>111</v>
      </c>
      <c r="E13" s="30">
        <v>20</v>
      </c>
      <c r="F13" s="39">
        <v>2004</v>
      </c>
      <c r="G13" s="47">
        <f t="shared" si="1"/>
        <v>20</v>
      </c>
      <c r="H13" s="40" t="s">
        <v>3</v>
      </c>
      <c r="I13" s="27" t="s">
        <v>96</v>
      </c>
      <c r="J13" s="30">
        <f>27.55*49</f>
        <v>1349.95</v>
      </c>
      <c r="K13" s="30">
        <f t="shared" si="0"/>
        <v>14525.462</v>
      </c>
      <c r="L13" s="48" t="str">
        <f t="shared" si="2"/>
        <v>RCC framed pillar beam column structure on RCC slab with RCC ROOF SLAB</v>
      </c>
    </row>
    <row r="14" spans="1:12" s="41" customFormat="1" ht="45" x14ac:dyDescent="0.25">
      <c r="A14" s="27">
        <v>10</v>
      </c>
      <c r="B14" s="49" t="s">
        <v>114</v>
      </c>
      <c r="C14" s="38">
        <v>1</v>
      </c>
      <c r="D14" s="38" t="s">
        <v>110</v>
      </c>
      <c r="E14" s="30">
        <f>9*3.328</f>
        <v>29.951999999999998</v>
      </c>
      <c r="F14" s="39">
        <v>2004</v>
      </c>
      <c r="G14" s="47">
        <f t="shared" si="1"/>
        <v>29.951999999999998</v>
      </c>
      <c r="H14" s="42" t="s">
        <v>107</v>
      </c>
      <c r="I14" s="27" t="s">
        <v>96</v>
      </c>
      <c r="J14" s="30">
        <f>27.5*21</f>
        <v>577.5</v>
      </c>
      <c r="K14" s="30">
        <f t="shared" si="0"/>
        <v>6213.9</v>
      </c>
      <c r="L14" s="48" t="str">
        <f t="shared" si="2"/>
        <v>Galvalume sheet roofed building mounted on steel trusses resting on RCC column with GALVALUME ROOFING SHED</v>
      </c>
    </row>
    <row r="15" spans="1:12" s="41" customFormat="1" ht="45" x14ac:dyDescent="0.25">
      <c r="A15" s="27">
        <v>11</v>
      </c>
      <c r="B15" s="49" t="s">
        <v>115</v>
      </c>
      <c r="C15" s="38">
        <v>1</v>
      </c>
      <c r="D15" s="38" t="s">
        <v>110</v>
      </c>
      <c r="E15" s="30">
        <f>9*3.328</f>
        <v>29.951999999999998</v>
      </c>
      <c r="F15" s="39">
        <v>2004</v>
      </c>
      <c r="G15" s="47">
        <f t="shared" si="1"/>
        <v>29.951999999999998</v>
      </c>
      <c r="H15" s="42" t="s">
        <v>107</v>
      </c>
      <c r="I15" s="27" t="s">
        <v>96</v>
      </c>
      <c r="J15" s="30">
        <f>27.5*70</f>
        <v>1925</v>
      </c>
      <c r="K15" s="30">
        <f t="shared" si="0"/>
        <v>20713</v>
      </c>
      <c r="L15" s="48" t="str">
        <f t="shared" si="2"/>
        <v>Galvalume sheet roofed building mounted on steel trusses resting on RCC column with GALVALUME ROOFING SHED</v>
      </c>
    </row>
    <row r="16" spans="1:12" s="41" customFormat="1" ht="45" x14ac:dyDescent="0.25">
      <c r="A16" s="27">
        <v>12</v>
      </c>
      <c r="B16" s="49" t="s">
        <v>190</v>
      </c>
      <c r="C16" s="38">
        <v>1</v>
      </c>
      <c r="D16" s="38" t="s">
        <v>110</v>
      </c>
      <c r="E16" s="30">
        <f>5*3.328</f>
        <v>16.64</v>
      </c>
      <c r="F16" s="39">
        <v>2004</v>
      </c>
      <c r="G16" s="47">
        <f t="shared" si="1"/>
        <v>16.64</v>
      </c>
      <c r="H16" s="42" t="s">
        <v>107</v>
      </c>
      <c r="I16" s="27" t="s">
        <v>96</v>
      </c>
      <c r="J16" s="30">
        <f>27.5*14</f>
        <v>385</v>
      </c>
      <c r="K16" s="30">
        <f t="shared" si="0"/>
        <v>4142.6000000000004</v>
      </c>
      <c r="L16" s="48" t="str">
        <f t="shared" si="2"/>
        <v>Galvalume sheet roofed building mounted on steel trusses resting on RCC column with GALVALUME ROOFING SHED</v>
      </c>
    </row>
    <row r="17" spans="1:12" s="41" customFormat="1" ht="45" x14ac:dyDescent="0.25">
      <c r="A17" s="27">
        <v>13</v>
      </c>
      <c r="B17" s="49" t="s">
        <v>117</v>
      </c>
      <c r="C17" s="38">
        <v>1</v>
      </c>
      <c r="D17" s="38" t="s">
        <v>110</v>
      </c>
      <c r="E17" s="30">
        <f>24*3.328</f>
        <v>79.872</v>
      </c>
      <c r="F17" s="39">
        <v>1991</v>
      </c>
      <c r="G17" s="47">
        <f t="shared" si="1"/>
        <v>79.872</v>
      </c>
      <c r="H17" s="42" t="s">
        <v>107</v>
      </c>
      <c r="I17" s="27" t="s">
        <v>96</v>
      </c>
      <c r="J17" s="29">
        <f>27.5*70</f>
        <v>1925</v>
      </c>
      <c r="K17" s="29">
        <f t="shared" si="0"/>
        <v>20713</v>
      </c>
      <c r="L17" s="48" t="str">
        <f t="shared" si="2"/>
        <v>Galvalume sheet roofed building mounted on steel trusses resting on RCC column with GALVALUME ROOFING SHED</v>
      </c>
    </row>
    <row r="18" spans="1:12" s="41" customFormat="1" ht="45" x14ac:dyDescent="0.25">
      <c r="A18" s="27">
        <v>14</v>
      </c>
      <c r="B18" s="44" t="s">
        <v>19</v>
      </c>
      <c r="C18" s="38">
        <v>1</v>
      </c>
      <c r="D18" s="38" t="s">
        <v>110</v>
      </c>
      <c r="E18" s="29">
        <v>66</v>
      </c>
      <c r="F18" s="39">
        <v>1991</v>
      </c>
      <c r="G18" s="47">
        <f t="shared" si="1"/>
        <v>66</v>
      </c>
      <c r="H18" s="42" t="s">
        <v>107</v>
      </c>
      <c r="I18" s="27" t="s">
        <v>96</v>
      </c>
      <c r="J18" s="29">
        <f>7*56</f>
        <v>392</v>
      </c>
      <c r="K18" s="30">
        <f t="shared" si="0"/>
        <v>4217.92</v>
      </c>
      <c r="L18" s="48" t="str">
        <f t="shared" si="2"/>
        <v>Galvalume sheet roofed building mounted on steel trusses resting on RCC column with GALVALUME ROOFING SHED</v>
      </c>
    </row>
    <row r="19" spans="1:12" s="41" customFormat="1" ht="45" x14ac:dyDescent="0.25">
      <c r="A19" s="27">
        <v>15</v>
      </c>
      <c r="B19" s="42" t="s">
        <v>191</v>
      </c>
      <c r="C19" s="38">
        <v>1</v>
      </c>
      <c r="D19" s="38" t="s">
        <v>123</v>
      </c>
      <c r="E19" s="30">
        <f>11.5*3.328</f>
        <v>38.271999999999998</v>
      </c>
      <c r="F19" s="39">
        <v>1991</v>
      </c>
      <c r="G19" s="47">
        <f t="shared" si="1"/>
        <v>38.271999999999998</v>
      </c>
      <c r="H19" s="51" t="s">
        <v>193</v>
      </c>
      <c r="I19" s="27" t="s">
        <v>96</v>
      </c>
      <c r="J19" s="29">
        <f>50*98</f>
        <v>4900</v>
      </c>
      <c r="K19" s="30">
        <f t="shared" si="0"/>
        <v>52724</v>
      </c>
      <c r="L19" s="48" t="str">
        <f t="shared" si="2"/>
        <v>RCC framed pillar beam column structure on RCC slab, Cast in SITU with RCC ROOF SLAB CAST IN SITU</v>
      </c>
    </row>
    <row r="20" spans="1:12" s="41" customFormat="1" ht="30" x14ac:dyDescent="0.25">
      <c r="A20" s="27">
        <v>16</v>
      </c>
      <c r="B20" s="37" t="s">
        <v>119</v>
      </c>
      <c r="C20" s="38">
        <v>1</v>
      </c>
      <c r="D20" s="38" t="s">
        <v>118</v>
      </c>
      <c r="E20" s="30">
        <f>9*3.328</f>
        <v>29.951999999999998</v>
      </c>
      <c r="F20" s="39">
        <v>1998</v>
      </c>
      <c r="G20" s="47">
        <f t="shared" si="1"/>
        <v>29.951999999999998</v>
      </c>
      <c r="H20" s="51" t="s">
        <v>195</v>
      </c>
      <c r="I20" s="27" t="s">
        <v>96</v>
      </c>
      <c r="J20" s="30">
        <f>27.5*98</f>
        <v>2695</v>
      </c>
      <c r="K20" s="30">
        <f t="shared" si="0"/>
        <v>28998.2</v>
      </c>
      <c r="L20" s="48" t="str">
        <f t="shared" si="2"/>
        <v>RCC framed pillar beam column structure on RCC slab, Precast Coffer Slab with RCC COFFERS ROOF SLAB</v>
      </c>
    </row>
    <row r="21" spans="1:12" s="41" customFormat="1" ht="30" x14ac:dyDescent="0.25">
      <c r="A21" s="27">
        <v>17</v>
      </c>
      <c r="B21" s="37" t="s">
        <v>120</v>
      </c>
      <c r="C21" s="38">
        <v>1</v>
      </c>
      <c r="D21" s="38" t="s">
        <v>121</v>
      </c>
      <c r="E21" s="30">
        <f>9*3.328</f>
        <v>29.951999999999998</v>
      </c>
      <c r="F21" s="39">
        <v>2004</v>
      </c>
      <c r="G21" s="47">
        <f t="shared" si="1"/>
        <v>29.951999999999998</v>
      </c>
      <c r="H21" s="40" t="s">
        <v>3</v>
      </c>
      <c r="I21" s="27" t="s">
        <v>96</v>
      </c>
      <c r="J21" s="30">
        <f>27.5*98</f>
        <v>2695</v>
      </c>
      <c r="K21" s="30">
        <f t="shared" si="0"/>
        <v>28998.2</v>
      </c>
      <c r="L21" s="48" t="str">
        <f t="shared" si="2"/>
        <v>RCC framed pillar beam column structure on RCC slab with RCC DECK SLAB ROOF</v>
      </c>
    </row>
    <row r="22" spans="1:12" s="41" customFormat="1" ht="45" x14ac:dyDescent="0.25">
      <c r="A22" s="27">
        <v>18</v>
      </c>
      <c r="B22" s="37" t="s">
        <v>192</v>
      </c>
      <c r="C22" s="38">
        <v>1</v>
      </c>
      <c r="D22" s="38" t="s">
        <v>123</v>
      </c>
      <c r="E22" s="30">
        <f>11.5*3.328</f>
        <v>38.271999999999998</v>
      </c>
      <c r="F22" s="39">
        <v>1991</v>
      </c>
      <c r="G22" s="47">
        <f t="shared" si="1"/>
        <v>38.271999999999998</v>
      </c>
      <c r="H22" s="51" t="s">
        <v>193</v>
      </c>
      <c r="I22" s="27"/>
      <c r="J22" s="30"/>
      <c r="K22" s="30"/>
      <c r="L22" s="48" t="str">
        <f t="shared" si="2"/>
        <v>RCC framed pillar beam column structure on RCC slab, Cast in SITU with RCC ROOF SLAB CAST IN SITU</v>
      </c>
    </row>
    <row r="23" spans="1:12" s="41" customFormat="1" ht="30" x14ac:dyDescent="0.25">
      <c r="A23" s="27">
        <v>19</v>
      </c>
      <c r="B23" s="37" t="s">
        <v>206</v>
      </c>
      <c r="C23" s="38">
        <v>1</v>
      </c>
      <c r="D23" s="38" t="s">
        <v>111</v>
      </c>
      <c r="E23" s="30">
        <f>5.5*3.328</f>
        <v>18.303999999999998</v>
      </c>
      <c r="F23" s="38">
        <v>1998</v>
      </c>
      <c r="G23" s="47">
        <f t="shared" si="1"/>
        <v>18.303999999999998</v>
      </c>
      <c r="H23" s="40" t="s">
        <v>3</v>
      </c>
      <c r="I23" s="27" t="s">
        <v>96</v>
      </c>
      <c r="J23" s="30">
        <f>27.5*112</f>
        <v>3080</v>
      </c>
      <c r="K23" s="30">
        <f t="shared" ref="K23:K25" si="3">J23*10.76</f>
        <v>33140.800000000003</v>
      </c>
      <c r="L23" s="48" t="str">
        <f t="shared" si="2"/>
        <v>RCC framed pillar beam column structure on RCC slab with RCC ROOF SLAB</v>
      </c>
    </row>
    <row r="24" spans="1:12" s="41" customFormat="1" ht="30" x14ac:dyDescent="0.25">
      <c r="A24" s="27">
        <v>20</v>
      </c>
      <c r="B24" s="37" t="s">
        <v>207</v>
      </c>
      <c r="C24" s="38">
        <v>1</v>
      </c>
      <c r="D24" s="38" t="s">
        <v>111</v>
      </c>
      <c r="E24" s="30">
        <f>5.5*3.328</f>
        <v>18.303999999999998</v>
      </c>
      <c r="F24" s="50">
        <v>2004</v>
      </c>
      <c r="G24" s="47">
        <f t="shared" si="1"/>
        <v>18.303999999999998</v>
      </c>
      <c r="H24" s="40" t="s">
        <v>3</v>
      </c>
      <c r="I24" s="27" t="s">
        <v>96</v>
      </c>
      <c r="J24" s="30">
        <f>27.5*112</f>
        <v>3080</v>
      </c>
      <c r="K24" s="30">
        <f t="shared" si="3"/>
        <v>33140.800000000003</v>
      </c>
      <c r="L24" s="48" t="str">
        <f t="shared" si="2"/>
        <v>RCC framed pillar beam column structure on RCC slab with RCC ROOF SLAB</v>
      </c>
    </row>
    <row r="25" spans="1:12" s="41" customFormat="1" ht="45" x14ac:dyDescent="0.25">
      <c r="A25" s="27">
        <v>21</v>
      </c>
      <c r="B25" s="37" t="s">
        <v>122</v>
      </c>
      <c r="C25" s="38">
        <v>1</v>
      </c>
      <c r="D25" s="38" t="s">
        <v>110</v>
      </c>
      <c r="E25" s="30">
        <f>5*3.328</f>
        <v>16.64</v>
      </c>
      <c r="F25" s="50">
        <v>2006</v>
      </c>
      <c r="G25" s="47">
        <f t="shared" si="1"/>
        <v>16.64</v>
      </c>
      <c r="H25" s="42" t="s">
        <v>107</v>
      </c>
      <c r="I25" s="27" t="s">
        <v>96</v>
      </c>
      <c r="J25" s="30">
        <f>27.5*112</f>
        <v>3080</v>
      </c>
      <c r="K25" s="30">
        <f t="shared" si="3"/>
        <v>33140.800000000003</v>
      </c>
      <c r="L25" s="48" t="str">
        <f t="shared" si="2"/>
        <v>Galvalume sheet roofed building mounted on steel trusses resting on RCC column with GALVALUME ROOFING SHED</v>
      </c>
    </row>
    <row r="26" spans="1:12" s="41" customFormat="1" ht="30" x14ac:dyDescent="0.25">
      <c r="A26" s="27">
        <v>22</v>
      </c>
      <c r="B26" s="37" t="s">
        <v>22</v>
      </c>
      <c r="C26" s="38">
        <v>1</v>
      </c>
      <c r="D26" s="38" t="s">
        <v>118</v>
      </c>
      <c r="E26" s="30">
        <f>7*3.328</f>
        <v>23.295999999999999</v>
      </c>
      <c r="F26" s="39">
        <v>1991</v>
      </c>
      <c r="G26" s="47">
        <f t="shared" si="1"/>
        <v>23.295999999999999</v>
      </c>
      <c r="H26" s="40" t="s">
        <v>3</v>
      </c>
      <c r="I26" s="27" t="s">
        <v>96</v>
      </c>
      <c r="J26" s="30">
        <f>(27.5*28*3)+(28*50)</f>
        <v>3710</v>
      </c>
      <c r="K26" s="30">
        <f t="shared" ref="K26:K32" si="4">J26*10.76</f>
        <v>39919.599999999999</v>
      </c>
      <c r="L26" s="48" t="str">
        <f t="shared" si="2"/>
        <v>RCC framed pillar beam column structure on RCC slab with RCC COFFERS ROOF SLAB</v>
      </c>
    </row>
    <row r="27" spans="1:12" s="41" customFormat="1" ht="45" x14ac:dyDescent="0.25">
      <c r="A27" s="27">
        <v>23</v>
      </c>
      <c r="B27" s="37" t="s">
        <v>194</v>
      </c>
      <c r="C27" s="38">
        <v>1</v>
      </c>
      <c r="D27" s="38" t="s">
        <v>123</v>
      </c>
      <c r="E27" s="30">
        <f>7*3.328</f>
        <v>23.295999999999999</v>
      </c>
      <c r="F27" s="39">
        <v>1991</v>
      </c>
      <c r="G27" s="47">
        <f t="shared" si="1"/>
        <v>23.295999999999999</v>
      </c>
      <c r="H27" s="51" t="s">
        <v>3</v>
      </c>
      <c r="I27" s="27" t="s">
        <v>96</v>
      </c>
      <c r="J27" s="29">
        <f>27.5*2*98</f>
        <v>5390</v>
      </c>
      <c r="K27" s="30">
        <f t="shared" si="4"/>
        <v>57996.4</v>
      </c>
      <c r="L27" s="48" t="str">
        <f t="shared" si="2"/>
        <v>RCC framed pillar beam column structure on RCC slab with RCC ROOF SLAB CAST IN SITU</v>
      </c>
    </row>
    <row r="28" spans="1:12" s="41" customFormat="1" ht="30" x14ac:dyDescent="0.25">
      <c r="A28" s="27">
        <v>24</v>
      </c>
      <c r="B28" s="52" t="s">
        <v>196</v>
      </c>
      <c r="C28" s="38">
        <v>1</v>
      </c>
      <c r="D28" s="38" t="s">
        <v>118</v>
      </c>
      <c r="E28" s="30">
        <f t="shared" ref="E28:E31" si="5">7*3.328</f>
        <v>23.295999999999999</v>
      </c>
      <c r="F28" s="39">
        <v>1991</v>
      </c>
      <c r="G28" s="47">
        <f t="shared" si="1"/>
        <v>23.295999999999999</v>
      </c>
      <c r="H28" s="51" t="s">
        <v>195</v>
      </c>
      <c r="I28" s="27" t="s">
        <v>96</v>
      </c>
      <c r="J28" s="29">
        <f>27.5*98</f>
        <v>2695</v>
      </c>
      <c r="K28" s="30">
        <f t="shared" si="4"/>
        <v>28998.2</v>
      </c>
      <c r="L28" s="48" t="str">
        <f t="shared" si="2"/>
        <v>RCC framed pillar beam column structure on RCC slab, Precast Coffer Slab with RCC COFFERS ROOF SLAB</v>
      </c>
    </row>
    <row r="29" spans="1:12" s="41" customFormat="1" ht="30" x14ac:dyDescent="0.25">
      <c r="A29" s="27">
        <v>25</v>
      </c>
      <c r="B29" s="52" t="s">
        <v>197</v>
      </c>
      <c r="C29" s="38">
        <v>1</v>
      </c>
      <c r="D29" s="38" t="s">
        <v>118</v>
      </c>
      <c r="E29" s="30">
        <f t="shared" si="5"/>
        <v>23.295999999999999</v>
      </c>
      <c r="F29" s="39">
        <v>2004</v>
      </c>
      <c r="G29" s="47">
        <f t="shared" si="1"/>
        <v>23.295999999999999</v>
      </c>
      <c r="H29" s="51" t="s">
        <v>195</v>
      </c>
      <c r="I29" s="27" t="s">
        <v>96</v>
      </c>
      <c r="J29" s="29">
        <f>27.5*98</f>
        <v>2695</v>
      </c>
      <c r="K29" s="30">
        <f t="shared" si="4"/>
        <v>28998.2</v>
      </c>
      <c r="L29" s="48" t="str">
        <f t="shared" si="2"/>
        <v>RCC framed pillar beam column structure on RCC slab, Precast Coffer Slab with RCC COFFERS ROOF SLAB</v>
      </c>
    </row>
    <row r="30" spans="1:12" s="41" customFormat="1" ht="45" x14ac:dyDescent="0.25">
      <c r="A30" s="27">
        <v>26</v>
      </c>
      <c r="B30" s="37" t="s">
        <v>124</v>
      </c>
      <c r="C30" s="38">
        <v>1</v>
      </c>
      <c r="D30" s="38" t="s">
        <v>110</v>
      </c>
      <c r="E30" s="30">
        <f t="shared" si="5"/>
        <v>23.295999999999999</v>
      </c>
      <c r="F30" s="39">
        <v>2006</v>
      </c>
      <c r="G30" s="47">
        <f t="shared" si="1"/>
        <v>23.295999999999999</v>
      </c>
      <c r="H30" s="42" t="s">
        <v>107</v>
      </c>
      <c r="I30" s="27" t="s">
        <v>96</v>
      </c>
      <c r="J30" s="29">
        <f>27.5*98</f>
        <v>2695</v>
      </c>
      <c r="K30" s="30">
        <f t="shared" si="4"/>
        <v>28998.2</v>
      </c>
      <c r="L30" s="48" t="str">
        <f t="shared" si="2"/>
        <v>Galvalume sheet roofed building mounted on steel trusses resting on RCC column with GALVALUME ROOFING SHED</v>
      </c>
    </row>
    <row r="31" spans="1:12" s="41" customFormat="1" ht="45" x14ac:dyDescent="0.25">
      <c r="A31" s="27">
        <v>27</v>
      </c>
      <c r="B31" s="37" t="s">
        <v>125</v>
      </c>
      <c r="C31" s="38">
        <v>1</v>
      </c>
      <c r="D31" s="38" t="s">
        <v>110</v>
      </c>
      <c r="E31" s="30">
        <f t="shared" si="5"/>
        <v>23.295999999999999</v>
      </c>
      <c r="F31" s="39">
        <v>2006</v>
      </c>
      <c r="G31" s="47">
        <f t="shared" si="1"/>
        <v>23.295999999999999</v>
      </c>
      <c r="H31" s="42" t="s">
        <v>136</v>
      </c>
      <c r="I31" s="27" t="s">
        <v>96</v>
      </c>
      <c r="J31" s="30">
        <f>27.5*3*63</f>
        <v>5197.5</v>
      </c>
      <c r="K31" s="30">
        <f t="shared" si="4"/>
        <v>55925.1</v>
      </c>
      <c r="L31" s="48" t="str">
        <f t="shared" si="2"/>
        <v>Galvalume sheet roofed building mounted on steel trusses resting on RCC column &amp; Brick Wall with GALVALUME ROOFING SHED</v>
      </c>
    </row>
    <row r="32" spans="1:12" s="41" customFormat="1" ht="30" x14ac:dyDescent="0.25">
      <c r="A32" s="27">
        <v>28</v>
      </c>
      <c r="B32" s="44" t="s">
        <v>127</v>
      </c>
      <c r="C32" s="38">
        <v>1</v>
      </c>
      <c r="D32" s="38" t="s">
        <v>121</v>
      </c>
      <c r="E32" s="30">
        <f>2.8*3.328</f>
        <v>9.3183999999999987</v>
      </c>
      <c r="F32" s="50">
        <v>1991</v>
      </c>
      <c r="G32" s="47">
        <f t="shared" si="1"/>
        <v>9.3183999999999987</v>
      </c>
      <c r="H32" s="40" t="s">
        <v>3</v>
      </c>
      <c r="I32" s="27" t="s">
        <v>96</v>
      </c>
      <c r="J32" s="30">
        <f>27.5*2*21</f>
        <v>1155</v>
      </c>
      <c r="K32" s="30">
        <f t="shared" si="4"/>
        <v>12427.8</v>
      </c>
      <c r="L32" s="48" t="str">
        <f t="shared" si="2"/>
        <v>RCC framed pillar beam column structure on RCC slab with RCC DECK SLAB ROOF</v>
      </c>
    </row>
    <row r="33" spans="1:12" s="41" customFormat="1" ht="45" x14ac:dyDescent="0.25">
      <c r="A33" s="27">
        <v>29</v>
      </c>
      <c r="B33" s="44" t="s">
        <v>198</v>
      </c>
      <c r="C33" s="38">
        <v>1</v>
      </c>
      <c r="D33" s="38" t="s">
        <v>110</v>
      </c>
      <c r="E33" s="30">
        <f>9*3.328</f>
        <v>29.951999999999998</v>
      </c>
      <c r="F33" s="50">
        <v>1991</v>
      </c>
      <c r="G33" s="47">
        <f t="shared" si="1"/>
        <v>29.951999999999998</v>
      </c>
      <c r="H33" s="51" t="s">
        <v>126</v>
      </c>
      <c r="I33" s="27" t="s">
        <v>96</v>
      </c>
      <c r="J33" s="30">
        <f>27.5*2*35</f>
        <v>1925</v>
      </c>
      <c r="K33" s="30">
        <f t="shared" ref="K33:K34" si="6">J33*10.76</f>
        <v>20713</v>
      </c>
      <c r="L33" s="48" t="str">
        <f t="shared" si="2"/>
        <v>Metallic framed pillar beam column structure on RCC slab with GALVALUME ROOFING SHED</v>
      </c>
    </row>
    <row r="34" spans="1:12" s="41" customFormat="1" ht="30" x14ac:dyDescent="0.25">
      <c r="A34" s="27">
        <v>30</v>
      </c>
      <c r="B34" s="44" t="s">
        <v>128</v>
      </c>
      <c r="C34" s="38">
        <v>1</v>
      </c>
      <c r="D34" s="38" t="s">
        <v>121</v>
      </c>
      <c r="E34" s="30">
        <f>2.8*3.328</f>
        <v>9.3183999999999987</v>
      </c>
      <c r="F34" s="50">
        <v>2004</v>
      </c>
      <c r="G34" s="47">
        <f t="shared" ref="G34:G35" si="7">E34</f>
        <v>9.3183999999999987</v>
      </c>
      <c r="H34" s="40" t="s">
        <v>3</v>
      </c>
      <c r="I34" s="27" t="s">
        <v>96</v>
      </c>
      <c r="J34" s="30">
        <f>27.5*21</f>
        <v>577.5</v>
      </c>
      <c r="K34" s="30">
        <f t="shared" si="6"/>
        <v>6213.9</v>
      </c>
      <c r="L34" s="48" t="str">
        <f t="shared" si="2"/>
        <v>RCC framed pillar beam column structure on RCC slab with RCC DECK SLAB ROOF</v>
      </c>
    </row>
    <row r="35" spans="1:12" s="41" customFormat="1" ht="45" x14ac:dyDescent="0.25">
      <c r="A35" s="27">
        <v>31</v>
      </c>
      <c r="B35" s="44" t="s">
        <v>200</v>
      </c>
      <c r="C35" s="38">
        <v>1</v>
      </c>
      <c r="D35" s="38" t="s">
        <v>110</v>
      </c>
      <c r="E35" s="30">
        <f>9*3.328</f>
        <v>29.951999999999998</v>
      </c>
      <c r="F35" s="50">
        <v>2004</v>
      </c>
      <c r="G35" s="47">
        <f t="shared" si="7"/>
        <v>29.951999999999998</v>
      </c>
      <c r="H35" s="51" t="s">
        <v>126</v>
      </c>
      <c r="I35" s="27" t="s">
        <v>96</v>
      </c>
      <c r="J35" s="30">
        <f>27.5*35</f>
        <v>962.5</v>
      </c>
      <c r="K35" s="30">
        <f t="shared" ref="K35" si="8">J35*10.76</f>
        <v>10356.5</v>
      </c>
      <c r="L35" s="48" t="str">
        <f t="shared" si="2"/>
        <v>Metallic framed pillar beam column structure on RCC slab with GALVALUME ROOFING SHED</v>
      </c>
    </row>
    <row r="36" spans="1:12" s="41" customFormat="1" ht="30" x14ac:dyDescent="0.25">
      <c r="A36" s="27">
        <v>32</v>
      </c>
      <c r="B36" s="44" t="s">
        <v>199</v>
      </c>
      <c r="C36" s="38">
        <v>1</v>
      </c>
      <c r="D36" s="38" t="s">
        <v>111</v>
      </c>
      <c r="E36" s="30">
        <f>3*3.328</f>
        <v>9.984</v>
      </c>
      <c r="F36" s="50">
        <v>2006</v>
      </c>
      <c r="G36" s="47">
        <f t="shared" si="1"/>
        <v>9.984</v>
      </c>
      <c r="H36" s="40" t="s">
        <v>3</v>
      </c>
      <c r="I36" s="27" t="s">
        <v>96</v>
      </c>
      <c r="J36" s="30">
        <f>27.5*56</f>
        <v>1540</v>
      </c>
      <c r="K36" s="30">
        <f t="shared" ref="K36" si="9">J36*10.76</f>
        <v>16570.400000000001</v>
      </c>
      <c r="L36" s="48" t="str">
        <f t="shared" si="2"/>
        <v>RCC framed pillar beam column structure on RCC slab with RCC ROOF SLAB</v>
      </c>
    </row>
    <row r="37" spans="1:12" s="41" customFormat="1" ht="45" x14ac:dyDescent="0.25">
      <c r="A37" s="27">
        <v>33</v>
      </c>
      <c r="B37" s="44" t="s">
        <v>201</v>
      </c>
      <c r="C37" s="38">
        <v>1</v>
      </c>
      <c r="D37" s="38" t="s">
        <v>110</v>
      </c>
      <c r="E37" s="30">
        <f>9*3.328</f>
        <v>29.951999999999998</v>
      </c>
      <c r="F37" s="50">
        <v>2006</v>
      </c>
      <c r="G37" s="47">
        <f t="shared" ref="G37:G39" si="10">E37</f>
        <v>29.951999999999998</v>
      </c>
      <c r="H37" s="40" t="s">
        <v>3</v>
      </c>
      <c r="I37" s="27" t="s">
        <v>96</v>
      </c>
      <c r="J37" s="30">
        <f>27.5*56</f>
        <v>1540</v>
      </c>
      <c r="K37" s="30">
        <f t="shared" ref="K37" si="11">J37*10.76</f>
        <v>16570.400000000001</v>
      </c>
      <c r="L37" s="48" t="str">
        <f t="shared" si="2"/>
        <v>RCC framed pillar beam column structure on RCC slab with GALVALUME ROOFING SHED</v>
      </c>
    </row>
    <row r="38" spans="1:12" s="41" customFormat="1" ht="45" x14ac:dyDescent="0.25">
      <c r="A38" s="27">
        <v>34</v>
      </c>
      <c r="B38" s="44" t="s">
        <v>129</v>
      </c>
      <c r="C38" s="38">
        <v>1</v>
      </c>
      <c r="D38" s="38" t="s">
        <v>110</v>
      </c>
      <c r="E38" s="30">
        <f>9*3.328</f>
        <v>29.951999999999998</v>
      </c>
      <c r="F38" s="50">
        <v>2011</v>
      </c>
      <c r="G38" s="47">
        <f t="shared" si="10"/>
        <v>29.951999999999998</v>
      </c>
      <c r="H38" s="42" t="s">
        <v>130</v>
      </c>
      <c r="I38" s="27" t="s">
        <v>96</v>
      </c>
      <c r="J38" s="30">
        <f>27.5*49</f>
        <v>1347.5</v>
      </c>
      <c r="K38" s="30">
        <f t="shared" ref="K38:K40" si="12">J38*10.76</f>
        <v>14499.1</v>
      </c>
      <c r="L38" s="48" t="str">
        <f t="shared" si="2"/>
        <v>Galvalume roofed building mounted on PEB steel trusses resting on Metallic column with GALVALUME ROOFING SHED</v>
      </c>
    </row>
    <row r="39" spans="1:12" s="41" customFormat="1" ht="30" x14ac:dyDescent="0.25">
      <c r="A39" s="27">
        <v>35</v>
      </c>
      <c r="B39" s="43" t="s">
        <v>25</v>
      </c>
      <c r="C39" s="38">
        <v>1</v>
      </c>
      <c r="D39" s="38" t="s">
        <v>111</v>
      </c>
      <c r="E39" s="30">
        <f>3.5*3.328</f>
        <v>11.648</v>
      </c>
      <c r="F39" s="39">
        <v>1991</v>
      </c>
      <c r="G39" s="47">
        <f t="shared" si="10"/>
        <v>11.648</v>
      </c>
      <c r="H39" s="40" t="s">
        <v>3</v>
      </c>
      <c r="I39" s="27" t="s">
        <v>96</v>
      </c>
      <c r="J39" s="29">
        <v>5365</v>
      </c>
      <c r="K39" s="30">
        <f t="shared" si="12"/>
        <v>57727.4</v>
      </c>
      <c r="L39" s="48" t="str">
        <f t="shared" si="2"/>
        <v>RCC framed pillar beam column structure on RCC slab with RCC ROOF SLAB</v>
      </c>
    </row>
    <row r="40" spans="1:12" s="41" customFormat="1" ht="30" x14ac:dyDescent="0.25">
      <c r="A40" s="27">
        <v>36</v>
      </c>
      <c r="B40" s="37" t="s">
        <v>26</v>
      </c>
      <c r="C40" s="38">
        <v>1</v>
      </c>
      <c r="D40" s="38" t="s">
        <v>111</v>
      </c>
      <c r="E40" s="30">
        <f>4*3.328</f>
        <v>13.311999999999999</v>
      </c>
      <c r="F40" s="39">
        <v>1998</v>
      </c>
      <c r="G40" s="47">
        <f>E40</f>
        <v>13.311999999999999</v>
      </c>
      <c r="H40" s="40" t="s">
        <v>3</v>
      </c>
      <c r="I40" s="27" t="s">
        <v>96</v>
      </c>
      <c r="J40" s="30">
        <v>233.24</v>
      </c>
      <c r="K40" s="30">
        <f t="shared" si="12"/>
        <v>2509.6624000000002</v>
      </c>
      <c r="L40" s="48" t="str">
        <f t="shared" si="2"/>
        <v>RCC framed pillar beam column structure on RCC slab with RCC ROOF SLAB</v>
      </c>
    </row>
    <row r="41" spans="1:12" s="41" customFormat="1" ht="30" x14ac:dyDescent="0.25">
      <c r="A41" s="27">
        <v>37</v>
      </c>
      <c r="B41" s="37" t="s">
        <v>27</v>
      </c>
      <c r="C41" s="38">
        <v>1</v>
      </c>
      <c r="D41" s="38" t="s">
        <v>111</v>
      </c>
      <c r="E41" s="30">
        <f>7*3.328</f>
        <v>23.295999999999999</v>
      </c>
      <c r="F41" s="39">
        <v>1991</v>
      </c>
      <c r="G41" s="47">
        <f t="shared" ref="G41:G60" si="13">E41</f>
        <v>23.295999999999999</v>
      </c>
      <c r="H41" s="40" t="s">
        <v>3</v>
      </c>
      <c r="I41" s="27" t="s">
        <v>96</v>
      </c>
      <c r="J41" s="30">
        <v>233.24</v>
      </c>
      <c r="K41" s="30">
        <f t="shared" ref="K41" si="14">J41*10.76</f>
        <v>2509.6624000000002</v>
      </c>
      <c r="L41" s="48" t="str">
        <f t="shared" si="2"/>
        <v>RCC framed pillar beam column structure on RCC slab with RCC ROOF SLAB</v>
      </c>
    </row>
    <row r="42" spans="1:12" s="41" customFormat="1" ht="30" x14ac:dyDescent="0.25">
      <c r="A42" s="27">
        <v>38</v>
      </c>
      <c r="B42" s="37" t="s">
        <v>28</v>
      </c>
      <c r="C42" s="38">
        <v>1</v>
      </c>
      <c r="D42" s="38" t="s">
        <v>111</v>
      </c>
      <c r="E42" s="30">
        <f>7*3.328</f>
        <v>23.295999999999999</v>
      </c>
      <c r="F42" s="39">
        <v>1991</v>
      </c>
      <c r="G42" s="47">
        <f t="shared" si="13"/>
        <v>23.295999999999999</v>
      </c>
      <c r="H42" s="40" t="s">
        <v>3</v>
      </c>
      <c r="I42" s="27" t="s">
        <v>96</v>
      </c>
      <c r="J42" s="30">
        <v>699.72</v>
      </c>
      <c r="K42" s="30">
        <f t="shared" ref="K42" si="15">J42*10.76</f>
        <v>7528.9872000000005</v>
      </c>
      <c r="L42" s="48" t="str">
        <f t="shared" si="2"/>
        <v>RCC framed pillar beam column structure on RCC slab with RCC ROOF SLAB</v>
      </c>
    </row>
    <row r="43" spans="1:12" s="41" customFormat="1" ht="30" x14ac:dyDescent="0.25">
      <c r="A43" s="27">
        <v>39</v>
      </c>
      <c r="B43" s="37" t="s">
        <v>29</v>
      </c>
      <c r="C43" s="38">
        <v>1</v>
      </c>
      <c r="D43" s="38" t="s">
        <v>111</v>
      </c>
      <c r="E43" s="30">
        <f>7*3.328</f>
        <v>23.295999999999999</v>
      </c>
      <c r="F43" s="39">
        <v>1991</v>
      </c>
      <c r="G43" s="47">
        <f t="shared" si="13"/>
        <v>23.295999999999999</v>
      </c>
      <c r="H43" s="40" t="s">
        <v>3</v>
      </c>
      <c r="I43" s="27" t="s">
        <v>96</v>
      </c>
      <c r="J43" s="30">
        <v>233.24</v>
      </c>
      <c r="K43" s="30">
        <f t="shared" ref="K43" si="16">J43*10.76</f>
        <v>2509.6624000000002</v>
      </c>
      <c r="L43" s="48" t="str">
        <f t="shared" si="2"/>
        <v>RCC framed pillar beam column structure on RCC slab with RCC ROOF SLAB</v>
      </c>
    </row>
    <row r="44" spans="1:12" s="41" customFormat="1" ht="30" x14ac:dyDescent="0.25">
      <c r="A44" s="27">
        <v>40</v>
      </c>
      <c r="B44" s="37" t="s">
        <v>132</v>
      </c>
      <c r="C44" s="38">
        <v>1</v>
      </c>
      <c r="D44" s="38" t="s">
        <v>111</v>
      </c>
      <c r="E44" s="30">
        <f>7*3.328</f>
        <v>23.295999999999999</v>
      </c>
      <c r="F44" s="39">
        <v>1991</v>
      </c>
      <c r="G44" s="47">
        <f t="shared" si="13"/>
        <v>23.295999999999999</v>
      </c>
      <c r="H44" s="40" t="s">
        <v>3</v>
      </c>
      <c r="I44" s="27" t="s">
        <v>96</v>
      </c>
      <c r="J44" s="30">
        <v>233.24</v>
      </c>
      <c r="K44" s="30">
        <f t="shared" ref="K44" si="17">J44*10.76</f>
        <v>2509.6624000000002</v>
      </c>
      <c r="L44" s="48" t="str">
        <f t="shared" si="2"/>
        <v>RCC framed pillar beam column structure on RCC slab with RCC ROOF SLAB</v>
      </c>
    </row>
    <row r="45" spans="1:12" s="41" customFormat="1" ht="30" x14ac:dyDescent="0.25">
      <c r="A45" s="27">
        <v>41</v>
      </c>
      <c r="B45" s="37" t="s">
        <v>31</v>
      </c>
      <c r="C45" s="38">
        <v>1</v>
      </c>
      <c r="D45" s="38" t="s">
        <v>111</v>
      </c>
      <c r="E45" s="30">
        <f>7*3.328</f>
        <v>23.295999999999999</v>
      </c>
      <c r="F45" s="39">
        <v>1991</v>
      </c>
      <c r="G45" s="47">
        <f t="shared" si="13"/>
        <v>23.295999999999999</v>
      </c>
      <c r="H45" s="40" t="s">
        <v>3</v>
      </c>
      <c r="I45" s="27" t="s">
        <v>96</v>
      </c>
      <c r="J45" s="30">
        <v>348.6</v>
      </c>
      <c r="K45" s="30">
        <f t="shared" ref="K45" si="18">J45*10.76</f>
        <v>3750.9360000000001</v>
      </c>
      <c r="L45" s="48" t="str">
        <f t="shared" si="2"/>
        <v>RCC framed pillar beam column structure on RCC slab with RCC ROOF SLAB</v>
      </c>
    </row>
    <row r="46" spans="1:12" s="41" customFormat="1" ht="30" x14ac:dyDescent="0.25">
      <c r="A46" s="27">
        <v>42</v>
      </c>
      <c r="B46" s="44" t="s">
        <v>133</v>
      </c>
      <c r="C46" s="38">
        <v>1</v>
      </c>
      <c r="D46" s="38" t="s">
        <v>111</v>
      </c>
      <c r="E46" s="30">
        <f>3.5*3.328</f>
        <v>11.648</v>
      </c>
      <c r="F46" s="39">
        <v>2005</v>
      </c>
      <c r="G46" s="47">
        <f t="shared" si="13"/>
        <v>11.648</v>
      </c>
      <c r="H46" s="40" t="s">
        <v>3</v>
      </c>
      <c r="I46" s="27" t="s">
        <v>96</v>
      </c>
      <c r="J46" s="30">
        <v>348.6</v>
      </c>
      <c r="K46" s="30">
        <f t="shared" ref="K46:K51" si="19">J46*10.76</f>
        <v>3750.9360000000001</v>
      </c>
      <c r="L46" s="48" t="str">
        <f t="shared" si="2"/>
        <v>RCC framed pillar beam column structure on RCC slab with RCC ROOF SLAB</v>
      </c>
    </row>
    <row r="47" spans="1:12" s="41" customFormat="1" ht="30" x14ac:dyDescent="0.25">
      <c r="A47" s="27">
        <v>43</v>
      </c>
      <c r="B47" s="37" t="s">
        <v>32</v>
      </c>
      <c r="C47" s="38">
        <v>1</v>
      </c>
      <c r="D47" s="38" t="s">
        <v>111</v>
      </c>
      <c r="E47" s="30">
        <f>3.5*3.328</f>
        <v>11.648</v>
      </c>
      <c r="F47" s="39">
        <v>1991</v>
      </c>
      <c r="G47" s="47">
        <f t="shared" si="13"/>
        <v>11.648</v>
      </c>
      <c r="H47" s="40" t="s">
        <v>3</v>
      </c>
      <c r="I47" s="27" t="s">
        <v>96</v>
      </c>
      <c r="J47" s="29">
        <v>233.24</v>
      </c>
      <c r="K47" s="29">
        <f t="shared" si="19"/>
        <v>2509.6624000000002</v>
      </c>
      <c r="L47" s="48" t="str">
        <f t="shared" si="2"/>
        <v>RCC framed pillar beam column structure on RCC slab with RCC ROOF SLAB</v>
      </c>
    </row>
    <row r="48" spans="1:12" s="41" customFormat="1" ht="30" x14ac:dyDescent="0.25">
      <c r="A48" s="27">
        <v>44</v>
      </c>
      <c r="B48" s="37" t="s">
        <v>33</v>
      </c>
      <c r="C48" s="38">
        <v>1</v>
      </c>
      <c r="D48" s="38" t="s">
        <v>111</v>
      </c>
      <c r="E48" s="30">
        <f>3.5*3.328</f>
        <v>11.648</v>
      </c>
      <c r="F48" s="39">
        <v>1991</v>
      </c>
      <c r="G48" s="47">
        <f t="shared" si="13"/>
        <v>11.648</v>
      </c>
      <c r="H48" s="40" t="s">
        <v>3</v>
      </c>
      <c r="I48" s="27" t="s">
        <v>96</v>
      </c>
      <c r="J48" s="29">
        <v>348.6</v>
      </c>
      <c r="K48" s="29">
        <f t="shared" si="19"/>
        <v>3750.9360000000001</v>
      </c>
      <c r="L48" s="48" t="str">
        <f t="shared" si="2"/>
        <v>RCC framed pillar beam column structure on RCC slab with RCC ROOF SLAB</v>
      </c>
    </row>
    <row r="49" spans="1:12" s="41" customFormat="1" ht="30" x14ac:dyDescent="0.25">
      <c r="A49" s="27">
        <v>45</v>
      </c>
      <c r="B49" s="37" t="s">
        <v>34</v>
      </c>
      <c r="C49" s="29">
        <v>1</v>
      </c>
      <c r="D49" s="38" t="s">
        <v>111</v>
      </c>
      <c r="E49" s="30">
        <f>3.5*3.328</f>
        <v>11.648</v>
      </c>
      <c r="F49" s="39">
        <v>1991</v>
      </c>
      <c r="G49" s="47">
        <f t="shared" si="13"/>
        <v>11.648</v>
      </c>
      <c r="H49" s="40" t="s">
        <v>3</v>
      </c>
      <c r="I49" s="27" t="s">
        <v>96</v>
      </c>
      <c r="J49" s="29">
        <v>116.62</v>
      </c>
      <c r="K49" s="29">
        <f t="shared" si="19"/>
        <v>1254.8312000000001</v>
      </c>
      <c r="L49" s="48" t="str">
        <f t="shared" si="2"/>
        <v>RCC framed pillar beam column structure on RCC slab with RCC ROOF SLAB</v>
      </c>
    </row>
    <row r="50" spans="1:12" s="41" customFormat="1" ht="30" x14ac:dyDescent="0.25">
      <c r="A50" s="27">
        <v>46</v>
      </c>
      <c r="B50" s="37" t="s">
        <v>134</v>
      </c>
      <c r="C50" s="29">
        <v>1</v>
      </c>
      <c r="D50" s="38" t="s">
        <v>111</v>
      </c>
      <c r="E50" s="30">
        <f>3.5*3.328</f>
        <v>11.648</v>
      </c>
      <c r="F50" s="39">
        <v>1991</v>
      </c>
      <c r="G50" s="47">
        <f t="shared" si="13"/>
        <v>11.648</v>
      </c>
      <c r="H50" s="40" t="s">
        <v>3</v>
      </c>
      <c r="I50" s="27" t="s">
        <v>96</v>
      </c>
      <c r="J50" s="29">
        <v>233.24</v>
      </c>
      <c r="K50" s="29">
        <f t="shared" si="19"/>
        <v>2509.6624000000002</v>
      </c>
      <c r="L50" s="48" t="str">
        <f t="shared" si="2"/>
        <v>RCC framed pillar beam column structure on RCC slab with RCC ROOF SLAB</v>
      </c>
    </row>
    <row r="51" spans="1:12" s="41" customFormat="1" ht="30" x14ac:dyDescent="0.25">
      <c r="A51" s="27">
        <v>47</v>
      </c>
      <c r="B51" s="37" t="s">
        <v>36</v>
      </c>
      <c r="C51" s="29">
        <v>1</v>
      </c>
      <c r="D51" s="38" t="s">
        <v>111</v>
      </c>
      <c r="E51" s="30">
        <f>7*3.328</f>
        <v>23.295999999999999</v>
      </c>
      <c r="F51" s="39">
        <v>1991</v>
      </c>
      <c r="G51" s="47">
        <f t="shared" si="13"/>
        <v>23.295999999999999</v>
      </c>
      <c r="H51" s="40" t="s">
        <v>3</v>
      </c>
      <c r="I51" s="27" t="s">
        <v>96</v>
      </c>
      <c r="J51" s="29">
        <v>283.22000000000003</v>
      </c>
      <c r="K51" s="29">
        <f t="shared" si="19"/>
        <v>3047.4472000000001</v>
      </c>
      <c r="L51" s="48" t="str">
        <f t="shared" si="2"/>
        <v>RCC framed pillar beam column structure on RCC slab with RCC ROOF SLAB</v>
      </c>
    </row>
    <row r="52" spans="1:12" s="41" customFormat="1" ht="30" x14ac:dyDescent="0.25">
      <c r="A52" s="27">
        <v>48</v>
      </c>
      <c r="B52" s="37" t="s">
        <v>37</v>
      </c>
      <c r="C52" s="29">
        <v>1</v>
      </c>
      <c r="D52" s="38" t="s">
        <v>111</v>
      </c>
      <c r="E52" s="30">
        <f>7*3.328</f>
        <v>23.295999999999999</v>
      </c>
      <c r="F52" s="39">
        <v>1991</v>
      </c>
      <c r="G52" s="47">
        <f t="shared" si="13"/>
        <v>23.295999999999999</v>
      </c>
      <c r="H52" s="40" t="s">
        <v>3</v>
      </c>
      <c r="I52" s="27" t="s">
        <v>96</v>
      </c>
      <c r="J52" s="29">
        <v>516.46</v>
      </c>
      <c r="K52" s="29">
        <f t="shared" ref="K52" si="20">J52*10.76</f>
        <v>5557.1096000000007</v>
      </c>
      <c r="L52" s="48" t="str">
        <f t="shared" si="2"/>
        <v>RCC framed pillar beam column structure on RCC slab with RCC ROOF SLAB</v>
      </c>
    </row>
    <row r="53" spans="1:12" s="41" customFormat="1" ht="30" x14ac:dyDescent="0.25">
      <c r="A53" s="27">
        <v>49</v>
      </c>
      <c r="B53" s="52" t="s">
        <v>135</v>
      </c>
      <c r="C53" s="29">
        <v>1</v>
      </c>
      <c r="D53" s="38" t="s">
        <v>111</v>
      </c>
      <c r="E53" s="30">
        <f>7*3.328</f>
        <v>23.295999999999999</v>
      </c>
      <c r="F53" s="39">
        <v>1991</v>
      </c>
      <c r="G53" s="47">
        <f t="shared" si="13"/>
        <v>23.295999999999999</v>
      </c>
      <c r="H53" s="40" t="s">
        <v>3</v>
      </c>
      <c r="I53" s="27" t="s">
        <v>96</v>
      </c>
      <c r="J53" s="29">
        <v>783.72</v>
      </c>
      <c r="K53" s="29">
        <f t="shared" ref="K53:K56" si="21">J53*10.76</f>
        <v>8432.8271999999997</v>
      </c>
      <c r="L53" s="48" t="str">
        <f t="shared" si="2"/>
        <v>RCC framed pillar beam column structure on RCC slab with RCC ROOF SLAB</v>
      </c>
    </row>
    <row r="54" spans="1:12" s="41" customFormat="1" ht="30" x14ac:dyDescent="0.25">
      <c r="A54" s="27">
        <v>50</v>
      </c>
      <c r="B54" s="37" t="s">
        <v>39</v>
      </c>
      <c r="C54" s="29">
        <v>1</v>
      </c>
      <c r="D54" s="38" t="s">
        <v>111</v>
      </c>
      <c r="E54" s="30">
        <f>7*3.328</f>
        <v>23.295999999999999</v>
      </c>
      <c r="F54" s="39">
        <v>1991</v>
      </c>
      <c r="G54" s="47">
        <f t="shared" si="13"/>
        <v>23.295999999999999</v>
      </c>
      <c r="H54" s="40" t="s">
        <v>3</v>
      </c>
      <c r="I54" s="27" t="s">
        <v>96</v>
      </c>
      <c r="J54" s="29">
        <v>349.86</v>
      </c>
      <c r="K54" s="29">
        <f t="shared" si="21"/>
        <v>3764.4936000000002</v>
      </c>
      <c r="L54" s="48" t="str">
        <f t="shared" si="2"/>
        <v>RCC framed pillar beam column structure on RCC slab with RCC ROOF SLAB</v>
      </c>
    </row>
    <row r="55" spans="1:12" s="41" customFormat="1" ht="30" x14ac:dyDescent="0.25">
      <c r="A55" s="27">
        <v>51</v>
      </c>
      <c r="B55" s="43" t="s">
        <v>40</v>
      </c>
      <c r="C55" s="29">
        <v>1</v>
      </c>
      <c r="D55" s="38" t="s">
        <v>111</v>
      </c>
      <c r="E55" s="30">
        <f>4*3.328</f>
        <v>13.311999999999999</v>
      </c>
      <c r="F55" s="39">
        <v>1991</v>
      </c>
      <c r="G55" s="47">
        <f t="shared" si="13"/>
        <v>13.311999999999999</v>
      </c>
      <c r="H55" s="40" t="s">
        <v>3</v>
      </c>
      <c r="I55" s="27" t="s">
        <v>96</v>
      </c>
      <c r="J55" s="29">
        <v>1632.67</v>
      </c>
      <c r="K55" s="29">
        <f t="shared" si="21"/>
        <v>17567.529200000001</v>
      </c>
      <c r="L55" s="48" t="str">
        <f t="shared" si="2"/>
        <v>RCC framed pillar beam column structure on RCC slab with RCC ROOF SLAB</v>
      </c>
    </row>
    <row r="56" spans="1:12" s="41" customFormat="1" ht="30" x14ac:dyDescent="0.25">
      <c r="A56" s="27">
        <v>52</v>
      </c>
      <c r="B56" s="43" t="s">
        <v>41</v>
      </c>
      <c r="C56" s="29">
        <v>1</v>
      </c>
      <c r="D56" s="38" t="s">
        <v>111</v>
      </c>
      <c r="E56" s="29">
        <v>10</v>
      </c>
      <c r="F56" s="39">
        <v>1991</v>
      </c>
      <c r="G56" s="47">
        <f t="shared" si="13"/>
        <v>10</v>
      </c>
      <c r="H56" s="40" t="s">
        <v>3</v>
      </c>
      <c r="I56" s="27" t="s">
        <v>96</v>
      </c>
      <c r="J56" s="29">
        <v>61.75</v>
      </c>
      <c r="K56" s="29">
        <f t="shared" si="21"/>
        <v>664.43</v>
      </c>
      <c r="L56" s="48" t="str">
        <f t="shared" si="2"/>
        <v>RCC framed pillar beam column structure on RCC slab with RCC ROOF SLAB</v>
      </c>
    </row>
    <row r="57" spans="1:12" s="41" customFormat="1" ht="45" x14ac:dyDescent="0.25">
      <c r="A57" s="27">
        <v>53</v>
      </c>
      <c r="B57" s="43" t="s">
        <v>42</v>
      </c>
      <c r="C57" s="29">
        <v>1</v>
      </c>
      <c r="D57" s="38" t="s">
        <v>110</v>
      </c>
      <c r="E57" s="30">
        <f>5.5*3.328</f>
        <v>18.303999999999998</v>
      </c>
      <c r="F57" s="39">
        <v>1991</v>
      </c>
      <c r="G57" s="47">
        <f t="shared" si="13"/>
        <v>18.303999999999998</v>
      </c>
      <c r="H57" s="42" t="s">
        <v>136</v>
      </c>
      <c r="I57" s="27" t="s">
        <v>96</v>
      </c>
      <c r="J57" s="53">
        <f>(19.724+19.87)*31.047</f>
        <v>1229.2749180000001</v>
      </c>
      <c r="K57" s="54">
        <f t="shared" ref="K57" si="22">J57*10.76</f>
        <v>13226.998117680001</v>
      </c>
      <c r="L57" s="48" t="str">
        <f t="shared" si="2"/>
        <v>Galvalume sheet roofed building mounted on steel trusses resting on RCC column &amp; Brick Wall with GALVALUME ROOFING SHED</v>
      </c>
    </row>
    <row r="58" spans="1:12" s="41" customFormat="1" ht="45" x14ac:dyDescent="0.25">
      <c r="A58" s="27">
        <v>54</v>
      </c>
      <c r="B58" s="49" t="s">
        <v>137</v>
      </c>
      <c r="C58" s="29">
        <v>1</v>
      </c>
      <c r="D58" s="38" t="s">
        <v>110</v>
      </c>
      <c r="E58" s="30">
        <f>11*3.328</f>
        <v>36.607999999999997</v>
      </c>
      <c r="F58" s="39">
        <v>1991</v>
      </c>
      <c r="G58" s="47">
        <f t="shared" si="13"/>
        <v>36.607999999999997</v>
      </c>
      <c r="H58" s="42" t="s">
        <v>136</v>
      </c>
      <c r="I58" s="27" t="s">
        <v>96</v>
      </c>
      <c r="J58" s="53">
        <f>10.218*18.425</f>
        <v>188.26665</v>
      </c>
      <c r="K58" s="54">
        <f t="shared" ref="K58" si="23">J58*10.76</f>
        <v>2025.7491539999999</v>
      </c>
      <c r="L58" s="48" t="str">
        <f t="shared" si="2"/>
        <v>Galvalume sheet roofed building mounted on steel trusses resting on RCC column &amp; Brick Wall with GALVALUME ROOFING SHED</v>
      </c>
    </row>
    <row r="59" spans="1:12" s="41" customFormat="1" ht="30" x14ac:dyDescent="0.25">
      <c r="A59" s="27">
        <v>55</v>
      </c>
      <c r="B59" s="49" t="s">
        <v>138</v>
      </c>
      <c r="C59" s="29">
        <v>1</v>
      </c>
      <c r="D59" s="38" t="s">
        <v>111</v>
      </c>
      <c r="E59" s="30">
        <f>2.8*3.328</f>
        <v>9.3183999999999987</v>
      </c>
      <c r="F59" s="39">
        <v>1991</v>
      </c>
      <c r="G59" s="47">
        <f t="shared" si="13"/>
        <v>9.3183999999999987</v>
      </c>
      <c r="H59" s="40" t="s">
        <v>3</v>
      </c>
      <c r="I59" s="27" t="s">
        <v>96</v>
      </c>
      <c r="J59" s="53">
        <f>9*7</f>
        <v>63</v>
      </c>
      <c r="K59" s="54">
        <f t="shared" ref="K59:K119" si="24">J59*10.76</f>
        <v>677.88</v>
      </c>
      <c r="L59" s="48" t="str">
        <f t="shared" si="2"/>
        <v>RCC framed pillar beam column structure on RCC slab with RCC ROOF SLAB</v>
      </c>
    </row>
    <row r="60" spans="1:12" s="41" customFormat="1" x14ac:dyDescent="0.25">
      <c r="A60" s="27">
        <v>56</v>
      </c>
      <c r="B60" s="44" t="s">
        <v>46</v>
      </c>
      <c r="C60" s="29">
        <v>0</v>
      </c>
      <c r="D60" s="38" t="s">
        <v>131</v>
      </c>
      <c r="E60" s="30">
        <v>0</v>
      </c>
      <c r="F60" s="39">
        <v>1991</v>
      </c>
      <c r="G60" s="47">
        <f t="shared" si="13"/>
        <v>0</v>
      </c>
      <c r="H60" s="40" t="s">
        <v>140</v>
      </c>
      <c r="I60" s="27" t="s">
        <v>96</v>
      </c>
      <c r="J60" s="29">
        <v>215.5</v>
      </c>
      <c r="K60" s="54">
        <f t="shared" si="24"/>
        <v>2318.7799999999997</v>
      </c>
      <c r="L60" s="48" t="str">
        <f t="shared" si="2"/>
        <v>Open Yard with YARD</v>
      </c>
    </row>
    <row r="61" spans="1:12" s="41" customFormat="1" ht="30" x14ac:dyDescent="0.25">
      <c r="A61" s="27">
        <v>57</v>
      </c>
      <c r="B61" s="44" t="s">
        <v>139</v>
      </c>
      <c r="C61" s="29">
        <v>1</v>
      </c>
      <c r="D61" s="38" t="s">
        <v>111</v>
      </c>
      <c r="E61" s="30">
        <f>4*3.328</f>
        <v>13.311999999999999</v>
      </c>
      <c r="F61" s="39">
        <v>1991</v>
      </c>
      <c r="G61" s="47">
        <f>E61</f>
        <v>13.311999999999999</v>
      </c>
      <c r="H61" s="40" t="s">
        <v>3</v>
      </c>
      <c r="I61" s="27" t="s">
        <v>96</v>
      </c>
      <c r="J61" s="29">
        <f>11*4</f>
        <v>44</v>
      </c>
      <c r="K61" s="54">
        <f t="shared" si="24"/>
        <v>473.44</v>
      </c>
      <c r="L61" s="48" t="str">
        <f t="shared" si="2"/>
        <v>RCC framed pillar beam column structure on RCC slab with RCC ROOF SLAB</v>
      </c>
    </row>
    <row r="62" spans="1:12" s="41" customFormat="1" x14ac:dyDescent="0.25">
      <c r="A62" s="27">
        <v>58</v>
      </c>
      <c r="B62" s="44" t="s">
        <v>47</v>
      </c>
      <c r="C62" s="29">
        <v>0</v>
      </c>
      <c r="D62" s="38" t="s">
        <v>131</v>
      </c>
      <c r="E62" s="30">
        <v>0</v>
      </c>
      <c r="F62" s="39">
        <v>1991</v>
      </c>
      <c r="G62" s="47">
        <f>E62</f>
        <v>0</v>
      </c>
      <c r="H62" s="40" t="s">
        <v>140</v>
      </c>
      <c r="I62" s="27" t="s">
        <v>96</v>
      </c>
      <c r="J62" s="29">
        <f>40.88</f>
        <v>40.880000000000003</v>
      </c>
      <c r="K62" s="54">
        <f t="shared" si="24"/>
        <v>439.86880000000002</v>
      </c>
      <c r="L62" s="48" t="str">
        <f t="shared" si="2"/>
        <v>Open Yard with YARD</v>
      </c>
    </row>
    <row r="63" spans="1:12" s="41" customFormat="1" ht="45" x14ac:dyDescent="0.25">
      <c r="A63" s="27">
        <v>59</v>
      </c>
      <c r="B63" s="44" t="s">
        <v>141</v>
      </c>
      <c r="C63" s="29">
        <v>1</v>
      </c>
      <c r="D63" s="38" t="s">
        <v>142</v>
      </c>
      <c r="E63" s="30">
        <f>6*3.328</f>
        <v>19.968</v>
      </c>
      <c r="F63" s="39">
        <v>1991</v>
      </c>
      <c r="G63" s="47">
        <f t="shared" ref="G63:G80" si="25">E63</f>
        <v>19.968</v>
      </c>
      <c r="H63" s="42" t="s">
        <v>143</v>
      </c>
      <c r="I63" s="27" t="s">
        <v>96</v>
      </c>
      <c r="J63" s="29">
        <v>190.63</v>
      </c>
      <c r="K63" s="54">
        <f t="shared" si="24"/>
        <v>2051.1788000000001</v>
      </c>
      <c r="L63" s="48" t="str">
        <f t="shared" si="2"/>
        <v>Asbestos sheet roofed building mounted on steel trusses resting on RCC column &amp; Brick Wall with ASBESTOS ROOFING SHED</v>
      </c>
    </row>
    <row r="64" spans="1:12" s="41" customFormat="1" x14ac:dyDescent="0.25">
      <c r="A64" s="27">
        <v>60</v>
      </c>
      <c r="B64" s="44" t="s">
        <v>49</v>
      </c>
      <c r="C64" s="29">
        <v>0</v>
      </c>
      <c r="D64" s="29" t="s">
        <v>131</v>
      </c>
      <c r="E64" s="30">
        <v>0</v>
      </c>
      <c r="F64" s="39">
        <v>1991</v>
      </c>
      <c r="G64" s="47">
        <f t="shared" si="25"/>
        <v>0</v>
      </c>
      <c r="H64" s="40" t="s">
        <v>140</v>
      </c>
      <c r="I64" s="27" t="s">
        <v>96</v>
      </c>
      <c r="J64" s="29">
        <v>273.62</v>
      </c>
      <c r="K64" s="54">
        <f t="shared" si="24"/>
        <v>2944.1511999999998</v>
      </c>
      <c r="L64" s="48" t="str">
        <f t="shared" si="2"/>
        <v>Open Yard with YARD</v>
      </c>
    </row>
    <row r="65" spans="1:12" s="41" customFormat="1" ht="45" x14ac:dyDescent="0.25">
      <c r="A65" s="27">
        <v>61</v>
      </c>
      <c r="B65" s="43" t="s">
        <v>50</v>
      </c>
      <c r="C65" s="29">
        <v>1</v>
      </c>
      <c r="D65" s="38" t="s">
        <v>142</v>
      </c>
      <c r="E65" s="30">
        <f>6*3.328</f>
        <v>19.968</v>
      </c>
      <c r="F65" s="39">
        <v>1991</v>
      </c>
      <c r="G65" s="47">
        <f t="shared" si="25"/>
        <v>19.968</v>
      </c>
      <c r="H65" s="42" t="s">
        <v>143</v>
      </c>
      <c r="I65" s="27" t="s">
        <v>96</v>
      </c>
      <c r="J65" s="29">
        <v>1122.69</v>
      </c>
      <c r="K65" s="54">
        <f t="shared" si="24"/>
        <v>12080.144400000001</v>
      </c>
      <c r="L65" s="48" t="str">
        <f t="shared" si="2"/>
        <v>Asbestos sheet roofed building mounted on steel trusses resting on RCC column &amp; Brick Wall with ASBESTOS ROOFING SHED</v>
      </c>
    </row>
    <row r="66" spans="1:12" s="41" customFormat="1" ht="45" x14ac:dyDescent="0.25">
      <c r="A66" s="27">
        <v>62</v>
      </c>
      <c r="B66" s="43" t="s">
        <v>144</v>
      </c>
      <c r="C66" s="29">
        <v>1</v>
      </c>
      <c r="D66" s="38" t="s">
        <v>142</v>
      </c>
      <c r="E66" s="30">
        <f>8.5*3.328</f>
        <v>28.288</v>
      </c>
      <c r="F66" s="39">
        <v>1991</v>
      </c>
      <c r="G66" s="47">
        <f t="shared" si="25"/>
        <v>28.288</v>
      </c>
      <c r="H66" s="42" t="s">
        <v>143</v>
      </c>
      <c r="I66" s="27" t="s">
        <v>98</v>
      </c>
      <c r="J66" s="29">
        <v>1082.93</v>
      </c>
      <c r="K66" s="54">
        <f t="shared" si="24"/>
        <v>11652.326800000001</v>
      </c>
      <c r="L66" s="48" t="str">
        <f t="shared" si="2"/>
        <v>Asbestos sheet roofed building mounted on steel trusses resting on RCC column &amp; Brick Wall with ASBESTOS ROOFING SHED</v>
      </c>
    </row>
    <row r="67" spans="1:12" s="41" customFormat="1" ht="30" x14ac:dyDescent="0.25">
      <c r="A67" s="27">
        <v>63</v>
      </c>
      <c r="B67" s="44" t="s">
        <v>52</v>
      </c>
      <c r="C67" s="29">
        <v>1</v>
      </c>
      <c r="D67" s="38" t="s">
        <v>111</v>
      </c>
      <c r="E67" s="30">
        <f>6*3.328</f>
        <v>19.968</v>
      </c>
      <c r="F67" s="39">
        <v>1991</v>
      </c>
      <c r="G67" s="47">
        <f t="shared" si="25"/>
        <v>19.968</v>
      </c>
      <c r="H67" s="40" t="s">
        <v>3</v>
      </c>
      <c r="I67" s="27" t="s">
        <v>96</v>
      </c>
      <c r="J67" s="29">
        <v>525.91999999999996</v>
      </c>
      <c r="K67" s="54">
        <f t="shared" si="24"/>
        <v>5658.8991999999998</v>
      </c>
      <c r="L67" s="48" t="str">
        <f t="shared" si="2"/>
        <v>RCC framed pillar beam column structure on RCC slab with RCC ROOF SLAB</v>
      </c>
    </row>
    <row r="68" spans="1:12" s="41" customFormat="1" ht="30" x14ac:dyDescent="0.25">
      <c r="A68" s="27">
        <v>64</v>
      </c>
      <c r="B68" s="37" t="s">
        <v>145</v>
      </c>
      <c r="C68" s="29">
        <v>1</v>
      </c>
      <c r="D68" s="38" t="s">
        <v>111</v>
      </c>
      <c r="E68" s="30">
        <f>7*3.328</f>
        <v>23.295999999999999</v>
      </c>
      <c r="F68" s="39">
        <v>1991</v>
      </c>
      <c r="G68" s="47">
        <f t="shared" si="25"/>
        <v>23.295999999999999</v>
      </c>
      <c r="H68" s="40" t="s">
        <v>3</v>
      </c>
      <c r="I68" s="27" t="s">
        <v>96</v>
      </c>
      <c r="J68" s="29">
        <v>260.76</v>
      </c>
      <c r="K68" s="54">
        <f t="shared" si="24"/>
        <v>2805.7775999999999</v>
      </c>
      <c r="L68" s="48" t="str">
        <f t="shared" si="2"/>
        <v>RCC framed pillar beam column structure on RCC slab with RCC ROOF SLAB</v>
      </c>
    </row>
    <row r="69" spans="1:12" s="41" customFormat="1" ht="30" x14ac:dyDescent="0.25">
      <c r="A69" s="27">
        <v>65</v>
      </c>
      <c r="B69" s="44" t="s">
        <v>178</v>
      </c>
      <c r="C69" s="29">
        <v>1</v>
      </c>
      <c r="D69" s="38" t="s">
        <v>111</v>
      </c>
      <c r="E69" s="30">
        <f>4.5*3.328</f>
        <v>14.975999999999999</v>
      </c>
      <c r="F69" s="39">
        <v>1991</v>
      </c>
      <c r="G69" s="47">
        <f t="shared" si="25"/>
        <v>14.975999999999999</v>
      </c>
      <c r="H69" s="40" t="s">
        <v>3</v>
      </c>
      <c r="I69" s="27" t="s">
        <v>96</v>
      </c>
      <c r="J69" s="29">
        <f>1*13.5*7</f>
        <v>94.5</v>
      </c>
      <c r="K69" s="54">
        <f t="shared" si="24"/>
        <v>1016.8199999999999</v>
      </c>
      <c r="L69" s="48" t="str">
        <f t="shared" si="2"/>
        <v>RCC framed pillar beam column structure on RCC slab with RCC ROOF SLAB</v>
      </c>
    </row>
    <row r="70" spans="1:12" s="41" customFormat="1" ht="30" x14ac:dyDescent="0.25">
      <c r="A70" s="27">
        <v>66</v>
      </c>
      <c r="B70" s="44" t="s">
        <v>189</v>
      </c>
      <c r="C70" s="29">
        <v>1</v>
      </c>
      <c r="D70" s="38" t="s">
        <v>111</v>
      </c>
      <c r="E70" s="30">
        <f>3.5*3.328</f>
        <v>11.648</v>
      </c>
      <c r="F70" s="39">
        <v>1991</v>
      </c>
      <c r="G70" s="47">
        <f t="shared" si="25"/>
        <v>11.648</v>
      </c>
      <c r="H70" s="40" t="s">
        <v>3</v>
      </c>
      <c r="I70" s="27" t="s">
        <v>96</v>
      </c>
      <c r="J70" s="29">
        <f>1*27.5*7</f>
        <v>192.5</v>
      </c>
      <c r="K70" s="54">
        <f t="shared" si="24"/>
        <v>2071.3000000000002</v>
      </c>
      <c r="L70" s="48" t="str">
        <f t="shared" ref="L70:L124" si="26">H70&amp;" with "&amp;D70</f>
        <v>RCC framed pillar beam column structure on RCC slab with RCC ROOF SLAB</v>
      </c>
    </row>
    <row r="71" spans="1:12" s="41" customFormat="1" x14ac:dyDescent="0.25">
      <c r="A71" s="27">
        <v>67</v>
      </c>
      <c r="B71" s="44" t="s">
        <v>55</v>
      </c>
      <c r="C71" s="29">
        <v>0</v>
      </c>
      <c r="D71" s="29" t="s">
        <v>131</v>
      </c>
      <c r="E71" s="30">
        <v>0</v>
      </c>
      <c r="F71" s="39">
        <v>1991</v>
      </c>
      <c r="G71" s="47">
        <f t="shared" si="25"/>
        <v>0</v>
      </c>
      <c r="H71" s="40" t="s">
        <v>140</v>
      </c>
      <c r="I71" s="27" t="s">
        <v>96</v>
      </c>
      <c r="J71" s="29">
        <v>273.62</v>
      </c>
      <c r="K71" s="54">
        <f t="shared" si="24"/>
        <v>2944.1511999999998</v>
      </c>
      <c r="L71" s="48" t="str">
        <f t="shared" si="26"/>
        <v>Open Yard with YARD</v>
      </c>
    </row>
    <row r="72" spans="1:12" s="41" customFormat="1" x14ac:dyDescent="0.25">
      <c r="A72" s="27">
        <v>68</v>
      </c>
      <c r="B72" s="43" t="s">
        <v>56</v>
      </c>
      <c r="C72" s="29">
        <v>0</v>
      </c>
      <c r="D72" s="29" t="s">
        <v>131</v>
      </c>
      <c r="E72" s="30">
        <v>0</v>
      </c>
      <c r="F72" s="39">
        <v>1991</v>
      </c>
      <c r="G72" s="47">
        <f t="shared" si="25"/>
        <v>0</v>
      </c>
      <c r="H72" s="40" t="s">
        <v>140</v>
      </c>
      <c r="I72" s="27" t="s">
        <v>96</v>
      </c>
      <c r="J72" s="29">
        <v>273.60000000000002</v>
      </c>
      <c r="K72" s="54">
        <f t="shared" si="24"/>
        <v>2943.9360000000001</v>
      </c>
      <c r="L72" s="48" t="str">
        <f t="shared" si="26"/>
        <v>Open Yard with YARD</v>
      </c>
    </row>
    <row r="73" spans="1:12" s="41" customFormat="1" ht="30" x14ac:dyDescent="0.25">
      <c r="A73" s="27">
        <v>69</v>
      </c>
      <c r="B73" s="44" t="s">
        <v>57</v>
      </c>
      <c r="C73" s="29">
        <v>1</v>
      </c>
      <c r="D73" s="38" t="s">
        <v>111</v>
      </c>
      <c r="E73" s="30">
        <f>7*3.328</f>
        <v>23.295999999999999</v>
      </c>
      <c r="F73" s="39">
        <v>1991</v>
      </c>
      <c r="G73" s="47">
        <f t="shared" si="25"/>
        <v>23.295999999999999</v>
      </c>
      <c r="H73" s="40" t="s">
        <v>3</v>
      </c>
      <c r="I73" s="27" t="s">
        <v>96</v>
      </c>
      <c r="J73" s="29">
        <v>392.58</v>
      </c>
      <c r="K73" s="54">
        <f t="shared" si="24"/>
        <v>4224.1607999999997</v>
      </c>
      <c r="L73" s="48" t="str">
        <f t="shared" si="26"/>
        <v>RCC framed pillar beam column structure on RCC slab with RCC ROOF SLAB</v>
      </c>
    </row>
    <row r="74" spans="1:12" s="41" customFormat="1" x14ac:dyDescent="0.25">
      <c r="A74" s="27">
        <v>70</v>
      </c>
      <c r="B74" s="43" t="s">
        <v>58</v>
      </c>
      <c r="C74" s="29">
        <v>1</v>
      </c>
      <c r="D74" s="29" t="s">
        <v>131</v>
      </c>
      <c r="E74" s="30">
        <v>0</v>
      </c>
      <c r="F74" s="39">
        <v>1991</v>
      </c>
      <c r="G74" s="47">
        <f t="shared" si="25"/>
        <v>0</v>
      </c>
      <c r="H74" s="40" t="s">
        <v>140</v>
      </c>
      <c r="I74" s="27" t="s">
        <v>96</v>
      </c>
      <c r="J74" s="29">
        <v>600.5</v>
      </c>
      <c r="K74" s="54">
        <f t="shared" si="24"/>
        <v>6461.38</v>
      </c>
      <c r="L74" s="48" t="str">
        <f t="shared" si="26"/>
        <v>Open Yard with YARD</v>
      </c>
    </row>
    <row r="75" spans="1:12" s="41" customFormat="1" ht="30" x14ac:dyDescent="0.25">
      <c r="A75" s="27">
        <v>71</v>
      </c>
      <c r="B75" s="44" t="s">
        <v>59</v>
      </c>
      <c r="C75" s="29">
        <v>1</v>
      </c>
      <c r="D75" s="38" t="s">
        <v>111</v>
      </c>
      <c r="E75" s="30">
        <f>3.5*3.328</f>
        <v>11.648</v>
      </c>
      <c r="F75" s="39">
        <v>1991</v>
      </c>
      <c r="G75" s="47">
        <f t="shared" si="25"/>
        <v>11.648</v>
      </c>
      <c r="H75" s="40" t="s">
        <v>3</v>
      </c>
      <c r="I75" s="27" t="s">
        <v>96</v>
      </c>
      <c r="J75" s="29">
        <v>445.15</v>
      </c>
      <c r="K75" s="54">
        <f t="shared" si="24"/>
        <v>4789.8139999999994</v>
      </c>
      <c r="L75" s="48" t="str">
        <f t="shared" si="26"/>
        <v>RCC framed pillar beam column structure on RCC slab with RCC ROOF SLAB</v>
      </c>
    </row>
    <row r="76" spans="1:12" s="41" customFormat="1" ht="30" x14ac:dyDescent="0.25">
      <c r="A76" s="27">
        <v>72</v>
      </c>
      <c r="B76" s="44" t="s">
        <v>146</v>
      </c>
      <c r="C76" s="29">
        <v>1</v>
      </c>
      <c r="D76" s="38" t="s">
        <v>111</v>
      </c>
      <c r="E76" s="30">
        <f>2.5*3.328</f>
        <v>8.32</v>
      </c>
      <c r="F76" s="39">
        <v>1991</v>
      </c>
      <c r="G76" s="47">
        <f t="shared" si="25"/>
        <v>8.32</v>
      </c>
      <c r="H76" s="40" t="s">
        <v>3</v>
      </c>
      <c r="I76" s="27" t="s">
        <v>96</v>
      </c>
      <c r="J76" s="29">
        <f>2*10.11</f>
        <v>20.22</v>
      </c>
      <c r="K76" s="54">
        <f t="shared" si="24"/>
        <v>217.56719999999999</v>
      </c>
      <c r="L76" s="48" t="str">
        <f t="shared" si="26"/>
        <v>RCC framed pillar beam column structure on RCC slab with RCC ROOF SLAB</v>
      </c>
    </row>
    <row r="77" spans="1:12" s="41" customFormat="1" ht="45" x14ac:dyDescent="0.25">
      <c r="A77" s="27">
        <v>73</v>
      </c>
      <c r="B77" s="44" t="s">
        <v>185</v>
      </c>
      <c r="C77" s="29">
        <v>1</v>
      </c>
      <c r="D77" s="38" t="s">
        <v>142</v>
      </c>
      <c r="E77" s="30">
        <f>4.5*3.328</f>
        <v>14.975999999999999</v>
      </c>
      <c r="F77" s="39">
        <v>1991</v>
      </c>
      <c r="G77" s="47">
        <f t="shared" si="25"/>
        <v>14.975999999999999</v>
      </c>
      <c r="H77" s="42" t="s">
        <v>143</v>
      </c>
      <c r="I77" s="27" t="s">
        <v>98</v>
      </c>
      <c r="J77" s="29">
        <f>3*7</f>
        <v>21</v>
      </c>
      <c r="K77" s="54">
        <f t="shared" si="24"/>
        <v>225.96</v>
      </c>
      <c r="L77" s="48" t="str">
        <f t="shared" si="26"/>
        <v>Asbestos sheet roofed building mounted on steel trusses resting on RCC column &amp; Brick Wall with ASBESTOS ROOFING SHED</v>
      </c>
    </row>
    <row r="78" spans="1:12" s="41" customFormat="1" ht="45" x14ac:dyDescent="0.25">
      <c r="A78" s="27">
        <v>74</v>
      </c>
      <c r="B78" s="44" t="s">
        <v>186</v>
      </c>
      <c r="C78" s="29">
        <v>1</v>
      </c>
      <c r="D78" s="38" t="s">
        <v>142</v>
      </c>
      <c r="E78" s="30">
        <f>6.5*3.328</f>
        <v>21.631999999999998</v>
      </c>
      <c r="F78" s="39">
        <v>1991</v>
      </c>
      <c r="G78" s="47">
        <f t="shared" si="25"/>
        <v>21.631999999999998</v>
      </c>
      <c r="H78" s="42" t="s">
        <v>143</v>
      </c>
      <c r="I78" s="27" t="s">
        <v>98</v>
      </c>
      <c r="J78" s="29">
        <f>3*4</f>
        <v>12</v>
      </c>
      <c r="K78" s="54">
        <f t="shared" si="24"/>
        <v>129.12</v>
      </c>
      <c r="L78" s="48" t="str">
        <f t="shared" si="26"/>
        <v>Asbestos sheet roofed building mounted on steel trusses resting on RCC column &amp; Brick Wall with ASBESTOS ROOFING SHED</v>
      </c>
    </row>
    <row r="79" spans="1:12" s="41" customFormat="1" ht="30" x14ac:dyDescent="0.25">
      <c r="A79" s="27">
        <v>75</v>
      </c>
      <c r="B79" s="44" t="s">
        <v>62</v>
      </c>
      <c r="C79" s="29">
        <v>1</v>
      </c>
      <c r="D79" s="38" t="s">
        <v>111</v>
      </c>
      <c r="E79" s="30">
        <f>(6+5)*3.328</f>
        <v>36.607999999999997</v>
      </c>
      <c r="F79" s="39">
        <v>1991</v>
      </c>
      <c r="G79" s="47">
        <f t="shared" si="25"/>
        <v>36.607999999999997</v>
      </c>
      <c r="H79" s="40" t="s">
        <v>3</v>
      </c>
      <c r="I79" s="27" t="s">
        <v>96</v>
      </c>
      <c r="J79" s="29">
        <v>198.45</v>
      </c>
      <c r="K79" s="54">
        <f t="shared" si="24"/>
        <v>2135.3219999999997</v>
      </c>
      <c r="L79" s="48" t="str">
        <f t="shared" si="26"/>
        <v>RCC framed pillar beam column structure on RCC slab with RCC ROOF SLAB</v>
      </c>
    </row>
    <row r="80" spans="1:12" s="41" customFormat="1" ht="30" x14ac:dyDescent="0.25">
      <c r="A80" s="27">
        <v>76</v>
      </c>
      <c r="B80" s="44" t="s">
        <v>176</v>
      </c>
      <c r="C80" s="29">
        <v>1</v>
      </c>
      <c r="D80" s="38" t="s">
        <v>111</v>
      </c>
      <c r="E80" s="30">
        <f>3.1*3.328</f>
        <v>10.316800000000001</v>
      </c>
      <c r="F80" s="39">
        <v>1991</v>
      </c>
      <c r="G80" s="47">
        <f t="shared" si="25"/>
        <v>10.316800000000001</v>
      </c>
      <c r="H80" s="40" t="s">
        <v>3</v>
      </c>
      <c r="I80" s="27" t="s">
        <v>96</v>
      </c>
      <c r="J80" s="29">
        <v>612.45000000000005</v>
      </c>
      <c r="K80" s="54">
        <f t="shared" si="24"/>
        <v>6589.9620000000004</v>
      </c>
      <c r="L80" s="48" t="str">
        <f t="shared" si="26"/>
        <v>RCC framed pillar beam column structure on RCC slab with RCC ROOF SLAB</v>
      </c>
    </row>
    <row r="81" spans="1:12" s="41" customFormat="1" ht="30" x14ac:dyDescent="0.25">
      <c r="A81" s="27">
        <v>77</v>
      </c>
      <c r="B81" s="44" t="s">
        <v>64</v>
      </c>
      <c r="C81" s="29">
        <v>1</v>
      </c>
      <c r="D81" s="38" t="s">
        <v>111</v>
      </c>
      <c r="E81" s="30">
        <f>2.55*3.328</f>
        <v>8.4863999999999997</v>
      </c>
      <c r="F81" s="39">
        <v>1991</v>
      </c>
      <c r="G81" s="47">
        <f>E81</f>
        <v>8.4863999999999997</v>
      </c>
      <c r="H81" s="40" t="s">
        <v>3</v>
      </c>
      <c r="I81" s="27" t="s">
        <v>96</v>
      </c>
      <c r="J81" s="29">
        <v>8.36</v>
      </c>
      <c r="K81" s="54">
        <f t="shared" si="24"/>
        <v>89.953599999999994</v>
      </c>
      <c r="L81" s="48" t="str">
        <f t="shared" si="26"/>
        <v>RCC framed pillar beam column structure on RCC slab with RCC ROOF SLAB</v>
      </c>
    </row>
    <row r="82" spans="1:12" s="41" customFormat="1" ht="30" x14ac:dyDescent="0.25">
      <c r="A82" s="27">
        <v>78</v>
      </c>
      <c r="B82" s="44" t="s">
        <v>147</v>
      </c>
      <c r="C82" s="29">
        <v>1</v>
      </c>
      <c r="D82" s="38" t="s">
        <v>111</v>
      </c>
      <c r="E82" s="30">
        <f>3.5*3.328</f>
        <v>11.648</v>
      </c>
      <c r="F82" s="39">
        <v>1991</v>
      </c>
      <c r="G82" s="27">
        <v>12</v>
      </c>
      <c r="H82" s="40" t="s">
        <v>3</v>
      </c>
      <c r="I82" s="27" t="s">
        <v>96</v>
      </c>
      <c r="J82" s="29">
        <v>319.92</v>
      </c>
      <c r="K82" s="54">
        <f t="shared" si="24"/>
        <v>3442.3391999999999</v>
      </c>
      <c r="L82" s="48" t="str">
        <f t="shared" si="26"/>
        <v>RCC framed pillar beam column structure on RCC slab with RCC ROOF SLAB</v>
      </c>
    </row>
    <row r="83" spans="1:12" s="41" customFormat="1" ht="30" x14ac:dyDescent="0.25">
      <c r="A83" s="27">
        <v>79</v>
      </c>
      <c r="B83" s="44" t="s">
        <v>66</v>
      </c>
      <c r="C83" s="29">
        <v>1</v>
      </c>
      <c r="D83" s="38" t="s">
        <v>111</v>
      </c>
      <c r="E83" s="30">
        <f>4.4*3.328</f>
        <v>14.6432</v>
      </c>
      <c r="F83" s="39">
        <v>1991</v>
      </c>
      <c r="G83" s="27">
        <v>15</v>
      </c>
      <c r="H83" s="40" t="s">
        <v>3</v>
      </c>
      <c r="I83" s="27" t="s">
        <v>96</v>
      </c>
      <c r="J83" s="29">
        <v>654.96</v>
      </c>
      <c r="K83" s="54">
        <f t="shared" si="24"/>
        <v>7047.3696</v>
      </c>
      <c r="L83" s="48" t="str">
        <f t="shared" si="26"/>
        <v>RCC framed pillar beam column structure on RCC slab with RCC ROOF SLAB</v>
      </c>
    </row>
    <row r="84" spans="1:12" s="41" customFormat="1" ht="30" x14ac:dyDescent="0.25">
      <c r="A84" s="27">
        <v>80</v>
      </c>
      <c r="B84" s="42" t="s">
        <v>161</v>
      </c>
      <c r="C84" s="29">
        <v>1</v>
      </c>
      <c r="D84" s="38" t="s">
        <v>111</v>
      </c>
      <c r="E84" s="29">
        <v>4.5</v>
      </c>
      <c r="F84" s="39">
        <v>1991</v>
      </c>
      <c r="G84" s="47">
        <f>4.5*3.328</f>
        <v>14.975999999999999</v>
      </c>
      <c r="H84" s="40" t="s">
        <v>3</v>
      </c>
      <c r="I84" s="27" t="s">
        <v>96</v>
      </c>
      <c r="J84" s="29">
        <v>754</v>
      </c>
      <c r="K84" s="54">
        <f t="shared" si="24"/>
        <v>8113.04</v>
      </c>
      <c r="L84" s="48" t="str">
        <f t="shared" si="26"/>
        <v>RCC framed pillar beam column structure on RCC slab with RCC ROOF SLAB</v>
      </c>
    </row>
    <row r="85" spans="1:12" s="41" customFormat="1" ht="45" x14ac:dyDescent="0.25">
      <c r="A85" s="27">
        <v>81</v>
      </c>
      <c r="B85" s="42" t="s">
        <v>162</v>
      </c>
      <c r="C85" s="29">
        <v>0</v>
      </c>
      <c r="D85" s="38" t="s">
        <v>110</v>
      </c>
      <c r="E85" s="29">
        <v>4.5</v>
      </c>
      <c r="F85" s="39">
        <v>1991</v>
      </c>
      <c r="G85" s="47">
        <f>4.5*3.328</f>
        <v>14.975999999999999</v>
      </c>
      <c r="H85" s="42" t="s">
        <v>148</v>
      </c>
      <c r="I85" s="27" t="s">
        <v>96</v>
      </c>
      <c r="J85" s="29">
        <v>754</v>
      </c>
      <c r="K85" s="54">
        <f t="shared" si="24"/>
        <v>8113.04</v>
      </c>
      <c r="L85" s="48" t="str">
        <f t="shared" si="26"/>
        <v>Galvalume sheet roofed building mounted on steel trusses resting on RCC column &amp; Wall with GALVALUME ROOFING SHED</v>
      </c>
    </row>
    <row r="86" spans="1:12" s="41" customFormat="1" ht="30" x14ac:dyDescent="0.25">
      <c r="A86" s="27">
        <v>82</v>
      </c>
      <c r="B86" s="42" t="s">
        <v>163</v>
      </c>
      <c r="C86" s="29">
        <v>0</v>
      </c>
      <c r="D86" s="29" t="s">
        <v>131</v>
      </c>
      <c r="E86" s="30">
        <f>4*3.328</f>
        <v>13.311999999999999</v>
      </c>
      <c r="F86" s="39">
        <v>1991</v>
      </c>
      <c r="G86" s="47">
        <f>E86</f>
        <v>13.311999999999999</v>
      </c>
      <c r="H86" s="44" t="s">
        <v>140</v>
      </c>
      <c r="I86" s="27" t="s">
        <v>96</v>
      </c>
      <c r="J86" s="29">
        <v>290</v>
      </c>
      <c r="K86" s="54">
        <f t="shared" si="24"/>
        <v>3120.4</v>
      </c>
      <c r="L86" s="48" t="str">
        <f t="shared" si="26"/>
        <v>Open Yard with YARD</v>
      </c>
    </row>
    <row r="87" spans="1:12" s="41" customFormat="1" x14ac:dyDescent="0.25">
      <c r="A87" s="27">
        <v>83</v>
      </c>
      <c r="B87" s="44" t="s">
        <v>69</v>
      </c>
      <c r="C87" s="29">
        <v>0</v>
      </c>
      <c r="D87" s="29" t="s">
        <v>131</v>
      </c>
      <c r="E87" s="29">
        <v>15</v>
      </c>
      <c r="F87" s="39">
        <v>1991</v>
      </c>
      <c r="G87" s="47">
        <f t="shared" ref="G87:G93" si="27">E87</f>
        <v>15</v>
      </c>
      <c r="H87" s="44" t="s">
        <v>140</v>
      </c>
      <c r="I87" s="27" t="s">
        <v>96</v>
      </c>
      <c r="J87" s="29">
        <v>240.4</v>
      </c>
      <c r="K87" s="54">
        <f t="shared" si="24"/>
        <v>2586.7040000000002</v>
      </c>
      <c r="L87" s="48" t="str">
        <f t="shared" si="26"/>
        <v>Open Yard with YARD</v>
      </c>
    </row>
    <row r="88" spans="1:12" s="41" customFormat="1" x14ac:dyDescent="0.25">
      <c r="A88" s="27">
        <v>84</v>
      </c>
      <c r="B88" s="44" t="s">
        <v>70</v>
      </c>
      <c r="C88" s="29">
        <v>0</v>
      </c>
      <c r="D88" s="29" t="s">
        <v>131</v>
      </c>
      <c r="E88" s="30">
        <v>0</v>
      </c>
      <c r="F88" s="39">
        <v>1991</v>
      </c>
      <c r="G88" s="47">
        <f t="shared" si="27"/>
        <v>0</v>
      </c>
      <c r="H88" s="44" t="s">
        <v>140</v>
      </c>
      <c r="I88" s="27" t="s">
        <v>96</v>
      </c>
      <c r="J88" s="29">
        <v>20.02</v>
      </c>
      <c r="K88" s="54">
        <f t="shared" si="24"/>
        <v>215.4152</v>
      </c>
      <c r="L88" s="48" t="str">
        <f t="shared" si="26"/>
        <v>Open Yard with YARD</v>
      </c>
    </row>
    <row r="89" spans="1:12" s="41" customFormat="1" ht="30" x14ac:dyDescent="0.25">
      <c r="A89" s="27">
        <v>85</v>
      </c>
      <c r="B89" s="44" t="s">
        <v>187</v>
      </c>
      <c r="C89" s="29">
        <v>1</v>
      </c>
      <c r="D89" s="38" t="s">
        <v>111</v>
      </c>
      <c r="E89" s="30">
        <f>5*3.328</f>
        <v>16.64</v>
      </c>
      <c r="F89" s="39">
        <v>1991</v>
      </c>
      <c r="G89" s="27">
        <v>15</v>
      </c>
      <c r="H89" s="40" t="s">
        <v>3</v>
      </c>
      <c r="I89" s="27" t="s">
        <v>96</v>
      </c>
      <c r="J89" s="29">
        <f>10*5.5</f>
        <v>55</v>
      </c>
      <c r="K89" s="54">
        <f t="shared" si="24"/>
        <v>591.79999999999995</v>
      </c>
      <c r="L89" s="48" t="str">
        <f t="shared" si="26"/>
        <v>RCC framed pillar beam column structure on RCC slab with RCC ROOF SLAB</v>
      </c>
    </row>
    <row r="90" spans="1:12" s="41" customFormat="1" x14ac:dyDescent="0.25">
      <c r="A90" s="27">
        <v>86</v>
      </c>
      <c r="B90" s="44" t="s">
        <v>149</v>
      </c>
      <c r="C90" s="29">
        <v>0</v>
      </c>
      <c r="D90" s="29" t="s">
        <v>131</v>
      </c>
      <c r="E90" s="30">
        <v>0</v>
      </c>
      <c r="F90" s="39">
        <v>1991</v>
      </c>
      <c r="G90" s="47">
        <f t="shared" si="27"/>
        <v>0</v>
      </c>
      <c r="H90" s="44" t="s">
        <v>150</v>
      </c>
      <c r="I90" s="27" t="s">
        <v>96</v>
      </c>
      <c r="J90" s="29">
        <v>2217.46</v>
      </c>
      <c r="K90" s="54">
        <f t="shared" si="24"/>
        <v>23859.869599999998</v>
      </c>
      <c r="L90" s="48" t="str">
        <f t="shared" si="26"/>
        <v>Open Yard, Structure RC Flooring with YARD</v>
      </c>
    </row>
    <row r="91" spans="1:12" s="41" customFormat="1" x14ac:dyDescent="0.25">
      <c r="A91" s="27">
        <v>87</v>
      </c>
      <c r="B91" s="44" t="s">
        <v>151</v>
      </c>
      <c r="C91" s="29">
        <v>0</v>
      </c>
      <c r="D91" s="29" t="s">
        <v>131</v>
      </c>
      <c r="E91" s="30">
        <f>18.5*3.328</f>
        <v>61.567999999999998</v>
      </c>
      <c r="F91" s="39">
        <v>1991</v>
      </c>
      <c r="G91" s="47">
        <f t="shared" si="27"/>
        <v>61.567999999999998</v>
      </c>
      <c r="H91" s="44" t="s">
        <v>150</v>
      </c>
      <c r="I91" s="27" t="s">
        <v>96</v>
      </c>
      <c r="J91" s="29">
        <v>105.06</v>
      </c>
      <c r="K91" s="54">
        <f t="shared" si="24"/>
        <v>1130.4456</v>
      </c>
      <c r="L91" s="48" t="str">
        <f t="shared" si="26"/>
        <v>Open Yard, Structure RC Flooring with YARD</v>
      </c>
    </row>
    <row r="92" spans="1:12" s="41" customFormat="1" x14ac:dyDescent="0.25">
      <c r="A92" s="27">
        <v>88</v>
      </c>
      <c r="B92" s="44" t="s">
        <v>152</v>
      </c>
      <c r="C92" s="29">
        <v>0</v>
      </c>
      <c r="D92" s="29" t="s">
        <v>131</v>
      </c>
      <c r="E92" s="30">
        <f>18.5*3.328</f>
        <v>61.567999999999998</v>
      </c>
      <c r="F92" s="39">
        <v>2019</v>
      </c>
      <c r="G92" s="47">
        <f t="shared" si="27"/>
        <v>61.567999999999998</v>
      </c>
      <c r="H92" s="44" t="s">
        <v>150</v>
      </c>
      <c r="I92" s="27" t="s">
        <v>96</v>
      </c>
      <c r="J92" s="29">
        <v>105.06</v>
      </c>
      <c r="K92" s="54">
        <f t="shared" si="24"/>
        <v>1130.4456</v>
      </c>
      <c r="L92" s="48" t="str">
        <f t="shared" si="26"/>
        <v>Open Yard, Structure RC Flooring with YARD</v>
      </c>
    </row>
    <row r="93" spans="1:12" s="41" customFormat="1" x14ac:dyDescent="0.25">
      <c r="A93" s="27">
        <v>89</v>
      </c>
      <c r="B93" s="44" t="s">
        <v>153</v>
      </c>
      <c r="C93" s="29">
        <v>2</v>
      </c>
      <c r="D93" s="29" t="s">
        <v>131</v>
      </c>
      <c r="E93" s="30">
        <f>28*3.328</f>
        <v>93.183999999999997</v>
      </c>
      <c r="F93" s="39">
        <v>1991</v>
      </c>
      <c r="G93" s="47">
        <f t="shared" si="27"/>
        <v>93.183999999999997</v>
      </c>
      <c r="H93" s="44" t="s">
        <v>150</v>
      </c>
      <c r="I93" s="27" t="s">
        <v>96</v>
      </c>
      <c r="J93" s="29">
        <v>8.65</v>
      </c>
      <c r="K93" s="54">
        <f t="shared" si="24"/>
        <v>93.073999999999998</v>
      </c>
      <c r="L93" s="48" t="str">
        <f t="shared" si="26"/>
        <v>Open Yard, Structure RC Flooring with YARD</v>
      </c>
    </row>
    <row r="94" spans="1:12" s="41" customFormat="1" x14ac:dyDescent="0.25">
      <c r="A94" s="27">
        <v>90</v>
      </c>
      <c r="B94" s="44" t="s">
        <v>156</v>
      </c>
      <c r="C94" s="29">
        <v>1</v>
      </c>
      <c r="D94" s="29" t="s">
        <v>131</v>
      </c>
      <c r="E94" s="30">
        <f>4.5*3.328</f>
        <v>14.975999999999999</v>
      </c>
      <c r="F94" s="39">
        <v>1991</v>
      </c>
      <c r="G94" s="47">
        <f>E94</f>
        <v>14.975999999999999</v>
      </c>
      <c r="H94" s="44" t="s">
        <v>150</v>
      </c>
      <c r="I94" s="27" t="s">
        <v>96</v>
      </c>
      <c r="J94" s="29">
        <f>10*10</f>
        <v>100</v>
      </c>
      <c r="K94" s="54">
        <f t="shared" si="24"/>
        <v>1076</v>
      </c>
      <c r="L94" s="48" t="str">
        <f t="shared" si="26"/>
        <v>Open Yard, Structure RC Flooring with YARD</v>
      </c>
    </row>
    <row r="95" spans="1:12" s="41" customFormat="1" ht="30" x14ac:dyDescent="0.25">
      <c r="A95" s="27">
        <v>91</v>
      </c>
      <c r="B95" s="44" t="s">
        <v>76</v>
      </c>
      <c r="C95" s="29">
        <v>1</v>
      </c>
      <c r="D95" s="29" t="s">
        <v>131</v>
      </c>
      <c r="E95" s="30">
        <f>10*3.328</f>
        <v>33.28</v>
      </c>
      <c r="F95" s="39">
        <v>1991</v>
      </c>
      <c r="G95" s="47">
        <f t="shared" ref="G95" si="28">E95</f>
        <v>33.28</v>
      </c>
      <c r="H95" s="42" t="s">
        <v>148</v>
      </c>
      <c r="I95" s="27" t="s">
        <v>96</v>
      </c>
      <c r="J95" s="29">
        <v>45.55</v>
      </c>
      <c r="K95" s="54">
        <f t="shared" si="24"/>
        <v>490.11799999999994</v>
      </c>
      <c r="L95" s="48" t="str">
        <f t="shared" si="26"/>
        <v>Galvalume sheet roofed building mounted on steel trusses resting on RCC column &amp; Wall with YARD</v>
      </c>
    </row>
    <row r="96" spans="1:12" s="41" customFormat="1" ht="30" x14ac:dyDescent="0.25">
      <c r="A96" s="27">
        <v>92</v>
      </c>
      <c r="B96" s="44" t="s">
        <v>77</v>
      </c>
      <c r="C96" s="29">
        <v>1</v>
      </c>
      <c r="D96" s="38" t="s">
        <v>111</v>
      </c>
      <c r="E96" s="30">
        <f>3.5*3.328</f>
        <v>11.648</v>
      </c>
      <c r="F96" s="39">
        <v>1991</v>
      </c>
      <c r="G96" s="47">
        <f>E96</f>
        <v>11.648</v>
      </c>
      <c r="H96" s="40" t="s">
        <v>3</v>
      </c>
      <c r="I96" s="27" t="s">
        <v>96</v>
      </c>
      <c r="J96" s="29">
        <v>265.16000000000003</v>
      </c>
      <c r="K96" s="54">
        <f t="shared" si="24"/>
        <v>2853.1216000000004</v>
      </c>
      <c r="L96" s="48" t="str">
        <f t="shared" si="26"/>
        <v>RCC framed pillar beam column structure on RCC slab with RCC ROOF SLAB</v>
      </c>
    </row>
    <row r="97" spans="1:12" s="41" customFormat="1" ht="45" x14ac:dyDescent="0.25">
      <c r="A97" s="27">
        <v>93</v>
      </c>
      <c r="B97" s="44" t="s">
        <v>154</v>
      </c>
      <c r="C97" s="29">
        <v>1</v>
      </c>
      <c r="D97" s="38" t="s">
        <v>142</v>
      </c>
      <c r="E97" s="30">
        <f>3*3.328</f>
        <v>9.984</v>
      </c>
      <c r="F97" s="39">
        <v>1991</v>
      </c>
      <c r="G97" s="47">
        <f t="shared" ref="G97:G101" si="29">E97</f>
        <v>9.984</v>
      </c>
      <c r="H97" s="42" t="s">
        <v>155</v>
      </c>
      <c r="I97" s="27" t="s">
        <v>96</v>
      </c>
      <c r="J97" s="29">
        <f>27*2.85</f>
        <v>76.95</v>
      </c>
      <c r="K97" s="54">
        <f t="shared" si="24"/>
        <v>827.98199999999997</v>
      </c>
      <c r="L97" s="48" t="str">
        <f t="shared" si="26"/>
        <v>GI &amp; Asbestos sheet roofed building mounted on steel trusses resting on RCC column &amp; Wall with ASBESTOS ROOFING SHED</v>
      </c>
    </row>
    <row r="98" spans="1:12" s="41" customFormat="1" x14ac:dyDescent="0.25">
      <c r="A98" s="27">
        <v>94</v>
      </c>
      <c r="B98" s="44" t="s">
        <v>78</v>
      </c>
      <c r="C98" s="29">
        <v>1</v>
      </c>
      <c r="D98" s="29" t="s">
        <v>131</v>
      </c>
      <c r="E98" s="30">
        <f>3*3.328</f>
        <v>9.984</v>
      </c>
      <c r="F98" s="39">
        <v>1991</v>
      </c>
      <c r="G98" s="47">
        <f t="shared" si="29"/>
        <v>9.984</v>
      </c>
      <c r="H98" s="44" t="s">
        <v>140</v>
      </c>
      <c r="I98" s="27" t="s">
        <v>96</v>
      </c>
      <c r="J98" s="29">
        <v>743</v>
      </c>
      <c r="K98" s="54">
        <f t="shared" si="24"/>
        <v>7994.68</v>
      </c>
      <c r="L98" s="48" t="str">
        <f t="shared" si="26"/>
        <v>Open Yard with YARD</v>
      </c>
    </row>
    <row r="99" spans="1:12" s="41" customFormat="1" x14ac:dyDescent="0.25">
      <c r="A99" s="27">
        <v>95</v>
      </c>
      <c r="B99" s="43" t="s">
        <v>79</v>
      </c>
      <c r="C99" s="29">
        <v>1</v>
      </c>
      <c r="D99" s="29" t="s">
        <v>131</v>
      </c>
      <c r="E99" s="30">
        <f>60*3.328</f>
        <v>199.67999999999998</v>
      </c>
      <c r="F99" s="39">
        <v>1991</v>
      </c>
      <c r="G99" s="47">
        <f t="shared" si="29"/>
        <v>199.67999999999998</v>
      </c>
      <c r="H99" s="44" t="s">
        <v>140</v>
      </c>
      <c r="I99" s="27" t="s">
        <v>96</v>
      </c>
      <c r="J99" s="29">
        <v>7.18</v>
      </c>
      <c r="K99" s="54">
        <f t="shared" si="24"/>
        <v>77.256799999999998</v>
      </c>
      <c r="L99" s="48" t="str">
        <f t="shared" si="26"/>
        <v>Open Yard with YARD</v>
      </c>
    </row>
    <row r="100" spans="1:12" s="41" customFormat="1" x14ac:dyDescent="0.25">
      <c r="A100" s="27">
        <v>96</v>
      </c>
      <c r="B100" s="43" t="s">
        <v>80</v>
      </c>
      <c r="C100" s="29">
        <v>1</v>
      </c>
      <c r="D100" s="29" t="s">
        <v>131</v>
      </c>
      <c r="E100" s="30">
        <f>60*3.328</f>
        <v>199.67999999999998</v>
      </c>
      <c r="F100" s="39">
        <v>1991</v>
      </c>
      <c r="G100" s="47">
        <f t="shared" si="29"/>
        <v>199.67999999999998</v>
      </c>
      <c r="H100" s="44" t="s">
        <v>140</v>
      </c>
      <c r="I100" s="27" t="s">
        <v>96</v>
      </c>
      <c r="J100" s="29">
        <v>15.75</v>
      </c>
      <c r="K100" s="54">
        <f t="shared" si="24"/>
        <v>169.47</v>
      </c>
      <c r="L100" s="48" t="str">
        <f t="shared" si="26"/>
        <v>Open Yard with YARD</v>
      </c>
    </row>
    <row r="101" spans="1:12" s="41" customFormat="1" ht="30" x14ac:dyDescent="0.25">
      <c r="A101" s="27">
        <v>97</v>
      </c>
      <c r="B101" s="43" t="s">
        <v>81</v>
      </c>
      <c r="C101" s="29">
        <v>1</v>
      </c>
      <c r="D101" s="38" t="s">
        <v>111</v>
      </c>
      <c r="E101" s="30">
        <f>4*3.328</f>
        <v>13.311999999999999</v>
      </c>
      <c r="F101" s="39">
        <v>1991</v>
      </c>
      <c r="G101" s="47">
        <f t="shared" si="29"/>
        <v>13.311999999999999</v>
      </c>
      <c r="H101" s="40" t="s">
        <v>3</v>
      </c>
      <c r="I101" s="27" t="s">
        <v>96</v>
      </c>
      <c r="J101" s="29">
        <v>1540</v>
      </c>
      <c r="K101" s="54">
        <f t="shared" si="24"/>
        <v>16570.400000000001</v>
      </c>
      <c r="L101" s="48" t="str">
        <f t="shared" si="26"/>
        <v>RCC framed pillar beam column structure on RCC slab with RCC ROOF SLAB</v>
      </c>
    </row>
    <row r="102" spans="1:12" s="41" customFormat="1" ht="30" x14ac:dyDescent="0.25">
      <c r="A102" s="27">
        <v>98</v>
      </c>
      <c r="B102" s="44" t="s">
        <v>157</v>
      </c>
      <c r="C102" s="29">
        <v>1</v>
      </c>
      <c r="D102" s="38" t="s">
        <v>111</v>
      </c>
      <c r="E102" s="30">
        <f>7*3.328</f>
        <v>23.295999999999999</v>
      </c>
      <c r="F102" s="39">
        <v>1991</v>
      </c>
      <c r="G102" s="47">
        <f>E102</f>
        <v>23.295999999999999</v>
      </c>
      <c r="H102" s="40" t="s">
        <v>3</v>
      </c>
      <c r="I102" s="27" t="s">
        <v>98</v>
      </c>
      <c r="J102" s="29">
        <f>49*7</f>
        <v>343</v>
      </c>
      <c r="K102" s="54">
        <f t="shared" si="24"/>
        <v>3690.68</v>
      </c>
      <c r="L102" s="48" t="str">
        <f t="shared" si="26"/>
        <v>RCC framed pillar beam column structure on RCC slab with RCC ROOF SLAB</v>
      </c>
    </row>
    <row r="103" spans="1:12" s="41" customFormat="1" ht="45" x14ac:dyDescent="0.25">
      <c r="A103" s="27">
        <v>99</v>
      </c>
      <c r="B103" s="44" t="s">
        <v>158</v>
      </c>
      <c r="C103" s="29">
        <v>1</v>
      </c>
      <c r="D103" s="38" t="s">
        <v>142</v>
      </c>
      <c r="E103" s="30">
        <f>14*3.328</f>
        <v>46.591999999999999</v>
      </c>
      <c r="F103" s="39">
        <v>1991</v>
      </c>
      <c r="G103" s="47">
        <f t="shared" ref="G103:G124" si="30">E103</f>
        <v>46.591999999999999</v>
      </c>
      <c r="H103" s="42" t="s">
        <v>143</v>
      </c>
      <c r="I103" s="27" t="s">
        <v>98</v>
      </c>
      <c r="J103" s="29">
        <f>49*14</f>
        <v>686</v>
      </c>
      <c r="K103" s="54">
        <f t="shared" si="24"/>
        <v>7381.36</v>
      </c>
      <c r="L103" s="48" t="str">
        <f t="shared" si="26"/>
        <v>Asbestos sheet roofed building mounted on steel trusses resting on RCC column &amp; Brick Wall with ASBESTOS ROOFING SHED</v>
      </c>
    </row>
    <row r="104" spans="1:12" s="41" customFormat="1" x14ac:dyDescent="0.25">
      <c r="A104" s="27">
        <v>100</v>
      </c>
      <c r="B104" s="37" t="s">
        <v>159</v>
      </c>
      <c r="C104" s="29">
        <v>0</v>
      </c>
      <c r="D104" s="29" t="s">
        <v>131</v>
      </c>
      <c r="E104" s="30">
        <f>(3+6)*3.328</f>
        <v>29.951999999999998</v>
      </c>
      <c r="F104" s="39">
        <v>1991</v>
      </c>
      <c r="G104" s="47">
        <f t="shared" si="30"/>
        <v>29.951999999999998</v>
      </c>
      <c r="H104" s="44" t="s">
        <v>140</v>
      </c>
      <c r="I104" s="27" t="s">
        <v>96</v>
      </c>
      <c r="J104" s="29">
        <v>300</v>
      </c>
      <c r="K104" s="54">
        <f t="shared" si="24"/>
        <v>3228</v>
      </c>
      <c r="L104" s="48" t="str">
        <f t="shared" si="26"/>
        <v>Open Yard with YARD</v>
      </c>
    </row>
    <row r="105" spans="1:12" s="41" customFormat="1" ht="30" x14ac:dyDescent="0.25">
      <c r="A105" s="27">
        <v>101</v>
      </c>
      <c r="B105" s="49" t="s">
        <v>202</v>
      </c>
      <c r="C105" s="29">
        <v>1</v>
      </c>
      <c r="D105" s="38" t="s">
        <v>111</v>
      </c>
      <c r="E105" s="30">
        <f>4.5*3.328</f>
        <v>14.975999999999999</v>
      </c>
      <c r="F105" s="39">
        <v>1991</v>
      </c>
      <c r="G105" s="47">
        <f t="shared" si="30"/>
        <v>14.975999999999999</v>
      </c>
      <c r="H105" s="40" t="s">
        <v>3</v>
      </c>
      <c r="I105" s="27" t="s">
        <v>96</v>
      </c>
      <c r="J105" s="29">
        <f>15*7</f>
        <v>105</v>
      </c>
      <c r="K105" s="54">
        <f t="shared" ref="K105:K106" si="31">J105*10.76</f>
        <v>1129.8</v>
      </c>
      <c r="L105" s="48" t="str">
        <f t="shared" si="26"/>
        <v>RCC framed pillar beam column structure on RCC slab with RCC ROOF SLAB</v>
      </c>
    </row>
    <row r="106" spans="1:12" s="41" customFormat="1" ht="30" x14ac:dyDescent="0.25">
      <c r="A106" s="27">
        <v>102</v>
      </c>
      <c r="B106" s="49" t="s">
        <v>203</v>
      </c>
      <c r="C106" s="29">
        <v>1</v>
      </c>
      <c r="D106" s="38" t="s">
        <v>111</v>
      </c>
      <c r="E106" s="30">
        <f>5*3.328</f>
        <v>16.64</v>
      </c>
      <c r="F106" s="39">
        <v>1991</v>
      </c>
      <c r="G106" s="47">
        <f t="shared" si="30"/>
        <v>16.64</v>
      </c>
      <c r="H106" s="40" t="s">
        <v>3</v>
      </c>
      <c r="I106" s="27" t="s">
        <v>96</v>
      </c>
      <c r="J106" s="29">
        <f>15*7</f>
        <v>105</v>
      </c>
      <c r="K106" s="54">
        <f t="shared" si="31"/>
        <v>1129.8</v>
      </c>
      <c r="L106" s="48" t="str">
        <f t="shared" si="26"/>
        <v>RCC framed pillar beam column structure on RCC slab with RCC ROOF SLAB</v>
      </c>
    </row>
    <row r="107" spans="1:12" s="41" customFormat="1" x14ac:dyDescent="0.25">
      <c r="A107" s="27">
        <v>103</v>
      </c>
      <c r="B107" s="43" t="s">
        <v>85</v>
      </c>
      <c r="C107" s="29">
        <v>0</v>
      </c>
      <c r="D107" s="29" t="s">
        <v>131</v>
      </c>
      <c r="E107" s="30">
        <f>60*3.328</f>
        <v>199.67999999999998</v>
      </c>
      <c r="F107" s="39">
        <v>1991</v>
      </c>
      <c r="G107" s="47">
        <f t="shared" si="30"/>
        <v>199.67999999999998</v>
      </c>
      <c r="H107" s="44" t="s">
        <v>140</v>
      </c>
      <c r="I107" s="27" t="s">
        <v>96</v>
      </c>
      <c r="J107" s="29">
        <v>20</v>
      </c>
      <c r="K107" s="54">
        <f t="shared" si="24"/>
        <v>215.2</v>
      </c>
      <c r="L107" s="48" t="str">
        <f t="shared" si="26"/>
        <v>Open Yard with YARD</v>
      </c>
    </row>
    <row r="108" spans="1:12" s="41" customFormat="1" ht="30" x14ac:dyDescent="0.25">
      <c r="A108" s="27">
        <v>104</v>
      </c>
      <c r="B108" s="43" t="s">
        <v>204</v>
      </c>
      <c r="C108" s="29">
        <v>2</v>
      </c>
      <c r="D108" s="38" t="s">
        <v>111</v>
      </c>
      <c r="E108" s="30">
        <f>16*3.328</f>
        <v>53.247999999999998</v>
      </c>
      <c r="F108" s="39">
        <v>1991</v>
      </c>
      <c r="G108" s="47">
        <f t="shared" si="30"/>
        <v>53.247999999999998</v>
      </c>
      <c r="H108" s="40" t="s">
        <v>3</v>
      </c>
      <c r="I108" s="27" t="s">
        <v>96</v>
      </c>
      <c r="J108" s="29">
        <v>1044</v>
      </c>
      <c r="K108" s="54">
        <f t="shared" si="24"/>
        <v>11233.44</v>
      </c>
      <c r="L108" s="48" t="str">
        <f t="shared" si="26"/>
        <v>RCC framed pillar beam column structure on RCC slab with RCC ROOF SLAB</v>
      </c>
    </row>
    <row r="109" spans="1:12" s="41" customFormat="1" ht="30" x14ac:dyDescent="0.25">
      <c r="A109" s="27">
        <v>105</v>
      </c>
      <c r="B109" s="43" t="s">
        <v>205</v>
      </c>
      <c r="C109" s="29">
        <v>1</v>
      </c>
      <c r="D109" s="38" t="s">
        <v>111</v>
      </c>
      <c r="E109" s="30">
        <f>7.5*3.328</f>
        <v>24.959999999999997</v>
      </c>
      <c r="F109" s="39">
        <v>1991</v>
      </c>
      <c r="G109" s="47">
        <f t="shared" si="30"/>
        <v>24.959999999999997</v>
      </c>
      <c r="H109" s="40" t="s">
        <v>3</v>
      </c>
      <c r="I109" s="27" t="s">
        <v>96</v>
      </c>
      <c r="J109" s="29">
        <f>1044-(12*11)</f>
        <v>912</v>
      </c>
      <c r="K109" s="54">
        <f t="shared" si="24"/>
        <v>9813.119999999999</v>
      </c>
      <c r="L109" s="48" t="str">
        <f t="shared" si="26"/>
        <v>RCC framed pillar beam column structure on RCC slab with RCC ROOF SLAB</v>
      </c>
    </row>
    <row r="110" spans="1:12" s="41" customFormat="1" x14ac:dyDescent="0.25">
      <c r="A110" s="27">
        <v>106</v>
      </c>
      <c r="B110" s="43" t="s">
        <v>160</v>
      </c>
      <c r="C110" s="29">
        <v>0</v>
      </c>
      <c r="D110" s="29" t="s">
        <v>131</v>
      </c>
      <c r="E110" s="30">
        <v>0</v>
      </c>
      <c r="F110" s="39">
        <v>1991</v>
      </c>
      <c r="G110" s="47">
        <f t="shared" si="30"/>
        <v>0</v>
      </c>
      <c r="H110" s="44" t="s">
        <v>140</v>
      </c>
      <c r="I110" s="27" t="s">
        <v>96</v>
      </c>
      <c r="J110" s="29">
        <v>273.62</v>
      </c>
      <c r="K110" s="54">
        <f t="shared" si="24"/>
        <v>2944.1511999999998</v>
      </c>
      <c r="L110" s="48" t="str">
        <f t="shared" si="26"/>
        <v>Open Yard with YARD</v>
      </c>
    </row>
    <row r="111" spans="1:12" s="41" customFormat="1" ht="45" x14ac:dyDescent="0.25">
      <c r="A111" s="27">
        <v>107</v>
      </c>
      <c r="B111" s="44" t="s">
        <v>90</v>
      </c>
      <c r="C111" s="29">
        <v>1</v>
      </c>
      <c r="D111" s="38" t="s">
        <v>142</v>
      </c>
      <c r="E111" s="30">
        <f>2.6*3.328</f>
        <v>8.6527999999999992</v>
      </c>
      <c r="F111" s="39">
        <v>1998</v>
      </c>
      <c r="G111" s="47">
        <f t="shared" si="30"/>
        <v>8.6527999999999992</v>
      </c>
      <c r="H111" s="42" t="s">
        <v>143</v>
      </c>
      <c r="I111" s="27" t="s">
        <v>96</v>
      </c>
      <c r="J111" s="29">
        <f>10*10</f>
        <v>100</v>
      </c>
      <c r="K111" s="54">
        <f t="shared" si="24"/>
        <v>1076</v>
      </c>
      <c r="L111" s="48" t="str">
        <f t="shared" si="26"/>
        <v>Asbestos sheet roofed building mounted on steel trusses resting on RCC column &amp; Brick Wall with ASBESTOS ROOFING SHED</v>
      </c>
    </row>
    <row r="112" spans="1:12" s="41" customFormat="1" ht="45" x14ac:dyDescent="0.25">
      <c r="A112" s="27">
        <v>108</v>
      </c>
      <c r="B112" s="44" t="s">
        <v>91</v>
      </c>
      <c r="C112" s="29">
        <v>1</v>
      </c>
      <c r="D112" s="38" t="s">
        <v>164</v>
      </c>
      <c r="E112" s="30">
        <f>3.5*3.328</f>
        <v>11.648</v>
      </c>
      <c r="F112" s="39">
        <v>2008</v>
      </c>
      <c r="G112" s="47">
        <f t="shared" si="30"/>
        <v>11.648</v>
      </c>
      <c r="H112" s="42" t="s">
        <v>165</v>
      </c>
      <c r="I112" s="27" t="s">
        <v>96</v>
      </c>
      <c r="J112" s="29">
        <v>414</v>
      </c>
      <c r="K112" s="54">
        <f t="shared" si="24"/>
        <v>4454.6400000000003</v>
      </c>
      <c r="L112" s="48" t="str">
        <f t="shared" si="26"/>
        <v>GI sheet roofed building mounted on steel trusses resting on Metallic Column &amp; Brick Wall with GI SHEET ROOFING SHED</v>
      </c>
    </row>
    <row r="113" spans="1:12" s="41" customFormat="1" ht="75" x14ac:dyDescent="0.25">
      <c r="A113" s="27">
        <v>109</v>
      </c>
      <c r="B113" s="43" t="s">
        <v>92</v>
      </c>
      <c r="C113" s="29">
        <v>1</v>
      </c>
      <c r="D113" s="38" t="s">
        <v>166</v>
      </c>
      <c r="E113" s="30">
        <f>4*3.328</f>
        <v>13.311999999999999</v>
      </c>
      <c r="F113" s="39">
        <v>1991</v>
      </c>
      <c r="G113" s="47">
        <f t="shared" si="30"/>
        <v>13.311999999999999</v>
      </c>
      <c r="H113" s="42" t="s">
        <v>167</v>
      </c>
      <c r="I113" s="27" t="s">
        <v>98</v>
      </c>
      <c r="J113" s="29">
        <v>225</v>
      </c>
      <c r="K113" s="54">
        <f t="shared" si="24"/>
        <v>2421</v>
      </c>
      <c r="L113" s="48" t="str">
        <f t="shared" si="26"/>
        <v>GI / Asbestos sheet roofed building mounted on steel trusses resting on Metallic Column &amp; Brick Wall with GI &amp; ASBESTOS SHEET ROOFING SHED</v>
      </c>
    </row>
    <row r="114" spans="1:12" s="41" customFormat="1" ht="60" x14ac:dyDescent="0.25">
      <c r="A114" s="27">
        <v>110</v>
      </c>
      <c r="B114" s="44" t="s">
        <v>93</v>
      </c>
      <c r="C114" s="29">
        <v>1</v>
      </c>
      <c r="D114" s="38" t="s">
        <v>168</v>
      </c>
      <c r="E114" s="30">
        <f>5*3.328</f>
        <v>16.64</v>
      </c>
      <c r="F114" s="39">
        <v>1991</v>
      </c>
      <c r="G114" s="47">
        <f t="shared" si="30"/>
        <v>16.64</v>
      </c>
      <c r="H114" s="42" t="s">
        <v>170</v>
      </c>
      <c r="I114" s="27" t="s">
        <v>96</v>
      </c>
      <c r="J114" s="29">
        <v>300</v>
      </c>
      <c r="K114" s="54">
        <f t="shared" si="24"/>
        <v>3228</v>
      </c>
      <c r="L114" s="48" t="str">
        <f t="shared" si="26"/>
        <v>Asbestos sheet roofed building mounted on steel trusses resting on Metallic Column &amp; Brick Wall with ASBESTOS SHEET ROOFING SHED</v>
      </c>
    </row>
    <row r="115" spans="1:12" s="41" customFormat="1" ht="60" x14ac:dyDescent="0.25">
      <c r="A115" s="27">
        <v>111</v>
      </c>
      <c r="B115" s="44" t="s">
        <v>177</v>
      </c>
      <c r="C115" s="29">
        <v>1</v>
      </c>
      <c r="D115" s="38" t="s">
        <v>171</v>
      </c>
      <c r="E115" s="30">
        <f>4*3.328</f>
        <v>13.311999999999999</v>
      </c>
      <c r="F115" s="39">
        <v>2012</v>
      </c>
      <c r="G115" s="47">
        <f t="shared" si="30"/>
        <v>13.311999999999999</v>
      </c>
      <c r="H115" s="42" t="s">
        <v>169</v>
      </c>
      <c r="I115" s="27" t="s">
        <v>96</v>
      </c>
      <c r="J115" s="29">
        <f>30*15</f>
        <v>450</v>
      </c>
      <c r="K115" s="54">
        <f t="shared" si="24"/>
        <v>4842</v>
      </c>
      <c r="L115" s="48" t="str">
        <f t="shared" si="26"/>
        <v>Galvalume sheet roofed building mounted on steel trusses resting on Metallic Column &amp; Brick Wall with GALVALUME SHEET ROOFING SHED</v>
      </c>
    </row>
    <row r="116" spans="1:12" s="41" customFormat="1" ht="15.75" thickBot="1" x14ac:dyDescent="0.3">
      <c r="A116" s="27">
        <v>112</v>
      </c>
      <c r="B116" s="55" t="s">
        <v>172</v>
      </c>
      <c r="C116" s="29">
        <v>0</v>
      </c>
      <c r="D116" s="29" t="s">
        <v>131</v>
      </c>
      <c r="E116" s="30">
        <v>0</v>
      </c>
      <c r="F116" s="39">
        <v>1991</v>
      </c>
      <c r="G116" s="47">
        <f>E116</f>
        <v>0</v>
      </c>
      <c r="H116" s="44" t="s">
        <v>174</v>
      </c>
      <c r="I116" s="27" t="s">
        <v>96</v>
      </c>
      <c r="J116" s="29">
        <v>350</v>
      </c>
      <c r="K116" s="54">
        <f t="shared" si="24"/>
        <v>3766</v>
      </c>
      <c r="L116" s="48" t="str">
        <f t="shared" si="26"/>
        <v>Open Yard, CAPACITY: 500.0 CUM/DAY with YARD</v>
      </c>
    </row>
    <row r="117" spans="1:12" s="41" customFormat="1" x14ac:dyDescent="0.25">
      <c r="A117" s="27">
        <v>113</v>
      </c>
      <c r="B117" s="56" t="s">
        <v>173</v>
      </c>
      <c r="C117" s="57">
        <v>0</v>
      </c>
      <c r="D117" s="57" t="s">
        <v>131</v>
      </c>
      <c r="E117" s="58">
        <v>0</v>
      </c>
      <c r="F117" s="59">
        <v>2014</v>
      </c>
      <c r="G117" s="60">
        <f>E117</f>
        <v>0</v>
      </c>
      <c r="H117" s="56" t="s">
        <v>175</v>
      </c>
      <c r="I117" s="61" t="s">
        <v>96</v>
      </c>
      <c r="J117" s="57">
        <f>25*11</f>
        <v>275</v>
      </c>
      <c r="K117" s="62">
        <f t="shared" si="24"/>
        <v>2959</v>
      </c>
      <c r="L117" s="48" t="str">
        <f t="shared" si="26"/>
        <v>Open Yard CAPACITY: 160 CUM./DAY with YARD</v>
      </c>
    </row>
    <row r="118" spans="1:12" s="41" customFormat="1" ht="30" x14ac:dyDescent="0.25">
      <c r="A118" s="27">
        <v>114</v>
      </c>
      <c r="B118" s="44" t="s">
        <v>180</v>
      </c>
      <c r="C118" s="29">
        <v>1</v>
      </c>
      <c r="D118" s="38" t="s">
        <v>111</v>
      </c>
      <c r="E118" s="30">
        <f>4*3.328</f>
        <v>13.311999999999999</v>
      </c>
      <c r="F118" s="39">
        <v>2019</v>
      </c>
      <c r="G118" s="47">
        <f t="shared" si="30"/>
        <v>13.311999999999999</v>
      </c>
      <c r="H118" s="40" t="s">
        <v>3</v>
      </c>
      <c r="I118" s="27" t="s">
        <v>96</v>
      </c>
      <c r="J118" s="29">
        <f>25*6</f>
        <v>150</v>
      </c>
      <c r="K118" s="54">
        <f t="shared" si="24"/>
        <v>1614</v>
      </c>
      <c r="L118" s="48" t="str">
        <f t="shared" si="26"/>
        <v>RCC framed pillar beam column structure on RCC slab with RCC ROOF SLAB</v>
      </c>
    </row>
    <row r="119" spans="1:12" s="41" customFormat="1" ht="30" x14ac:dyDescent="0.25">
      <c r="A119" s="27">
        <v>115</v>
      </c>
      <c r="B119" s="44" t="s">
        <v>188</v>
      </c>
      <c r="C119" s="29">
        <v>1</v>
      </c>
      <c r="D119" s="38" t="s">
        <v>111</v>
      </c>
      <c r="E119" s="30">
        <f>6.5*3.328</f>
        <v>21.631999999999998</v>
      </c>
      <c r="F119" s="39">
        <v>2019</v>
      </c>
      <c r="G119" s="47">
        <f t="shared" si="30"/>
        <v>21.631999999999998</v>
      </c>
      <c r="H119" s="40" t="s">
        <v>3</v>
      </c>
      <c r="I119" s="27" t="s">
        <v>96</v>
      </c>
      <c r="J119" s="29">
        <f>25*6</f>
        <v>150</v>
      </c>
      <c r="K119" s="54">
        <f t="shared" si="24"/>
        <v>1614</v>
      </c>
      <c r="L119" s="48" t="str">
        <f t="shared" si="26"/>
        <v>RCC framed pillar beam column structure on RCC slab with RCC ROOF SLAB</v>
      </c>
    </row>
    <row r="120" spans="1:12" s="41" customFormat="1" ht="45" x14ac:dyDescent="0.25">
      <c r="A120" s="27">
        <v>116</v>
      </c>
      <c r="B120" s="52" t="s">
        <v>179</v>
      </c>
      <c r="C120" s="29">
        <v>1</v>
      </c>
      <c r="D120" s="38" t="s">
        <v>110</v>
      </c>
      <c r="E120" s="30">
        <f>8.5*3.328</f>
        <v>28.288</v>
      </c>
      <c r="F120" s="63">
        <v>2022</v>
      </c>
      <c r="G120" s="47">
        <f t="shared" si="30"/>
        <v>28.288</v>
      </c>
      <c r="H120" s="42" t="s">
        <v>169</v>
      </c>
      <c r="I120" s="27" t="s">
        <v>96</v>
      </c>
      <c r="J120" s="29">
        <f>60*30</f>
        <v>1800</v>
      </c>
      <c r="K120" s="29">
        <f>J120*10.76</f>
        <v>19368</v>
      </c>
      <c r="L120" s="48" t="str">
        <f t="shared" si="26"/>
        <v>Galvalume sheet roofed building mounted on steel trusses resting on Metallic Column &amp; Brick Wall with GALVALUME ROOFING SHED</v>
      </c>
    </row>
    <row r="121" spans="1:12" s="41" customFormat="1" ht="45" x14ac:dyDescent="0.25">
      <c r="A121" s="27">
        <v>117</v>
      </c>
      <c r="B121" s="52" t="s">
        <v>181</v>
      </c>
      <c r="C121" s="29">
        <v>1</v>
      </c>
      <c r="D121" s="38" t="s">
        <v>110</v>
      </c>
      <c r="E121" s="30">
        <f>8.5*3.328</f>
        <v>28.288</v>
      </c>
      <c r="F121" s="63">
        <v>2008</v>
      </c>
      <c r="G121" s="47">
        <f t="shared" si="30"/>
        <v>28.288</v>
      </c>
      <c r="H121" s="42" t="s">
        <v>169</v>
      </c>
      <c r="I121" s="27" t="s">
        <v>96</v>
      </c>
      <c r="J121" s="29">
        <f>26*21</f>
        <v>546</v>
      </c>
      <c r="K121" s="29">
        <f>J121*10.76</f>
        <v>5874.96</v>
      </c>
      <c r="L121" s="48" t="str">
        <f t="shared" si="26"/>
        <v>Galvalume sheet roofed building mounted on steel trusses resting on Metallic Column &amp; Brick Wall with GALVALUME ROOFING SHED</v>
      </c>
    </row>
    <row r="122" spans="1:12" s="41" customFormat="1" ht="60" x14ac:dyDescent="0.25">
      <c r="A122" s="27">
        <v>118</v>
      </c>
      <c r="B122" s="52" t="s">
        <v>182</v>
      </c>
      <c r="C122" s="29">
        <v>1</v>
      </c>
      <c r="D122" s="38" t="s">
        <v>168</v>
      </c>
      <c r="E122" s="30">
        <f>9*3.328</f>
        <v>29.951999999999998</v>
      </c>
      <c r="F122" s="63">
        <v>1991</v>
      </c>
      <c r="G122" s="47">
        <f t="shared" si="30"/>
        <v>29.951999999999998</v>
      </c>
      <c r="H122" s="42" t="s">
        <v>170</v>
      </c>
      <c r="I122" s="27" t="s">
        <v>98</v>
      </c>
      <c r="J122" s="29">
        <f>21*11</f>
        <v>231</v>
      </c>
      <c r="K122" s="29">
        <f t="shared" ref="K122:K124" si="32">J122*10.76</f>
        <v>2485.56</v>
      </c>
      <c r="L122" s="48" t="str">
        <f t="shared" si="26"/>
        <v>Asbestos sheet roofed building mounted on steel trusses resting on Metallic Column &amp; Brick Wall with ASBESTOS SHEET ROOFING SHED</v>
      </c>
    </row>
    <row r="123" spans="1:12" s="41" customFormat="1" ht="60" x14ac:dyDescent="0.25">
      <c r="A123" s="27">
        <v>119</v>
      </c>
      <c r="B123" s="52" t="s">
        <v>183</v>
      </c>
      <c r="C123" s="29">
        <v>1</v>
      </c>
      <c r="D123" s="38" t="s">
        <v>168</v>
      </c>
      <c r="E123" s="30">
        <f>9*3.328</f>
        <v>29.951999999999998</v>
      </c>
      <c r="F123" s="63">
        <v>1991</v>
      </c>
      <c r="G123" s="47">
        <f t="shared" si="30"/>
        <v>29.951999999999998</v>
      </c>
      <c r="H123" s="42" t="s">
        <v>170</v>
      </c>
      <c r="I123" s="27" t="s">
        <v>98</v>
      </c>
      <c r="J123" s="29">
        <f>21*11</f>
        <v>231</v>
      </c>
      <c r="K123" s="29">
        <f t="shared" si="32"/>
        <v>2485.56</v>
      </c>
      <c r="L123" s="48" t="str">
        <f t="shared" si="26"/>
        <v>Asbestos sheet roofed building mounted on steel trusses resting on Metallic Column &amp; Brick Wall with ASBESTOS SHEET ROOFING SHED</v>
      </c>
    </row>
    <row r="124" spans="1:12" s="41" customFormat="1" ht="45" x14ac:dyDescent="0.25">
      <c r="A124" s="27">
        <v>120</v>
      </c>
      <c r="B124" s="52" t="s">
        <v>184</v>
      </c>
      <c r="C124" s="29">
        <v>1</v>
      </c>
      <c r="D124" s="38" t="s">
        <v>164</v>
      </c>
      <c r="E124" s="30">
        <f>4*3.328</f>
        <v>13.311999999999999</v>
      </c>
      <c r="F124" s="63">
        <v>2002</v>
      </c>
      <c r="G124" s="47">
        <f t="shared" si="30"/>
        <v>13.311999999999999</v>
      </c>
      <c r="H124" s="42" t="s">
        <v>165</v>
      </c>
      <c r="I124" s="27" t="s">
        <v>98</v>
      </c>
      <c r="J124" s="29">
        <f>28*9</f>
        <v>252</v>
      </c>
      <c r="K124" s="29">
        <f t="shared" si="32"/>
        <v>2711.52</v>
      </c>
      <c r="L124" s="48" t="str">
        <f t="shared" si="26"/>
        <v>GI sheet roofed building mounted on steel trusses resting on Metallic Column &amp; Brick Wall with GI SHEET ROOFING SHED</v>
      </c>
    </row>
    <row r="125" spans="1:12" x14ac:dyDescent="0.25">
      <c r="J125" s="81">
        <f>SUM(J5:J124)</f>
        <v>115246.10156800003</v>
      </c>
      <c r="K125" s="81">
        <f>SUM(K5:K124)</f>
        <v>1240048.0528716801</v>
      </c>
    </row>
  </sheetData>
  <mergeCells count="2">
    <mergeCell ref="A2:K2"/>
    <mergeCell ref="A4:K4"/>
  </mergeCells>
  <dataValidations count="1">
    <dataValidation type="list" allowBlank="1" showInputMessage="1" showErrorMessage="1" sqref="I5:I124">
      <formula1>"Very Good, Good, Average, Poor, Ordinary with wreckages in the structure"</formula1>
    </dataValidation>
  </dataValidations>
  <printOptions horizontalCentered="1"/>
  <pageMargins left="0" right="0" top="0.39370078740157483" bottom="0.39370078740157483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5"/>
  <sheetViews>
    <sheetView workbookViewId="0">
      <selection activeCell="F9" sqref="F9"/>
    </sheetView>
  </sheetViews>
  <sheetFormatPr defaultRowHeight="15" x14ac:dyDescent="0.25"/>
  <cols>
    <col min="3" max="3" width="31.85546875" bestFit="1" customWidth="1"/>
  </cols>
  <sheetData>
    <row r="4" spans="3:3" x14ac:dyDescent="0.25">
      <c r="C4" s="12" t="s">
        <v>11</v>
      </c>
    </row>
    <row r="5" spans="3:3" x14ac:dyDescent="0.25">
      <c r="C5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Building Sheet</vt:lpstr>
      <vt:lpstr>Building Sheet Revised 26.05.22</vt:lpstr>
      <vt:lpstr>Boundary Wall Length</vt:lpstr>
      <vt:lpstr>Lenght or Area of Road</vt:lpstr>
      <vt:lpstr>Drainage length</vt:lpstr>
      <vt:lpstr>'Building Sheet Revised 26.05.22'!Print_Titles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Sharma</cp:lastModifiedBy>
  <cp:lastPrinted>2022-05-27T11:06:20Z</cp:lastPrinted>
  <dcterms:created xsi:type="dcterms:W3CDTF">2016-02-17T05:50:56Z</dcterms:created>
  <dcterms:modified xsi:type="dcterms:W3CDTF">2022-06-08T06:43:25Z</dcterms:modified>
</cp:coreProperties>
</file>