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ISH\Desktop\My Documents\Yrly Floor Areas givren to Accounts\"/>
    </mc:Choice>
  </mc:AlternateContent>
  <xr:revisionPtr revIDLastSave="0" documentId="8_{573115EE-9F43-4B44-93A6-301B77056AD1}" xr6:coauthVersionLast="36" xr6:coauthVersionMax="36" xr10:uidLastSave="{00000000-0000-0000-0000-000000000000}"/>
  <bookViews>
    <workbookView xWindow="90" yWindow="60" windowWidth="12120" windowHeight="5790" xr2:uid="{00000000-000D-0000-FFFF-FFFF00000000}"/>
  </bookViews>
  <sheets>
    <sheet name="PlantBuildings floor area &amp; ht " sheetId="3" r:id="rId1"/>
    <sheet name="Township Building s" sheetId="4" r:id="rId2"/>
  </sheets>
  <externalReferences>
    <externalReference r:id="rId3"/>
  </externalReferences>
  <definedNames>
    <definedName name="\0">#REF!</definedName>
    <definedName name="\A">'[1]old costcentre salary &amp; wages'!#REF!</definedName>
    <definedName name="\m">#REF!</definedName>
    <definedName name="_1P">#REF!</definedName>
    <definedName name="_2P">#REF!</definedName>
    <definedName name="_3P">#REF!</definedName>
    <definedName name="_Fill" hidden="1">#REF!</definedName>
    <definedName name="_Parse_Out" hidden="1">#REF!</definedName>
    <definedName name="aaa">#REF!</definedName>
    <definedName name="AD357a291">#REF!</definedName>
    <definedName name="AREA">#REF!</definedName>
    <definedName name="C_">#REF!</definedName>
    <definedName name="MENU">#REF!</definedName>
    <definedName name="_xlnm.Print_Area">#REF!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D27" i="4" l="1"/>
  <c r="E27" i="4" s="1"/>
  <c r="D19" i="4"/>
  <c r="D17" i="4"/>
  <c r="E17" i="4" s="1"/>
  <c r="D25" i="4"/>
  <c r="D22" i="4"/>
  <c r="E26" i="4"/>
  <c r="E25" i="4"/>
  <c r="E24" i="4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28" i="4" l="1"/>
  <c r="C43" i="3"/>
  <c r="C42" i="3"/>
  <c r="C36" i="3"/>
  <c r="C26" i="3"/>
  <c r="C25" i="3"/>
  <c r="C13" i="3"/>
  <c r="C14" i="3"/>
  <c r="C12" i="3"/>
  <c r="C11" i="3"/>
  <c r="C50" i="3"/>
  <c r="C49" i="3"/>
  <c r="C48" i="3"/>
  <c r="C47" i="3"/>
  <c r="C46" i="3"/>
  <c r="C45" i="3"/>
  <c r="C44" i="3"/>
  <c r="C41" i="3"/>
  <c r="C40" i="3"/>
  <c r="C39" i="3"/>
  <c r="C38" i="3"/>
  <c r="C37" i="3"/>
  <c r="C35" i="3"/>
  <c r="C34" i="3"/>
  <c r="C33" i="3"/>
  <c r="C32" i="3"/>
  <c r="C31" i="3"/>
  <c r="C30" i="3"/>
  <c r="C29" i="3"/>
  <c r="C28" i="3"/>
  <c r="C27" i="3"/>
  <c r="C24" i="3"/>
  <c r="C23" i="3"/>
  <c r="C22" i="3"/>
  <c r="C21" i="3"/>
  <c r="C20" i="3"/>
  <c r="C17" i="3"/>
  <c r="C19" i="3"/>
  <c r="C18" i="3"/>
  <c r="C16" i="3"/>
  <c r="C10" i="3"/>
  <c r="C9" i="3"/>
  <c r="C8" i="3"/>
  <c r="C7" i="3"/>
  <c r="C6" i="3"/>
  <c r="C5" i="3" l="1"/>
  <c r="C51" i="3" s="1"/>
</calcChain>
</file>

<file path=xl/sharedStrings.xml><?xml version="1.0" encoding="utf-8"?>
<sst xmlns="http://schemas.openxmlformats.org/spreadsheetml/2006/main" count="129" uniqueCount="91">
  <si>
    <t>Total</t>
  </si>
  <si>
    <t>General Stores</t>
  </si>
  <si>
    <t>Driver Shed</t>
  </si>
  <si>
    <t>Sr No</t>
  </si>
  <si>
    <t>Name of Building</t>
  </si>
  <si>
    <t>Area</t>
  </si>
  <si>
    <t>Height</t>
  </si>
  <si>
    <t>Banbury Plant- I - BB#1,2,3 GF</t>
  </si>
  <si>
    <t>RMS Pl-I</t>
  </si>
  <si>
    <t>CRL building</t>
  </si>
  <si>
    <t xml:space="preserve"> ---- Do ---- F.F.</t>
  </si>
  <si>
    <t xml:space="preserve"> ---- Do ---- S.F.</t>
  </si>
  <si>
    <t>Dip Unit</t>
  </si>
  <si>
    <t>Main Plant</t>
  </si>
  <si>
    <t>Tr Expansion area</t>
  </si>
  <si>
    <t>Pl-III Axis 7 to 42</t>
  </si>
  <si>
    <t>Pl-I from Axis 7 to 42 &amp; C to Q</t>
  </si>
  <si>
    <t>Pl-II from Axis 7 to 42 &amp; Q to T</t>
  </si>
  <si>
    <t>FGWH Pl-I</t>
  </si>
  <si>
    <t>FGWH Pl-III</t>
  </si>
  <si>
    <t>RMS Pl- III</t>
  </si>
  <si>
    <t>Mould W/S</t>
  </si>
  <si>
    <t>Engg W/Shop</t>
  </si>
  <si>
    <t>HRD</t>
  </si>
  <si>
    <t>Compressor house</t>
  </si>
  <si>
    <t>DM Plant</t>
  </si>
  <si>
    <t>old DM Plant</t>
  </si>
  <si>
    <t>DG Set building</t>
  </si>
  <si>
    <t>4MW Dg set</t>
  </si>
  <si>
    <t>Cement House Pl-I</t>
  </si>
  <si>
    <t>Cement House Pl-III</t>
  </si>
  <si>
    <t>RTD WH sheds</t>
  </si>
  <si>
    <t>Time office Pl-III building</t>
  </si>
  <si>
    <t>Semi Permanent WH Sheds</t>
  </si>
  <si>
    <t>Infront of Pl-III WH</t>
  </si>
  <si>
    <t>Along the Pl-III building</t>
  </si>
  <si>
    <t>Annexe building along Pl-III main hall</t>
  </si>
  <si>
    <t>A - type</t>
  </si>
  <si>
    <t>AB Type</t>
  </si>
  <si>
    <t>A II type</t>
  </si>
  <si>
    <t>B - Type</t>
  </si>
  <si>
    <t>BII type</t>
  </si>
  <si>
    <t>C- Type</t>
  </si>
  <si>
    <t>D - type</t>
  </si>
  <si>
    <t>DT- type</t>
  </si>
  <si>
    <t>ET-type</t>
  </si>
  <si>
    <t>E - Type</t>
  </si>
  <si>
    <t>F- Type</t>
  </si>
  <si>
    <t>Manoranjan Kendra</t>
  </si>
  <si>
    <t>Co-operative building</t>
  </si>
  <si>
    <t>Dispensary</t>
  </si>
  <si>
    <t>Radial club</t>
  </si>
  <si>
    <t>Trainee Hostel</t>
  </si>
  <si>
    <t>Guest House</t>
  </si>
  <si>
    <t>LPG Godown</t>
  </si>
  <si>
    <t>Hasetri</t>
  </si>
  <si>
    <t>Shiv Mandir</t>
  </si>
  <si>
    <t>Pump House</t>
  </si>
  <si>
    <t>SFRT godown</t>
  </si>
  <si>
    <t>Banbury Plant- III - BB#4&amp;5 GF</t>
  </si>
  <si>
    <t>Annexe building from axis 34 to 41 G.F.</t>
  </si>
  <si>
    <t>Boiler house F.F.</t>
  </si>
  <si>
    <t>Boiler house  G.F.</t>
  </si>
  <si>
    <t>New Admn Building G.F.</t>
  </si>
  <si>
    <t>New Admn Building F.F.</t>
  </si>
  <si>
    <t>New Admn Building S.F.</t>
  </si>
  <si>
    <t>Security &amp; gate building G.F.</t>
  </si>
  <si>
    <t>Security &amp; gate building F.F.</t>
  </si>
  <si>
    <t xml:space="preserve">Total Ht </t>
  </si>
  <si>
    <t>Single</t>
  </si>
  <si>
    <t>Double</t>
  </si>
  <si>
    <t>Duplex</t>
  </si>
  <si>
    <t>Triple</t>
  </si>
  <si>
    <t>Nos</t>
  </si>
  <si>
    <t>Area of one unit</t>
  </si>
  <si>
    <t>Total area</t>
  </si>
  <si>
    <t>Name of building</t>
  </si>
  <si>
    <t>Details of Township Buildings</t>
  </si>
  <si>
    <t>Type of construction</t>
  </si>
  <si>
    <t>Framed RCC Structure with RCC Roof</t>
  </si>
  <si>
    <t>Steel Columns ,Steel truss roof &amp; GI/AC Sheet roofing</t>
  </si>
  <si>
    <t>Stone Masonary walls with RCC Columns ,Steel truss roof &amp; GI/AC Sheet roofing</t>
  </si>
  <si>
    <t>Stone Masonary walls with RCC Columns part RCC &amp; part Steel truss roof &amp; GI/AC Sheet roofing</t>
  </si>
  <si>
    <t>Date : 01.05.2022</t>
  </si>
  <si>
    <t>Details of Plant buildings Plan area &amp; height , type of structure details of KTP</t>
  </si>
  <si>
    <t>Annexe building from axis 7 to 29 Pl-I</t>
  </si>
  <si>
    <t xml:space="preserve">   ---- Do -----     F.F. Pl-I</t>
  </si>
  <si>
    <t>Main Canteen Hall &amp; Kitchen</t>
  </si>
  <si>
    <t>Load Bearing Structure with RCC Roof</t>
  </si>
  <si>
    <t>Type of Structure</t>
  </si>
  <si>
    <t>NO of Storey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</si>
</sst>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_)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>
      <alignment horizontal="center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vertical="top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ing-ii\THAKUR\costcentre%20salary%20&amp;%20wag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costcentre salary &amp; wages"/>
      <sheetName val="Monthly Salary &amp; wages"/>
      <sheetName val="salary&amp;wages'01-02 (2)"/>
      <sheetName val="new costcentre salary &amp; wages "/>
      <sheetName val="Sheet1"/>
      <sheetName val="salary&amp;wages'02-0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abSelected="1" workbookViewId="0">
      <selection activeCell="B18" sqref="B18"/>
    </sheetView>
  </sheetViews>
  <sheetFormatPr defaultRowHeight="15" x14ac:dyDescent="0.25"/>
  <cols>
    <col min="1" max="1" width="4.5703125" customWidth="1"/>
    <col min="2" max="2" width="34.85546875" bestFit="1" customWidth="1"/>
    <col min="6" max="6" width="27.85546875" customWidth="1"/>
  </cols>
  <sheetData>
    <row r="1" spans="1:6" x14ac:dyDescent="0.25">
      <c r="F1" s="26" t="s">
        <v>83</v>
      </c>
    </row>
    <row r="2" spans="1:6" ht="21" x14ac:dyDescent="0.35">
      <c r="A2" s="18" t="s">
        <v>84</v>
      </c>
    </row>
    <row r="4" spans="1:6" ht="24.75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68</v>
      </c>
      <c r="F4" s="20" t="s">
        <v>78</v>
      </c>
    </row>
    <row r="5" spans="1:6" x14ac:dyDescent="0.25">
      <c r="A5" s="3">
        <v>1</v>
      </c>
      <c r="B5" s="4" t="s">
        <v>8</v>
      </c>
      <c r="C5" s="3">
        <f>21*98</f>
        <v>2058</v>
      </c>
      <c r="D5" s="5">
        <v>4.5</v>
      </c>
      <c r="E5" s="5">
        <v>4.5</v>
      </c>
      <c r="F5" s="21" t="s">
        <v>81</v>
      </c>
    </row>
    <row r="6" spans="1:6" x14ac:dyDescent="0.25">
      <c r="A6" s="3">
        <v>2</v>
      </c>
      <c r="B6" s="4" t="s">
        <v>20</v>
      </c>
      <c r="C6" s="3">
        <f>21*25</f>
        <v>525</v>
      </c>
      <c r="D6" s="5">
        <v>4.5</v>
      </c>
      <c r="E6" s="5">
        <v>4.5</v>
      </c>
      <c r="F6" s="23"/>
    </row>
    <row r="7" spans="1:6" x14ac:dyDescent="0.25">
      <c r="A7" s="3">
        <v>3</v>
      </c>
      <c r="B7" s="4" t="s">
        <v>9</v>
      </c>
      <c r="C7" s="3">
        <f>60*15.5</f>
        <v>930</v>
      </c>
      <c r="D7" s="5">
        <v>4.5</v>
      </c>
      <c r="E7" s="5">
        <v>4.5</v>
      </c>
      <c r="F7" s="21" t="s">
        <v>79</v>
      </c>
    </row>
    <row r="8" spans="1:6" x14ac:dyDescent="0.25">
      <c r="A8" s="3">
        <v>4</v>
      </c>
      <c r="B8" s="4" t="s">
        <v>7</v>
      </c>
      <c r="C8" s="3">
        <f>77*42</f>
        <v>3234</v>
      </c>
      <c r="D8" s="5">
        <v>6</v>
      </c>
      <c r="E8" s="19">
        <v>18</v>
      </c>
      <c r="F8" s="22"/>
    </row>
    <row r="9" spans="1:6" x14ac:dyDescent="0.25">
      <c r="A9" s="3">
        <v>5</v>
      </c>
      <c r="B9" s="4" t="s">
        <v>10</v>
      </c>
      <c r="C9" s="3">
        <f>77*42</f>
        <v>3234</v>
      </c>
      <c r="D9" s="5">
        <v>6</v>
      </c>
      <c r="E9" s="19"/>
      <c r="F9" s="23"/>
    </row>
    <row r="10" spans="1:6" ht="45" x14ac:dyDescent="0.25">
      <c r="A10" s="3">
        <v>6</v>
      </c>
      <c r="B10" s="4" t="s">
        <v>11</v>
      </c>
      <c r="C10" s="3">
        <f>77*42</f>
        <v>3234</v>
      </c>
      <c r="D10" s="5">
        <v>6</v>
      </c>
      <c r="E10" s="19"/>
      <c r="F10" s="25" t="s">
        <v>81</v>
      </c>
    </row>
    <row r="11" spans="1:6" x14ac:dyDescent="0.25">
      <c r="A11" s="3">
        <v>7</v>
      </c>
      <c r="B11" s="4" t="s">
        <v>59</v>
      </c>
      <c r="C11" s="3">
        <f>42*25</f>
        <v>1050</v>
      </c>
      <c r="D11" s="5">
        <v>6</v>
      </c>
      <c r="E11" s="19">
        <v>18</v>
      </c>
      <c r="F11" s="21" t="s">
        <v>79</v>
      </c>
    </row>
    <row r="12" spans="1:6" x14ac:dyDescent="0.25">
      <c r="A12" s="3">
        <v>8</v>
      </c>
      <c r="B12" s="4" t="s">
        <v>10</v>
      </c>
      <c r="C12" s="3">
        <f>42*25</f>
        <v>1050</v>
      </c>
      <c r="D12" s="5">
        <v>6</v>
      </c>
      <c r="E12" s="19"/>
      <c r="F12" s="23"/>
    </row>
    <row r="13" spans="1:6" x14ac:dyDescent="0.25">
      <c r="A13" s="3">
        <v>9</v>
      </c>
      <c r="B13" s="4" t="s">
        <v>11</v>
      </c>
      <c r="C13" s="3">
        <f>42*25</f>
        <v>1050</v>
      </c>
      <c r="D13" s="5">
        <v>6</v>
      </c>
      <c r="E13" s="19"/>
      <c r="F13" s="21" t="s">
        <v>81</v>
      </c>
    </row>
    <row r="14" spans="1:6" x14ac:dyDescent="0.25">
      <c r="A14" s="3">
        <v>10</v>
      </c>
      <c r="B14" s="4" t="s">
        <v>12</v>
      </c>
      <c r="C14" s="3">
        <f>42*21+7*21</f>
        <v>1029</v>
      </c>
      <c r="D14" s="5">
        <v>10</v>
      </c>
      <c r="E14" s="5">
        <v>10</v>
      </c>
      <c r="F14" s="23"/>
    </row>
    <row r="15" spans="1:6" x14ac:dyDescent="0.25">
      <c r="A15" s="3"/>
      <c r="B15" s="10" t="s">
        <v>13</v>
      </c>
      <c r="C15" s="3"/>
      <c r="D15" s="5"/>
      <c r="E15" s="5"/>
      <c r="F15" s="6"/>
    </row>
    <row r="16" spans="1:6" x14ac:dyDescent="0.25">
      <c r="A16" s="3">
        <v>11</v>
      </c>
      <c r="B16" s="4" t="s">
        <v>16</v>
      </c>
      <c r="C16" s="3">
        <f>84*((7*35)+1.1)</f>
        <v>20672.399999999998</v>
      </c>
      <c r="D16" s="5">
        <v>7.5</v>
      </c>
      <c r="E16" s="5">
        <v>7.5</v>
      </c>
      <c r="F16" s="21" t="s">
        <v>81</v>
      </c>
    </row>
    <row r="17" spans="1:6" x14ac:dyDescent="0.25">
      <c r="A17" s="3">
        <v>12</v>
      </c>
      <c r="B17" s="4" t="s">
        <v>17</v>
      </c>
      <c r="C17" s="3">
        <f>21*((7*35)+1.1)+14*7</f>
        <v>5266.0999999999995</v>
      </c>
      <c r="D17" s="5">
        <v>7.5</v>
      </c>
      <c r="E17" s="5">
        <v>7.5</v>
      </c>
      <c r="F17" s="22"/>
    </row>
    <row r="18" spans="1:6" x14ac:dyDescent="0.25">
      <c r="A18" s="3">
        <v>13</v>
      </c>
      <c r="B18" s="4" t="s">
        <v>14</v>
      </c>
      <c r="C18" s="3">
        <f>(25*((15*7)+0.4)+(25*((8*7)+0.4)))</f>
        <v>4045</v>
      </c>
      <c r="D18" s="5">
        <v>7.5</v>
      </c>
      <c r="E18" s="5">
        <v>7.5</v>
      </c>
      <c r="F18" s="22"/>
    </row>
    <row r="19" spans="1:6" x14ac:dyDescent="0.25">
      <c r="A19" s="3">
        <v>14</v>
      </c>
      <c r="B19" s="4" t="s">
        <v>15</v>
      </c>
      <c r="C19" s="3">
        <f>25*((7*35)+1.1)</f>
        <v>6152.5</v>
      </c>
      <c r="D19" s="5">
        <v>7.5</v>
      </c>
      <c r="E19" s="5">
        <v>7.5</v>
      </c>
      <c r="F19" s="23"/>
    </row>
    <row r="20" spans="1:6" ht="30" x14ac:dyDescent="0.25">
      <c r="A20" s="3">
        <v>15</v>
      </c>
      <c r="B20" s="4" t="s">
        <v>36</v>
      </c>
      <c r="C20" s="3">
        <f>10*((7*35)+1.1)</f>
        <v>2461</v>
      </c>
      <c r="D20" s="5">
        <v>3.5</v>
      </c>
      <c r="E20" s="5">
        <v>3.5</v>
      </c>
      <c r="F20" s="25" t="s">
        <v>79</v>
      </c>
    </row>
    <row r="21" spans="1:6" x14ac:dyDescent="0.25">
      <c r="A21" s="3">
        <v>16</v>
      </c>
      <c r="B21" s="4" t="s">
        <v>18</v>
      </c>
      <c r="C21" s="3">
        <f>105*((7*8)+0.3)</f>
        <v>5911.5</v>
      </c>
      <c r="D21" s="5">
        <v>7.5</v>
      </c>
      <c r="E21" s="5">
        <v>7.5</v>
      </c>
      <c r="F21" s="21" t="s">
        <v>81</v>
      </c>
    </row>
    <row r="22" spans="1:6" x14ac:dyDescent="0.25">
      <c r="A22" s="3">
        <v>17</v>
      </c>
      <c r="B22" s="4" t="s">
        <v>19</v>
      </c>
      <c r="C22" s="3">
        <f>25*((7*8)+0.3)</f>
        <v>1407.5</v>
      </c>
      <c r="D22" s="5">
        <v>7.5</v>
      </c>
      <c r="E22" s="5">
        <v>7.5</v>
      </c>
      <c r="F22" s="22"/>
    </row>
    <row r="23" spans="1:6" x14ac:dyDescent="0.25">
      <c r="A23" s="3">
        <v>18</v>
      </c>
      <c r="B23" s="4" t="s">
        <v>85</v>
      </c>
      <c r="C23" s="3">
        <f>10*((7*19)+0.4)</f>
        <v>1334</v>
      </c>
      <c r="D23" s="5">
        <v>3.5</v>
      </c>
      <c r="E23" s="5">
        <v>3.5</v>
      </c>
      <c r="F23" s="23"/>
    </row>
    <row r="24" spans="1:6" x14ac:dyDescent="0.25">
      <c r="A24" s="3">
        <v>19</v>
      </c>
      <c r="B24" s="4" t="s">
        <v>60</v>
      </c>
      <c r="C24" s="3">
        <f>14.7*(7*7)</f>
        <v>720.3</v>
      </c>
      <c r="D24" s="5">
        <v>3.5</v>
      </c>
      <c r="E24" s="19">
        <v>7</v>
      </c>
      <c r="F24" s="21" t="s">
        <v>79</v>
      </c>
    </row>
    <row r="25" spans="1:6" x14ac:dyDescent="0.25">
      <c r="A25" s="3">
        <v>20</v>
      </c>
      <c r="B25" s="4" t="s">
        <v>86</v>
      </c>
      <c r="C25" s="3">
        <f>14.7*(7*7)</f>
        <v>720.3</v>
      </c>
      <c r="D25" s="5">
        <v>3.5</v>
      </c>
      <c r="E25" s="19"/>
      <c r="F25" s="23"/>
    </row>
    <row r="26" spans="1:6" ht="60" x14ac:dyDescent="0.25">
      <c r="A26" s="3">
        <v>21</v>
      </c>
      <c r="B26" s="4" t="s">
        <v>87</v>
      </c>
      <c r="C26" s="3">
        <f>23*21+23*7</f>
        <v>644</v>
      </c>
      <c r="D26" s="5">
        <v>4</v>
      </c>
      <c r="E26" s="5">
        <v>4</v>
      </c>
      <c r="F26" s="25" t="s">
        <v>82</v>
      </c>
    </row>
    <row r="27" spans="1:6" x14ac:dyDescent="0.25">
      <c r="A27" s="3">
        <v>22</v>
      </c>
      <c r="B27" s="4" t="s">
        <v>21</v>
      </c>
      <c r="C27" s="3">
        <f>7*32.3</f>
        <v>226.09999999999997</v>
      </c>
      <c r="D27" s="5">
        <v>4</v>
      </c>
      <c r="E27" s="5">
        <v>4</v>
      </c>
      <c r="F27" s="21" t="s">
        <v>81</v>
      </c>
    </row>
    <row r="28" spans="1:6" x14ac:dyDescent="0.25">
      <c r="A28" s="3">
        <v>23</v>
      </c>
      <c r="B28" s="4" t="s">
        <v>22</v>
      </c>
      <c r="C28" s="3">
        <f>22.3*28</f>
        <v>624.4</v>
      </c>
      <c r="D28" s="5">
        <v>4</v>
      </c>
      <c r="E28" s="5">
        <v>4</v>
      </c>
      <c r="F28" s="22"/>
    </row>
    <row r="29" spans="1:6" x14ac:dyDescent="0.25">
      <c r="A29" s="3">
        <v>24</v>
      </c>
      <c r="B29" s="4" t="s">
        <v>1</v>
      </c>
      <c r="C29" s="7">
        <f>40*16+16*28.5+11*7+9*23.25</f>
        <v>1382.25</v>
      </c>
      <c r="D29" s="5">
        <v>4</v>
      </c>
      <c r="E29" s="5">
        <v>4</v>
      </c>
      <c r="F29" s="22"/>
    </row>
    <row r="30" spans="1:6" x14ac:dyDescent="0.25">
      <c r="A30" s="3">
        <v>25</v>
      </c>
      <c r="B30" s="4" t="s">
        <v>23</v>
      </c>
      <c r="C30" s="7">
        <f>16*75</f>
        <v>1200</v>
      </c>
      <c r="D30" s="5">
        <v>4</v>
      </c>
      <c r="E30" s="5">
        <v>4</v>
      </c>
      <c r="F30" s="22"/>
    </row>
    <row r="31" spans="1:6" x14ac:dyDescent="0.25">
      <c r="A31" s="3">
        <v>26</v>
      </c>
      <c r="B31" s="4" t="s">
        <v>24</v>
      </c>
      <c r="C31" s="7">
        <f>60*29</f>
        <v>1740</v>
      </c>
      <c r="D31" s="5">
        <v>4</v>
      </c>
      <c r="E31" s="5">
        <v>4</v>
      </c>
      <c r="F31" s="22"/>
    </row>
    <row r="32" spans="1:6" x14ac:dyDescent="0.25">
      <c r="A32" s="3">
        <v>27</v>
      </c>
      <c r="B32" s="4" t="s">
        <v>25</v>
      </c>
      <c r="C32" s="7">
        <f>18*13.5+12.3*6</f>
        <v>316.8</v>
      </c>
      <c r="D32" s="5">
        <v>4</v>
      </c>
      <c r="E32" s="5">
        <v>4</v>
      </c>
      <c r="F32" s="22"/>
    </row>
    <row r="33" spans="1:6" x14ac:dyDescent="0.25">
      <c r="A33" s="3">
        <v>28</v>
      </c>
      <c r="B33" s="4" t="s">
        <v>26</v>
      </c>
      <c r="C33" s="7">
        <f>5.3*22+20*5</f>
        <v>216.6</v>
      </c>
      <c r="D33" s="5">
        <v>4</v>
      </c>
      <c r="E33" s="5">
        <v>4</v>
      </c>
      <c r="F33" s="22"/>
    </row>
    <row r="34" spans="1:6" x14ac:dyDescent="0.25">
      <c r="A34" s="3">
        <v>29</v>
      </c>
      <c r="B34" s="4" t="s">
        <v>27</v>
      </c>
      <c r="C34" s="7">
        <f>72.25*7</f>
        <v>505.75</v>
      </c>
      <c r="D34" s="5">
        <v>5</v>
      </c>
      <c r="E34" s="5">
        <v>5</v>
      </c>
      <c r="F34" s="23"/>
    </row>
    <row r="35" spans="1:6" ht="30" x14ac:dyDescent="0.25">
      <c r="A35" s="3">
        <v>30</v>
      </c>
      <c r="B35" s="4" t="s">
        <v>62</v>
      </c>
      <c r="C35" s="3">
        <f>61*25</f>
        <v>1525</v>
      </c>
      <c r="D35" s="3">
        <v>4</v>
      </c>
      <c r="E35" s="19">
        <v>8</v>
      </c>
      <c r="F35" s="25" t="s">
        <v>79</v>
      </c>
    </row>
    <row r="36" spans="1:6" x14ac:dyDescent="0.25">
      <c r="A36" s="3">
        <v>31</v>
      </c>
      <c r="B36" s="4" t="s">
        <v>61</v>
      </c>
      <c r="C36" s="3">
        <f>61*25</f>
        <v>1525</v>
      </c>
      <c r="D36" s="5">
        <v>4</v>
      </c>
      <c r="E36" s="19"/>
      <c r="F36" s="21" t="s">
        <v>81</v>
      </c>
    </row>
    <row r="37" spans="1:6" x14ac:dyDescent="0.25">
      <c r="A37" s="3">
        <v>32</v>
      </c>
      <c r="B37" s="4" t="s">
        <v>29</v>
      </c>
      <c r="C37" s="3">
        <f>19*7</f>
        <v>133</v>
      </c>
      <c r="D37" s="5">
        <v>4</v>
      </c>
      <c r="E37" s="5">
        <v>4</v>
      </c>
      <c r="F37" s="22"/>
    </row>
    <row r="38" spans="1:6" x14ac:dyDescent="0.25">
      <c r="A38" s="3">
        <v>33</v>
      </c>
      <c r="B38" s="4" t="s">
        <v>28</v>
      </c>
      <c r="C38" s="7">
        <f>32.6*38.701</f>
        <v>1261.6526000000001</v>
      </c>
      <c r="D38" s="5">
        <v>4</v>
      </c>
      <c r="E38" s="5">
        <v>4</v>
      </c>
      <c r="F38" s="22"/>
    </row>
    <row r="39" spans="1:6" x14ac:dyDescent="0.25">
      <c r="A39" s="3">
        <v>34</v>
      </c>
      <c r="B39" s="4" t="s">
        <v>30</v>
      </c>
      <c r="C39" s="7">
        <f>22.5*7</f>
        <v>157.5</v>
      </c>
      <c r="D39" s="5">
        <v>4</v>
      </c>
      <c r="E39" s="5">
        <v>4</v>
      </c>
      <c r="F39" s="22"/>
    </row>
    <row r="40" spans="1:6" x14ac:dyDescent="0.25">
      <c r="A40" s="3">
        <v>35</v>
      </c>
      <c r="B40" s="4" t="s">
        <v>31</v>
      </c>
      <c r="C40" s="7">
        <f>53*19+20*45+20*60</f>
        <v>3107</v>
      </c>
      <c r="D40" s="5">
        <v>4.5</v>
      </c>
      <c r="E40" s="5">
        <v>4.5</v>
      </c>
      <c r="F40" s="23"/>
    </row>
    <row r="41" spans="1:6" x14ac:dyDescent="0.25">
      <c r="A41" s="3">
        <v>36</v>
      </c>
      <c r="B41" s="4" t="s">
        <v>63</v>
      </c>
      <c r="C41" s="7">
        <f>24*11*2+11.5*8.5</f>
        <v>625.75</v>
      </c>
      <c r="D41" s="5">
        <v>3.5</v>
      </c>
      <c r="E41" s="19">
        <v>11</v>
      </c>
      <c r="F41" s="21" t="s">
        <v>79</v>
      </c>
    </row>
    <row r="42" spans="1:6" x14ac:dyDescent="0.25">
      <c r="A42" s="3">
        <v>37</v>
      </c>
      <c r="B42" s="4" t="s">
        <v>64</v>
      </c>
      <c r="C42" s="7">
        <f>24*11*2+11.5*8.5</f>
        <v>625.75</v>
      </c>
      <c r="D42" s="5">
        <v>3.5</v>
      </c>
      <c r="E42" s="19"/>
      <c r="F42" s="22"/>
    </row>
    <row r="43" spans="1:6" x14ac:dyDescent="0.25">
      <c r="A43" s="3">
        <v>38</v>
      </c>
      <c r="B43" s="4" t="s">
        <v>65</v>
      </c>
      <c r="C43" s="7">
        <f>11.5*8.5</f>
        <v>97.75</v>
      </c>
      <c r="D43" s="5">
        <v>3.5</v>
      </c>
      <c r="E43" s="19"/>
      <c r="F43" s="23"/>
    </row>
    <row r="44" spans="1:6" x14ac:dyDescent="0.25">
      <c r="A44" s="3">
        <v>39</v>
      </c>
      <c r="B44" s="4" t="s">
        <v>66</v>
      </c>
      <c r="C44" s="7">
        <f>19.5*7.5+18.5*7.5</f>
        <v>285</v>
      </c>
      <c r="D44" s="5">
        <v>3</v>
      </c>
      <c r="E44" s="19">
        <v>6</v>
      </c>
      <c r="F44" s="21" t="s">
        <v>79</v>
      </c>
    </row>
    <row r="45" spans="1:6" x14ac:dyDescent="0.25">
      <c r="A45" s="3">
        <v>40</v>
      </c>
      <c r="B45" s="4" t="s">
        <v>67</v>
      </c>
      <c r="C45" s="7">
        <f>4*16</f>
        <v>64</v>
      </c>
      <c r="D45" s="5">
        <v>3</v>
      </c>
      <c r="E45" s="19"/>
      <c r="F45" s="23"/>
    </row>
    <row r="46" spans="1:6" ht="30" x14ac:dyDescent="0.25">
      <c r="A46" s="3">
        <v>41</v>
      </c>
      <c r="B46" s="4" t="s">
        <v>32</v>
      </c>
      <c r="C46" s="7">
        <f>11.75*9.5</f>
        <v>111.625</v>
      </c>
      <c r="D46" s="5">
        <v>3</v>
      </c>
      <c r="E46" s="5">
        <v>3</v>
      </c>
      <c r="F46" s="25" t="s">
        <v>79</v>
      </c>
    </row>
    <row r="47" spans="1:6" x14ac:dyDescent="0.25">
      <c r="A47" s="3">
        <v>42</v>
      </c>
      <c r="B47" s="4" t="s">
        <v>33</v>
      </c>
      <c r="C47" s="7">
        <f>135*10</f>
        <v>1350</v>
      </c>
      <c r="D47" s="5">
        <v>4.5</v>
      </c>
      <c r="E47" s="5">
        <v>4.5</v>
      </c>
      <c r="F47" s="21" t="s">
        <v>80</v>
      </c>
    </row>
    <row r="48" spans="1:6" x14ac:dyDescent="0.25">
      <c r="A48" s="3">
        <v>43</v>
      </c>
      <c r="B48" s="4" t="s">
        <v>34</v>
      </c>
      <c r="C48" s="7">
        <f>50*28</f>
        <v>1400</v>
      </c>
      <c r="D48" s="5">
        <v>4.5</v>
      </c>
      <c r="E48" s="5">
        <v>4.5</v>
      </c>
      <c r="F48" s="22"/>
    </row>
    <row r="49" spans="1:6" x14ac:dyDescent="0.25">
      <c r="A49" s="3">
        <v>44</v>
      </c>
      <c r="B49" s="4" t="s">
        <v>35</v>
      </c>
      <c r="C49" s="7">
        <f>80*10</f>
        <v>800</v>
      </c>
      <c r="D49" s="5">
        <v>4.5</v>
      </c>
      <c r="E49" s="5">
        <v>4.5</v>
      </c>
      <c r="F49" s="23"/>
    </row>
    <row r="50" spans="1:6" ht="30" x14ac:dyDescent="0.25">
      <c r="A50" s="3">
        <v>45</v>
      </c>
      <c r="B50" s="4" t="s">
        <v>2</v>
      </c>
      <c r="C50" s="7">
        <f>9.5*11.75</f>
        <v>111.625</v>
      </c>
      <c r="D50" s="3">
        <v>3</v>
      </c>
      <c r="E50" s="3">
        <v>3</v>
      </c>
      <c r="F50" s="25" t="s">
        <v>79</v>
      </c>
    </row>
    <row r="51" spans="1:6" ht="15.75" x14ac:dyDescent="0.25">
      <c r="A51" s="6"/>
      <c r="B51" s="8" t="s">
        <v>0</v>
      </c>
      <c r="C51" s="9">
        <f>SUM(C5:C50)</f>
        <v>86121.152600000001</v>
      </c>
      <c r="D51" s="5"/>
      <c r="E51" s="5"/>
      <c r="F51" s="6"/>
    </row>
  </sheetData>
  <mergeCells count="18">
    <mergeCell ref="F5:F6"/>
    <mergeCell ref="E8:E10"/>
    <mergeCell ref="F47:F49"/>
    <mergeCell ref="F44:F45"/>
    <mergeCell ref="F41:F43"/>
    <mergeCell ref="F36:F40"/>
    <mergeCell ref="F27:F34"/>
    <mergeCell ref="F24:F25"/>
    <mergeCell ref="F21:F23"/>
    <mergeCell ref="F16:F19"/>
    <mergeCell ref="F13:F14"/>
    <mergeCell ref="F11:F12"/>
    <mergeCell ref="F7:F9"/>
    <mergeCell ref="E44:E45"/>
    <mergeCell ref="E41:E43"/>
    <mergeCell ref="E35:E36"/>
    <mergeCell ref="E24:E25"/>
    <mergeCell ref="E11:E13"/>
  </mergeCells>
  <pageMargins left="0.70866141732283472" right="0.7086614173228347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F2" sqref="F2"/>
    </sheetView>
  </sheetViews>
  <sheetFormatPr defaultRowHeight="15" x14ac:dyDescent="0.25"/>
  <cols>
    <col min="1" max="1" width="3.42578125" customWidth="1"/>
    <col min="2" max="2" width="20.5703125" bestFit="1" customWidth="1"/>
  </cols>
  <sheetData>
    <row r="1" spans="1:8" x14ac:dyDescent="0.25">
      <c r="B1" s="12"/>
      <c r="F1" s="17" t="s">
        <v>83</v>
      </c>
    </row>
    <row r="2" spans="1:8" x14ac:dyDescent="0.25">
      <c r="B2" s="12"/>
    </row>
    <row r="3" spans="1:8" ht="21" x14ac:dyDescent="0.35">
      <c r="A3" s="18" t="s">
        <v>77</v>
      </c>
      <c r="B3" s="12"/>
    </row>
    <row r="4" spans="1:8" x14ac:dyDescent="0.25">
      <c r="B4" s="12"/>
    </row>
    <row r="5" spans="1:8" ht="30" x14ac:dyDescent="0.25">
      <c r="A5" s="16" t="s">
        <v>3</v>
      </c>
      <c r="B5" s="15" t="s">
        <v>76</v>
      </c>
      <c r="C5" s="15" t="s">
        <v>73</v>
      </c>
      <c r="D5" s="15" t="s">
        <v>74</v>
      </c>
      <c r="E5" s="15" t="s">
        <v>75</v>
      </c>
      <c r="F5" s="15" t="s">
        <v>6</v>
      </c>
      <c r="G5" s="15" t="s">
        <v>90</v>
      </c>
      <c r="H5" s="24" t="s">
        <v>89</v>
      </c>
    </row>
    <row r="6" spans="1:8" x14ac:dyDescent="0.25">
      <c r="A6" s="5">
        <v>1</v>
      </c>
      <c r="B6" s="13" t="s">
        <v>37</v>
      </c>
      <c r="C6" s="5">
        <v>3</v>
      </c>
      <c r="D6" s="5">
        <v>178</v>
      </c>
      <c r="E6" s="5">
        <f>C6*D6</f>
        <v>534</v>
      </c>
      <c r="F6" s="5">
        <v>3.5</v>
      </c>
      <c r="G6" s="5" t="s">
        <v>69</v>
      </c>
      <c r="H6" s="27" t="s">
        <v>88</v>
      </c>
    </row>
    <row r="7" spans="1:8" x14ac:dyDescent="0.25">
      <c r="A7" s="5">
        <v>2</v>
      </c>
      <c r="B7" s="13" t="s">
        <v>38</v>
      </c>
      <c r="C7" s="5">
        <v>8</v>
      </c>
      <c r="D7" s="5">
        <v>169</v>
      </c>
      <c r="E7" s="5">
        <f t="shared" ref="E7:E27" si="0">C7*D7</f>
        <v>1352</v>
      </c>
      <c r="F7" s="5">
        <v>3.5</v>
      </c>
      <c r="G7" s="5" t="s">
        <v>69</v>
      </c>
      <c r="H7" s="27"/>
    </row>
    <row r="8" spans="1:8" x14ac:dyDescent="0.25">
      <c r="A8" s="5">
        <v>3</v>
      </c>
      <c r="B8" s="13" t="s">
        <v>39</v>
      </c>
      <c r="C8" s="5">
        <v>4</v>
      </c>
      <c r="D8" s="5">
        <v>165</v>
      </c>
      <c r="E8" s="5">
        <f t="shared" si="0"/>
        <v>660</v>
      </c>
      <c r="F8" s="5">
        <v>6</v>
      </c>
      <c r="G8" s="5" t="s">
        <v>70</v>
      </c>
      <c r="H8" s="27"/>
    </row>
    <row r="9" spans="1:8" x14ac:dyDescent="0.25">
      <c r="A9" s="5">
        <v>4</v>
      </c>
      <c r="B9" s="13" t="s">
        <v>40</v>
      </c>
      <c r="C9" s="5">
        <v>24</v>
      </c>
      <c r="D9" s="5">
        <v>140</v>
      </c>
      <c r="E9" s="5">
        <f t="shared" si="0"/>
        <v>3360</v>
      </c>
      <c r="F9" s="5">
        <v>6</v>
      </c>
      <c r="G9" s="5" t="s">
        <v>71</v>
      </c>
      <c r="H9" s="27"/>
    </row>
    <row r="10" spans="1:8" x14ac:dyDescent="0.25">
      <c r="A10" s="5">
        <v>5</v>
      </c>
      <c r="B10" s="13" t="s">
        <v>41</v>
      </c>
      <c r="C10" s="5">
        <v>12</v>
      </c>
      <c r="D10" s="5">
        <v>116</v>
      </c>
      <c r="E10" s="5">
        <f t="shared" si="0"/>
        <v>1392</v>
      </c>
      <c r="F10" s="5">
        <v>6</v>
      </c>
      <c r="G10" s="5" t="s">
        <v>70</v>
      </c>
      <c r="H10" s="27"/>
    </row>
    <row r="11" spans="1:8" x14ac:dyDescent="0.25">
      <c r="A11" s="5">
        <v>6</v>
      </c>
      <c r="B11" s="13" t="s">
        <v>42</v>
      </c>
      <c r="C11" s="5">
        <v>40</v>
      </c>
      <c r="D11" s="5">
        <v>65</v>
      </c>
      <c r="E11" s="5">
        <f t="shared" si="0"/>
        <v>2600</v>
      </c>
      <c r="F11" s="5">
        <v>6</v>
      </c>
      <c r="G11" s="5" t="s">
        <v>70</v>
      </c>
      <c r="H11" s="27"/>
    </row>
    <row r="12" spans="1:8" x14ac:dyDescent="0.25">
      <c r="A12" s="5">
        <v>7</v>
      </c>
      <c r="B12" s="13" t="s">
        <v>43</v>
      </c>
      <c r="C12" s="5">
        <v>40</v>
      </c>
      <c r="D12" s="5">
        <v>47.5</v>
      </c>
      <c r="E12" s="5">
        <f t="shared" si="0"/>
        <v>1900</v>
      </c>
      <c r="F12" s="5">
        <v>6</v>
      </c>
      <c r="G12" s="5" t="s">
        <v>70</v>
      </c>
      <c r="H12" s="27"/>
    </row>
    <row r="13" spans="1:8" x14ac:dyDescent="0.25">
      <c r="A13" s="5">
        <v>8</v>
      </c>
      <c r="B13" s="13" t="s">
        <v>44</v>
      </c>
      <c r="C13" s="5">
        <v>54</v>
      </c>
      <c r="D13" s="5">
        <v>49</v>
      </c>
      <c r="E13" s="5">
        <f t="shared" si="0"/>
        <v>2646</v>
      </c>
      <c r="F13" s="5">
        <v>10</v>
      </c>
      <c r="G13" s="5" t="s">
        <v>72</v>
      </c>
      <c r="H13" s="27"/>
    </row>
    <row r="14" spans="1:8" x14ac:dyDescent="0.25">
      <c r="A14" s="5">
        <v>9</v>
      </c>
      <c r="B14" s="13" t="s">
        <v>45</v>
      </c>
      <c r="C14" s="5">
        <v>132</v>
      </c>
      <c r="D14" s="5">
        <v>46.25</v>
      </c>
      <c r="E14" s="5">
        <f t="shared" si="0"/>
        <v>6105</v>
      </c>
      <c r="F14" s="5">
        <v>10</v>
      </c>
      <c r="G14" s="5" t="s">
        <v>72</v>
      </c>
      <c r="H14" s="27"/>
    </row>
    <row r="15" spans="1:8" x14ac:dyDescent="0.25">
      <c r="A15" s="5">
        <v>10</v>
      </c>
      <c r="B15" s="13" t="s">
        <v>46</v>
      </c>
      <c r="C15" s="5">
        <v>45</v>
      </c>
      <c r="D15" s="5">
        <v>37.119999999999997</v>
      </c>
      <c r="E15" s="5">
        <f t="shared" si="0"/>
        <v>1670.3999999999999</v>
      </c>
      <c r="F15" s="5">
        <v>3</v>
      </c>
      <c r="G15" s="5" t="s">
        <v>69</v>
      </c>
      <c r="H15" s="27"/>
    </row>
    <row r="16" spans="1:8" x14ac:dyDescent="0.25">
      <c r="A16" s="5">
        <v>11</v>
      </c>
      <c r="B16" s="13" t="s">
        <v>47</v>
      </c>
      <c r="C16" s="5">
        <v>74</v>
      </c>
      <c r="D16" s="5">
        <v>21.6</v>
      </c>
      <c r="E16" s="5">
        <f t="shared" si="0"/>
        <v>1598.4</v>
      </c>
      <c r="F16" s="5">
        <v>3</v>
      </c>
      <c r="G16" s="5" t="s">
        <v>69</v>
      </c>
      <c r="H16" s="27"/>
    </row>
    <row r="17" spans="1:8" x14ac:dyDescent="0.25">
      <c r="A17" s="5">
        <v>12</v>
      </c>
      <c r="B17" s="13" t="s">
        <v>48</v>
      </c>
      <c r="C17" s="5">
        <v>1</v>
      </c>
      <c r="D17" s="5">
        <f>((70*31.5+50*30)/10.768)</f>
        <v>344.07503714710248</v>
      </c>
      <c r="E17" s="5">
        <f t="shared" si="0"/>
        <v>344.07503714710248</v>
      </c>
      <c r="F17" s="5">
        <v>4</v>
      </c>
      <c r="G17" s="5" t="s">
        <v>69</v>
      </c>
      <c r="H17" s="27"/>
    </row>
    <row r="18" spans="1:8" x14ac:dyDescent="0.25">
      <c r="A18" s="5">
        <v>13</v>
      </c>
      <c r="B18" s="13" t="s">
        <v>49</v>
      </c>
      <c r="C18" s="5">
        <v>1</v>
      </c>
      <c r="D18" s="5">
        <v>203</v>
      </c>
      <c r="E18" s="5">
        <f t="shared" si="0"/>
        <v>203</v>
      </c>
      <c r="F18" s="5">
        <v>3.5</v>
      </c>
      <c r="G18" s="5" t="s">
        <v>69</v>
      </c>
      <c r="H18" s="27"/>
    </row>
    <row r="19" spans="1:8" x14ac:dyDescent="0.25">
      <c r="A19" s="5">
        <v>14</v>
      </c>
      <c r="B19" s="13" t="s">
        <v>50</v>
      </c>
      <c r="C19" s="5">
        <v>1</v>
      </c>
      <c r="D19" s="5">
        <f>27*8.75</f>
        <v>236.25</v>
      </c>
      <c r="E19" s="5">
        <f t="shared" si="0"/>
        <v>236.25</v>
      </c>
      <c r="F19" s="5">
        <v>3.5</v>
      </c>
      <c r="G19" s="5" t="s">
        <v>69</v>
      </c>
      <c r="H19" s="27"/>
    </row>
    <row r="20" spans="1:8" x14ac:dyDescent="0.25">
      <c r="A20" s="5">
        <v>15</v>
      </c>
      <c r="B20" s="13" t="s">
        <v>51</v>
      </c>
      <c r="C20" s="5">
        <v>1</v>
      </c>
      <c r="D20" s="5">
        <v>415</v>
      </c>
      <c r="E20" s="5">
        <f t="shared" si="0"/>
        <v>415</v>
      </c>
      <c r="F20" s="5">
        <v>4.4000000000000004</v>
      </c>
      <c r="G20" s="5" t="s">
        <v>69</v>
      </c>
      <c r="H20" s="27"/>
    </row>
    <row r="21" spans="1:8" x14ac:dyDescent="0.25">
      <c r="A21" s="5">
        <v>16</v>
      </c>
      <c r="B21" s="13" t="s">
        <v>52</v>
      </c>
      <c r="C21" s="5">
        <v>1</v>
      </c>
      <c r="D21" s="5">
        <v>1034</v>
      </c>
      <c r="E21" s="5">
        <f t="shared" si="0"/>
        <v>1034</v>
      </c>
      <c r="F21" s="5">
        <v>3.5</v>
      </c>
      <c r="G21" s="5" t="s">
        <v>69</v>
      </c>
      <c r="H21" s="27"/>
    </row>
    <row r="22" spans="1:8" x14ac:dyDescent="0.25">
      <c r="A22" s="5">
        <v>17</v>
      </c>
      <c r="B22" s="13" t="s">
        <v>53</v>
      </c>
      <c r="C22" s="5">
        <v>1</v>
      </c>
      <c r="D22" s="11">
        <f>518+((30*15*2)/10.768)+((30*22)/10.768)</f>
        <v>662.87369985141163</v>
      </c>
      <c r="E22" s="11">
        <f t="shared" si="0"/>
        <v>662.87369985141163</v>
      </c>
      <c r="F22" s="5">
        <v>3.5</v>
      </c>
      <c r="G22" s="5" t="s">
        <v>69</v>
      </c>
      <c r="H22" s="27"/>
    </row>
    <row r="23" spans="1:8" x14ac:dyDescent="0.25">
      <c r="A23" s="5">
        <v>18</v>
      </c>
      <c r="B23" s="13" t="s">
        <v>54</v>
      </c>
      <c r="C23" s="5">
        <v>1</v>
      </c>
      <c r="D23" s="5">
        <v>82.62</v>
      </c>
      <c r="E23" s="5">
        <f t="shared" si="0"/>
        <v>82.62</v>
      </c>
      <c r="F23" s="5">
        <v>4</v>
      </c>
      <c r="G23" s="5" t="s">
        <v>69</v>
      </c>
      <c r="H23" s="27"/>
    </row>
    <row r="24" spans="1:8" x14ac:dyDescent="0.25">
      <c r="A24" s="5">
        <v>19</v>
      </c>
      <c r="B24" s="13" t="s">
        <v>55</v>
      </c>
      <c r="C24" s="5">
        <v>1</v>
      </c>
      <c r="D24" s="5"/>
      <c r="E24" s="5">
        <f t="shared" si="0"/>
        <v>0</v>
      </c>
      <c r="F24" s="5">
        <v>7</v>
      </c>
      <c r="G24" s="5" t="s">
        <v>70</v>
      </c>
      <c r="H24" s="27"/>
    </row>
    <row r="25" spans="1:8" x14ac:dyDescent="0.25">
      <c r="A25" s="5">
        <v>20</v>
      </c>
      <c r="B25" s="13" t="s">
        <v>56</v>
      </c>
      <c r="C25" s="5">
        <v>1</v>
      </c>
      <c r="D25" s="11">
        <f>((22.25*17.75)/10.768)</f>
        <v>36.676959509658246</v>
      </c>
      <c r="E25" s="11">
        <f t="shared" si="0"/>
        <v>36.676959509658246</v>
      </c>
      <c r="F25" s="5">
        <v>12.8</v>
      </c>
      <c r="G25" s="5" t="s">
        <v>69</v>
      </c>
      <c r="H25" s="27"/>
    </row>
    <row r="26" spans="1:8" x14ac:dyDescent="0.25">
      <c r="A26" s="5">
        <v>21</v>
      </c>
      <c r="B26" s="13" t="s">
        <v>57</v>
      </c>
      <c r="C26" s="5">
        <v>1</v>
      </c>
      <c r="D26" s="5"/>
      <c r="E26" s="5">
        <f t="shared" si="0"/>
        <v>0</v>
      </c>
      <c r="F26" s="5">
        <v>3.5</v>
      </c>
      <c r="G26" s="5" t="s">
        <v>69</v>
      </c>
      <c r="H26" s="27"/>
    </row>
    <row r="27" spans="1:8" x14ac:dyDescent="0.25">
      <c r="A27" s="5">
        <v>22</v>
      </c>
      <c r="B27" s="13" t="s">
        <v>58</v>
      </c>
      <c r="C27" s="5">
        <v>1</v>
      </c>
      <c r="D27" s="5">
        <f>10*15</f>
        <v>150</v>
      </c>
      <c r="E27" s="5">
        <f t="shared" si="0"/>
        <v>150</v>
      </c>
      <c r="F27" s="5">
        <v>4.5</v>
      </c>
      <c r="G27" s="5" t="s">
        <v>69</v>
      </c>
      <c r="H27" s="6"/>
    </row>
    <row r="28" spans="1:8" ht="15.75" x14ac:dyDescent="0.25">
      <c r="A28" s="5"/>
      <c r="B28" s="5"/>
      <c r="C28" s="5"/>
      <c r="D28" s="14" t="s">
        <v>0</v>
      </c>
      <c r="E28" s="14">
        <f>SUM(E6:E27)</f>
        <v>26982.295696508176</v>
      </c>
      <c r="F28" s="5"/>
      <c r="G28" s="5"/>
      <c r="H28" s="6"/>
    </row>
  </sheetData>
  <mergeCells count="1">
    <mergeCell ref="H6:H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PlantBuildings floor area &amp; ht </vt:lpstr>
      <vt:lpstr>Township Building 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SCSHRIMALI</dc:creator>
  <cp:lastModifiedBy>Manish Pandya</cp:lastModifiedBy>
  <cp:lastPrinted>2020-08-28T04:52:33Z</cp:lastPrinted>
  <dcterms:created xsi:type="dcterms:W3CDTF">2017-06-22T10:24:07Z</dcterms:created>
  <dcterms:modified xsi:type="dcterms:W3CDTF">2022-05-07T09:24:00Z</dcterms:modified>
</cp:coreProperties>
</file>