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Babul\J.K. TYRE_Mysore\J K Tyre (TRP 2)\Working\"/>
    </mc:Choice>
  </mc:AlternateContent>
  <bookViews>
    <workbookView xWindow="0" yWindow="0" windowWidth="21600" windowHeight="9735" firstSheet="12" activeTab="15"/>
  </bookViews>
  <sheets>
    <sheet name="Building Sheet VTP" sheetId="6" r:id="rId1"/>
    <sheet name="Building Sheet VTP(1)" sheetId="14" r:id="rId2"/>
    <sheet name="Working_VTP 1" sheetId="15" r:id="rId3"/>
    <sheet name="VTP_OTR_RTP_Land_Valuation" sheetId="19" r:id="rId4"/>
    <sheet name="Building Sheet VTP(2)" sheetId="13" r:id="rId5"/>
    <sheet name="Building Sheet RTP" sheetId="9" r:id="rId6"/>
    <sheet name="Working_RTP" sheetId="17" r:id="rId7"/>
    <sheet name="Building Sheet OTR" sheetId="8" r:id="rId8"/>
    <sheet name="Working_OTR" sheetId="16" r:id="rId9"/>
    <sheet name="Boundary Wall Length (VTP&amp;OTR)" sheetId="2" r:id="rId10"/>
    <sheet name="Length or Area of Road (VTP&amp;OTR" sheetId="3" r:id="rId11"/>
    <sheet name="Drainage length (VTP&amp;OTR)" sheetId="4" r:id="rId12"/>
    <sheet name="Boundary Wall Length RTP" sheetId="10" r:id="rId13"/>
    <sheet name="Length or Area of Road RTP" sheetId="11" r:id="rId14"/>
    <sheet name="Drainage length RTP" sheetId="12" r:id="rId15"/>
    <sheet name="Rate indicator" sheetId="20" r:id="rId16"/>
    <sheet name="Summary" sheetId="18" r:id="rId17"/>
  </sheets>
  <definedNames>
    <definedName name="_xlnm._FilterDatabase" localSheetId="5" hidden="1">'Building Sheet RTP'!$B$3:$M$40</definedName>
    <definedName name="_xlnm._FilterDatabase" localSheetId="0" hidden="1">'Building Sheet VTP'!$C$3:$N$121</definedName>
    <definedName name="_xlnm._FilterDatabase" localSheetId="8" hidden="1">Working_OTR!$C$4:$T$19</definedName>
    <definedName name="_xlnm._FilterDatabase" localSheetId="6" hidden="1">Working_RTP!$B$4:$T$34</definedName>
    <definedName name="_xlnm._FilterDatabase" localSheetId="2" hidden="1">'Working_VTP 1'!$B$5:$T$95</definedName>
    <definedName name="_xlnm.Print_Titles" localSheetId="7">'Building Sheet OTR'!$2:$3</definedName>
    <definedName name="_xlnm.Print_Titles" localSheetId="1">'Building Sheet VTP(1)'!$2:$3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5" i="17" l="1"/>
  <c r="K7" i="18" l="1"/>
  <c r="K8" i="18"/>
  <c r="K6" i="18"/>
  <c r="E8" i="18"/>
  <c r="N35" i="17" l="1"/>
  <c r="P35" i="17"/>
  <c r="H35" i="17"/>
  <c r="F35" i="17"/>
  <c r="Q35" i="17" l="1"/>
  <c r="R35" i="17" s="1"/>
  <c r="T35" i="17" s="1"/>
  <c r="P36" i="17"/>
  <c r="G8" i="19"/>
  <c r="J8" i="19" s="1"/>
  <c r="G9" i="19"/>
  <c r="J9" i="19" s="1"/>
  <c r="H17" i="18"/>
  <c r="M16" i="19"/>
  <c r="G7" i="19"/>
  <c r="J7" i="19" s="1"/>
  <c r="I9" i="18"/>
  <c r="I8" i="18"/>
  <c r="I7" i="18"/>
  <c r="I6" i="18"/>
  <c r="H9" i="18"/>
  <c r="H6" i="18"/>
  <c r="H7" i="18"/>
  <c r="H8" i="18"/>
  <c r="G9" i="18"/>
  <c r="G8" i="18"/>
  <c r="G7" i="18"/>
  <c r="G6" i="18"/>
  <c r="E5" i="12"/>
  <c r="E4" i="11"/>
  <c r="E10" i="10"/>
  <c r="I17" i="2"/>
  <c r="J17" i="2" s="1"/>
  <c r="J9" i="2"/>
  <c r="I9" i="2"/>
  <c r="G36" i="4"/>
  <c r="H36" i="4" s="1"/>
  <c r="G20" i="4"/>
  <c r="H20" i="4"/>
  <c r="J44" i="3"/>
  <c r="I44" i="3"/>
  <c r="J23" i="3"/>
  <c r="I23" i="3"/>
  <c r="J10" i="19" l="1"/>
  <c r="N28" i="17"/>
  <c r="N29" i="17"/>
  <c r="N30" i="17"/>
  <c r="N31" i="17"/>
  <c r="N32" i="17"/>
  <c r="N33" i="17"/>
  <c r="N34" i="17"/>
  <c r="N27" i="17"/>
  <c r="N13" i="17"/>
  <c r="N25" i="17"/>
  <c r="N24" i="17"/>
  <c r="N21" i="17"/>
  <c r="N22" i="17"/>
  <c r="N23" i="17"/>
  <c r="N20" i="17"/>
  <c r="N18" i="17"/>
  <c r="N19" i="17"/>
  <c r="N17" i="17"/>
  <c r="N7" i="17"/>
  <c r="N8" i="17"/>
  <c r="N9" i="17"/>
  <c r="N10" i="17"/>
  <c r="N11" i="17"/>
  <c r="N12" i="17"/>
  <c r="N26" i="17"/>
  <c r="N14" i="17"/>
  <c r="N15" i="17"/>
  <c r="N16" i="17"/>
  <c r="K7" i="17"/>
  <c r="K8" i="17"/>
  <c r="K9" i="17"/>
  <c r="K10" i="17"/>
  <c r="K11" i="17"/>
  <c r="K12" i="17"/>
  <c r="K26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13" i="17"/>
  <c r="K27" i="17"/>
  <c r="K28" i="17"/>
  <c r="K29" i="17"/>
  <c r="K30" i="17"/>
  <c r="K31" i="17"/>
  <c r="K32" i="17"/>
  <c r="K33" i="17"/>
  <c r="K34" i="17"/>
  <c r="H7" i="17"/>
  <c r="H8" i="17"/>
  <c r="H9" i="17"/>
  <c r="H10" i="17"/>
  <c r="H11" i="17"/>
  <c r="H12" i="17"/>
  <c r="H26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13" i="17"/>
  <c r="H27" i="17"/>
  <c r="H28" i="17"/>
  <c r="H29" i="17"/>
  <c r="H30" i="17"/>
  <c r="H31" i="17"/>
  <c r="H32" i="17"/>
  <c r="H33" i="17"/>
  <c r="H34" i="17"/>
  <c r="F7" i="17"/>
  <c r="P7" i="17" s="1"/>
  <c r="F8" i="17"/>
  <c r="P8" i="17" s="1"/>
  <c r="F9" i="17"/>
  <c r="P9" i="17" s="1"/>
  <c r="F10" i="17"/>
  <c r="P10" i="17" s="1"/>
  <c r="F11" i="17"/>
  <c r="P11" i="17" s="1"/>
  <c r="F12" i="17"/>
  <c r="P12" i="17" s="1"/>
  <c r="F26" i="17"/>
  <c r="P26" i="17" s="1"/>
  <c r="F14" i="17"/>
  <c r="P14" i="17" s="1"/>
  <c r="F15" i="17"/>
  <c r="P15" i="17" s="1"/>
  <c r="F16" i="17"/>
  <c r="P16" i="17" s="1"/>
  <c r="F17" i="17"/>
  <c r="P17" i="17" s="1"/>
  <c r="F18" i="17"/>
  <c r="P18" i="17" s="1"/>
  <c r="F19" i="17"/>
  <c r="P19" i="17" s="1"/>
  <c r="F20" i="17"/>
  <c r="P20" i="17" s="1"/>
  <c r="F21" i="17"/>
  <c r="P21" i="17" s="1"/>
  <c r="F22" i="17"/>
  <c r="P22" i="17" s="1"/>
  <c r="F23" i="17"/>
  <c r="P23" i="17" s="1"/>
  <c r="F24" i="17"/>
  <c r="P24" i="17" s="1"/>
  <c r="F25" i="17"/>
  <c r="F13" i="17"/>
  <c r="P13" i="17" s="1"/>
  <c r="F27" i="17"/>
  <c r="P27" i="17" s="1"/>
  <c r="F28" i="17"/>
  <c r="P28" i="17" s="1"/>
  <c r="F29" i="17"/>
  <c r="P29" i="17" s="1"/>
  <c r="F30" i="17"/>
  <c r="P30" i="17" s="1"/>
  <c r="F31" i="17"/>
  <c r="P31" i="17" s="1"/>
  <c r="F32" i="17"/>
  <c r="P32" i="17" s="1"/>
  <c r="F33" i="17"/>
  <c r="P33" i="17" s="1"/>
  <c r="F34" i="17"/>
  <c r="P34" i="17" s="1"/>
  <c r="N6" i="17"/>
  <c r="K6" i="17"/>
  <c r="H6" i="17"/>
  <c r="F6" i="17"/>
  <c r="P6" i="17" s="1"/>
  <c r="N5" i="17"/>
  <c r="K5" i="17"/>
  <c r="H5" i="17"/>
  <c r="F5" i="17"/>
  <c r="P5" i="17" s="1"/>
  <c r="Q28" i="17" l="1"/>
  <c r="R28" i="17" s="1"/>
  <c r="T28" i="17" s="1"/>
  <c r="Q26" i="17"/>
  <c r="R26" i="17" s="1"/>
  <c r="T26" i="17" s="1"/>
  <c r="Q22" i="17"/>
  <c r="R22" i="17" s="1"/>
  <c r="T22" i="17" s="1"/>
  <c r="Q34" i="17"/>
  <c r="R34" i="17" s="1"/>
  <c r="T34" i="17" s="1"/>
  <c r="Q30" i="17"/>
  <c r="R30" i="17" s="1"/>
  <c r="T30" i="17" s="1"/>
  <c r="Q24" i="17"/>
  <c r="R24" i="17" s="1"/>
  <c r="T24" i="17" s="1"/>
  <c r="Q21" i="17"/>
  <c r="R21" i="17" s="1"/>
  <c r="T21" i="17" s="1"/>
  <c r="Q18" i="17"/>
  <c r="R18" i="17" s="1"/>
  <c r="T18" i="17" s="1"/>
  <c r="Q15" i="17"/>
  <c r="R15" i="17" s="1"/>
  <c r="T15" i="17" s="1"/>
  <c r="Q11" i="17"/>
  <c r="R11" i="17" s="1"/>
  <c r="T11" i="17" s="1"/>
  <c r="Q7" i="17"/>
  <c r="R7" i="17" s="1"/>
  <c r="T7" i="17" s="1"/>
  <c r="Q32" i="17"/>
  <c r="R32" i="17" s="1"/>
  <c r="T32" i="17" s="1"/>
  <c r="Q23" i="17"/>
  <c r="R23" i="17" s="1"/>
  <c r="T23" i="17" s="1"/>
  <c r="Q9" i="17"/>
  <c r="R9" i="17" s="1"/>
  <c r="T9" i="17" s="1"/>
  <c r="Q31" i="17"/>
  <c r="R31" i="17" s="1"/>
  <c r="T31" i="17" s="1"/>
  <c r="Q27" i="17"/>
  <c r="R27" i="17" s="1"/>
  <c r="T27" i="17" s="1"/>
  <c r="Q19" i="17"/>
  <c r="R19" i="17" s="1"/>
  <c r="T19" i="17" s="1"/>
  <c r="Q16" i="17"/>
  <c r="R16" i="17" s="1"/>
  <c r="T16" i="17" s="1"/>
  <c r="Q12" i="17"/>
  <c r="R12" i="17" s="1"/>
  <c r="T12" i="17" s="1"/>
  <c r="Q8" i="17"/>
  <c r="R8" i="17" s="1"/>
  <c r="T8" i="17" s="1"/>
  <c r="Q33" i="17"/>
  <c r="R33" i="17" s="1"/>
  <c r="T33" i="17" s="1"/>
  <c r="Q29" i="17"/>
  <c r="R29" i="17" s="1"/>
  <c r="T29" i="17" s="1"/>
  <c r="Q13" i="17"/>
  <c r="R13" i="17" s="1"/>
  <c r="T13" i="17" s="1"/>
  <c r="Q20" i="17"/>
  <c r="R20" i="17" s="1"/>
  <c r="T20" i="17" s="1"/>
  <c r="Q17" i="17"/>
  <c r="R17" i="17" s="1"/>
  <c r="T17" i="17" s="1"/>
  <c r="Q14" i="17"/>
  <c r="R14" i="17" s="1"/>
  <c r="T14" i="17" s="1"/>
  <c r="Q10" i="17"/>
  <c r="R10" i="17" s="1"/>
  <c r="T10" i="17" s="1"/>
  <c r="Q5" i="17"/>
  <c r="R5" i="17" s="1"/>
  <c r="Q6" i="17"/>
  <c r="R6" i="17" s="1"/>
  <c r="T6" i="17" s="1"/>
  <c r="N7" i="16"/>
  <c r="N8" i="16"/>
  <c r="N9" i="16"/>
  <c r="N10" i="16"/>
  <c r="N11" i="16"/>
  <c r="N12" i="16"/>
  <c r="N13" i="16"/>
  <c r="N14" i="16"/>
  <c r="N15" i="16"/>
  <c r="N16" i="16"/>
  <c r="N17" i="16"/>
  <c r="N18" i="16"/>
  <c r="H7" i="16"/>
  <c r="H8" i="16"/>
  <c r="H9" i="16"/>
  <c r="H10" i="16"/>
  <c r="H11" i="16"/>
  <c r="H12" i="16"/>
  <c r="H13" i="16"/>
  <c r="H14" i="16"/>
  <c r="H15" i="16"/>
  <c r="H16" i="16"/>
  <c r="H17" i="16"/>
  <c r="H18" i="16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7" i="16"/>
  <c r="K8" i="16"/>
  <c r="K9" i="16"/>
  <c r="K10" i="16"/>
  <c r="K11" i="16"/>
  <c r="K12" i="16"/>
  <c r="K13" i="16"/>
  <c r="K14" i="16"/>
  <c r="K15" i="16"/>
  <c r="K16" i="16"/>
  <c r="K17" i="16"/>
  <c r="K18" i="16"/>
  <c r="F7" i="16"/>
  <c r="P7" i="16" s="1"/>
  <c r="F8" i="16"/>
  <c r="P8" i="16" s="1"/>
  <c r="F9" i="16"/>
  <c r="P9" i="16" s="1"/>
  <c r="F10" i="16"/>
  <c r="P10" i="16" s="1"/>
  <c r="F11" i="16"/>
  <c r="P11" i="16" s="1"/>
  <c r="F12" i="16"/>
  <c r="P12" i="16" s="1"/>
  <c r="F13" i="16"/>
  <c r="P13" i="16" s="1"/>
  <c r="F14" i="16"/>
  <c r="P14" i="16" s="1"/>
  <c r="F15" i="16"/>
  <c r="P15" i="16" s="1"/>
  <c r="F16" i="16"/>
  <c r="P16" i="16" s="1"/>
  <c r="F17" i="16"/>
  <c r="P17" i="16" s="1"/>
  <c r="F18" i="16"/>
  <c r="P18" i="16" s="1"/>
  <c r="N6" i="16"/>
  <c r="K6" i="16"/>
  <c r="H6" i="16"/>
  <c r="F6" i="16"/>
  <c r="P6" i="16" s="1"/>
  <c r="N5" i="16"/>
  <c r="K5" i="16"/>
  <c r="H5" i="16"/>
  <c r="F5" i="16"/>
  <c r="P5" i="16" s="1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48" i="15"/>
  <c r="H49" i="15"/>
  <c r="H50" i="15"/>
  <c r="H51" i="15"/>
  <c r="H52" i="15"/>
  <c r="H53" i="15"/>
  <c r="H54" i="15"/>
  <c r="H55" i="15"/>
  <c r="H56" i="15"/>
  <c r="H57" i="15"/>
  <c r="H58" i="15"/>
  <c r="H59" i="15"/>
  <c r="H60" i="15"/>
  <c r="H61" i="15"/>
  <c r="H62" i="15"/>
  <c r="H63" i="15"/>
  <c r="H64" i="15"/>
  <c r="H65" i="15"/>
  <c r="H66" i="15"/>
  <c r="H67" i="15"/>
  <c r="H68" i="15"/>
  <c r="H69" i="15"/>
  <c r="H70" i="15"/>
  <c r="H71" i="15"/>
  <c r="H72" i="15"/>
  <c r="H73" i="15"/>
  <c r="H74" i="15"/>
  <c r="H75" i="15"/>
  <c r="H76" i="15"/>
  <c r="H77" i="15"/>
  <c r="H78" i="15"/>
  <c r="H79" i="15"/>
  <c r="H80" i="15"/>
  <c r="H81" i="15"/>
  <c r="H82" i="15"/>
  <c r="H83" i="15"/>
  <c r="H84" i="15"/>
  <c r="H85" i="15"/>
  <c r="H86" i="15"/>
  <c r="H87" i="15"/>
  <c r="H88" i="15"/>
  <c r="H89" i="15"/>
  <c r="H90" i="15"/>
  <c r="H6" i="15"/>
  <c r="T36" i="17" l="1"/>
  <c r="F8" i="18" s="1"/>
  <c r="J8" i="18" s="1"/>
  <c r="Q17" i="16"/>
  <c r="R17" i="16"/>
  <c r="T17" i="16" s="1"/>
  <c r="Q9" i="16"/>
  <c r="R9" i="16" s="1"/>
  <c r="T9" i="16" s="1"/>
  <c r="Q16" i="16"/>
  <c r="R16" i="16" s="1"/>
  <c r="T16" i="16" s="1"/>
  <c r="Q12" i="16"/>
  <c r="R12" i="16" s="1"/>
  <c r="T12" i="16" s="1"/>
  <c r="Q8" i="16"/>
  <c r="R8" i="16" s="1"/>
  <c r="T8" i="16" s="1"/>
  <c r="Q13" i="16"/>
  <c r="R13" i="16" s="1"/>
  <c r="T13" i="16" s="1"/>
  <c r="P19" i="16"/>
  <c r="E7" i="18" s="1"/>
  <c r="Q18" i="16"/>
  <c r="R18" i="16" s="1"/>
  <c r="T18" i="16" s="1"/>
  <c r="Q15" i="16"/>
  <c r="R15" i="16" s="1"/>
  <c r="T15" i="16" s="1"/>
  <c r="Q11" i="16"/>
  <c r="R11" i="16" s="1"/>
  <c r="T11" i="16" s="1"/>
  <c r="Q7" i="16"/>
  <c r="R7" i="16" s="1"/>
  <c r="T7" i="16" s="1"/>
  <c r="Q10" i="16"/>
  <c r="R10" i="16" s="1"/>
  <c r="T10" i="16" s="1"/>
  <c r="Q14" i="16"/>
  <c r="R14" i="16" s="1"/>
  <c r="T14" i="16" s="1"/>
  <c r="Q5" i="16"/>
  <c r="Q6" i="16"/>
  <c r="R6" i="16" s="1"/>
  <c r="T6" i="16" s="1"/>
  <c r="K7" i="15"/>
  <c r="K8" i="15"/>
  <c r="K9" i="15"/>
  <c r="K10" i="15"/>
  <c r="K11" i="15"/>
  <c r="K12" i="15"/>
  <c r="K13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9" i="15"/>
  <c r="K30" i="15"/>
  <c r="K31" i="15"/>
  <c r="K32" i="15"/>
  <c r="K33" i="15"/>
  <c r="K34" i="15"/>
  <c r="K35" i="15"/>
  <c r="K36" i="15"/>
  <c r="K37" i="15"/>
  <c r="K38" i="15"/>
  <c r="K39" i="15"/>
  <c r="K40" i="15"/>
  <c r="K41" i="15"/>
  <c r="K42" i="15"/>
  <c r="K43" i="15"/>
  <c r="K44" i="15"/>
  <c r="K45" i="15"/>
  <c r="K46" i="15"/>
  <c r="K47" i="15"/>
  <c r="K48" i="15"/>
  <c r="K49" i="15"/>
  <c r="K50" i="15"/>
  <c r="K51" i="15"/>
  <c r="K52" i="15"/>
  <c r="K53" i="15"/>
  <c r="K54" i="15"/>
  <c r="K55" i="15"/>
  <c r="K56" i="15"/>
  <c r="K57" i="15"/>
  <c r="K58" i="15"/>
  <c r="K59" i="15"/>
  <c r="K60" i="15"/>
  <c r="K61" i="15"/>
  <c r="K62" i="15"/>
  <c r="K63" i="15"/>
  <c r="K64" i="15"/>
  <c r="K65" i="15"/>
  <c r="K66" i="15"/>
  <c r="K67" i="15"/>
  <c r="K68" i="15"/>
  <c r="K69" i="15"/>
  <c r="K70" i="15"/>
  <c r="K71" i="15"/>
  <c r="K72" i="15"/>
  <c r="K73" i="15"/>
  <c r="K74" i="15"/>
  <c r="K75" i="15"/>
  <c r="K76" i="15"/>
  <c r="K77" i="15"/>
  <c r="K78" i="15"/>
  <c r="K79" i="15"/>
  <c r="K80" i="15"/>
  <c r="K81" i="15"/>
  <c r="K82" i="15"/>
  <c r="K83" i="15"/>
  <c r="K84" i="15"/>
  <c r="K85" i="15"/>
  <c r="K86" i="15"/>
  <c r="K87" i="15"/>
  <c r="K88" i="15"/>
  <c r="K89" i="15"/>
  <c r="K90" i="15"/>
  <c r="K6" i="15"/>
  <c r="F7" i="15"/>
  <c r="P7" i="15" s="1"/>
  <c r="F8" i="15"/>
  <c r="P8" i="15" s="1"/>
  <c r="F9" i="15"/>
  <c r="P9" i="15" s="1"/>
  <c r="F10" i="15"/>
  <c r="P10" i="15" s="1"/>
  <c r="F11" i="15"/>
  <c r="P11" i="15" s="1"/>
  <c r="F12" i="15"/>
  <c r="F13" i="15"/>
  <c r="P13" i="15" s="1"/>
  <c r="F14" i="15"/>
  <c r="P14" i="15" s="1"/>
  <c r="F15" i="15"/>
  <c r="P15" i="15" s="1"/>
  <c r="F16" i="15"/>
  <c r="P16" i="15" s="1"/>
  <c r="F17" i="15"/>
  <c r="P17" i="15" s="1"/>
  <c r="F18" i="15"/>
  <c r="P18" i="15" s="1"/>
  <c r="F19" i="15"/>
  <c r="P19" i="15" s="1"/>
  <c r="F20" i="15"/>
  <c r="P20" i="15" s="1"/>
  <c r="F21" i="15"/>
  <c r="P21" i="15" s="1"/>
  <c r="F22" i="15"/>
  <c r="P22" i="15" s="1"/>
  <c r="F23" i="15"/>
  <c r="P23" i="15" s="1"/>
  <c r="F24" i="15"/>
  <c r="P24" i="15" s="1"/>
  <c r="F25" i="15"/>
  <c r="P25" i="15" s="1"/>
  <c r="F26" i="15"/>
  <c r="P26" i="15" s="1"/>
  <c r="F27" i="15"/>
  <c r="P27" i="15" s="1"/>
  <c r="F28" i="15"/>
  <c r="P28" i="15" s="1"/>
  <c r="F29" i="15"/>
  <c r="P29" i="15" s="1"/>
  <c r="F30" i="15"/>
  <c r="P30" i="15" s="1"/>
  <c r="F31" i="15"/>
  <c r="P31" i="15" s="1"/>
  <c r="F32" i="15"/>
  <c r="P32" i="15" s="1"/>
  <c r="F33" i="15"/>
  <c r="P33" i="15" s="1"/>
  <c r="F34" i="15"/>
  <c r="P34" i="15" s="1"/>
  <c r="F35" i="15"/>
  <c r="P35" i="15" s="1"/>
  <c r="F36" i="15"/>
  <c r="P36" i="15" s="1"/>
  <c r="F37" i="15"/>
  <c r="P37" i="15" s="1"/>
  <c r="F38" i="15"/>
  <c r="P38" i="15" s="1"/>
  <c r="F39" i="15"/>
  <c r="P39" i="15" s="1"/>
  <c r="F40" i="15"/>
  <c r="P40" i="15" s="1"/>
  <c r="F41" i="15"/>
  <c r="P41" i="15" s="1"/>
  <c r="F42" i="15"/>
  <c r="P42" i="15" s="1"/>
  <c r="F43" i="15"/>
  <c r="P43" i="15" s="1"/>
  <c r="F44" i="15"/>
  <c r="P44" i="15" s="1"/>
  <c r="F45" i="15"/>
  <c r="P45" i="15" s="1"/>
  <c r="F46" i="15"/>
  <c r="P46" i="15" s="1"/>
  <c r="F47" i="15"/>
  <c r="P47" i="15" s="1"/>
  <c r="F48" i="15"/>
  <c r="P48" i="15" s="1"/>
  <c r="F49" i="15"/>
  <c r="P49" i="15" s="1"/>
  <c r="F50" i="15"/>
  <c r="P50" i="15" s="1"/>
  <c r="F51" i="15"/>
  <c r="P51" i="15" s="1"/>
  <c r="F52" i="15"/>
  <c r="P52" i="15" s="1"/>
  <c r="F53" i="15"/>
  <c r="P53" i="15" s="1"/>
  <c r="F54" i="15"/>
  <c r="P54" i="15" s="1"/>
  <c r="F55" i="15"/>
  <c r="P55" i="15" s="1"/>
  <c r="F56" i="15"/>
  <c r="P56" i="15" s="1"/>
  <c r="F57" i="15"/>
  <c r="P57" i="15" s="1"/>
  <c r="F58" i="15"/>
  <c r="P58" i="15" s="1"/>
  <c r="F59" i="15"/>
  <c r="P59" i="15" s="1"/>
  <c r="F60" i="15"/>
  <c r="P60" i="15" s="1"/>
  <c r="F61" i="15"/>
  <c r="P61" i="15" s="1"/>
  <c r="F62" i="15"/>
  <c r="P62" i="15" s="1"/>
  <c r="F63" i="15"/>
  <c r="P63" i="15" s="1"/>
  <c r="F64" i="15"/>
  <c r="P64" i="15" s="1"/>
  <c r="F65" i="15"/>
  <c r="P65" i="15" s="1"/>
  <c r="F66" i="15"/>
  <c r="P66" i="15" s="1"/>
  <c r="F67" i="15"/>
  <c r="P67" i="15" s="1"/>
  <c r="F68" i="15"/>
  <c r="P68" i="15" s="1"/>
  <c r="F69" i="15"/>
  <c r="P69" i="15" s="1"/>
  <c r="F70" i="15"/>
  <c r="P70" i="15" s="1"/>
  <c r="F71" i="15"/>
  <c r="P71" i="15" s="1"/>
  <c r="F72" i="15"/>
  <c r="P72" i="15" s="1"/>
  <c r="F73" i="15"/>
  <c r="P73" i="15" s="1"/>
  <c r="F74" i="15"/>
  <c r="P74" i="15" s="1"/>
  <c r="F75" i="15"/>
  <c r="P75" i="15" s="1"/>
  <c r="F76" i="15"/>
  <c r="P76" i="15" s="1"/>
  <c r="F77" i="15"/>
  <c r="P77" i="15" s="1"/>
  <c r="F78" i="15"/>
  <c r="P78" i="15" s="1"/>
  <c r="F79" i="15"/>
  <c r="P79" i="15" s="1"/>
  <c r="F80" i="15"/>
  <c r="P80" i="15" s="1"/>
  <c r="F81" i="15"/>
  <c r="P81" i="15" s="1"/>
  <c r="F82" i="15"/>
  <c r="P82" i="15" s="1"/>
  <c r="F83" i="15"/>
  <c r="P83" i="15" s="1"/>
  <c r="F84" i="15"/>
  <c r="P84" i="15" s="1"/>
  <c r="F85" i="15"/>
  <c r="P85" i="15" s="1"/>
  <c r="F86" i="15"/>
  <c r="P86" i="15" s="1"/>
  <c r="F87" i="15"/>
  <c r="P87" i="15" s="1"/>
  <c r="F88" i="15"/>
  <c r="P88" i="15" s="1"/>
  <c r="F89" i="15"/>
  <c r="P89" i="15" s="1"/>
  <c r="F90" i="15"/>
  <c r="P90" i="15" s="1"/>
  <c r="F6" i="15"/>
  <c r="P6" i="15" s="1"/>
  <c r="P12" i="15"/>
  <c r="N90" i="15"/>
  <c r="N89" i="15"/>
  <c r="N88" i="15"/>
  <c r="N87" i="15"/>
  <c r="N86" i="15"/>
  <c r="N85" i="15"/>
  <c r="N84" i="15"/>
  <c r="N83" i="15"/>
  <c r="N82" i="15"/>
  <c r="N81" i="15"/>
  <c r="N80" i="15"/>
  <c r="N79" i="15"/>
  <c r="N78" i="15"/>
  <c r="N77" i="15"/>
  <c r="N76" i="15"/>
  <c r="N75" i="15"/>
  <c r="N74" i="15"/>
  <c r="N73" i="15"/>
  <c r="N72" i="15"/>
  <c r="N71" i="15"/>
  <c r="N70" i="15"/>
  <c r="N69" i="15"/>
  <c r="N68" i="15"/>
  <c r="N67" i="15"/>
  <c r="N66" i="15"/>
  <c r="N65" i="15"/>
  <c r="N64" i="15"/>
  <c r="N63" i="15"/>
  <c r="N62" i="15"/>
  <c r="N61" i="15"/>
  <c r="N60" i="15"/>
  <c r="N59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6" i="15"/>
  <c r="N45" i="15"/>
  <c r="N44" i="15"/>
  <c r="N43" i="15"/>
  <c r="N42" i="15"/>
  <c r="N41" i="15"/>
  <c r="N40" i="15"/>
  <c r="N39" i="15"/>
  <c r="N38" i="15"/>
  <c r="N37" i="15"/>
  <c r="N36" i="15"/>
  <c r="N35" i="15"/>
  <c r="N34" i="15"/>
  <c r="N33" i="15"/>
  <c r="N32" i="15"/>
  <c r="N31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E91" i="15"/>
  <c r="N8" i="15"/>
  <c r="N7" i="15"/>
  <c r="N6" i="15"/>
  <c r="G20" i="19" l="1"/>
  <c r="M8" i="18"/>
  <c r="R5" i="16"/>
  <c r="Q19" i="16"/>
  <c r="Q12" i="15"/>
  <c r="R12" i="15" s="1"/>
  <c r="T12" i="15" s="1"/>
  <c r="Q16" i="15"/>
  <c r="R16" i="15" s="1"/>
  <c r="T16" i="15" s="1"/>
  <c r="Q20" i="15"/>
  <c r="R20" i="15" s="1"/>
  <c r="T20" i="15" s="1"/>
  <c r="Q24" i="15"/>
  <c r="R24" i="15" s="1"/>
  <c r="T24" i="15" s="1"/>
  <c r="Q28" i="15"/>
  <c r="Q32" i="15"/>
  <c r="R32" i="15" s="1"/>
  <c r="T32" i="15" s="1"/>
  <c r="Q36" i="15"/>
  <c r="R36" i="15" s="1"/>
  <c r="T36" i="15" s="1"/>
  <c r="Q40" i="15"/>
  <c r="R40" i="15" s="1"/>
  <c r="T40" i="15" s="1"/>
  <c r="Q44" i="15"/>
  <c r="R44" i="15" s="1"/>
  <c r="T44" i="15" s="1"/>
  <c r="Q48" i="15"/>
  <c r="R48" i="15" s="1"/>
  <c r="T48" i="15" s="1"/>
  <c r="Q52" i="15"/>
  <c r="R52" i="15" s="1"/>
  <c r="T52" i="15" s="1"/>
  <c r="Q56" i="15"/>
  <c r="R56" i="15" s="1"/>
  <c r="T56" i="15" s="1"/>
  <c r="Q60" i="15"/>
  <c r="R60" i="15" s="1"/>
  <c r="T60" i="15" s="1"/>
  <c r="Q64" i="15"/>
  <c r="R64" i="15" s="1"/>
  <c r="T64" i="15" s="1"/>
  <c r="Q68" i="15"/>
  <c r="R68" i="15" s="1"/>
  <c r="T68" i="15" s="1"/>
  <c r="Q72" i="15"/>
  <c r="R72" i="15" s="1"/>
  <c r="T72" i="15" s="1"/>
  <c r="Q76" i="15"/>
  <c r="R76" i="15" s="1"/>
  <c r="T76" i="15" s="1"/>
  <c r="Q80" i="15"/>
  <c r="R80" i="15" s="1"/>
  <c r="T80" i="15" s="1"/>
  <c r="Q84" i="15"/>
  <c r="R84" i="15" s="1"/>
  <c r="T84" i="15" s="1"/>
  <c r="Q88" i="15"/>
  <c r="R88" i="15" s="1"/>
  <c r="T88" i="15" s="1"/>
  <c r="Q87" i="15"/>
  <c r="R87" i="15" s="1"/>
  <c r="T87" i="15" s="1"/>
  <c r="Q83" i="15"/>
  <c r="R83" i="15" s="1"/>
  <c r="T83" i="15" s="1"/>
  <c r="Q79" i="15"/>
  <c r="R79" i="15" s="1"/>
  <c r="T79" i="15" s="1"/>
  <c r="Q75" i="15"/>
  <c r="R75" i="15" s="1"/>
  <c r="T75" i="15" s="1"/>
  <c r="Q71" i="15"/>
  <c r="R71" i="15" s="1"/>
  <c r="T71" i="15" s="1"/>
  <c r="Q67" i="15"/>
  <c r="R67" i="15" s="1"/>
  <c r="T67" i="15" s="1"/>
  <c r="Q63" i="15"/>
  <c r="R63" i="15" s="1"/>
  <c r="T63" i="15" s="1"/>
  <c r="Q59" i="15"/>
  <c r="R59" i="15" s="1"/>
  <c r="T59" i="15" s="1"/>
  <c r="Q55" i="15"/>
  <c r="R55" i="15" s="1"/>
  <c r="T55" i="15" s="1"/>
  <c r="Q51" i="15"/>
  <c r="R51" i="15" s="1"/>
  <c r="T51" i="15" s="1"/>
  <c r="Q47" i="15"/>
  <c r="R47" i="15" s="1"/>
  <c r="T47" i="15" s="1"/>
  <c r="Q43" i="15"/>
  <c r="R43" i="15" s="1"/>
  <c r="T43" i="15" s="1"/>
  <c r="Q39" i="15"/>
  <c r="R39" i="15" s="1"/>
  <c r="T39" i="15" s="1"/>
  <c r="Q35" i="15"/>
  <c r="R35" i="15" s="1"/>
  <c r="T35" i="15" s="1"/>
  <c r="Q31" i="15"/>
  <c r="R31" i="15" s="1"/>
  <c r="T31" i="15" s="1"/>
  <c r="R28" i="15"/>
  <c r="T28" i="15" s="1"/>
  <c r="Q27" i="15"/>
  <c r="R27" i="15" s="1"/>
  <c r="T27" i="15" s="1"/>
  <c r="Q23" i="15"/>
  <c r="R23" i="15" s="1"/>
  <c r="T23" i="15" s="1"/>
  <c r="Q19" i="15"/>
  <c r="R19" i="15" s="1"/>
  <c r="T19" i="15" s="1"/>
  <c r="Q15" i="15"/>
  <c r="R15" i="15" s="1"/>
  <c r="T15" i="15" s="1"/>
  <c r="Q11" i="15"/>
  <c r="R11" i="15" s="1"/>
  <c r="T11" i="15" s="1"/>
  <c r="Q90" i="15"/>
  <c r="R90" i="15" s="1"/>
  <c r="T90" i="15" s="1"/>
  <c r="Q86" i="15"/>
  <c r="R86" i="15" s="1"/>
  <c r="T86" i="15" s="1"/>
  <c r="Q82" i="15"/>
  <c r="R82" i="15" s="1"/>
  <c r="T82" i="15" s="1"/>
  <c r="Q78" i="15"/>
  <c r="R78" i="15" s="1"/>
  <c r="T78" i="15" s="1"/>
  <c r="Q74" i="15"/>
  <c r="R74" i="15" s="1"/>
  <c r="T74" i="15" s="1"/>
  <c r="Q70" i="15"/>
  <c r="R70" i="15" s="1"/>
  <c r="T70" i="15" s="1"/>
  <c r="Q66" i="15"/>
  <c r="R66" i="15" s="1"/>
  <c r="T66" i="15" s="1"/>
  <c r="Q62" i="15"/>
  <c r="R62" i="15" s="1"/>
  <c r="T62" i="15" s="1"/>
  <c r="Q58" i="15"/>
  <c r="R58" i="15" s="1"/>
  <c r="T58" i="15" s="1"/>
  <c r="Q54" i="15"/>
  <c r="R54" i="15" s="1"/>
  <c r="T54" i="15" s="1"/>
  <c r="Q50" i="15"/>
  <c r="R50" i="15" s="1"/>
  <c r="T50" i="15" s="1"/>
  <c r="Q46" i="15"/>
  <c r="R46" i="15" s="1"/>
  <c r="T46" i="15" s="1"/>
  <c r="Q42" i="15"/>
  <c r="R42" i="15" s="1"/>
  <c r="T42" i="15" s="1"/>
  <c r="Q38" i="15"/>
  <c r="R38" i="15" s="1"/>
  <c r="T38" i="15" s="1"/>
  <c r="Q34" i="15"/>
  <c r="R34" i="15" s="1"/>
  <c r="T34" i="15" s="1"/>
  <c r="Q30" i="15"/>
  <c r="R30" i="15" s="1"/>
  <c r="T30" i="15" s="1"/>
  <c r="Q26" i="15"/>
  <c r="R26" i="15" s="1"/>
  <c r="T26" i="15" s="1"/>
  <c r="Q22" i="15"/>
  <c r="R22" i="15" s="1"/>
  <c r="T22" i="15" s="1"/>
  <c r="Q18" i="15"/>
  <c r="R18" i="15" s="1"/>
  <c r="T18" i="15" s="1"/>
  <c r="Q14" i="15"/>
  <c r="R14" i="15" s="1"/>
  <c r="T14" i="15" s="1"/>
  <c r="Q10" i="15"/>
  <c r="R10" i="15" s="1"/>
  <c r="T10" i="15" s="1"/>
  <c r="Q89" i="15"/>
  <c r="R89" i="15" s="1"/>
  <c r="T89" i="15" s="1"/>
  <c r="Q57" i="15"/>
  <c r="R57" i="15" s="1"/>
  <c r="T57" i="15" s="1"/>
  <c r="Q77" i="15"/>
  <c r="R77" i="15" s="1"/>
  <c r="T77" i="15" s="1"/>
  <c r="Q61" i="15"/>
  <c r="R61" i="15" s="1"/>
  <c r="T61" i="15" s="1"/>
  <c r="Q45" i="15"/>
  <c r="R45" i="15" s="1"/>
  <c r="T45" i="15" s="1"/>
  <c r="Q29" i="15"/>
  <c r="R29" i="15" s="1"/>
  <c r="T29" i="15" s="1"/>
  <c r="Q13" i="15"/>
  <c r="R13" i="15" s="1"/>
  <c r="T13" i="15" s="1"/>
  <c r="Q73" i="15"/>
  <c r="R73" i="15" s="1"/>
  <c r="T73" i="15" s="1"/>
  <c r="Q25" i="15"/>
  <c r="R25" i="15" s="1"/>
  <c r="T25" i="15" s="1"/>
  <c r="Q9" i="15"/>
  <c r="R9" i="15" s="1"/>
  <c r="T9" i="15" s="1"/>
  <c r="Q81" i="15"/>
  <c r="R81" i="15" s="1"/>
  <c r="T81" i="15" s="1"/>
  <c r="Q65" i="15"/>
  <c r="R65" i="15" s="1"/>
  <c r="T65" i="15" s="1"/>
  <c r="Q49" i="15"/>
  <c r="R49" i="15" s="1"/>
  <c r="T49" i="15" s="1"/>
  <c r="Q33" i="15"/>
  <c r="R33" i="15" s="1"/>
  <c r="T33" i="15" s="1"/>
  <c r="Q17" i="15"/>
  <c r="R17" i="15" s="1"/>
  <c r="T17" i="15" s="1"/>
  <c r="Q41" i="15"/>
  <c r="R41" i="15" s="1"/>
  <c r="T41" i="15" s="1"/>
  <c r="Q85" i="15"/>
  <c r="R85" i="15" s="1"/>
  <c r="T85" i="15" s="1"/>
  <c r="Q69" i="15"/>
  <c r="R69" i="15" s="1"/>
  <c r="T69" i="15" s="1"/>
  <c r="Q53" i="15"/>
  <c r="R53" i="15" s="1"/>
  <c r="T53" i="15" s="1"/>
  <c r="Q37" i="15"/>
  <c r="R37" i="15" s="1"/>
  <c r="T37" i="15" s="1"/>
  <c r="Q21" i="15"/>
  <c r="R21" i="15" s="1"/>
  <c r="T21" i="15" s="1"/>
  <c r="Q6" i="15"/>
  <c r="R6" i="15" s="1"/>
  <c r="T6" i="15" s="1"/>
  <c r="Q8" i="15"/>
  <c r="R8" i="15" s="1"/>
  <c r="T8" i="15" s="1"/>
  <c r="Q7" i="15"/>
  <c r="R7" i="15" s="1"/>
  <c r="T7" i="15" s="1"/>
  <c r="F91" i="15"/>
  <c r="P91" i="15"/>
  <c r="E6" i="18" s="1"/>
  <c r="E9" i="18" s="1"/>
  <c r="T5" i="16" l="1"/>
  <c r="T19" i="16" s="1"/>
  <c r="F7" i="18" s="1"/>
  <c r="J7" i="18" s="1"/>
  <c r="M7" i="18" s="1"/>
  <c r="R19" i="16"/>
  <c r="T91" i="15"/>
  <c r="R91" i="15"/>
  <c r="G21" i="19" l="1"/>
  <c r="X91" i="15"/>
  <c r="F6" i="18"/>
  <c r="Q40" i="17"/>
  <c r="C10" i="10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J6" i="18" l="1"/>
  <c r="M6" i="18" s="1"/>
  <c r="M9" i="18" s="1"/>
  <c r="F9" i="18"/>
  <c r="L110" i="6"/>
  <c r="L109" i="6"/>
  <c r="L108" i="6"/>
  <c r="L107" i="6"/>
  <c r="L106" i="6"/>
  <c r="L105" i="6"/>
  <c r="K28" i="8"/>
  <c r="K27" i="8"/>
  <c r="K26" i="8"/>
  <c r="K25" i="8"/>
  <c r="K24" i="8"/>
  <c r="K23" i="8"/>
  <c r="K22" i="8"/>
  <c r="K21" i="8"/>
  <c r="K6" i="8"/>
  <c r="K5" i="8"/>
  <c r="J9" i="18" l="1"/>
  <c r="M13" i="18" s="1"/>
  <c r="G19" i="19"/>
  <c r="G22" i="19" s="1"/>
  <c r="L111" i="6"/>
  <c r="L112" i="6"/>
  <c r="L113" i="6"/>
  <c r="L114" i="6"/>
  <c r="L115" i="6"/>
  <c r="L116" i="6"/>
  <c r="L117" i="6"/>
  <c r="L118" i="6"/>
  <c r="L119" i="6"/>
  <c r="L120" i="6"/>
  <c r="L99" i="6"/>
  <c r="L100" i="6"/>
  <c r="L101" i="6"/>
  <c r="L102" i="6"/>
  <c r="L103" i="6"/>
  <c r="L10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H17" i="2"/>
  <c r="H9" i="2"/>
  <c r="H32" i="3"/>
  <c r="H33" i="3"/>
  <c r="H34" i="3"/>
  <c r="H35" i="3"/>
  <c r="H36" i="3"/>
  <c r="H37" i="3"/>
  <c r="H38" i="3"/>
  <c r="H39" i="3"/>
  <c r="H40" i="3"/>
  <c r="H41" i="3"/>
  <c r="H31" i="3"/>
  <c r="H44" i="3"/>
  <c r="H23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7" i="3"/>
  <c r="H42" i="3" l="1"/>
  <c r="H21" i="3"/>
  <c r="F36" i="4"/>
  <c r="F20" i="4"/>
</calcChain>
</file>

<file path=xl/sharedStrings.xml><?xml version="1.0" encoding="utf-8"?>
<sst xmlns="http://schemas.openxmlformats.org/spreadsheetml/2006/main" count="1493" uniqueCount="337">
  <si>
    <t>Total Slabs/ Floors</t>
  </si>
  <si>
    <t>Year of construction</t>
  </si>
  <si>
    <t>Structure condition</t>
  </si>
  <si>
    <t>RCC framed pillar beam column structure on RCC slab</t>
  </si>
  <si>
    <t>RB wall structure</t>
  </si>
  <si>
    <t>GI shed roof mounted on iron pillars, trusses frame structure</t>
  </si>
  <si>
    <t>Glass facade on RCC steel frame</t>
  </si>
  <si>
    <t>AC sheet roofed building mounted on steel trusses resting on RCC column</t>
  </si>
  <si>
    <t>S.No.</t>
  </si>
  <si>
    <t>FACTORY BUILDINGS</t>
  </si>
  <si>
    <t>Floor wise Height (ft.)</t>
  </si>
  <si>
    <t xml:space="preserve">CIVIL/STRUCTURES VALUATION </t>
  </si>
  <si>
    <t>Drainage Length in Running Meter</t>
  </si>
  <si>
    <t>Building/ Block Name</t>
  </si>
  <si>
    <t>Type of construction
(select from drop down)</t>
  </si>
  <si>
    <t>GI shed roof mounted on iron pillars, trusses frame structure with outer brick wall</t>
  </si>
  <si>
    <t>Area
(in sq. mtr.)</t>
  </si>
  <si>
    <t>Area
(sq. fts.)</t>
  </si>
  <si>
    <t>GREEN TYRE STORAGE</t>
  </si>
  <si>
    <t>WORK SHOP</t>
  </si>
  <si>
    <t>BOILER HOUSE</t>
  </si>
  <si>
    <t>WEIGH BRIDGE</t>
  </si>
  <si>
    <t>ASH SILO</t>
  </si>
  <si>
    <t>Total Height</t>
  </si>
  <si>
    <t>CANTEEN</t>
  </si>
  <si>
    <t>SECURITY OFFICE</t>
  </si>
  <si>
    <t>CO-OPERATIVE SOCIETY</t>
  </si>
  <si>
    <t>PRODUCTION HALL</t>
  </si>
  <si>
    <t>ZELL</t>
  </si>
  <si>
    <t>SULPHUR GODOWN</t>
  </si>
  <si>
    <t>Total</t>
  </si>
  <si>
    <t>Sl NO</t>
  </si>
  <si>
    <t xml:space="preserve">Boundary compound wall </t>
  </si>
  <si>
    <t>RMTS</t>
  </si>
  <si>
    <t>VTP PLANT 1 BOUNDARY DIMENSIONS</t>
  </si>
  <si>
    <t>OTR PLANT 3 BOUNDARY DIMENSIONS</t>
  </si>
  <si>
    <t>BOUNDARY WALL LENGTHS</t>
  </si>
  <si>
    <t>VTP PLANT 1 INTERNAL ROAD DIMENSIONS</t>
  </si>
  <si>
    <t>ROAD PORTION</t>
  </si>
  <si>
    <t xml:space="preserve">DRAINAGE LENGTH </t>
  </si>
  <si>
    <t>VTP PLANT 1 INTERNAL DRAINAGE LENGTHS</t>
  </si>
  <si>
    <t>UTILIIES SURROUND</t>
  </si>
  <si>
    <t>SHOP FLOOR SURROUND</t>
  </si>
  <si>
    <t>SCRAP YARD SURROUND</t>
  </si>
  <si>
    <t>AD BLOCK SURROUND</t>
  </si>
  <si>
    <t>RMS STORES SURROUND</t>
  </si>
  <si>
    <t>MTS</t>
  </si>
  <si>
    <t>TOTAL</t>
  </si>
  <si>
    <t>OTR PLANT 3 INTERNAL DRAINAGE LENGTHS</t>
  </si>
  <si>
    <t>SECURITY ROAD SURROUND</t>
  </si>
  <si>
    <t>UTILITIES SURROUND</t>
  </si>
  <si>
    <t>COOLING TOWER SURROUND</t>
  </si>
  <si>
    <t>REAR SIDE ROAD DRAIN WESTERN</t>
  </si>
  <si>
    <t>SL NO</t>
  </si>
  <si>
    <t>Banbury back side road</t>
  </si>
  <si>
    <t>Engg stores road</t>
  </si>
  <si>
    <t>Scrap yard road</t>
  </si>
  <si>
    <t>AD Block road</t>
  </si>
  <si>
    <t>Material gate road</t>
  </si>
  <si>
    <t>FGS Road</t>
  </si>
  <si>
    <t>Main gate road</t>
  </si>
  <si>
    <t>OTR PLANT 3 INTERNAL ROAD  DIMENSIONS</t>
  </si>
  <si>
    <t>A</t>
  </si>
  <si>
    <t>Prodn hall &amp; FGS entry road</t>
  </si>
  <si>
    <t>Utlities road</t>
  </si>
  <si>
    <t>DRDO building road</t>
  </si>
  <si>
    <t>yard</t>
  </si>
  <si>
    <t>wide</t>
  </si>
  <si>
    <t>Road</t>
  </si>
  <si>
    <t>VTP1</t>
  </si>
  <si>
    <t>OTR</t>
  </si>
  <si>
    <t>Yard</t>
  </si>
  <si>
    <t>BANBURY (ground 6.5 mts ht) + (3 floors of 5.5 mts ht each)</t>
  </si>
  <si>
    <t xml:space="preserve">BANBURY (GF 5300sqm) + Mez 200sqm </t>
  </si>
  <si>
    <t xml:space="preserve">BANBURY (GF 5300sqm) + I floor 1368 sqm </t>
  </si>
  <si>
    <t xml:space="preserve">BANBURY (GF 5300sqm) + II floor 1116 sqm </t>
  </si>
  <si>
    <t>BANBURY (GF 5300sqm) + III floor 1116 sqm)</t>
  </si>
  <si>
    <t>RAW MATERIAL STORE</t>
  </si>
  <si>
    <t>5a</t>
  </si>
  <si>
    <t>SALVAGE ROOM</t>
  </si>
  <si>
    <t>COMPRESSOR ROOM &amp; CHILLERS</t>
  </si>
  <si>
    <t xml:space="preserve">BOILER HOUSE Texmaco (GF 565 SQM)  +  I floor  565m2 </t>
  </si>
  <si>
    <t xml:space="preserve">BOILER HOUSE Texmaco (GF 565 SQM)  +  II floor  565m2 </t>
  </si>
  <si>
    <t xml:space="preserve">BOILER HOUSE Texmaco (GF 565 SQM)  +  III floor  565m2 </t>
  </si>
  <si>
    <t xml:space="preserve"> 7a</t>
  </si>
  <si>
    <t>W I L BOILER HOUSE</t>
  </si>
  <si>
    <t xml:space="preserve">TS # 01 HOUSE </t>
  </si>
  <si>
    <t>TS # 01 HOUSE (GF 210 sqm)  + 230 sqm</t>
  </si>
  <si>
    <t>OFFICES &amp; LABORATORIES (GF + FF)</t>
  </si>
  <si>
    <t>OFFICES &amp; LABORATORIES -  I floor = 1020 m2</t>
  </si>
  <si>
    <t>10a</t>
  </si>
  <si>
    <t>EXCISE RECORD ROOM</t>
  </si>
  <si>
    <t>10b</t>
  </si>
  <si>
    <t>LADIES ROOM</t>
  </si>
  <si>
    <t>10c</t>
  </si>
  <si>
    <t>TRAINING ROOM ON 1ST FLOOR CANTEEN</t>
  </si>
  <si>
    <t>MAIN ENTRANCE</t>
  </si>
  <si>
    <t xml:space="preserve">OCCUPATIONAL HEALTH CENTRE </t>
  </si>
  <si>
    <t>TYRE REPAIR AREA</t>
  </si>
  <si>
    <t>BEAD ROOM</t>
  </si>
  <si>
    <t>HEAT EXCHANGER STATION</t>
  </si>
  <si>
    <t>COOLING TOWER</t>
  </si>
  <si>
    <t>GREEN TYRE PAINTING BOOTH</t>
  </si>
  <si>
    <t>17 a</t>
  </si>
  <si>
    <t>CEMENT HOUSE</t>
  </si>
  <si>
    <t>DG HOUSE (1 &amp; 2) AND  (3, 4 &amp; 5)</t>
  </si>
  <si>
    <t>SECURITY POST MATERIAL GATE</t>
  </si>
  <si>
    <t>WORKERS CYCLE STAND</t>
  </si>
  <si>
    <t>WORKERS REST ROOM</t>
  </si>
  <si>
    <t>DOMESTIC EFFLUENT TREATMENT PLANT</t>
  </si>
  <si>
    <t>COMBINED EFFLUENT TREATMENT PLANT</t>
  </si>
  <si>
    <t>BIO DEGRADABLE WASTE PIT AREA</t>
  </si>
  <si>
    <t>LPG STATION AND YARD</t>
  </si>
  <si>
    <t>NAPTHA STORAGE YARD</t>
  </si>
  <si>
    <t>HSD &amp; FO STORAGE YARD</t>
  </si>
  <si>
    <t>PROCESS OIL YARD</t>
  </si>
  <si>
    <t>66 KV SWITCH YARD</t>
  </si>
  <si>
    <t>TS # 03</t>
  </si>
  <si>
    <t>TS # 04</t>
  </si>
  <si>
    <t>33 a</t>
  </si>
  <si>
    <t>TRANSFORMER AREA</t>
  </si>
  <si>
    <t xml:space="preserve">TS # 2 PANEL ROOM </t>
  </si>
  <si>
    <t>34 a</t>
  </si>
  <si>
    <t>TS # 05</t>
  </si>
  <si>
    <t>BU / SSU 1 SHOP FLOOR OFFICES</t>
  </si>
  <si>
    <t>36 a</t>
  </si>
  <si>
    <t>ENGINEERING STORES CELLAR</t>
  </si>
  <si>
    <t>CARBON BLACK STORES</t>
  </si>
  <si>
    <t>SCRAP TYRE STORAGE</t>
  </si>
  <si>
    <t>CAR PARKING</t>
  </si>
  <si>
    <t>LIFT ROOM</t>
  </si>
  <si>
    <t>DAY OIL TANK</t>
  </si>
  <si>
    <t>GARDEN TOOLS ROOM</t>
  </si>
  <si>
    <t>COOKING GAS STORAGE AT CANTEEN</t>
  </si>
  <si>
    <t>GAS STORAGE ROOMS</t>
  </si>
  <si>
    <t>2 WHEELER PARKING FOR EXECUTIVES</t>
  </si>
  <si>
    <t>70 KL FURNACE OIL TANK</t>
  </si>
  <si>
    <t>RAW  WATER RESERVOIR</t>
  </si>
  <si>
    <t>VTEU OFFICE</t>
  </si>
  <si>
    <t>SECURITY WATCHMAN TOWER</t>
  </si>
  <si>
    <t>LUBRICANT STORAGE YARD</t>
  </si>
  <si>
    <t>ENGG STORES MATERIAL YARD</t>
  </si>
  <si>
    <t>RMS EXTENSION BOTH SIDES 2 NOS</t>
  </si>
  <si>
    <t>NEW RMS EXTENSION</t>
  </si>
  <si>
    <t>2 WHEELER PARKING OUTSIDE</t>
  </si>
  <si>
    <t xml:space="preserve">TIME OFFICE </t>
  </si>
  <si>
    <t>RMS STORAGE PLATFORM (PAVER)</t>
  </si>
  <si>
    <t>SCRAP TYRE BEAD CUTTING AREA</t>
  </si>
  <si>
    <t>TEMPORARY TYRE STOCKING</t>
  </si>
  <si>
    <t>4 MW DG HOUSE</t>
  </si>
  <si>
    <t xml:space="preserve">4 MW DG HOUSE ele bay I floor </t>
  </si>
  <si>
    <t>250 KL FURNACE OIL TANK</t>
  </si>
  <si>
    <t>FURNACE OIL DAY, TANK SETTLING TANK, HSD TANK,SLUDGE TANK</t>
  </si>
  <si>
    <t>ADDITIONAL CHILLED WATER UNIT</t>
  </si>
  <si>
    <t>FLAG POST</t>
  </si>
  <si>
    <t>TEMPORARY TYRE STOARGE SHED</t>
  </si>
  <si>
    <t>FINANCE DEPARTMENT</t>
  </si>
  <si>
    <t>BU 5 OFFICE</t>
  </si>
  <si>
    <t>TYRE TEST HOUSE</t>
  </si>
  <si>
    <t>TYRE TRANSFER BAY</t>
  </si>
  <si>
    <t>MOULD CLEANING</t>
  </si>
  <si>
    <t>CONTRACTOR SHEDS</t>
  </si>
  <si>
    <t>TEMP TYRE STORAGE ( C )</t>
  </si>
  <si>
    <t>LCV RADIALS ROOM (OLD TUBE ROOM)</t>
  </si>
  <si>
    <t>FINISHED GOODS STORE WITH MEZ FLOOR</t>
  </si>
  <si>
    <t>FINISHED GOODS STORE (GF 2916 sqm) + MEZ FLOOR 2500sqm</t>
  </si>
  <si>
    <t>TEMP TYRES STORAGE (A)</t>
  </si>
  <si>
    <t>TEMP TYRES STORAGE (B)</t>
  </si>
  <si>
    <t>COAL FIRED BOILER HOUSE ( I J T )</t>
  </si>
  <si>
    <t>COMPOUND LAB CELLAR</t>
  </si>
  <si>
    <t>TRANSPORTERS ROOM</t>
  </si>
  <si>
    <t>INTERNAL AUDITORS OFFICE</t>
  </si>
  <si>
    <t>CHIMNEY &amp; ID FAN ROOMS 2 NOS</t>
  </si>
  <si>
    <t>DM PLANT</t>
  </si>
  <si>
    <t>N - PIT FOR DM PLANT</t>
  </si>
  <si>
    <t>SDM TANK</t>
  </si>
  <si>
    <t>INSTRUMENTATION LAB</t>
  </si>
  <si>
    <t>SCRAP YARD</t>
  </si>
  <si>
    <t>1975 to 2014</t>
  </si>
  <si>
    <t>do</t>
  </si>
  <si>
    <t>6.5 / 7.5</t>
  </si>
  <si>
    <t>6.5 / 5.5</t>
  </si>
  <si>
    <t>\</t>
  </si>
  <si>
    <t>RCC</t>
  </si>
  <si>
    <t>SHEET</t>
  </si>
  <si>
    <t>OPN</t>
  </si>
  <si>
    <t>STR STL</t>
  </si>
  <si>
    <t>MAIN BUILDING</t>
  </si>
  <si>
    <t>MAIN BUILDING (MEZZANINE FLOR)</t>
  </si>
  <si>
    <t>OFFICE BUILT UP AREA (332M2)</t>
  </si>
  <si>
    <t>TOILET-1 (GF) (88 M2)</t>
  </si>
  <si>
    <t>TOILET-1, 3 FLOORS (88M2)</t>
  </si>
  <si>
    <t>TOILET-2, 3 FLOORS (106 M2)</t>
  </si>
  <si>
    <t>LIFT ROOM  (GF) (28 M2)</t>
  </si>
  <si>
    <t>LIFT ROOM 3 FLOORS (136 M2)</t>
  </si>
  <si>
    <t>STAIRCASE HEAD ROOM 3 FLOORS (143 M2)</t>
  </si>
  <si>
    <t>STAIRCASE HEAD ROOM 3 FLOORS (72 M2)</t>
  </si>
  <si>
    <t>TIME OFFICE</t>
  </si>
  <si>
    <t>OHC</t>
  </si>
  <si>
    <t>WORKERS CHANGE ROOM</t>
  </si>
  <si>
    <t>SUB STATION</t>
  </si>
  <si>
    <t>UTILITY AREA</t>
  </si>
  <si>
    <t>UTILITY MEZZANINE</t>
  </si>
  <si>
    <t>CAR PARKING AREA</t>
  </si>
  <si>
    <t>MCS 2 WHELLER PARKING AREA</t>
  </si>
  <si>
    <t>EMPLOEES 2 WHELLER PARKING AREA</t>
  </si>
  <si>
    <t>WEIGH BRIDGE CONTROL ROOM</t>
  </si>
  <si>
    <t xml:space="preserve">COOLING TOWER </t>
  </si>
  <si>
    <t>STEEL CORD CUTTING MACHINE BUILDING (35X20)M</t>
  </si>
  <si>
    <t>Grand Total</t>
  </si>
  <si>
    <t>WEIGHBRIDGE &amp; CONTROL ROOM</t>
  </si>
  <si>
    <t>COAL SHED</t>
  </si>
  <si>
    <t>COAL CRUSHER UNIT</t>
  </si>
  <si>
    <t>GRIZZLY HOPPER UNIT</t>
  </si>
  <si>
    <t>TOILET</t>
  </si>
  <si>
    <t>SECURITY OFFICE &amp; TIME OFFICE</t>
  </si>
  <si>
    <t>Floor wise Height (MTR.)</t>
  </si>
  <si>
    <t>RMS</t>
  </si>
  <si>
    <t xml:space="preserve">BANBURY &amp; MIXING </t>
  </si>
  <si>
    <t>STOCK PREPERATION</t>
  </si>
  <si>
    <t>TYRE BUILDING</t>
  </si>
  <si>
    <t>TYRE CURING &amp; FINAL FINISH</t>
  </si>
  <si>
    <t>FGWH ( INCLUDING Mezz. )</t>
  </si>
  <si>
    <t>MOULD SHOP</t>
  </si>
  <si>
    <t>DG &amp; TRANSFORMER STATION &amp;YARD 1,2,3</t>
  </si>
  <si>
    <t>RECEIVING &amp;ENG STORES</t>
  </si>
  <si>
    <t>CHANGE ROOM &amp; CANTEEN</t>
  </si>
  <si>
    <t>RCC TANK</t>
  </si>
  <si>
    <t>UTILITY AND SRVICES</t>
  </si>
  <si>
    <t xml:space="preserve">HSD STORAGE </t>
  </si>
  <si>
    <t>CYCLE PARKING</t>
  </si>
  <si>
    <t>SECURITY 1,2,3</t>
  </si>
  <si>
    <t xml:space="preserve">FIRE STATION </t>
  </si>
  <si>
    <t>RESERVOIRS</t>
  </si>
  <si>
    <t xml:space="preserve">CARBON GODOWN </t>
  </si>
  <si>
    <t>CABLE YARD</t>
  </si>
  <si>
    <t>COOLING TOWERS</t>
  </si>
  <si>
    <t>ETP</t>
  </si>
  <si>
    <t>COAL  FIRED BOILER , ESP &amp; MCC PANEL ROOM , CHIMNEY</t>
  </si>
  <si>
    <t>SULPHUR STORES</t>
  </si>
  <si>
    <t xml:space="preserve">CREEL STORE EXTENSION </t>
  </si>
  <si>
    <t xml:space="preserve">CAR PARKING </t>
  </si>
  <si>
    <t>NAPTHA SHED</t>
  </si>
  <si>
    <t xml:space="preserve">DG ROOM &amp; ANCILLARIES </t>
  </si>
  <si>
    <t>NITROGEN STORAGE AREA</t>
  </si>
  <si>
    <t>BOUNDARY COMPOUND WALL</t>
  </si>
  <si>
    <t>RMT</t>
  </si>
  <si>
    <t xml:space="preserve">NORTH WALL </t>
  </si>
  <si>
    <t>SOUTH WALL</t>
  </si>
  <si>
    <t>EAST WALL</t>
  </si>
  <si>
    <t>WEST WALL</t>
  </si>
  <si>
    <t>SQM</t>
  </si>
  <si>
    <t>CIVIL/STRUCTURES VALUATION (VTP1)</t>
  </si>
  <si>
    <t>CIVIL/STRUCTURES VALUATION VTP(2)</t>
  </si>
  <si>
    <t>CIVIL/STRUCTURES VALUATION (RPT)</t>
  </si>
  <si>
    <t>CIVIL/STRUCTURES VALUATION (OTR)</t>
  </si>
  <si>
    <t>SR. No.</t>
  </si>
  <si>
    <t>Type of Structure</t>
  </si>
  <si>
    <t>Area 
(in sq.mtr)</t>
  </si>
  <si>
    <t>Area 
(in sq ft)</t>
  </si>
  <si>
    <t>Height (in ft.)</t>
  </si>
  <si>
    <t>Year of Construction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</si>
  <si>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</si>
  <si>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</si>
  <si>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</si>
  <si>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</si>
  <si>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</si>
  <si>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 per sq ft)</t>
  </si>
  <si>
    <t>Gross Replacement Value
(INR)</t>
  </si>
  <si>
    <t xml:space="preserve">Depreciation
(INR) </t>
  </si>
  <si>
    <t>Depreciated Value
(INR)</t>
  </si>
  <si>
    <t>Additional Aesthetics (Renovation)</t>
  </si>
  <si>
    <t>Depreciated Replacement Market Value
(INR)</t>
  </si>
  <si>
    <t>Remarks:</t>
  </si>
  <si>
    <t>1. All the details pertaing to the building area statement such as area, floor, etc has been taken from the site survey.</t>
  </si>
  <si>
    <t>3. The valuation is done by considering the depreciated replacement cost approach.</t>
  </si>
  <si>
    <t>Name of Building</t>
  </si>
  <si>
    <t>BUILDING VALUATION OF PROPERTY OF JK TYRES VTP1 | SITUATED AT MYSORE</t>
  </si>
  <si>
    <t>Height (in mtr.)</t>
  </si>
  <si>
    <t>Sr. No.</t>
  </si>
  <si>
    <t>Sheet</t>
  </si>
  <si>
    <t>2. All the structure that has been taken in the area statement belongs to M/s. J.K. Tyres, VTP Section, Mysore</t>
  </si>
  <si>
    <t>BUILDING VALUATION OF PROPERTY OF JK TYRES (OTR) | SITUATED AT MYSORE</t>
  </si>
  <si>
    <t>Value</t>
  </si>
  <si>
    <t>Rate per RMTS (CPWD)</t>
  </si>
  <si>
    <t>LENGTH OR AREA OF ROAD</t>
  </si>
  <si>
    <t xml:space="preserve">Rate per MTS </t>
  </si>
  <si>
    <t>West Wall</t>
  </si>
  <si>
    <t>East Wall</t>
  </si>
  <si>
    <t>North Wall</t>
  </si>
  <si>
    <t>South Wall</t>
  </si>
  <si>
    <t>RTP Dept.</t>
  </si>
  <si>
    <t>Rate</t>
  </si>
  <si>
    <t>Description</t>
  </si>
  <si>
    <t>Area of road</t>
  </si>
  <si>
    <t>Sr.No</t>
  </si>
  <si>
    <t>Particulars</t>
  </si>
  <si>
    <t>Gross Current Reproduction Cost (GCRC) (INR)</t>
  </si>
  <si>
    <t>Note:</t>
  </si>
  <si>
    <t>1.All the details related to the Buildings and civil work has been provided by Company and all the details are relied upon for the assessent.</t>
  </si>
  <si>
    <t>VTP</t>
  </si>
  <si>
    <t>Total Prospective Fair Market Value (PFMV) (INR)</t>
  </si>
  <si>
    <t>Depreciated Replacement Market Value
(Building)</t>
  </si>
  <si>
    <t>Depreciated Replacement Market Value
(Road)</t>
  </si>
  <si>
    <t>Depreciated Replacement Market Value
(Drainage)</t>
  </si>
  <si>
    <t>Depreciated Replacement Market Value
(Boundary Wall)</t>
  </si>
  <si>
    <t>2. Building Area Statement has been provided to us by the company management. On the provided details we have inspected through sample measurement which was found to be approximately same.</t>
  </si>
  <si>
    <t>Land Area</t>
  </si>
  <si>
    <t>In Acre</t>
  </si>
  <si>
    <t>In Sq.ft.</t>
  </si>
  <si>
    <t>Total Value</t>
  </si>
  <si>
    <r>
      <t xml:space="preserve">Rate Adopted
</t>
    </r>
    <r>
      <rPr>
        <b/>
        <i/>
        <sz val="11"/>
        <color theme="0"/>
        <rFont val="Calibri"/>
        <family val="2"/>
        <scheme val="minor"/>
      </rPr>
      <t>(per sq.ft.)</t>
    </r>
  </si>
  <si>
    <t>Rs.600 to Rs.700</t>
  </si>
  <si>
    <t>Notes-</t>
  </si>
  <si>
    <t>Total land area have been taken from the data provided bt the client.</t>
  </si>
  <si>
    <t>Section</t>
  </si>
  <si>
    <t xml:space="preserve">TOTAL  </t>
  </si>
  <si>
    <t>Total L&amp;B of all JK Mysore Units</t>
  </si>
  <si>
    <r>
      <t xml:space="preserve">Rate Range
</t>
    </r>
    <r>
      <rPr>
        <b/>
        <i/>
        <sz val="11"/>
        <color theme="0"/>
        <rFont val="Calibri"/>
        <family val="2"/>
        <scheme val="minor"/>
      </rPr>
      <t>(per sq.ft.)</t>
    </r>
  </si>
  <si>
    <t>RCC + SHEET ROOFING</t>
  </si>
  <si>
    <t>UTILITY AND SERVICES</t>
  </si>
  <si>
    <t>BUILDING VALUATION OF PROPERTY OF JK TYRES (TRP, R &amp; D BUILDING ) | SITUATED AT MYSORE, KARNATAKA</t>
  </si>
  <si>
    <t>R &amp; D DEPARTMENT BUILDINGS</t>
  </si>
  <si>
    <t>TRP</t>
  </si>
  <si>
    <t>SUMMARY- JK TYRES MYSORE UNIT (TRP)</t>
  </si>
  <si>
    <t xml:space="preserve">Land + Building </t>
  </si>
  <si>
    <t>OTHER CIVIL WORK</t>
  </si>
  <si>
    <t>J.K. TYRES, TRP PLANT, MYSORE</t>
  </si>
  <si>
    <t xml:space="preserve">TYPE OF RATE </t>
  </si>
  <si>
    <t>RATE PER SQ. FT.</t>
  </si>
  <si>
    <t>Allotment Rate</t>
  </si>
  <si>
    <t xml:space="preserve">Circle Rate </t>
  </si>
  <si>
    <t>Adopted Market Rate</t>
  </si>
  <si>
    <t>Rs.345/-</t>
  </si>
  <si>
    <t>Rs.836/-</t>
  </si>
  <si>
    <t>Rs.700/-</t>
  </si>
  <si>
    <t>RATE INDICATOR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</si>
</sst>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₹&quot;\ * #,##0.00_ ;_ &quot;₹&quot;\ * \-#,##0.00_ ;_ &quot;₹&quot;\ * &quot;-&quot;??_ ;_ @_ "/>
    <numFmt numFmtId="164" formatCode="0.0000"/>
    <numFmt numFmtId="165" formatCode="_ &quot;₹&quot;\ * #,##0_ ;_ &quot;₹&quot;\ * \-#,##0_ ;_ &quot;₹&quot;\ * &quot;-&quot;??_ ;_ @_ "/>
    <numFmt numFmtId="166" formatCode="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8"/>
      <name val="Arial"/>
      <family val="2"/>
    </font>
    <font>
      <sz val="8"/>
      <name val="Arial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6" borderId="0" applyNumberFormat="0" applyBorder="0" applyAlignment="0" applyProtection="0"/>
  </cellStyleXfs>
  <cellXfs count="14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top"/>
    </xf>
    <xf numFmtId="0" fontId="1" fillId="5" borderId="1" xfId="0" applyFont="1" applyFill="1" applyBorder="1"/>
    <xf numFmtId="0" fontId="0" fillId="0" borderId="1" xfId="0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righ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6" borderId="1" xfId="4" applyFont="1" applyBorder="1" applyAlignment="1">
      <alignment horizontal="center" vertical="center" wrapText="1"/>
    </xf>
    <xf numFmtId="9" fontId="1" fillId="6" borderId="1" xfId="4" applyNumberFormat="1" applyFont="1" applyBorder="1" applyAlignment="1">
      <alignment horizontal="center" vertical="center" wrapText="1"/>
    </xf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0" borderId="0" xfId="0" applyFill="1"/>
    <xf numFmtId="0" fontId="9" fillId="0" borderId="1" xfId="0" applyFont="1" applyFill="1" applyBorder="1" applyAlignment="1">
      <alignment horizontal="center" vertical="center" wrapText="1"/>
    </xf>
    <xf numFmtId="165" fontId="1" fillId="0" borderId="1" xfId="2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5" fontId="0" fillId="0" borderId="0" xfId="0" applyNumberFormat="1"/>
    <xf numFmtId="165" fontId="1" fillId="0" borderId="1" xfId="0" applyNumberFormat="1" applyFont="1" applyBorder="1"/>
    <xf numFmtId="0" fontId="1" fillId="0" borderId="1" xfId="0" applyFont="1" applyBorder="1"/>
    <xf numFmtId="0" fontId="0" fillId="0" borderId="1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65" fontId="0" fillId="0" borderId="0" xfId="2" applyNumberFormat="1" applyFont="1"/>
    <xf numFmtId="0" fontId="1" fillId="11" borderId="1" xfId="0" applyFont="1" applyFill="1" applyBorder="1" applyAlignment="1">
      <alignment horizontal="center"/>
    </xf>
    <xf numFmtId="165" fontId="1" fillId="0" borderId="1" xfId="2" applyNumberFormat="1" applyFont="1" applyBorder="1"/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4" borderId="1" xfId="0" applyFont="1" applyFill="1" applyBorder="1"/>
    <xf numFmtId="0" fontId="1" fillId="0" borderId="1" xfId="0" applyFont="1" applyBorder="1" applyAlignment="1">
      <alignment horizontal="center"/>
    </xf>
    <xf numFmtId="165" fontId="0" fillId="0" borderId="1" xfId="2" applyNumberFormat="1" applyFont="1" applyBorder="1"/>
    <xf numFmtId="165" fontId="0" fillId="0" borderId="1" xfId="0" applyNumberFormat="1" applyBorder="1"/>
    <xf numFmtId="44" fontId="11" fillId="12" borderId="1" xfId="2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44" fontId="0" fillId="0" borderId="0" xfId="0" applyNumberFormat="1"/>
    <xf numFmtId="0" fontId="0" fillId="0" borderId="0" xfId="0" applyFont="1" applyFill="1"/>
    <xf numFmtId="0" fontId="0" fillId="8" borderId="0" xfId="0" applyFont="1" applyFill="1"/>
    <xf numFmtId="2" fontId="9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65" fontId="0" fillId="0" borderId="1" xfId="2" applyNumberFormat="1" applyFont="1" applyFill="1" applyBorder="1" applyAlignment="1">
      <alignment horizontal="center" vertical="center" wrapText="1"/>
    </xf>
    <xf numFmtId="9" fontId="0" fillId="0" borderId="1" xfId="3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166" fontId="14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9" fontId="1" fillId="0" borderId="1" xfId="3" applyFont="1" applyFill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 wrapText="1"/>
    </xf>
    <xf numFmtId="0" fontId="15" fillId="13" borderId="1" xfId="0" applyFont="1" applyFill="1" applyBorder="1" applyAlignment="1">
      <alignment horizontal="center"/>
    </xf>
    <xf numFmtId="165" fontId="0" fillId="0" borderId="1" xfId="2" applyNumberFormat="1" applyFont="1" applyBorder="1" applyAlignment="1">
      <alignment horizontal="center"/>
    </xf>
    <xf numFmtId="0" fontId="15" fillId="13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5" fontId="1" fillId="12" borderId="1" xfId="0" applyNumberFormat="1" applyFont="1" applyFill="1" applyBorder="1" applyAlignment="1">
      <alignment vertical="center"/>
    </xf>
    <xf numFmtId="165" fontId="12" fillId="0" borderId="1" xfId="0" applyNumberFormat="1" applyFont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4" fontId="11" fillId="12" borderId="0" xfId="2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3" fillId="7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15" fillId="13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5" fillId="13" borderId="1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3" fillId="13" borderId="10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 vertical="center" wrapText="1"/>
    </xf>
    <xf numFmtId="0" fontId="1" fillId="11" borderId="11" xfId="0" applyFont="1" applyFill="1" applyBorder="1" applyAlignment="1">
      <alignment horizontal="center" vertical="center" wrapText="1"/>
    </xf>
  </cellXfs>
  <cellStyles count="5">
    <cellStyle name="40% - Accent1" xfId="4" builtinId="31"/>
    <cellStyle name="Currency" xfId="2" builtinId="4"/>
    <cellStyle name="Normal" xfId="0" builtinId="0"/>
    <cellStyle name="Normal 2" xfId="1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121"/>
  <sheetViews>
    <sheetView topLeftCell="A49" zoomScaleNormal="100" workbookViewId="0">
      <selection activeCell="J9" sqref="J9"/>
    </sheetView>
  </sheetViews>
  <sheetFormatPr defaultRowHeight="15" x14ac:dyDescent="0.25"/>
  <cols>
    <col min="2" max="2" width="5.140625" customWidth="1"/>
    <col min="3" max="3" width="6.140625" style="2" customWidth="1"/>
    <col min="4" max="4" width="34.85546875" style="6" bestFit="1" customWidth="1"/>
    <col min="5" max="5" width="12.5703125" style="1" customWidth="1"/>
    <col min="6" max="6" width="11.28515625" style="1" customWidth="1"/>
    <col min="7" max="8" width="12.28515625" style="1" customWidth="1"/>
    <col min="9" max="9" width="30.5703125" style="5" customWidth="1"/>
    <col min="10" max="10" width="12" style="1" customWidth="1"/>
    <col min="11" max="11" width="13.42578125" style="1" customWidth="1"/>
    <col min="12" max="12" width="11.7109375" style="1" customWidth="1"/>
    <col min="14" max="14" width="77.7109375" hidden="1" customWidth="1"/>
  </cols>
  <sheetData>
    <row r="2" spans="3:14" ht="15.75" x14ac:dyDescent="0.25">
      <c r="C2" s="101" t="s">
        <v>11</v>
      </c>
      <c r="D2" s="101"/>
      <c r="E2" s="101"/>
      <c r="F2" s="101"/>
      <c r="G2" s="101"/>
      <c r="H2" s="101"/>
      <c r="I2" s="101"/>
      <c r="J2" s="101"/>
      <c r="K2" s="101"/>
      <c r="L2" s="101"/>
    </row>
    <row r="3" spans="3:14" ht="30" x14ac:dyDescent="0.25">
      <c r="C3" s="8" t="s">
        <v>8</v>
      </c>
      <c r="D3" s="11" t="s">
        <v>13</v>
      </c>
      <c r="E3" s="8" t="s">
        <v>0</v>
      </c>
      <c r="F3" s="8" t="s">
        <v>10</v>
      </c>
      <c r="G3" s="8" t="s">
        <v>1</v>
      </c>
      <c r="H3" s="8" t="s">
        <v>23</v>
      </c>
      <c r="I3" s="8" t="s">
        <v>14</v>
      </c>
      <c r="J3" s="8" t="s">
        <v>2</v>
      </c>
      <c r="K3" s="8" t="s">
        <v>16</v>
      </c>
      <c r="L3" s="8" t="s">
        <v>17</v>
      </c>
      <c r="N3" t="s">
        <v>3</v>
      </c>
    </row>
    <row r="4" spans="3:14" ht="15" customHeight="1" x14ac:dyDescent="0.25">
      <c r="C4" s="102" t="s">
        <v>9</v>
      </c>
      <c r="D4" s="103"/>
      <c r="E4" s="103"/>
      <c r="F4" s="103"/>
      <c r="G4" s="103"/>
      <c r="H4" s="103"/>
      <c r="I4" s="103"/>
      <c r="J4" s="103"/>
      <c r="K4" s="103"/>
      <c r="L4" s="103"/>
      <c r="N4" t="s">
        <v>4</v>
      </c>
    </row>
    <row r="5" spans="3:14" x14ac:dyDescent="0.25">
      <c r="C5" s="15">
        <v>1</v>
      </c>
      <c r="D5" s="16" t="s">
        <v>27</v>
      </c>
      <c r="E5" s="4"/>
      <c r="F5" s="7"/>
      <c r="G5" s="19" t="s">
        <v>178</v>
      </c>
      <c r="H5" s="19" t="s">
        <v>180</v>
      </c>
      <c r="I5" s="19" t="s">
        <v>183</v>
      </c>
      <c r="J5" s="3"/>
      <c r="K5" s="16">
        <v>17919</v>
      </c>
      <c r="L5" s="9">
        <f>10.7642*K5</f>
        <v>192883.6998</v>
      </c>
      <c r="N5" t="s">
        <v>5</v>
      </c>
    </row>
    <row r="6" spans="3:14" ht="22.5" x14ac:dyDescent="0.25">
      <c r="C6" s="15">
        <v>2</v>
      </c>
      <c r="D6" s="16" t="s">
        <v>72</v>
      </c>
      <c r="E6" s="4"/>
      <c r="F6" s="7"/>
      <c r="G6" s="20">
        <v>1976</v>
      </c>
      <c r="H6" s="19" t="s">
        <v>181</v>
      </c>
      <c r="I6" s="19" t="s">
        <v>183</v>
      </c>
      <c r="J6" s="3"/>
      <c r="K6" s="16">
        <v>5300</v>
      </c>
      <c r="L6" s="9">
        <f t="shared" ref="L6:L69" si="0">10.7642*K6</f>
        <v>57050.26</v>
      </c>
      <c r="N6" t="s">
        <v>15</v>
      </c>
    </row>
    <row r="7" spans="3:14" x14ac:dyDescent="0.25">
      <c r="C7" s="104"/>
      <c r="D7" s="16" t="s">
        <v>73</v>
      </c>
      <c r="E7" s="4"/>
      <c r="F7" s="7"/>
      <c r="G7" s="19" t="s">
        <v>179</v>
      </c>
      <c r="H7" s="19">
        <v>3.5</v>
      </c>
      <c r="I7" s="19" t="s">
        <v>183</v>
      </c>
      <c r="J7" s="3"/>
      <c r="K7" s="16">
        <v>200</v>
      </c>
      <c r="L7" s="9">
        <f t="shared" si="0"/>
        <v>2152.84</v>
      </c>
      <c r="N7" t="s">
        <v>6</v>
      </c>
    </row>
    <row r="8" spans="3:14" x14ac:dyDescent="0.25">
      <c r="C8" s="104"/>
      <c r="D8" s="16" t="s">
        <v>74</v>
      </c>
      <c r="E8" s="4"/>
      <c r="F8" s="7"/>
      <c r="G8" s="19" t="s">
        <v>179</v>
      </c>
      <c r="H8" s="19">
        <v>5.5</v>
      </c>
      <c r="I8" s="19" t="s">
        <v>183</v>
      </c>
      <c r="J8" s="3"/>
      <c r="K8" s="16">
        <v>1368</v>
      </c>
      <c r="L8" s="9">
        <f t="shared" si="0"/>
        <v>14725.4256</v>
      </c>
      <c r="N8" t="s">
        <v>7</v>
      </c>
    </row>
    <row r="9" spans="3:14" x14ac:dyDescent="0.25">
      <c r="C9" s="104"/>
      <c r="D9" s="16" t="s">
        <v>75</v>
      </c>
      <c r="E9" s="4"/>
      <c r="F9" s="7"/>
      <c r="G9" s="19" t="s">
        <v>179</v>
      </c>
      <c r="H9" s="19">
        <v>5.5</v>
      </c>
      <c r="I9" s="19" t="s">
        <v>183</v>
      </c>
      <c r="J9" s="3"/>
      <c r="K9" s="16">
        <v>1116</v>
      </c>
      <c r="L9" s="9">
        <f t="shared" si="0"/>
        <v>12012.8472</v>
      </c>
    </row>
    <row r="10" spans="3:14" x14ac:dyDescent="0.25">
      <c r="C10" s="104"/>
      <c r="D10" s="16" t="s">
        <v>76</v>
      </c>
      <c r="E10" s="4"/>
      <c r="F10" s="7"/>
      <c r="G10" s="19" t="s">
        <v>179</v>
      </c>
      <c r="H10" s="19">
        <v>5.5</v>
      </c>
      <c r="I10" s="19" t="s">
        <v>183</v>
      </c>
      <c r="J10" s="3"/>
      <c r="K10" s="16">
        <v>1116</v>
      </c>
      <c r="L10" s="9">
        <f t="shared" si="0"/>
        <v>12012.8472</v>
      </c>
    </row>
    <row r="11" spans="3:14" x14ac:dyDescent="0.25">
      <c r="C11" s="15">
        <v>3</v>
      </c>
      <c r="D11" s="16" t="s">
        <v>28</v>
      </c>
      <c r="E11" s="4"/>
      <c r="F11" s="12"/>
      <c r="G11" s="20">
        <v>1976</v>
      </c>
      <c r="H11" s="19">
        <v>6.5</v>
      </c>
      <c r="I11" s="19" t="s">
        <v>183</v>
      </c>
      <c r="J11" s="3"/>
      <c r="K11" s="16">
        <v>1512</v>
      </c>
      <c r="L11" s="9">
        <f t="shared" si="0"/>
        <v>16275.4704</v>
      </c>
    </row>
    <row r="12" spans="3:14" x14ac:dyDescent="0.25">
      <c r="C12" s="15">
        <v>4</v>
      </c>
      <c r="D12" s="16" t="s">
        <v>77</v>
      </c>
      <c r="E12" s="4"/>
      <c r="F12" s="10"/>
      <c r="G12" s="19" t="s">
        <v>179</v>
      </c>
      <c r="H12" s="19">
        <v>6</v>
      </c>
      <c r="I12" s="19" t="s">
        <v>184</v>
      </c>
      <c r="J12" s="3"/>
      <c r="K12" s="16">
        <v>2916</v>
      </c>
      <c r="L12" s="9">
        <f t="shared" si="0"/>
        <v>31388.407200000001</v>
      </c>
    </row>
    <row r="13" spans="3:14" x14ac:dyDescent="0.25">
      <c r="C13" s="15">
        <v>5</v>
      </c>
      <c r="D13" s="16" t="s">
        <v>19</v>
      </c>
      <c r="E13" s="4"/>
      <c r="F13" s="12"/>
      <c r="G13" s="19" t="s">
        <v>179</v>
      </c>
      <c r="H13" s="19">
        <v>6</v>
      </c>
      <c r="I13" s="19" t="s">
        <v>183</v>
      </c>
      <c r="J13" s="3"/>
      <c r="K13" s="16">
        <v>780</v>
      </c>
      <c r="L13" s="9">
        <f t="shared" si="0"/>
        <v>8396.0760000000009</v>
      </c>
    </row>
    <row r="14" spans="3:14" x14ac:dyDescent="0.25">
      <c r="C14" s="15" t="s">
        <v>78</v>
      </c>
      <c r="D14" s="16" t="s">
        <v>79</v>
      </c>
      <c r="E14" s="4"/>
      <c r="F14" s="10"/>
      <c r="G14" s="19" t="s">
        <v>179</v>
      </c>
      <c r="H14" s="19">
        <v>6</v>
      </c>
      <c r="I14" s="19" t="s">
        <v>183</v>
      </c>
      <c r="J14" s="3"/>
      <c r="K14" s="16">
        <v>300</v>
      </c>
      <c r="L14" s="9">
        <f t="shared" si="0"/>
        <v>3229.26</v>
      </c>
    </row>
    <row r="15" spans="3:14" x14ac:dyDescent="0.25">
      <c r="C15" s="15">
        <v>6</v>
      </c>
      <c r="D15" s="16" t="s">
        <v>80</v>
      </c>
      <c r="E15" s="4"/>
      <c r="F15" s="10"/>
      <c r="G15" s="19" t="s">
        <v>179</v>
      </c>
      <c r="H15" s="19">
        <v>4.5</v>
      </c>
      <c r="I15" s="19" t="s">
        <v>183</v>
      </c>
      <c r="J15" s="3"/>
      <c r="K15" s="16">
        <v>1905</v>
      </c>
      <c r="L15" s="9">
        <f t="shared" si="0"/>
        <v>20505.800999999999</v>
      </c>
    </row>
    <row r="16" spans="3:14" x14ac:dyDescent="0.25">
      <c r="C16" s="100">
        <v>7</v>
      </c>
      <c r="D16" s="16" t="s">
        <v>20</v>
      </c>
      <c r="E16" s="4"/>
      <c r="F16" s="10"/>
      <c r="G16" s="19" t="s">
        <v>179</v>
      </c>
      <c r="H16" s="19">
        <v>4.5</v>
      </c>
      <c r="I16" s="19" t="s">
        <v>183</v>
      </c>
      <c r="J16" s="3"/>
      <c r="K16" s="16">
        <v>565</v>
      </c>
      <c r="L16" s="9">
        <f t="shared" si="0"/>
        <v>6081.7730000000001</v>
      </c>
    </row>
    <row r="17" spans="3:12" ht="22.5" x14ac:dyDescent="0.25">
      <c r="C17" s="100"/>
      <c r="D17" s="16" t="s">
        <v>81</v>
      </c>
      <c r="E17" s="4"/>
      <c r="F17" s="10"/>
      <c r="G17" s="19" t="s">
        <v>179</v>
      </c>
      <c r="H17" s="19">
        <v>4</v>
      </c>
      <c r="I17" s="19" t="s">
        <v>183</v>
      </c>
      <c r="J17" s="3"/>
      <c r="K17" s="16">
        <v>565</v>
      </c>
      <c r="L17" s="9">
        <f t="shared" si="0"/>
        <v>6081.7730000000001</v>
      </c>
    </row>
    <row r="18" spans="3:12" ht="22.5" x14ac:dyDescent="0.25">
      <c r="C18" s="100"/>
      <c r="D18" s="16" t="s">
        <v>82</v>
      </c>
      <c r="E18" s="4"/>
      <c r="F18" s="10"/>
      <c r="G18" s="19" t="s">
        <v>179</v>
      </c>
      <c r="H18" s="19">
        <v>4</v>
      </c>
      <c r="I18" s="19" t="s">
        <v>183</v>
      </c>
      <c r="J18" s="3"/>
      <c r="K18" s="16">
        <v>565</v>
      </c>
      <c r="L18" s="9">
        <f t="shared" si="0"/>
        <v>6081.7730000000001</v>
      </c>
    </row>
    <row r="19" spans="3:12" ht="22.5" x14ac:dyDescent="0.25">
      <c r="C19" s="100"/>
      <c r="D19" s="16" t="s">
        <v>83</v>
      </c>
      <c r="E19" s="4"/>
      <c r="F19" s="10"/>
      <c r="G19" s="19" t="s">
        <v>179</v>
      </c>
      <c r="H19" s="19">
        <v>4</v>
      </c>
      <c r="I19" s="19" t="s">
        <v>183</v>
      </c>
      <c r="J19" s="3"/>
      <c r="K19" s="16">
        <v>565</v>
      </c>
      <c r="L19" s="9">
        <f t="shared" si="0"/>
        <v>6081.7730000000001</v>
      </c>
    </row>
    <row r="20" spans="3:12" x14ac:dyDescent="0.25">
      <c r="C20" s="15" t="s">
        <v>84</v>
      </c>
      <c r="D20" s="16" t="s">
        <v>85</v>
      </c>
      <c r="E20" s="4"/>
      <c r="F20" s="10"/>
      <c r="G20" s="19" t="s">
        <v>179</v>
      </c>
      <c r="H20" s="19">
        <v>6.5</v>
      </c>
      <c r="I20" s="19" t="s">
        <v>184</v>
      </c>
      <c r="J20" s="3"/>
      <c r="K20" s="16">
        <v>174</v>
      </c>
      <c r="L20" s="9">
        <f t="shared" si="0"/>
        <v>1872.9708000000001</v>
      </c>
    </row>
    <row r="21" spans="3:12" x14ac:dyDescent="0.25">
      <c r="C21" s="100">
        <v>8</v>
      </c>
      <c r="D21" s="16" t="s">
        <v>86</v>
      </c>
      <c r="E21" s="4"/>
      <c r="F21" s="10"/>
      <c r="G21" s="19" t="s">
        <v>179</v>
      </c>
      <c r="H21" s="19">
        <v>3.5</v>
      </c>
      <c r="I21" s="19" t="s">
        <v>183</v>
      </c>
      <c r="J21" s="3"/>
      <c r="K21" s="16">
        <v>210</v>
      </c>
      <c r="L21" s="9">
        <f t="shared" si="0"/>
        <v>2260.482</v>
      </c>
    </row>
    <row r="22" spans="3:12" x14ac:dyDescent="0.25">
      <c r="C22" s="100"/>
      <c r="D22" s="16" t="s">
        <v>87</v>
      </c>
      <c r="E22" s="4"/>
      <c r="F22" s="10"/>
      <c r="G22" s="19" t="s">
        <v>179</v>
      </c>
      <c r="H22" s="19">
        <v>3.5</v>
      </c>
      <c r="I22" s="19" t="s">
        <v>183</v>
      </c>
      <c r="J22" s="3"/>
      <c r="K22" s="16">
        <v>230</v>
      </c>
      <c r="L22" s="9">
        <f t="shared" si="0"/>
        <v>2475.7660000000001</v>
      </c>
    </row>
    <row r="23" spans="3:12" x14ac:dyDescent="0.25">
      <c r="C23" s="100">
        <v>9</v>
      </c>
      <c r="D23" s="16" t="s">
        <v>88</v>
      </c>
      <c r="E23" s="7"/>
      <c r="F23" s="7"/>
      <c r="G23" s="19" t="s">
        <v>179</v>
      </c>
      <c r="H23" s="19">
        <v>3.2</v>
      </c>
      <c r="I23" s="19" t="s">
        <v>183</v>
      </c>
      <c r="J23" s="3"/>
      <c r="K23" s="16">
        <v>1256</v>
      </c>
      <c r="L23" s="9">
        <f t="shared" si="0"/>
        <v>13519.835200000001</v>
      </c>
    </row>
    <row r="24" spans="3:12" x14ac:dyDescent="0.25">
      <c r="C24" s="100"/>
      <c r="D24" s="16" t="s">
        <v>89</v>
      </c>
      <c r="E24" s="7"/>
      <c r="F24" s="7"/>
      <c r="G24" s="19" t="s">
        <v>179</v>
      </c>
      <c r="H24" s="19">
        <v>3.5</v>
      </c>
      <c r="I24" s="19" t="s">
        <v>183</v>
      </c>
      <c r="J24" s="3"/>
      <c r="K24" s="16">
        <v>1020</v>
      </c>
      <c r="L24" s="9">
        <f t="shared" si="0"/>
        <v>10979.484</v>
      </c>
    </row>
    <row r="25" spans="3:12" x14ac:dyDescent="0.25">
      <c r="C25" s="15">
        <v>10</v>
      </c>
      <c r="D25" s="16" t="s">
        <v>24</v>
      </c>
      <c r="E25" s="7"/>
      <c r="F25" s="7"/>
      <c r="G25" s="19" t="s">
        <v>179</v>
      </c>
      <c r="H25" s="19">
        <v>3.2</v>
      </c>
      <c r="I25" s="19" t="s">
        <v>183</v>
      </c>
      <c r="J25" s="3"/>
      <c r="K25" s="16">
        <v>990</v>
      </c>
      <c r="L25" s="9">
        <f t="shared" si="0"/>
        <v>10656.558000000001</v>
      </c>
    </row>
    <row r="26" spans="3:12" x14ac:dyDescent="0.25">
      <c r="C26" s="15" t="s">
        <v>90</v>
      </c>
      <c r="D26" s="16" t="s">
        <v>91</v>
      </c>
      <c r="E26" s="7"/>
      <c r="F26" s="12"/>
      <c r="G26" s="19" t="s">
        <v>179</v>
      </c>
      <c r="H26" s="19">
        <v>3</v>
      </c>
      <c r="I26" s="19" t="s">
        <v>184</v>
      </c>
      <c r="J26" s="3"/>
      <c r="K26" s="16">
        <v>44</v>
      </c>
      <c r="L26" s="9">
        <f t="shared" si="0"/>
        <v>473.62480000000005</v>
      </c>
    </row>
    <row r="27" spans="3:12" x14ac:dyDescent="0.25">
      <c r="C27" s="15" t="s">
        <v>92</v>
      </c>
      <c r="D27" s="16" t="s">
        <v>93</v>
      </c>
      <c r="E27" s="7"/>
      <c r="F27" s="12"/>
      <c r="G27" s="19" t="s">
        <v>179</v>
      </c>
      <c r="H27" s="19">
        <v>3.2</v>
      </c>
      <c r="I27" s="19" t="s">
        <v>183</v>
      </c>
      <c r="J27" s="3"/>
      <c r="K27" s="16">
        <v>28</v>
      </c>
      <c r="L27" s="9">
        <f t="shared" si="0"/>
        <v>301.39760000000001</v>
      </c>
    </row>
    <row r="28" spans="3:12" x14ac:dyDescent="0.25">
      <c r="C28" s="15" t="s">
        <v>94</v>
      </c>
      <c r="D28" s="16" t="s">
        <v>95</v>
      </c>
      <c r="E28" s="7"/>
      <c r="F28" s="12"/>
      <c r="G28" s="19" t="s">
        <v>179</v>
      </c>
      <c r="H28" s="19">
        <v>3.2</v>
      </c>
      <c r="I28" s="19" t="s">
        <v>183</v>
      </c>
      <c r="J28" s="3"/>
      <c r="K28" s="16">
        <v>175</v>
      </c>
      <c r="L28" s="9">
        <f t="shared" si="0"/>
        <v>1883.7350000000001</v>
      </c>
    </row>
    <row r="29" spans="3:12" x14ac:dyDescent="0.25">
      <c r="C29" s="15">
        <v>11</v>
      </c>
      <c r="D29" s="16" t="s">
        <v>96</v>
      </c>
      <c r="E29" s="7"/>
      <c r="F29" s="12"/>
      <c r="G29" s="19" t="s">
        <v>179</v>
      </c>
      <c r="H29" s="19">
        <v>4.5</v>
      </c>
      <c r="I29" s="19" t="s">
        <v>183</v>
      </c>
      <c r="J29" s="3"/>
      <c r="K29" s="16">
        <v>127</v>
      </c>
      <c r="L29" s="9">
        <f t="shared" si="0"/>
        <v>1367.0534</v>
      </c>
    </row>
    <row r="30" spans="3:12" x14ac:dyDescent="0.25">
      <c r="C30" s="15">
        <v>12</v>
      </c>
      <c r="D30" s="16" t="s">
        <v>97</v>
      </c>
      <c r="E30" s="7"/>
      <c r="F30" s="12"/>
      <c r="G30" s="19" t="s">
        <v>179</v>
      </c>
      <c r="H30" s="19">
        <v>3.2</v>
      </c>
      <c r="I30" s="19" t="s">
        <v>184</v>
      </c>
      <c r="J30" s="3"/>
      <c r="K30" s="16">
        <v>66</v>
      </c>
      <c r="L30" s="9">
        <f t="shared" si="0"/>
        <v>710.43720000000008</v>
      </c>
    </row>
    <row r="31" spans="3:12" x14ac:dyDescent="0.25">
      <c r="C31" s="15">
        <v>13</v>
      </c>
      <c r="D31" s="18" t="s">
        <v>98</v>
      </c>
      <c r="E31" s="7"/>
      <c r="F31" s="12"/>
      <c r="G31" s="19" t="s">
        <v>179</v>
      </c>
      <c r="H31" s="19">
        <v>3.2</v>
      </c>
      <c r="I31" s="19" t="s">
        <v>184</v>
      </c>
      <c r="J31" s="3"/>
      <c r="K31" s="16">
        <v>216</v>
      </c>
      <c r="L31" s="9">
        <f t="shared" si="0"/>
        <v>2325.0672</v>
      </c>
    </row>
    <row r="32" spans="3:12" x14ac:dyDescent="0.25">
      <c r="C32" s="15">
        <v>14</v>
      </c>
      <c r="D32" s="16" t="s">
        <v>99</v>
      </c>
      <c r="E32" s="7"/>
      <c r="F32" s="12"/>
      <c r="G32" s="19" t="s">
        <v>179</v>
      </c>
      <c r="H32" s="19">
        <v>4.5</v>
      </c>
      <c r="I32" s="19" t="s">
        <v>184</v>
      </c>
      <c r="J32" s="3"/>
      <c r="K32" s="16">
        <v>863</v>
      </c>
      <c r="L32" s="9">
        <f t="shared" si="0"/>
        <v>9289.5046000000002</v>
      </c>
    </row>
    <row r="33" spans="3:12" x14ac:dyDescent="0.25">
      <c r="C33" s="15">
        <v>15</v>
      </c>
      <c r="D33" s="16" t="s">
        <v>100</v>
      </c>
      <c r="E33" s="7"/>
      <c r="F33" s="12"/>
      <c r="G33" s="19" t="s">
        <v>179</v>
      </c>
      <c r="H33" s="19">
        <v>8</v>
      </c>
      <c r="I33" s="19" t="s">
        <v>183</v>
      </c>
      <c r="J33" s="3"/>
      <c r="K33" s="16">
        <v>468</v>
      </c>
      <c r="L33" s="9">
        <f t="shared" si="0"/>
        <v>5037.6456000000007</v>
      </c>
    </row>
    <row r="34" spans="3:12" x14ac:dyDescent="0.25">
      <c r="C34" s="15">
        <v>16</v>
      </c>
      <c r="D34" s="16" t="s">
        <v>101</v>
      </c>
      <c r="E34" s="7"/>
      <c r="F34" s="12"/>
      <c r="G34" s="19" t="s">
        <v>179</v>
      </c>
      <c r="H34" s="19" t="s">
        <v>182</v>
      </c>
      <c r="I34" s="19" t="s">
        <v>183</v>
      </c>
      <c r="J34" s="3"/>
      <c r="K34" s="16">
        <v>196</v>
      </c>
      <c r="L34" s="9">
        <f t="shared" si="0"/>
        <v>2109.7832000000003</v>
      </c>
    </row>
    <row r="35" spans="3:12" x14ac:dyDescent="0.25">
      <c r="C35" s="15">
        <v>17</v>
      </c>
      <c r="D35" s="16" t="s">
        <v>102</v>
      </c>
      <c r="E35" s="7"/>
      <c r="F35" s="7"/>
      <c r="G35" s="19" t="s">
        <v>179</v>
      </c>
      <c r="H35" s="19">
        <v>4.5</v>
      </c>
      <c r="I35" s="19" t="s">
        <v>183</v>
      </c>
      <c r="J35" s="3"/>
      <c r="K35" s="16">
        <v>252</v>
      </c>
      <c r="L35" s="9">
        <f t="shared" si="0"/>
        <v>2712.5784000000003</v>
      </c>
    </row>
    <row r="36" spans="3:12" x14ac:dyDescent="0.25">
      <c r="C36" s="15" t="s">
        <v>103</v>
      </c>
      <c r="D36" s="16" t="s">
        <v>18</v>
      </c>
      <c r="E36" s="7"/>
      <c r="F36" s="12"/>
      <c r="G36" s="19" t="s">
        <v>179</v>
      </c>
      <c r="H36" s="19">
        <v>3</v>
      </c>
      <c r="I36" s="19" t="s">
        <v>184</v>
      </c>
      <c r="J36" s="3"/>
      <c r="K36" s="16">
        <v>216</v>
      </c>
      <c r="L36" s="9">
        <f t="shared" si="0"/>
        <v>2325.0672</v>
      </c>
    </row>
    <row r="37" spans="3:12" x14ac:dyDescent="0.25">
      <c r="C37" s="15">
        <v>18</v>
      </c>
      <c r="D37" s="16" t="s">
        <v>104</v>
      </c>
      <c r="E37" s="7"/>
      <c r="F37" s="12"/>
      <c r="G37" s="19" t="s">
        <v>179</v>
      </c>
      <c r="H37" s="19">
        <v>4</v>
      </c>
      <c r="I37" s="19" t="s">
        <v>184</v>
      </c>
      <c r="J37" s="3"/>
      <c r="K37" s="16">
        <v>122</v>
      </c>
      <c r="L37" s="9">
        <f t="shared" si="0"/>
        <v>1313.2324000000001</v>
      </c>
    </row>
    <row r="38" spans="3:12" x14ac:dyDescent="0.25">
      <c r="C38" s="15">
        <v>19</v>
      </c>
      <c r="D38" s="16" t="s">
        <v>105</v>
      </c>
      <c r="E38" s="7"/>
      <c r="F38" s="7"/>
      <c r="G38" s="19" t="s">
        <v>179</v>
      </c>
      <c r="H38" s="19">
        <v>5</v>
      </c>
      <c r="I38" s="19" t="s">
        <v>184</v>
      </c>
      <c r="J38" s="3"/>
      <c r="K38" s="16">
        <v>931</v>
      </c>
      <c r="L38" s="9">
        <f t="shared" si="0"/>
        <v>10021.4702</v>
      </c>
    </row>
    <row r="39" spans="3:12" x14ac:dyDescent="0.25">
      <c r="C39" s="15">
        <v>20</v>
      </c>
      <c r="D39" s="16" t="s">
        <v>106</v>
      </c>
      <c r="E39" s="7"/>
      <c r="F39" s="7"/>
      <c r="G39" s="19" t="s">
        <v>179</v>
      </c>
      <c r="H39" s="19">
        <v>3.2</v>
      </c>
      <c r="I39" s="19" t="s">
        <v>183</v>
      </c>
      <c r="J39" s="3"/>
      <c r="K39" s="16">
        <v>30</v>
      </c>
      <c r="L39" s="9">
        <f t="shared" si="0"/>
        <v>322.92600000000004</v>
      </c>
    </row>
    <row r="40" spans="3:12" x14ac:dyDescent="0.25">
      <c r="C40" s="15">
        <v>21</v>
      </c>
      <c r="D40" s="16" t="s">
        <v>107</v>
      </c>
      <c r="E40" s="7"/>
      <c r="F40" s="7"/>
      <c r="G40" s="19" t="s">
        <v>179</v>
      </c>
      <c r="H40" s="19">
        <v>3</v>
      </c>
      <c r="I40" s="19" t="s">
        <v>184</v>
      </c>
      <c r="J40" s="3"/>
      <c r="K40" s="16">
        <v>1963</v>
      </c>
      <c r="L40" s="9">
        <f t="shared" si="0"/>
        <v>21130.124600000003</v>
      </c>
    </row>
    <row r="41" spans="3:12" x14ac:dyDescent="0.25">
      <c r="C41" s="15">
        <v>22</v>
      </c>
      <c r="D41" s="16" t="s">
        <v>108</v>
      </c>
      <c r="E41" s="7"/>
      <c r="F41" s="7"/>
      <c r="G41" s="19" t="s">
        <v>179</v>
      </c>
      <c r="H41" s="19">
        <v>3</v>
      </c>
      <c r="I41" s="19" t="s">
        <v>184</v>
      </c>
      <c r="J41" s="3"/>
      <c r="K41" s="16">
        <v>105</v>
      </c>
      <c r="L41" s="9">
        <f t="shared" si="0"/>
        <v>1130.241</v>
      </c>
    </row>
    <row r="42" spans="3:12" x14ac:dyDescent="0.25">
      <c r="C42" s="15">
        <v>23</v>
      </c>
      <c r="D42" s="16" t="s">
        <v>26</v>
      </c>
      <c r="E42" s="7"/>
      <c r="F42" s="7"/>
      <c r="G42" s="19" t="s">
        <v>179</v>
      </c>
      <c r="H42" s="19">
        <v>3</v>
      </c>
      <c r="I42" s="19" t="s">
        <v>183</v>
      </c>
      <c r="J42" s="3"/>
      <c r="K42" s="16">
        <v>110</v>
      </c>
      <c r="L42" s="9">
        <f t="shared" si="0"/>
        <v>1184.0620000000001</v>
      </c>
    </row>
    <row r="43" spans="3:12" x14ac:dyDescent="0.25">
      <c r="C43" s="15">
        <v>24</v>
      </c>
      <c r="D43" s="16" t="s">
        <v>109</v>
      </c>
      <c r="E43" s="7"/>
      <c r="F43" s="7"/>
      <c r="G43" s="19" t="s">
        <v>179</v>
      </c>
      <c r="H43" s="19" t="s">
        <v>182</v>
      </c>
      <c r="I43" s="19" t="s">
        <v>184</v>
      </c>
      <c r="J43" s="3"/>
      <c r="K43" s="16">
        <v>483</v>
      </c>
      <c r="L43" s="9">
        <f t="shared" si="0"/>
        <v>5199.1086000000005</v>
      </c>
    </row>
    <row r="44" spans="3:12" x14ac:dyDescent="0.25">
      <c r="C44" s="15">
        <v>25</v>
      </c>
      <c r="D44" s="16" t="s">
        <v>110</v>
      </c>
      <c r="E44" s="7"/>
      <c r="F44" s="7"/>
      <c r="G44" s="19" t="s">
        <v>179</v>
      </c>
      <c r="H44" s="19" t="s">
        <v>182</v>
      </c>
      <c r="I44" s="19" t="s">
        <v>183</v>
      </c>
      <c r="J44" s="3"/>
      <c r="K44" s="16">
        <v>110</v>
      </c>
      <c r="L44" s="9">
        <f t="shared" si="0"/>
        <v>1184.0620000000001</v>
      </c>
    </row>
    <row r="45" spans="3:12" x14ac:dyDescent="0.25">
      <c r="C45" s="15">
        <v>26</v>
      </c>
      <c r="D45" s="16" t="s">
        <v>111</v>
      </c>
      <c r="E45" s="7"/>
      <c r="F45" s="7"/>
      <c r="G45" s="19" t="s">
        <v>179</v>
      </c>
      <c r="H45" s="19" t="s">
        <v>182</v>
      </c>
      <c r="I45" s="19" t="s">
        <v>185</v>
      </c>
      <c r="J45" s="3"/>
      <c r="K45" s="16">
        <v>56</v>
      </c>
      <c r="L45" s="9">
        <f t="shared" si="0"/>
        <v>602.79520000000002</v>
      </c>
    </row>
    <row r="46" spans="3:12" x14ac:dyDescent="0.25">
      <c r="C46" s="15">
        <v>27</v>
      </c>
      <c r="D46" s="16" t="s">
        <v>112</v>
      </c>
      <c r="E46" s="7"/>
      <c r="F46" s="7"/>
      <c r="G46" s="19" t="s">
        <v>179</v>
      </c>
      <c r="H46" s="19" t="s">
        <v>182</v>
      </c>
      <c r="I46" s="19" t="s">
        <v>185</v>
      </c>
      <c r="J46" s="3"/>
      <c r="K46" s="16">
        <v>1672</v>
      </c>
      <c r="L46" s="9">
        <f t="shared" si="0"/>
        <v>17997.742400000003</v>
      </c>
    </row>
    <row r="47" spans="3:12" x14ac:dyDescent="0.25">
      <c r="C47" s="15">
        <v>28</v>
      </c>
      <c r="D47" s="16" t="s">
        <v>113</v>
      </c>
      <c r="E47" s="7"/>
      <c r="F47" s="7"/>
      <c r="G47" s="19" t="s">
        <v>179</v>
      </c>
      <c r="H47" s="19" t="s">
        <v>182</v>
      </c>
      <c r="I47" s="19" t="s">
        <v>185</v>
      </c>
      <c r="J47" s="3"/>
      <c r="K47" s="16">
        <v>1225</v>
      </c>
      <c r="L47" s="9">
        <f t="shared" si="0"/>
        <v>13186.145</v>
      </c>
    </row>
    <row r="48" spans="3:12" x14ac:dyDescent="0.25">
      <c r="C48" s="15">
        <v>29</v>
      </c>
      <c r="D48" s="16" t="s">
        <v>114</v>
      </c>
      <c r="E48" s="7"/>
      <c r="F48" s="7"/>
      <c r="G48" s="19" t="s">
        <v>179</v>
      </c>
      <c r="H48" s="19" t="s">
        <v>182</v>
      </c>
      <c r="I48" s="19" t="s">
        <v>185</v>
      </c>
      <c r="J48" s="3"/>
      <c r="K48" s="16">
        <v>552</v>
      </c>
      <c r="L48" s="9">
        <f t="shared" si="0"/>
        <v>5941.8384000000005</v>
      </c>
    </row>
    <row r="49" spans="3:12" x14ac:dyDescent="0.25">
      <c r="C49" s="15">
        <v>30</v>
      </c>
      <c r="D49" s="16" t="s">
        <v>115</v>
      </c>
      <c r="E49" s="7"/>
      <c r="F49" s="7"/>
      <c r="G49" s="19" t="s">
        <v>179</v>
      </c>
      <c r="H49" s="19" t="s">
        <v>182</v>
      </c>
      <c r="I49" s="19" t="s">
        <v>185</v>
      </c>
      <c r="J49" s="3"/>
      <c r="K49" s="16">
        <v>1200</v>
      </c>
      <c r="L49" s="9">
        <f t="shared" si="0"/>
        <v>12917.04</v>
      </c>
    </row>
    <row r="50" spans="3:12" x14ac:dyDescent="0.25">
      <c r="C50" s="15">
        <v>31</v>
      </c>
      <c r="D50" s="16" t="s">
        <v>116</v>
      </c>
      <c r="E50" s="7"/>
      <c r="F50" s="7"/>
      <c r="G50" s="19" t="s">
        <v>179</v>
      </c>
      <c r="H50" s="19" t="s">
        <v>182</v>
      </c>
      <c r="I50" s="19" t="s">
        <v>185</v>
      </c>
      <c r="J50" s="3"/>
      <c r="K50" s="16">
        <v>3966</v>
      </c>
      <c r="L50" s="9">
        <f t="shared" si="0"/>
        <v>42690.817200000005</v>
      </c>
    </row>
    <row r="51" spans="3:12" x14ac:dyDescent="0.25">
      <c r="C51" s="15">
        <v>32</v>
      </c>
      <c r="D51" s="16" t="s">
        <v>117</v>
      </c>
      <c r="E51" s="7"/>
      <c r="F51" s="7"/>
      <c r="G51" s="19" t="s">
        <v>179</v>
      </c>
      <c r="H51" s="19">
        <v>4.5</v>
      </c>
      <c r="I51" s="19" t="s">
        <v>183</v>
      </c>
      <c r="J51" s="3"/>
      <c r="K51" s="16">
        <v>112</v>
      </c>
      <c r="L51" s="9">
        <f t="shared" si="0"/>
        <v>1205.5904</v>
      </c>
    </row>
    <row r="52" spans="3:12" x14ac:dyDescent="0.25">
      <c r="C52" s="15">
        <v>33</v>
      </c>
      <c r="D52" s="16" t="s">
        <v>118</v>
      </c>
      <c r="E52" s="7"/>
      <c r="F52" s="7"/>
      <c r="G52" s="19" t="s">
        <v>179</v>
      </c>
      <c r="H52" s="19">
        <v>4.5</v>
      </c>
      <c r="I52" s="19" t="s">
        <v>183</v>
      </c>
      <c r="J52" s="3"/>
      <c r="K52" s="16">
        <v>216</v>
      </c>
      <c r="L52" s="9">
        <f t="shared" si="0"/>
        <v>2325.0672</v>
      </c>
    </row>
    <row r="53" spans="3:12" x14ac:dyDescent="0.25">
      <c r="C53" s="15" t="s">
        <v>119</v>
      </c>
      <c r="D53" s="16" t="s">
        <v>120</v>
      </c>
      <c r="E53" s="7"/>
      <c r="F53" s="7"/>
      <c r="G53" s="19" t="s">
        <v>179</v>
      </c>
      <c r="H53" s="19" t="s">
        <v>182</v>
      </c>
      <c r="I53" s="19" t="s">
        <v>185</v>
      </c>
      <c r="J53" s="3"/>
      <c r="K53" s="16">
        <v>216</v>
      </c>
      <c r="L53" s="9">
        <f t="shared" si="0"/>
        <v>2325.0672</v>
      </c>
    </row>
    <row r="54" spans="3:12" x14ac:dyDescent="0.25">
      <c r="C54" s="15">
        <v>34</v>
      </c>
      <c r="D54" s="16" t="s">
        <v>121</v>
      </c>
      <c r="E54" s="7"/>
      <c r="F54" s="7"/>
      <c r="G54" s="19" t="s">
        <v>179</v>
      </c>
      <c r="H54" s="19">
        <v>4.5</v>
      </c>
      <c r="I54" s="19" t="s">
        <v>183</v>
      </c>
      <c r="J54" s="3"/>
      <c r="K54" s="16">
        <v>648</v>
      </c>
      <c r="L54" s="9">
        <f t="shared" si="0"/>
        <v>6975.2016000000003</v>
      </c>
    </row>
    <row r="55" spans="3:12" x14ac:dyDescent="0.25">
      <c r="C55" s="15" t="s">
        <v>122</v>
      </c>
      <c r="D55" s="16" t="s">
        <v>120</v>
      </c>
      <c r="E55" s="7"/>
      <c r="F55" s="7"/>
      <c r="G55" s="19" t="s">
        <v>179</v>
      </c>
      <c r="H55" s="19" t="s">
        <v>182</v>
      </c>
      <c r="I55" s="19" t="s">
        <v>185</v>
      </c>
      <c r="J55" s="3"/>
      <c r="K55" s="16">
        <v>648</v>
      </c>
      <c r="L55" s="9">
        <f t="shared" si="0"/>
        <v>6975.2016000000003</v>
      </c>
    </row>
    <row r="56" spans="3:12" x14ac:dyDescent="0.25">
      <c r="C56" s="15">
        <v>35</v>
      </c>
      <c r="D56" s="16" t="s">
        <v>123</v>
      </c>
      <c r="E56" s="7"/>
      <c r="F56" s="7"/>
      <c r="G56" s="19" t="s">
        <v>179</v>
      </c>
      <c r="H56" s="19">
        <v>4</v>
      </c>
      <c r="I56" s="19" t="s">
        <v>183</v>
      </c>
      <c r="J56" s="3"/>
      <c r="K56" s="16">
        <v>171</v>
      </c>
      <c r="L56" s="9">
        <f t="shared" si="0"/>
        <v>1840.6782000000001</v>
      </c>
    </row>
    <row r="57" spans="3:12" x14ac:dyDescent="0.25">
      <c r="C57" s="15">
        <v>36</v>
      </c>
      <c r="D57" s="16" t="s">
        <v>124</v>
      </c>
      <c r="E57" s="7"/>
      <c r="F57" s="7"/>
      <c r="G57" s="19" t="s">
        <v>179</v>
      </c>
      <c r="H57" s="19">
        <v>3.5</v>
      </c>
      <c r="I57" s="19" t="s">
        <v>183</v>
      </c>
      <c r="J57" s="3"/>
      <c r="K57" s="16">
        <v>864</v>
      </c>
      <c r="L57" s="9">
        <f t="shared" si="0"/>
        <v>9300.2687999999998</v>
      </c>
    </row>
    <row r="58" spans="3:12" x14ac:dyDescent="0.25">
      <c r="C58" s="15" t="s">
        <v>125</v>
      </c>
      <c r="D58" s="16" t="s">
        <v>126</v>
      </c>
      <c r="E58" s="7"/>
      <c r="F58" s="7"/>
      <c r="G58" s="19" t="s">
        <v>179</v>
      </c>
      <c r="H58" s="19">
        <v>3.5</v>
      </c>
      <c r="I58" s="19" t="s">
        <v>183</v>
      </c>
      <c r="J58" s="3"/>
      <c r="K58" s="16">
        <v>1656</v>
      </c>
      <c r="L58" s="9">
        <f t="shared" si="0"/>
        <v>17825.515200000002</v>
      </c>
    </row>
    <row r="59" spans="3:12" x14ac:dyDescent="0.25">
      <c r="C59" s="15">
        <v>37</v>
      </c>
      <c r="D59" s="16" t="s">
        <v>127</v>
      </c>
      <c r="E59" s="7"/>
      <c r="F59" s="7"/>
      <c r="G59" s="19" t="s">
        <v>179</v>
      </c>
      <c r="H59" s="19">
        <v>5</v>
      </c>
      <c r="I59" s="19" t="s">
        <v>184</v>
      </c>
      <c r="J59" s="3"/>
      <c r="K59" s="16">
        <v>2072</v>
      </c>
      <c r="L59" s="9">
        <f t="shared" si="0"/>
        <v>22303.422400000003</v>
      </c>
    </row>
    <row r="60" spans="3:12" x14ac:dyDescent="0.25">
      <c r="C60" s="15">
        <v>38</v>
      </c>
      <c r="D60" s="16" t="s">
        <v>128</v>
      </c>
      <c r="E60" s="7"/>
      <c r="F60" s="7"/>
      <c r="G60" s="19" t="s">
        <v>179</v>
      </c>
      <c r="H60" s="19">
        <v>4.5</v>
      </c>
      <c r="I60" s="19" t="s">
        <v>184</v>
      </c>
      <c r="J60" s="3"/>
      <c r="K60" s="16">
        <v>827</v>
      </c>
      <c r="L60" s="9">
        <f t="shared" si="0"/>
        <v>8901.9934000000012</v>
      </c>
    </row>
    <row r="61" spans="3:12" x14ac:dyDescent="0.25">
      <c r="C61" s="15">
        <v>39</v>
      </c>
      <c r="D61" s="16" t="s">
        <v>129</v>
      </c>
      <c r="E61" s="7"/>
      <c r="F61" s="7"/>
      <c r="G61" s="19" t="s">
        <v>179</v>
      </c>
      <c r="H61" s="19">
        <v>2.8</v>
      </c>
      <c r="I61" s="19" t="s">
        <v>184</v>
      </c>
      <c r="J61" s="3"/>
      <c r="K61" s="16">
        <v>810</v>
      </c>
      <c r="L61" s="9">
        <f t="shared" si="0"/>
        <v>8719.0020000000004</v>
      </c>
    </row>
    <row r="62" spans="3:12" x14ac:dyDescent="0.25">
      <c r="C62" s="15">
        <v>40</v>
      </c>
      <c r="D62" s="16" t="s">
        <v>129</v>
      </c>
      <c r="E62" s="7"/>
      <c r="F62" s="7"/>
      <c r="G62" s="19" t="s">
        <v>179</v>
      </c>
      <c r="H62" s="19">
        <v>2.8</v>
      </c>
      <c r="I62" s="19" t="s">
        <v>184</v>
      </c>
      <c r="J62" s="3"/>
      <c r="K62" s="16">
        <v>165</v>
      </c>
      <c r="L62" s="9">
        <f t="shared" si="0"/>
        <v>1776.0930000000001</v>
      </c>
    </row>
    <row r="63" spans="3:12" x14ac:dyDescent="0.25">
      <c r="C63" s="15">
        <v>41</v>
      </c>
      <c r="D63" s="16" t="s">
        <v>130</v>
      </c>
      <c r="E63" s="7"/>
      <c r="F63" s="7"/>
      <c r="G63" s="19" t="s">
        <v>179</v>
      </c>
      <c r="H63" s="19">
        <v>4.5</v>
      </c>
      <c r="I63" s="19" t="s">
        <v>183</v>
      </c>
      <c r="J63" s="3"/>
      <c r="K63" s="16">
        <v>32</v>
      </c>
      <c r="L63" s="9">
        <f t="shared" si="0"/>
        <v>344.45440000000002</v>
      </c>
    </row>
    <row r="64" spans="3:12" x14ac:dyDescent="0.25">
      <c r="C64" s="15">
        <v>42</v>
      </c>
      <c r="D64" s="16" t="s">
        <v>131</v>
      </c>
      <c r="E64" s="7"/>
      <c r="F64" s="7"/>
      <c r="G64" s="19" t="s">
        <v>179</v>
      </c>
      <c r="H64" s="19" t="s">
        <v>182</v>
      </c>
      <c r="I64" s="19" t="s">
        <v>185</v>
      </c>
      <c r="J64" s="3"/>
      <c r="K64" s="16">
        <v>12</v>
      </c>
      <c r="L64" s="9">
        <f t="shared" si="0"/>
        <v>129.1704</v>
      </c>
    </row>
    <row r="65" spans="3:12" x14ac:dyDescent="0.25">
      <c r="C65" s="15">
        <v>43</v>
      </c>
      <c r="D65" s="16" t="s">
        <v>132</v>
      </c>
      <c r="E65" s="7"/>
      <c r="F65" s="7"/>
      <c r="G65" s="19" t="s">
        <v>179</v>
      </c>
      <c r="H65" s="19">
        <v>3</v>
      </c>
      <c r="I65" s="19" t="s">
        <v>184</v>
      </c>
      <c r="J65" s="3"/>
      <c r="K65" s="16">
        <v>12</v>
      </c>
      <c r="L65" s="9">
        <f t="shared" si="0"/>
        <v>129.1704</v>
      </c>
    </row>
    <row r="66" spans="3:12" x14ac:dyDescent="0.25">
      <c r="C66" s="15">
        <v>44</v>
      </c>
      <c r="D66" s="16" t="s">
        <v>133</v>
      </c>
      <c r="E66" s="7"/>
      <c r="F66" s="7"/>
      <c r="G66" s="19" t="s">
        <v>179</v>
      </c>
      <c r="H66" s="19">
        <v>3</v>
      </c>
      <c r="I66" s="19" t="s">
        <v>184</v>
      </c>
      <c r="J66" s="3"/>
      <c r="K66" s="16">
        <v>10</v>
      </c>
      <c r="L66" s="9">
        <f t="shared" si="0"/>
        <v>107.64200000000001</v>
      </c>
    </row>
    <row r="67" spans="3:12" x14ac:dyDescent="0.25">
      <c r="C67" s="15">
        <v>45</v>
      </c>
      <c r="D67" s="16" t="s">
        <v>134</v>
      </c>
      <c r="E67" s="7"/>
      <c r="F67" s="7"/>
      <c r="G67" s="19" t="s">
        <v>179</v>
      </c>
      <c r="H67" s="19">
        <v>3</v>
      </c>
      <c r="I67" s="19" t="s">
        <v>184</v>
      </c>
      <c r="J67" s="3"/>
      <c r="K67" s="16">
        <v>24</v>
      </c>
      <c r="L67" s="9">
        <f t="shared" si="0"/>
        <v>258.3408</v>
      </c>
    </row>
    <row r="68" spans="3:12" x14ac:dyDescent="0.25">
      <c r="C68" s="15">
        <v>46</v>
      </c>
      <c r="D68" s="16" t="s">
        <v>135</v>
      </c>
      <c r="E68" s="7"/>
      <c r="F68" s="7"/>
      <c r="G68" s="19" t="s">
        <v>179</v>
      </c>
      <c r="H68" s="19">
        <v>2.5</v>
      </c>
      <c r="I68" s="19" t="s">
        <v>184</v>
      </c>
      <c r="J68" s="3"/>
      <c r="K68" s="16">
        <v>600</v>
      </c>
      <c r="L68" s="9">
        <f t="shared" si="0"/>
        <v>6458.52</v>
      </c>
    </row>
    <row r="69" spans="3:12" x14ac:dyDescent="0.25">
      <c r="C69" s="15">
        <v>47</v>
      </c>
      <c r="D69" s="16" t="s">
        <v>136</v>
      </c>
      <c r="E69" s="7"/>
      <c r="F69" s="7"/>
      <c r="G69" s="19" t="s">
        <v>179</v>
      </c>
      <c r="H69" s="19" t="s">
        <v>182</v>
      </c>
      <c r="I69" s="19" t="s">
        <v>184</v>
      </c>
      <c r="J69" s="3"/>
      <c r="K69" s="16">
        <v>126</v>
      </c>
      <c r="L69" s="9">
        <f t="shared" si="0"/>
        <v>1356.2892000000002</v>
      </c>
    </row>
    <row r="70" spans="3:12" x14ac:dyDescent="0.25">
      <c r="C70" s="15">
        <v>48</v>
      </c>
      <c r="D70" s="16" t="s">
        <v>137</v>
      </c>
      <c r="E70" s="7"/>
      <c r="F70" s="7"/>
      <c r="G70" s="19" t="s">
        <v>179</v>
      </c>
      <c r="H70" s="19" t="s">
        <v>182</v>
      </c>
      <c r="I70" s="19" t="s">
        <v>185</v>
      </c>
      <c r="J70" s="3"/>
      <c r="K70" s="16">
        <v>612</v>
      </c>
      <c r="L70" s="9">
        <f t="shared" ref="L70:L120" si="1">10.7642*K70</f>
        <v>6587.6904000000004</v>
      </c>
    </row>
    <row r="71" spans="3:12" x14ac:dyDescent="0.25">
      <c r="C71" s="15">
        <v>49</v>
      </c>
      <c r="D71" s="16" t="s">
        <v>138</v>
      </c>
      <c r="E71" s="7"/>
      <c r="F71" s="7"/>
      <c r="G71" s="19" t="s">
        <v>179</v>
      </c>
      <c r="H71" s="19">
        <v>3</v>
      </c>
      <c r="I71" s="19" t="s">
        <v>183</v>
      </c>
      <c r="J71" s="3"/>
      <c r="K71" s="16">
        <v>21</v>
      </c>
      <c r="L71" s="9">
        <f t="shared" si="1"/>
        <v>226.04820000000001</v>
      </c>
    </row>
    <row r="72" spans="3:12" x14ac:dyDescent="0.25">
      <c r="C72" s="15">
        <v>50</v>
      </c>
      <c r="D72" s="16" t="s">
        <v>139</v>
      </c>
      <c r="E72" s="7"/>
      <c r="F72" s="7"/>
      <c r="G72" s="19" t="s">
        <v>179</v>
      </c>
      <c r="H72" s="19" t="s">
        <v>182</v>
      </c>
      <c r="I72" s="19" t="s">
        <v>184</v>
      </c>
      <c r="J72" s="3"/>
      <c r="K72" s="16">
        <v>27</v>
      </c>
      <c r="L72" s="9">
        <f t="shared" si="1"/>
        <v>290.63339999999999</v>
      </c>
    </row>
    <row r="73" spans="3:12" x14ac:dyDescent="0.25">
      <c r="C73" s="15">
        <v>51</v>
      </c>
      <c r="D73" s="16" t="s">
        <v>140</v>
      </c>
      <c r="E73" s="7"/>
      <c r="F73" s="7"/>
      <c r="G73" s="19" t="s">
        <v>179</v>
      </c>
      <c r="H73" s="19" t="s">
        <v>182</v>
      </c>
      <c r="I73" s="19" t="s">
        <v>184</v>
      </c>
      <c r="J73" s="3"/>
      <c r="K73" s="16">
        <v>144</v>
      </c>
      <c r="L73" s="9">
        <f t="shared" si="1"/>
        <v>1550.0448000000001</v>
      </c>
    </row>
    <row r="74" spans="3:12" x14ac:dyDescent="0.25">
      <c r="C74" s="15">
        <v>52</v>
      </c>
      <c r="D74" s="16" t="s">
        <v>141</v>
      </c>
      <c r="E74" s="7"/>
      <c r="F74" s="7"/>
      <c r="G74" s="19" t="s">
        <v>179</v>
      </c>
      <c r="H74" s="19" t="s">
        <v>182</v>
      </c>
      <c r="I74" s="19" t="s">
        <v>185</v>
      </c>
      <c r="J74" s="3"/>
      <c r="K74" s="16">
        <v>300</v>
      </c>
      <c r="L74" s="9">
        <f t="shared" si="1"/>
        <v>3229.26</v>
      </c>
    </row>
    <row r="75" spans="3:12" x14ac:dyDescent="0.25">
      <c r="C75" s="15">
        <v>53</v>
      </c>
      <c r="D75" s="16" t="s">
        <v>142</v>
      </c>
      <c r="E75" s="7"/>
      <c r="F75" s="7"/>
      <c r="G75" s="19" t="s">
        <v>179</v>
      </c>
      <c r="H75" s="19">
        <v>4.5</v>
      </c>
      <c r="I75" s="19" t="s">
        <v>184</v>
      </c>
      <c r="J75" s="3"/>
      <c r="K75" s="16">
        <v>700</v>
      </c>
      <c r="L75" s="9">
        <f t="shared" si="1"/>
        <v>7534.9400000000005</v>
      </c>
    </row>
    <row r="76" spans="3:12" x14ac:dyDescent="0.25">
      <c r="C76" s="15">
        <v>54</v>
      </c>
      <c r="D76" s="16" t="s">
        <v>143</v>
      </c>
      <c r="E76" s="7"/>
      <c r="F76" s="7"/>
      <c r="G76" s="20">
        <v>2014</v>
      </c>
      <c r="H76" s="19">
        <v>5.5</v>
      </c>
      <c r="I76" s="19" t="s">
        <v>184</v>
      </c>
      <c r="J76" s="3"/>
      <c r="K76" s="16">
        <v>1525</v>
      </c>
      <c r="L76" s="9">
        <f t="shared" si="1"/>
        <v>16415.405000000002</v>
      </c>
    </row>
    <row r="77" spans="3:12" x14ac:dyDescent="0.25">
      <c r="C77" s="15">
        <v>55</v>
      </c>
      <c r="D77" s="16" t="s">
        <v>144</v>
      </c>
      <c r="E77" s="7"/>
      <c r="F77" s="7"/>
      <c r="G77" s="19" t="s">
        <v>179</v>
      </c>
      <c r="H77" s="19">
        <v>2.5</v>
      </c>
      <c r="I77" s="19" t="s">
        <v>184</v>
      </c>
      <c r="J77" s="3"/>
      <c r="K77" s="16">
        <v>240</v>
      </c>
      <c r="L77" s="9">
        <f t="shared" si="1"/>
        <v>2583.4080000000004</v>
      </c>
    </row>
    <row r="78" spans="3:12" x14ac:dyDescent="0.25">
      <c r="C78" s="15">
        <v>56</v>
      </c>
      <c r="D78" s="16" t="s">
        <v>145</v>
      </c>
      <c r="E78" s="7"/>
      <c r="F78" s="7"/>
      <c r="G78" s="19" t="s">
        <v>179</v>
      </c>
      <c r="H78" s="19">
        <v>3</v>
      </c>
      <c r="I78" s="19" t="s">
        <v>184</v>
      </c>
      <c r="J78" s="3"/>
      <c r="K78" s="16">
        <v>16</v>
      </c>
      <c r="L78" s="9">
        <f t="shared" si="1"/>
        <v>172.22720000000001</v>
      </c>
    </row>
    <row r="79" spans="3:12" x14ac:dyDescent="0.25">
      <c r="C79" s="15">
        <v>57</v>
      </c>
      <c r="D79" s="16" t="s">
        <v>146</v>
      </c>
      <c r="E79" s="7"/>
      <c r="F79" s="7"/>
      <c r="G79" s="19" t="s">
        <v>179</v>
      </c>
      <c r="H79" s="19" t="s">
        <v>182</v>
      </c>
      <c r="I79" s="19" t="s">
        <v>185</v>
      </c>
      <c r="J79" s="3"/>
      <c r="K79" s="16">
        <v>900</v>
      </c>
      <c r="L79" s="9">
        <f t="shared" si="1"/>
        <v>9687.7800000000007</v>
      </c>
    </row>
    <row r="80" spans="3:12" x14ac:dyDescent="0.25">
      <c r="C80" s="15">
        <v>58</v>
      </c>
      <c r="D80" s="16" t="s">
        <v>147</v>
      </c>
      <c r="E80" s="7"/>
      <c r="F80" s="7"/>
      <c r="G80" s="19" t="s">
        <v>179</v>
      </c>
      <c r="H80" s="19" t="s">
        <v>182</v>
      </c>
      <c r="I80" s="19" t="s">
        <v>184</v>
      </c>
      <c r="J80" s="3"/>
      <c r="K80" s="16">
        <v>74</v>
      </c>
      <c r="L80" s="9">
        <f t="shared" si="1"/>
        <v>796.55080000000009</v>
      </c>
    </row>
    <row r="81" spans="3:12" x14ac:dyDescent="0.25">
      <c r="C81" s="15">
        <v>59</v>
      </c>
      <c r="D81" s="16" t="s">
        <v>148</v>
      </c>
      <c r="E81" s="7"/>
      <c r="F81" s="7"/>
      <c r="G81" s="19" t="s">
        <v>179</v>
      </c>
      <c r="H81" s="19" t="s">
        <v>182</v>
      </c>
      <c r="I81" s="19" t="s">
        <v>184</v>
      </c>
      <c r="J81" s="3"/>
      <c r="K81" s="16">
        <v>976</v>
      </c>
      <c r="L81" s="9">
        <f t="shared" si="1"/>
        <v>10505.859200000001</v>
      </c>
    </row>
    <row r="82" spans="3:12" x14ac:dyDescent="0.25">
      <c r="C82" s="100">
        <v>60</v>
      </c>
      <c r="D82" s="16" t="s">
        <v>149</v>
      </c>
      <c r="E82" s="7"/>
      <c r="F82" s="7"/>
      <c r="G82" s="19" t="s">
        <v>179</v>
      </c>
      <c r="H82" s="19">
        <v>5</v>
      </c>
      <c r="I82" s="19" t="s">
        <v>183</v>
      </c>
      <c r="J82" s="3"/>
      <c r="K82" s="16">
        <v>1165</v>
      </c>
      <c r="L82" s="9">
        <f t="shared" si="1"/>
        <v>12540.293000000001</v>
      </c>
    </row>
    <row r="83" spans="3:12" x14ac:dyDescent="0.25">
      <c r="C83" s="100"/>
      <c r="D83" s="16" t="s">
        <v>150</v>
      </c>
      <c r="E83" s="7"/>
      <c r="F83" s="7"/>
      <c r="G83" s="19" t="s">
        <v>179</v>
      </c>
      <c r="H83" s="19">
        <v>4</v>
      </c>
      <c r="I83" s="19" t="s">
        <v>183</v>
      </c>
      <c r="J83" s="3"/>
      <c r="K83" s="16">
        <v>200</v>
      </c>
      <c r="L83" s="9">
        <f t="shared" si="1"/>
        <v>2152.84</v>
      </c>
    </row>
    <row r="84" spans="3:12" x14ac:dyDescent="0.25">
      <c r="C84" s="15">
        <v>61</v>
      </c>
      <c r="D84" s="16" t="s">
        <v>151</v>
      </c>
      <c r="E84" s="7"/>
      <c r="F84" s="7"/>
      <c r="G84" s="19" t="s">
        <v>179</v>
      </c>
      <c r="H84" s="19" t="s">
        <v>182</v>
      </c>
      <c r="I84" s="19" t="s">
        <v>185</v>
      </c>
      <c r="J84" s="3"/>
      <c r="K84" s="16">
        <v>250</v>
      </c>
      <c r="L84" s="9">
        <f t="shared" si="1"/>
        <v>2691.05</v>
      </c>
    </row>
    <row r="85" spans="3:12" x14ac:dyDescent="0.25">
      <c r="C85" s="15">
        <v>62</v>
      </c>
      <c r="D85" s="16" t="s">
        <v>101</v>
      </c>
      <c r="E85" s="7"/>
      <c r="F85" s="7"/>
      <c r="G85" s="19" t="s">
        <v>179</v>
      </c>
      <c r="H85" s="19" t="s">
        <v>182</v>
      </c>
      <c r="I85" s="19" t="s">
        <v>185</v>
      </c>
      <c r="J85" s="7"/>
      <c r="K85" s="16">
        <v>42</v>
      </c>
      <c r="L85" s="9">
        <f t="shared" si="1"/>
        <v>452.09640000000002</v>
      </c>
    </row>
    <row r="86" spans="3:12" ht="22.5" x14ac:dyDescent="0.25">
      <c r="C86" s="15">
        <v>63</v>
      </c>
      <c r="D86" s="16" t="s">
        <v>152</v>
      </c>
      <c r="E86" s="7"/>
      <c r="F86" s="7"/>
      <c r="G86" s="19" t="s">
        <v>179</v>
      </c>
      <c r="H86" s="19" t="s">
        <v>182</v>
      </c>
      <c r="I86" s="19" t="s">
        <v>185</v>
      </c>
      <c r="J86" s="7"/>
      <c r="K86" s="16">
        <v>117</v>
      </c>
      <c r="L86" s="9">
        <f t="shared" si="1"/>
        <v>1259.4114000000002</v>
      </c>
    </row>
    <row r="87" spans="3:12" x14ac:dyDescent="0.25">
      <c r="C87" s="15">
        <v>64</v>
      </c>
      <c r="D87" s="16" t="s">
        <v>153</v>
      </c>
      <c r="E87" s="7"/>
      <c r="F87" s="7"/>
      <c r="G87" s="19" t="s">
        <v>179</v>
      </c>
      <c r="H87" s="19" t="s">
        <v>182</v>
      </c>
      <c r="I87" s="19" t="s">
        <v>185</v>
      </c>
      <c r="J87" s="7"/>
      <c r="K87" s="16">
        <v>180</v>
      </c>
      <c r="L87" s="9">
        <f t="shared" si="1"/>
        <v>1937.556</v>
      </c>
    </row>
    <row r="88" spans="3:12" x14ac:dyDescent="0.25">
      <c r="C88" s="15">
        <v>65</v>
      </c>
      <c r="D88" s="16" t="s">
        <v>29</v>
      </c>
      <c r="E88" s="7"/>
      <c r="F88" s="7"/>
      <c r="G88" s="19" t="s">
        <v>179</v>
      </c>
      <c r="H88" s="19">
        <v>4</v>
      </c>
      <c r="I88" s="19" t="s">
        <v>184</v>
      </c>
      <c r="J88" s="7"/>
      <c r="K88" s="16">
        <v>144</v>
      </c>
      <c r="L88" s="9">
        <f t="shared" si="1"/>
        <v>1550.0448000000001</v>
      </c>
    </row>
    <row r="89" spans="3:12" x14ac:dyDescent="0.25">
      <c r="C89" s="15">
        <v>66</v>
      </c>
      <c r="D89" s="16" t="s">
        <v>154</v>
      </c>
      <c r="E89" s="7"/>
      <c r="F89" s="7"/>
      <c r="G89" s="19" t="s">
        <v>179</v>
      </c>
      <c r="H89" s="19" t="s">
        <v>182</v>
      </c>
      <c r="I89" s="19" t="s">
        <v>185</v>
      </c>
      <c r="J89" s="7"/>
      <c r="K89" s="16">
        <v>16</v>
      </c>
      <c r="L89" s="9">
        <f t="shared" si="1"/>
        <v>172.22720000000001</v>
      </c>
    </row>
    <row r="90" spans="3:12" x14ac:dyDescent="0.25">
      <c r="C90" s="15">
        <v>67</v>
      </c>
      <c r="D90" s="16" t="s">
        <v>155</v>
      </c>
      <c r="E90" s="7"/>
      <c r="F90" s="7"/>
      <c r="G90" s="19" t="s">
        <v>179</v>
      </c>
      <c r="H90" s="19">
        <v>4.5</v>
      </c>
      <c r="I90" s="19" t="s">
        <v>184</v>
      </c>
      <c r="J90" s="7"/>
      <c r="K90" s="16">
        <v>1131</v>
      </c>
      <c r="L90" s="9">
        <f t="shared" si="1"/>
        <v>12174.3102</v>
      </c>
    </row>
    <row r="91" spans="3:12" x14ac:dyDescent="0.25">
      <c r="C91" s="15">
        <v>68</v>
      </c>
      <c r="D91" s="16" t="s">
        <v>156</v>
      </c>
      <c r="E91" s="7"/>
      <c r="F91" s="7"/>
      <c r="G91" s="19" t="s">
        <v>179</v>
      </c>
      <c r="H91" s="19">
        <v>4.5</v>
      </c>
      <c r="I91" s="19" t="s">
        <v>184</v>
      </c>
      <c r="J91" s="7"/>
      <c r="K91" s="16">
        <v>324</v>
      </c>
      <c r="L91" s="9">
        <f t="shared" si="1"/>
        <v>3487.6008000000002</v>
      </c>
    </row>
    <row r="92" spans="3:12" x14ac:dyDescent="0.25">
      <c r="C92" s="15">
        <v>69</v>
      </c>
      <c r="D92" s="16" t="s">
        <v>157</v>
      </c>
      <c r="E92" s="7"/>
      <c r="F92" s="7"/>
      <c r="G92" s="19" t="s">
        <v>179</v>
      </c>
      <c r="H92" s="19">
        <v>4.5</v>
      </c>
      <c r="I92" s="19" t="s">
        <v>184</v>
      </c>
      <c r="J92" s="7"/>
      <c r="K92" s="16">
        <v>324</v>
      </c>
      <c r="L92" s="9">
        <f t="shared" si="1"/>
        <v>3487.6008000000002</v>
      </c>
    </row>
    <row r="93" spans="3:12" x14ac:dyDescent="0.25">
      <c r="C93" s="15">
        <v>70</v>
      </c>
      <c r="D93" s="16" t="s">
        <v>158</v>
      </c>
      <c r="E93" s="7"/>
      <c r="F93" s="7"/>
      <c r="G93" s="19" t="s">
        <v>179</v>
      </c>
      <c r="H93" s="19">
        <v>4.5</v>
      </c>
      <c r="I93" s="19" t="s">
        <v>184</v>
      </c>
      <c r="J93" s="7"/>
      <c r="K93" s="16">
        <v>312</v>
      </c>
      <c r="L93" s="9">
        <f t="shared" si="1"/>
        <v>3358.4304000000002</v>
      </c>
    </row>
    <row r="94" spans="3:12" x14ac:dyDescent="0.25">
      <c r="C94" s="15">
        <v>71</v>
      </c>
      <c r="D94" s="16" t="s">
        <v>21</v>
      </c>
      <c r="E94" s="7"/>
      <c r="F94" s="7"/>
      <c r="G94" s="19" t="s">
        <v>179</v>
      </c>
      <c r="H94" s="19">
        <v>3</v>
      </c>
      <c r="I94" s="19" t="s">
        <v>183</v>
      </c>
      <c r="J94" s="7"/>
      <c r="K94" s="16">
        <v>36</v>
      </c>
      <c r="L94" s="9">
        <f t="shared" si="1"/>
        <v>387.51120000000003</v>
      </c>
    </row>
    <row r="95" spans="3:12" x14ac:dyDescent="0.25">
      <c r="C95" s="15">
        <v>72</v>
      </c>
      <c r="D95" s="16" t="s">
        <v>159</v>
      </c>
      <c r="E95" s="7"/>
      <c r="F95" s="7"/>
      <c r="G95" s="19" t="s">
        <v>179</v>
      </c>
      <c r="H95" s="19" t="s">
        <v>182</v>
      </c>
      <c r="I95" s="19" t="s">
        <v>184</v>
      </c>
      <c r="J95" s="7"/>
      <c r="K95" s="16">
        <v>370</v>
      </c>
      <c r="L95" s="9">
        <f t="shared" si="1"/>
        <v>3982.7540000000004</v>
      </c>
    </row>
    <row r="96" spans="3:12" x14ac:dyDescent="0.25">
      <c r="C96" s="15">
        <v>73</v>
      </c>
      <c r="D96" s="16" t="s">
        <v>160</v>
      </c>
      <c r="E96" s="7"/>
      <c r="F96" s="7"/>
      <c r="G96" s="19" t="s">
        <v>179</v>
      </c>
      <c r="H96" s="19">
        <v>6</v>
      </c>
      <c r="I96" s="19" t="s">
        <v>184</v>
      </c>
      <c r="J96" s="7"/>
      <c r="K96" s="16">
        <v>439</v>
      </c>
      <c r="L96" s="9">
        <f t="shared" si="1"/>
        <v>4725.4838</v>
      </c>
    </row>
    <row r="97" spans="3:12" x14ac:dyDescent="0.25">
      <c r="C97" s="15">
        <v>74</v>
      </c>
      <c r="D97" s="16" t="s">
        <v>161</v>
      </c>
      <c r="E97" s="7"/>
      <c r="F97" s="7"/>
      <c r="G97" s="19" t="s">
        <v>179</v>
      </c>
      <c r="H97" s="19">
        <v>3</v>
      </c>
      <c r="I97" s="19" t="s">
        <v>184</v>
      </c>
      <c r="J97" s="7"/>
      <c r="K97" s="16">
        <v>200</v>
      </c>
      <c r="L97" s="9">
        <f t="shared" si="1"/>
        <v>2152.84</v>
      </c>
    </row>
    <row r="98" spans="3:12" x14ac:dyDescent="0.25">
      <c r="C98" s="15">
        <v>75</v>
      </c>
      <c r="D98" s="16" t="s">
        <v>162</v>
      </c>
      <c r="E98" s="7"/>
      <c r="F98" s="7"/>
      <c r="G98" s="19" t="s">
        <v>179</v>
      </c>
      <c r="H98" s="19">
        <v>3.5</v>
      </c>
      <c r="I98" s="19" t="s">
        <v>184</v>
      </c>
      <c r="J98" s="7"/>
      <c r="K98" s="16">
        <v>120</v>
      </c>
      <c r="L98" s="9">
        <f t="shared" si="1"/>
        <v>1291.7040000000002</v>
      </c>
    </row>
    <row r="99" spans="3:12" x14ac:dyDescent="0.25">
      <c r="C99" s="15">
        <v>76</v>
      </c>
      <c r="D99" s="16" t="s">
        <v>163</v>
      </c>
      <c r="E99" s="7"/>
      <c r="F99" s="7"/>
      <c r="G99" s="19" t="s">
        <v>179</v>
      </c>
      <c r="H99" s="19">
        <v>5.5</v>
      </c>
      <c r="I99" s="19" t="s">
        <v>184</v>
      </c>
      <c r="J99" s="7"/>
      <c r="K99" s="16">
        <v>2160</v>
      </c>
      <c r="L99" s="9">
        <f t="shared" si="1"/>
        <v>23250.672000000002</v>
      </c>
    </row>
    <row r="100" spans="3:12" x14ac:dyDescent="0.25">
      <c r="C100" s="100">
        <v>77</v>
      </c>
      <c r="D100" s="16" t="s">
        <v>164</v>
      </c>
      <c r="E100" s="7"/>
      <c r="F100" s="7"/>
      <c r="G100" s="19" t="s">
        <v>179</v>
      </c>
      <c r="H100" s="19">
        <v>6.5</v>
      </c>
      <c r="I100" s="19" t="s">
        <v>183</v>
      </c>
      <c r="J100" s="7"/>
      <c r="K100" s="16">
        <v>2916</v>
      </c>
      <c r="L100" s="9">
        <f t="shared" si="1"/>
        <v>31388.407200000001</v>
      </c>
    </row>
    <row r="101" spans="3:12" ht="22.5" x14ac:dyDescent="0.25">
      <c r="C101" s="100"/>
      <c r="D101" s="16" t="s">
        <v>165</v>
      </c>
      <c r="E101" s="7"/>
      <c r="F101" s="7"/>
      <c r="G101" s="19" t="s">
        <v>179</v>
      </c>
      <c r="H101" s="19">
        <v>3.5</v>
      </c>
      <c r="I101" s="19" t="s">
        <v>186</v>
      </c>
      <c r="J101" s="7"/>
      <c r="K101" s="16">
        <v>2500</v>
      </c>
      <c r="L101" s="9">
        <f t="shared" si="1"/>
        <v>26910.5</v>
      </c>
    </row>
    <row r="102" spans="3:12" x14ac:dyDescent="0.25">
      <c r="C102" s="15">
        <v>78</v>
      </c>
      <c r="D102" s="16" t="s">
        <v>166</v>
      </c>
      <c r="E102" s="7"/>
      <c r="F102" s="7"/>
      <c r="G102" s="19" t="s">
        <v>179</v>
      </c>
      <c r="H102" s="19">
        <v>4.5</v>
      </c>
      <c r="I102" s="19" t="s">
        <v>184</v>
      </c>
      <c r="J102" s="7"/>
      <c r="K102" s="16">
        <v>310</v>
      </c>
      <c r="L102" s="9">
        <f t="shared" si="1"/>
        <v>3336.902</v>
      </c>
    </row>
    <row r="103" spans="3:12" x14ac:dyDescent="0.25">
      <c r="C103" s="15">
        <v>79</v>
      </c>
      <c r="D103" s="16" t="s">
        <v>167</v>
      </c>
      <c r="E103" s="7"/>
      <c r="F103" s="7"/>
      <c r="G103" s="19" t="s">
        <v>179</v>
      </c>
      <c r="H103" s="19">
        <v>4.5</v>
      </c>
      <c r="I103" s="19" t="s">
        <v>184</v>
      </c>
      <c r="J103" s="7"/>
      <c r="K103" s="16">
        <v>380</v>
      </c>
      <c r="L103" s="9">
        <f t="shared" si="1"/>
        <v>4090.3960000000002</v>
      </c>
    </row>
    <row r="104" spans="3:12" x14ac:dyDescent="0.25">
      <c r="C104" s="15">
        <v>80</v>
      </c>
      <c r="D104" s="16" t="s">
        <v>168</v>
      </c>
      <c r="E104" s="7"/>
      <c r="F104" s="7"/>
      <c r="G104" s="20">
        <v>2006</v>
      </c>
      <c r="H104" s="19">
        <v>16</v>
      </c>
      <c r="I104" s="19" t="s">
        <v>184</v>
      </c>
      <c r="J104" s="7"/>
      <c r="K104" s="16">
        <v>280</v>
      </c>
      <c r="L104" s="9">
        <f t="shared" si="1"/>
        <v>3013.9760000000001</v>
      </c>
    </row>
    <row r="105" spans="3:12" x14ac:dyDescent="0.25">
      <c r="C105" s="17">
        <v>81</v>
      </c>
      <c r="D105" s="16" t="s">
        <v>210</v>
      </c>
      <c r="E105" s="7"/>
      <c r="F105" s="7"/>
      <c r="G105" s="20">
        <v>2006</v>
      </c>
      <c r="H105" s="19">
        <v>3.5</v>
      </c>
      <c r="I105" s="19" t="s">
        <v>183</v>
      </c>
      <c r="J105" s="7"/>
      <c r="K105" s="16">
        <v>15</v>
      </c>
      <c r="L105" s="9">
        <f t="shared" si="1"/>
        <v>161.46300000000002</v>
      </c>
    </row>
    <row r="106" spans="3:12" x14ac:dyDescent="0.25">
      <c r="C106" s="17">
        <v>82</v>
      </c>
      <c r="D106" s="16" t="s">
        <v>211</v>
      </c>
      <c r="E106" s="7"/>
      <c r="F106" s="7"/>
      <c r="G106" s="20">
        <v>2006</v>
      </c>
      <c r="H106" s="19">
        <v>8</v>
      </c>
      <c r="I106" s="19" t="s">
        <v>184</v>
      </c>
      <c r="J106" s="7"/>
      <c r="K106" s="16">
        <v>1924</v>
      </c>
      <c r="L106" s="9">
        <f t="shared" si="1"/>
        <v>20710.320800000001</v>
      </c>
    </row>
    <row r="107" spans="3:12" x14ac:dyDescent="0.25">
      <c r="C107" s="17">
        <v>83</v>
      </c>
      <c r="D107" s="16" t="s">
        <v>212</v>
      </c>
      <c r="E107" s="7"/>
      <c r="F107" s="7"/>
      <c r="G107" s="20">
        <v>2006</v>
      </c>
      <c r="H107" s="19">
        <v>8</v>
      </c>
      <c r="I107" s="19" t="s">
        <v>184</v>
      </c>
      <c r="J107" s="7"/>
      <c r="K107" s="16">
        <v>63</v>
      </c>
      <c r="L107" s="9">
        <f t="shared" si="1"/>
        <v>678.14460000000008</v>
      </c>
    </row>
    <row r="108" spans="3:12" x14ac:dyDescent="0.25">
      <c r="C108" s="17">
        <v>84</v>
      </c>
      <c r="D108" s="16" t="s">
        <v>213</v>
      </c>
      <c r="E108" s="7"/>
      <c r="F108" s="7"/>
      <c r="G108" s="20">
        <v>2006</v>
      </c>
      <c r="H108" s="19">
        <v>6</v>
      </c>
      <c r="I108" s="19" t="s">
        <v>184</v>
      </c>
      <c r="J108" s="7"/>
      <c r="K108" s="16">
        <v>48</v>
      </c>
      <c r="L108" s="9">
        <f t="shared" si="1"/>
        <v>516.6816</v>
      </c>
    </row>
    <row r="109" spans="3:12" x14ac:dyDescent="0.25">
      <c r="C109" s="17">
        <v>85</v>
      </c>
      <c r="D109" s="16" t="s">
        <v>214</v>
      </c>
      <c r="E109" s="7"/>
      <c r="F109" s="7"/>
      <c r="G109" s="20">
        <v>2006</v>
      </c>
      <c r="H109" s="19">
        <v>3.5</v>
      </c>
      <c r="I109" s="19" t="s">
        <v>183</v>
      </c>
      <c r="J109" s="7"/>
      <c r="K109" s="16">
        <v>20</v>
      </c>
      <c r="L109" s="9">
        <f t="shared" si="1"/>
        <v>215.28400000000002</v>
      </c>
    </row>
    <row r="110" spans="3:12" x14ac:dyDescent="0.25">
      <c r="C110" s="17">
        <v>86</v>
      </c>
      <c r="D110" s="16" t="s">
        <v>215</v>
      </c>
      <c r="E110" s="7"/>
      <c r="F110" s="7"/>
      <c r="G110" s="20">
        <v>2006</v>
      </c>
      <c r="H110" s="19">
        <v>3.5</v>
      </c>
      <c r="I110" s="19" t="s">
        <v>183</v>
      </c>
      <c r="J110" s="7"/>
      <c r="K110" s="16">
        <v>30</v>
      </c>
      <c r="L110" s="9">
        <f t="shared" si="1"/>
        <v>322.92600000000004</v>
      </c>
    </row>
    <row r="111" spans="3:12" x14ac:dyDescent="0.25">
      <c r="C111" s="15">
        <v>87</v>
      </c>
      <c r="D111" s="16" t="s">
        <v>22</v>
      </c>
      <c r="E111" s="7"/>
      <c r="F111" s="7"/>
      <c r="G111" s="19" t="s">
        <v>179</v>
      </c>
      <c r="H111" s="19" t="s">
        <v>182</v>
      </c>
      <c r="I111" s="19" t="s">
        <v>185</v>
      </c>
      <c r="J111" s="7"/>
      <c r="K111" s="16">
        <v>80</v>
      </c>
      <c r="L111" s="9">
        <f t="shared" si="1"/>
        <v>861.13600000000008</v>
      </c>
    </row>
    <row r="112" spans="3:12" x14ac:dyDescent="0.25">
      <c r="C112" s="15">
        <v>88</v>
      </c>
      <c r="D112" s="16" t="s">
        <v>169</v>
      </c>
      <c r="E112" s="7"/>
      <c r="F112" s="7"/>
      <c r="G112" s="19" t="s">
        <v>179</v>
      </c>
      <c r="H112" s="19">
        <v>3.5</v>
      </c>
      <c r="I112" s="19" t="s">
        <v>183</v>
      </c>
      <c r="J112" s="7"/>
      <c r="K112" s="16">
        <v>328</v>
      </c>
      <c r="L112" s="9">
        <f t="shared" si="1"/>
        <v>3530.6576</v>
      </c>
    </row>
    <row r="113" spans="3:12" x14ac:dyDescent="0.25">
      <c r="C113" s="15">
        <v>89</v>
      </c>
      <c r="D113" s="16" t="s">
        <v>170</v>
      </c>
      <c r="E113" s="7"/>
      <c r="F113" s="7"/>
      <c r="G113" s="19" t="s">
        <v>179</v>
      </c>
      <c r="H113" s="19">
        <v>3</v>
      </c>
      <c r="I113" s="19" t="s">
        <v>184</v>
      </c>
      <c r="J113" s="7"/>
      <c r="K113" s="16">
        <v>24</v>
      </c>
      <c r="L113" s="9">
        <f t="shared" si="1"/>
        <v>258.3408</v>
      </c>
    </row>
    <row r="114" spans="3:12" x14ac:dyDescent="0.25">
      <c r="C114" s="15">
        <v>90</v>
      </c>
      <c r="D114" s="16" t="s">
        <v>171</v>
      </c>
      <c r="E114" s="7"/>
      <c r="F114" s="7"/>
      <c r="G114" s="19" t="s">
        <v>179</v>
      </c>
      <c r="H114" s="19">
        <v>3</v>
      </c>
      <c r="I114" s="19" t="s">
        <v>183</v>
      </c>
      <c r="J114" s="7"/>
      <c r="K114" s="16">
        <v>40</v>
      </c>
      <c r="L114" s="9">
        <f t="shared" si="1"/>
        <v>430.56800000000004</v>
      </c>
    </row>
    <row r="115" spans="3:12" x14ac:dyDescent="0.25">
      <c r="C115" s="15">
        <v>91</v>
      </c>
      <c r="D115" s="16" t="s">
        <v>172</v>
      </c>
      <c r="E115" s="7"/>
      <c r="F115" s="7"/>
      <c r="G115" s="19" t="s">
        <v>179</v>
      </c>
      <c r="H115" s="19" t="s">
        <v>182</v>
      </c>
      <c r="I115" s="19" t="s">
        <v>185</v>
      </c>
      <c r="J115" s="7"/>
      <c r="K115" s="16">
        <v>31</v>
      </c>
      <c r="L115" s="9">
        <f t="shared" si="1"/>
        <v>333.6902</v>
      </c>
    </row>
    <row r="116" spans="3:12" x14ac:dyDescent="0.25">
      <c r="C116" s="15">
        <v>92</v>
      </c>
      <c r="D116" s="16" t="s">
        <v>173</v>
      </c>
      <c r="E116" s="7"/>
      <c r="F116" s="7"/>
      <c r="G116" s="19" t="s">
        <v>179</v>
      </c>
      <c r="H116" s="19">
        <v>4</v>
      </c>
      <c r="I116" s="19" t="s">
        <v>184</v>
      </c>
      <c r="J116" s="7"/>
      <c r="K116" s="16">
        <v>180</v>
      </c>
      <c r="L116" s="9">
        <f t="shared" si="1"/>
        <v>1937.556</v>
      </c>
    </row>
    <row r="117" spans="3:12" x14ac:dyDescent="0.25">
      <c r="C117" s="15">
        <v>93</v>
      </c>
      <c r="D117" s="16" t="s">
        <v>174</v>
      </c>
      <c r="E117" s="7"/>
      <c r="F117" s="7"/>
      <c r="G117" s="19" t="s">
        <v>179</v>
      </c>
      <c r="H117" s="19" t="s">
        <v>182</v>
      </c>
      <c r="I117" s="19" t="s">
        <v>185</v>
      </c>
      <c r="J117" s="7"/>
      <c r="K117" s="16">
        <v>20</v>
      </c>
      <c r="L117" s="9">
        <f t="shared" si="1"/>
        <v>215.28400000000002</v>
      </c>
    </row>
    <row r="118" spans="3:12" x14ac:dyDescent="0.25">
      <c r="C118" s="15">
        <v>94</v>
      </c>
      <c r="D118" s="16" t="s">
        <v>175</v>
      </c>
      <c r="E118" s="7"/>
      <c r="F118" s="7"/>
      <c r="G118" s="19" t="s">
        <v>179</v>
      </c>
      <c r="H118" s="19" t="s">
        <v>182</v>
      </c>
      <c r="I118" s="19" t="s">
        <v>185</v>
      </c>
      <c r="J118" s="7"/>
      <c r="K118" s="16">
        <v>33</v>
      </c>
      <c r="L118" s="9">
        <f t="shared" si="1"/>
        <v>355.21860000000004</v>
      </c>
    </row>
    <row r="119" spans="3:12" x14ac:dyDescent="0.25">
      <c r="C119" s="15">
        <v>95</v>
      </c>
      <c r="D119" s="16" t="s">
        <v>176</v>
      </c>
      <c r="E119" s="7"/>
      <c r="F119" s="7"/>
      <c r="G119" s="19" t="s">
        <v>179</v>
      </c>
      <c r="H119" s="19">
        <v>3.5</v>
      </c>
      <c r="I119" s="19" t="s">
        <v>183</v>
      </c>
      <c r="J119" s="7"/>
      <c r="K119" s="16">
        <v>144</v>
      </c>
      <c r="L119" s="9">
        <f t="shared" si="1"/>
        <v>1550.0448000000001</v>
      </c>
    </row>
    <row r="120" spans="3:12" x14ac:dyDescent="0.25">
      <c r="C120" s="15">
        <v>96</v>
      </c>
      <c r="D120" s="16" t="s">
        <v>177</v>
      </c>
      <c r="E120" s="7"/>
      <c r="F120" s="7"/>
      <c r="G120" s="19" t="s">
        <v>179</v>
      </c>
      <c r="H120" s="19" t="s">
        <v>182</v>
      </c>
      <c r="I120" s="19" t="s">
        <v>185</v>
      </c>
      <c r="J120" s="7"/>
      <c r="K120" s="16">
        <v>1925</v>
      </c>
      <c r="L120" s="9">
        <f t="shared" si="1"/>
        <v>20721.085000000003</v>
      </c>
    </row>
    <row r="121" spans="3:12" x14ac:dyDescent="0.25">
      <c r="C121" s="99"/>
      <c r="D121" s="99"/>
      <c r="E121" s="99"/>
      <c r="F121" s="99"/>
      <c r="G121" s="99"/>
      <c r="H121" s="99"/>
      <c r="I121" s="99"/>
      <c r="J121" s="99"/>
      <c r="L121" s="36"/>
    </row>
  </sheetData>
  <autoFilter ref="C3:N121"/>
  <mergeCells count="9">
    <mergeCell ref="C121:J121"/>
    <mergeCell ref="C82:C83"/>
    <mergeCell ref="C100:C101"/>
    <mergeCell ref="C2:L2"/>
    <mergeCell ref="C4:L4"/>
    <mergeCell ref="C7:C10"/>
    <mergeCell ref="C16:C19"/>
    <mergeCell ref="C21:C22"/>
    <mergeCell ref="C23:C24"/>
  </mergeCells>
  <dataValidations count="2">
    <dataValidation type="list" allowBlank="1" showInputMessage="1" showErrorMessage="1" sqref="I5:I84">
      <formula1>$N$3:$N$8</formula1>
    </dataValidation>
    <dataValidation type="list" allowBlank="1" showInputMessage="1" showErrorMessage="1" sqref="J5:J84">
      <formula1>"Very Good, Good, Average, Poor, Ordinary with wreckages in the structure"</formula1>
    </dataValidation>
  </dataValidation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7"/>
  <sheetViews>
    <sheetView workbookViewId="0">
      <selection activeCell="L9" sqref="L9"/>
    </sheetView>
  </sheetViews>
  <sheetFormatPr defaultRowHeight="15" x14ac:dyDescent="0.25"/>
  <cols>
    <col min="9" max="9" width="21.7109375" bestFit="1" customWidth="1"/>
    <col min="10" max="10" width="11.5703125" bestFit="1" customWidth="1"/>
  </cols>
  <sheetData>
    <row r="2" spans="2:10" x14ac:dyDescent="0.25">
      <c r="B2" s="124" t="s">
        <v>36</v>
      </c>
      <c r="C2" s="125"/>
      <c r="D2" s="125"/>
      <c r="E2" s="125"/>
      <c r="F2" s="125"/>
      <c r="G2" s="125"/>
      <c r="H2" s="126"/>
    </row>
    <row r="3" spans="2:10" x14ac:dyDescent="0.25">
      <c r="B3" s="26" t="s">
        <v>31</v>
      </c>
      <c r="C3" s="127" t="s">
        <v>34</v>
      </c>
      <c r="D3" s="128"/>
      <c r="E3" s="128"/>
      <c r="F3" s="129"/>
      <c r="G3" s="26"/>
      <c r="H3" s="27" t="s">
        <v>33</v>
      </c>
    </row>
    <row r="4" spans="2:10" x14ac:dyDescent="0.25">
      <c r="B4" s="26"/>
      <c r="C4" s="26"/>
      <c r="D4" s="26"/>
      <c r="E4" s="26"/>
      <c r="F4" s="26"/>
      <c r="G4" s="26"/>
      <c r="H4" s="27"/>
    </row>
    <row r="5" spans="2:10" x14ac:dyDescent="0.25">
      <c r="B5" s="27">
        <v>1</v>
      </c>
      <c r="C5" s="130" t="s">
        <v>32</v>
      </c>
      <c r="D5" s="131"/>
      <c r="E5" s="132"/>
      <c r="F5" s="130" t="s">
        <v>289</v>
      </c>
      <c r="G5" s="132"/>
      <c r="H5" s="27">
        <v>392</v>
      </c>
    </row>
    <row r="6" spans="2:10" x14ac:dyDescent="0.25">
      <c r="B6" s="26"/>
      <c r="C6" s="26"/>
      <c r="D6" s="26"/>
      <c r="E6" s="26"/>
      <c r="F6" s="130" t="s">
        <v>290</v>
      </c>
      <c r="G6" s="132"/>
      <c r="H6" s="27">
        <v>294</v>
      </c>
    </row>
    <row r="7" spans="2:10" x14ac:dyDescent="0.25">
      <c r="B7" s="26"/>
      <c r="C7" s="26"/>
      <c r="D7" s="26"/>
      <c r="E7" s="26"/>
      <c r="F7" s="130" t="s">
        <v>288</v>
      </c>
      <c r="G7" s="132"/>
      <c r="H7" s="27">
        <v>389</v>
      </c>
    </row>
    <row r="8" spans="2:10" x14ac:dyDescent="0.25">
      <c r="B8" s="26"/>
      <c r="C8" s="26"/>
      <c r="D8" s="26"/>
      <c r="E8" s="26"/>
      <c r="F8" s="130" t="s">
        <v>287</v>
      </c>
      <c r="G8" s="132"/>
      <c r="H8" s="27">
        <v>492</v>
      </c>
      <c r="I8" s="56" t="s">
        <v>284</v>
      </c>
      <c r="J8" s="56" t="s">
        <v>283</v>
      </c>
    </row>
    <row r="9" spans="2:10" x14ac:dyDescent="0.25">
      <c r="B9" s="26"/>
      <c r="C9" s="124" t="s">
        <v>47</v>
      </c>
      <c r="D9" s="125"/>
      <c r="E9" s="126"/>
      <c r="F9" s="26"/>
      <c r="G9" s="26"/>
      <c r="H9" s="58">
        <f>SUM(H5:H8)</f>
        <v>1567</v>
      </c>
      <c r="I9" s="57">
        <f>5000</f>
        <v>5000</v>
      </c>
      <c r="J9" s="51">
        <f>I9*H9</f>
        <v>7835000</v>
      </c>
    </row>
    <row r="10" spans="2:10" x14ac:dyDescent="0.25">
      <c r="B10" s="14"/>
      <c r="C10" s="14"/>
      <c r="D10" s="14"/>
      <c r="E10" s="14"/>
      <c r="F10" s="14"/>
      <c r="G10" s="14"/>
      <c r="H10" s="14"/>
    </row>
    <row r="11" spans="2:10" x14ac:dyDescent="0.25">
      <c r="B11" s="26"/>
      <c r="C11" s="127" t="s">
        <v>35</v>
      </c>
      <c r="D11" s="128"/>
      <c r="E11" s="128"/>
      <c r="F11" s="128"/>
      <c r="G11" s="129"/>
      <c r="H11" s="27" t="s">
        <v>33</v>
      </c>
    </row>
    <row r="12" spans="2:10" x14ac:dyDescent="0.25">
      <c r="B12" s="26"/>
      <c r="C12" s="26"/>
      <c r="D12" s="26"/>
      <c r="E12" s="26"/>
      <c r="F12" s="26"/>
      <c r="G12" s="26"/>
      <c r="H12" s="27"/>
    </row>
    <row r="13" spans="2:10" x14ac:dyDescent="0.25">
      <c r="B13" s="26"/>
      <c r="C13" s="130" t="s">
        <v>32</v>
      </c>
      <c r="D13" s="131"/>
      <c r="E13" s="132"/>
      <c r="F13" s="130" t="s">
        <v>289</v>
      </c>
      <c r="G13" s="132"/>
      <c r="H13" s="27">
        <v>166</v>
      </c>
    </row>
    <row r="14" spans="2:10" x14ac:dyDescent="0.25">
      <c r="B14" s="26"/>
      <c r="C14" s="26"/>
      <c r="D14" s="26"/>
      <c r="E14" s="26"/>
      <c r="F14" s="130" t="s">
        <v>290</v>
      </c>
      <c r="G14" s="132"/>
      <c r="H14" s="27">
        <v>132</v>
      </c>
    </row>
    <row r="15" spans="2:10" x14ac:dyDescent="0.25">
      <c r="B15" s="26"/>
      <c r="C15" s="26"/>
      <c r="D15" s="26"/>
      <c r="E15" s="26"/>
      <c r="F15" s="130" t="s">
        <v>288</v>
      </c>
      <c r="G15" s="132"/>
      <c r="H15" s="27">
        <v>151</v>
      </c>
    </row>
    <row r="16" spans="2:10" x14ac:dyDescent="0.25">
      <c r="B16" s="26"/>
      <c r="C16" s="26"/>
      <c r="D16" s="26"/>
      <c r="E16" s="26"/>
      <c r="F16" s="130" t="s">
        <v>287</v>
      </c>
      <c r="G16" s="132"/>
      <c r="H16" s="27">
        <v>245</v>
      </c>
      <c r="I16" s="56" t="s">
        <v>284</v>
      </c>
      <c r="J16" s="56" t="s">
        <v>283</v>
      </c>
    </row>
    <row r="17" spans="2:10" x14ac:dyDescent="0.25">
      <c r="B17" s="26"/>
      <c r="C17" s="124" t="s">
        <v>47</v>
      </c>
      <c r="D17" s="125"/>
      <c r="E17" s="126"/>
      <c r="F17" s="26"/>
      <c r="G17" s="26"/>
      <c r="H17" s="58">
        <f>SUM(H13:H16)</f>
        <v>694</v>
      </c>
      <c r="I17" s="57">
        <f>5000</f>
        <v>5000</v>
      </c>
      <c r="J17" s="51">
        <f>I17*H17</f>
        <v>3470000</v>
      </c>
    </row>
  </sheetData>
  <mergeCells count="15">
    <mergeCell ref="F14:G14"/>
    <mergeCell ref="F15:G15"/>
    <mergeCell ref="F16:G16"/>
    <mergeCell ref="C17:E17"/>
    <mergeCell ref="C9:E9"/>
    <mergeCell ref="B2:H2"/>
    <mergeCell ref="C3:F3"/>
    <mergeCell ref="C5:E5"/>
    <mergeCell ref="C11:G11"/>
    <mergeCell ref="C13:E13"/>
    <mergeCell ref="F5:G5"/>
    <mergeCell ref="F6:G6"/>
    <mergeCell ref="F7:G7"/>
    <mergeCell ref="F8:G8"/>
    <mergeCell ref="F13:G1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5"/>
  <sheetViews>
    <sheetView topLeftCell="A41" workbookViewId="0">
      <selection activeCell="I29" sqref="I29"/>
    </sheetView>
  </sheetViews>
  <sheetFormatPr defaultRowHeight="15" x14ac:dyDescent="0.25"/>
  <cols>
    <col min="3" max="3" width="40.140625" bestFit="1" customWidth="1"/>
    <col min="9" max="9" width="21.42578125" bestFit="1" customWidth="1"/>
    <col min="10" max="10" width="13.28515625" bestFit="1" customWidth="1"/>
  </cols>
  <sheetData>
    <row r="1" spans="2:8" x14ac:dyDescent="0.25">
      <c r="B1" s="14"/>
      <c r="C1" s="14"/>
      <c r="D1" s="14"/>
      <c r="E1" s="14"/>
      <c r="F1" s="14"/>
      <c r="G1" s="14"/>
      <c r="H1" s="14"/>
    </row>
    <row r="2" spans="2:8" x14ac:dyDescent="0.25">
      <c r="B2" s="124" t="s">
        <v>285</v>
      </c>
      <c r="C2" s="126"/>
      <c r="D2" s="26"/>
      <c r="E2" s="26"/>
      <c r="F2" s="26"/>
      <c r="G2" s="26"/>
      <c r="H2" s="26"/>
    </row>
    <row r="3" spans="2:8" x14ac:dyDescent="0.25">
      <c r="B3" s="26" t="s">
        <v>31</v>
      </c>
      <c r="C3" s="60" t="s">
        <v>37</v>
      </c>
      <c r="D3" s="26"/>
      <c r="E3" s="26"/>
      <c r="F3" s="26"/>
      <c r="G3" s="26"/>
      <c r="H3" s="26" t="s">
        <v>33</v>
      </c>
    </row>
    <row r="4" spans="2:8" x14ac:dyDescent="0.25">
      <c r="B4" s="26"/>
      <c r="C4" s="26"/>
      <c r="D4" s="26"/>
      <c r="E4" s="26"/>
      <c r="F4" s="26"/>
      <c r="G4" s="26"/>
      <c r="H4" s="26"/>
    </row>
    <row r="5" spans="2:8" x14ac:dyDescent="0.25">
      <c r="B5" s="27" t="s">
        <v>62</v>
      </c>
      <c r="C5" s="58" t="s">
        <v>38</v>
      </c>
      <c r="D5" s="26"/>
      <c r="E5" s="26"/>
      <c r="F5" s="26"/>
      <c r="G5" s="26"/>
      <c r="H5" s="26"/>
    </row>
    <row r="6" spans="2:8" x14ac:dyDescent="0.25">
      <c r="B6" s="27"/>
      <c r="C6" s="26"/>
      <c r="D6" s="26"/>
      <c r="E6" s="26"/>
      <c r="F6" s="26"/>
      <c r="G6" s="27" t="s">
        <v>67</v>
      </c>
      <c r="H6" s="26"/>
    </row>
    <row r="7" spans="2:8" x14ac:dyDescent="0.25">
      <c r="B7" s="27">
        <v>1</v>
      </c>
      <c r="C7" s="26" t="s">
        <v>57</v>
      </c>
      <c r="D7" s="26"/>
      <c r="E7" s="26"/>
      <c r="F7" s="27">
        <v>190</v>
      </c>
      <c r="G7" s="27">
        <v>6</v>
      </c>
      <c r="H7" s="27">
        <f>F7*G7</f>
        <v>1140</v>
      </c>
    </row>
    <row r="8" spans="2:8" x14ac:dyDescent="0.25">
      <c r="B8" s="27"/>
      <c r="C8" s="26" t="s">
        <v>66</v>
      </c>
      <c r="D8" s="26"/>
      <c r="E8" s="26"/>
      <c r="F8" s="27">
        <v>24</v>
      </c>
      <c r="G8" s="27">
        <v>30</v>
      </c>
      <c r="H8" s="27">
        <f t="shared" ref="H8:H20" si="0">F8*G8</f>
        <v>720</v>
      </c>
    </row>
    <row r="9" spans="2:8" x14ac:dyDescent="0.25">
      <c r="B9" s="27">
        <v>2</v>
      </c>
      <c r="C9" s="26" t="s">
        <v>54</v>
      </c>
      <c r="D9" s="26"/>
      <c r="E9" s="26"/>
      <c r="F9" s="27">
        <v>120</v>
      </c>
      <c r="G9" s="27">
        <v>6</v>
      </c>
      <c r="H9" s="27">
        <f t="shared" si="0"/>
        <v>720</v>
      </c>
    </row>
    <row r="10" spans="2:8" x14ac:dyDescent="0.25">
      <c r="B10" s="27"/>
      <c r="C10" s="26" t="s">
        <v>66</v>
      </c>
      <c r="D10" s="26"/>
      <c r="E10" s="26"/>
      <c r="F10" s="27">
        <v>30</v>
      </c>
      <c r="G10" s="27">
        <v>18</v>
      </c>
      <c r="H10" s="27">
        <f t="shared" si="0"/>
        <v>540</v>
      </c>
    </row>
    <row r="11" spans="2:8" x14ac:dyDescent="0.25">
      <c r="B11" s="27">
        <v>3</v>
      </c>
      <c r="C11" s="26" t="s">
        <v>55</v>
      </c>
      <c r="D11" s="26"/>
      <c r="E11" s="26"/>
      <c r="F11" s="27">
        <v>380</v>
      </c>
      <c r="G11" s="27">
        <v>6</v>
      </c>
      <c r="H11" s="27">
        <f t="shared" si="0"/>
        <v>2280</v>
      </c>
    </row>
    <row r="12" spans="2:8" x14ac:dyDescent="0.25">
      <c r="B12" s="27"/>
      <c r="C12" s="26" t="s">
        <v>66</v>
      </c>
      <c r="D12" s="26"/>
      <c r="E12" s="26"/>
      <c r="F12" s="27">
        <v>18</v>
      </c>
      <c r="G12" s="27">
        <v>18</v>
      </c>
      <c r="H12" s="27">
        <f t="shared" si="0"/>
        <v>324</v>
      </c>
    </row>
    <row r="13" spans="2:8" x14ac:dyDescent="0.25">
      <c r="B13" s="27">
        <v>4</v>
      </c>
      <c r="C13" s="26" t="s">
        <v>56</v>
      </c>
      <c r="D13" s="26"/>
      <c r="E13" s="26"/>
      <c r="F13" s="27">
        <v>90</v>
      </c>
      <c r="G13" s="27">
        <v>6</v>
      </c>
      <c r="H13" s="27">
        <f t="shared" si="0"/>
        <v>540</v>
      </c>
    </row>
    <row r="14" spans="2:8" x14ac:dyDescent="0.25">
      <c r="B14" s="27"/>
      <c r="C14" s="26" t="s">
        <v>66</v>
      </c>
      <c r="D14" s="26"/>
      <c r="E14" s="26"/>
      <c r="F14" s="27">
        <v>26</v>
      </c>
      <c r="G14" s="27">
        <v>60</v>
      </c>
      <c r="H14" s="27">
        <f t="shared" si="0"/>
        <v>1560</v>
      </c>
    </row>
    <row r="15" spans="2:8" x14ac:dyDescent="0.25">
      <c r="B15" s="27">
        <v>5</v>
      </c>
      <c r="C15" s="26" t="s">
        <v>58</v>
      </c>
      <c r="D15" s="26"/>
      <c r="E15" s="26"/>
      <c r="F15" s="27">
        <v>120</v>
      </c>
      <c r="G15" s="27">
        <v>6</v>
      </c>
      <c r="H15" s="27">
        <f t="shared" si="0"/>
        <v>720</v>
      </c>
    </row>
    <row r="16" spans="2:8" x14ac:dyDescent="0.25">
      <c r="B16" s="27"/>
      <c r="C16" s="26" t="s">
        <v>66</v>
      </c>
      <c r="D16" s="26"/>
      <c r="E16" s="26"/>
      <c r="F16" s="27">
        <v>18</v>
      </c>
      <c r="G16" s="27">
        <v>80</v>
      </c>
      <c r="H16" s="27">
        <f t="shared" si="0"/>
        <v>1440</v>
      </c>
    </row>
    <row r="17" spans="2:10" x14ac:dyDescent="0.25">
      <c r="B17" s="27">
        <v>6</v>
      </c>
      <c r="C17" s="26" t="s">
        <v>59</v>
      </c>
      <c r="D17" s="26"/>
      <c r="E17" s="26"/>
      <c r="F17" s="27">
        <v>380</v>
      </c>
      <c r="G17" s="27">
        <v>6</v>
      </c>
      <c r="H17" s="27">
        <f t="shared" si="0"/>
        <v>2280</v>
      </c>
    </row>
    <row r="18" spans="2:10" x14ac:dyDescent="0.25">
      <c r="B18" s="27"/>
      <c r="C18" s="26" t="s">
        <v>66</v>
      </c>
      <c r="D18" s="26"/>
      <c r="E18" s="26"/>
      <c r="F18" s="27">
        <v>46</v>
      </c>
      <c r="G18" s="27">
        <v>90</v>
      </c>
      <c r="H18" s="27">
        <f t="shared" si="0"/>
        <v>4140</v>
      </c>
    </row>
    <row r="19" spans="2:10" x14ac:dyDescent="0.25">
      <c r="B19" s="27">
        <v>7</v>
      </c>
      <c r="C19" s="26" t="s">
        <v>60</v>
      </c>
      <c r="D19" s="26"/>
      <c r="E19" s="26"/>
      <c r="F19" s="27">
        <v>145</v>
      </c>
      <c r="G19" s="27">
        <v>6</v>
      </c>
      <c r="H19" s="27">
        <f t="shared" si="0"/>
        <v>870</v>
      </c>
    </row>
    <row r="20" spans="2:10" x14ac:dyDescent="0.25">
      <c r="B20" s="26"/>
      <c r="C20" s="26" t="s">
        <v>66</v>
      </c>
      <c r="D20" s="26"/>
      <c r="E20" s="26"/>
      <c r="F20" s="27">
        <v>30</v>
      </c>
      <c r="G20" s="27">
        <v>45</v>
      </c>
      <c r="H20" s="27">
        <f t="shared" si="0"/>
        <v>1350</v>
      </c>
    </row>
    <row r="21" spans="2:10" ht="18" customHeight="1" x14ac:dyDescent="0.25">
      <c r="B21" s="26"/>
      <c r="C21" s="26" t="s">
        <v>209</v>
      </c>
      <c r="D21" s="26"/>
      <c r="E21" s="26"/>
      <c r="F21" s="27"/>
      <c r="G21" s="27"/>
      <c r="H21" s="27">
        <f>SUM(H7:H20)</f>
        <v>18624</v>
      </c>
    </row>
    <row r="22" spans="2:10" ht="18" customHeight="1" x14ac:dyDescent="0.25">
      <c r="B22" s="26"/>
      <c r="C22" s="26"/>
      <c r="D22" s="26"/>
      <c r="E22" s="26"/>
      <c r="F22" s="27"/>
      <c r="G22" s="27"/>
      <c r="H22" s="27"/>
      <c r="I22" s="56" t="s">
        <v>284</v>
      </c>
      <c r="J22" s="56" t="s">
        <v>283</v>
      </c>
    </row>
    <row r="23" spans="2:10" ht="18" customHeight="1" x14ac:dyDescent="0.25">
      <c r="B23" s="59" t="s">
        <v>69</v>
      </c>
      <c r="C23" s="59" t="s">
        <v>30</v>
      </c>
      <c r="D23" s="27" t="s">
        <v>68</v>
      </c>
      <c r="E23" s="26"/>
      <c r="F23" s="27">
        <v>1425</v>
      </c>
      <c r="G23" s="27">
        <v>6</v>
      </c>
      <c r="H23" s="58">
        <f>F23*G23</f>
        <v>8550</v>
      </c>
      <c r="I23" s="57">
        <f>2040</f>
        <v>2040</v>
      </c>
      <c r="J23" s="51">
        <f>I23*H23</f>
        <v>17442000</v>
      </c>
    </row>
    <row r="24" spans="2:10" ht="18" customHeight="1" x14ac:dyDescent="0.25">
      <c r="B24" s="59" t="s">
        <v>69</v>
      </c>
      <c r="C24" s="59" t="s">
        <v>30</v>
      </c>
      <c r="D24" s="27" t="s">
        <v>66</v>
      </c>
      <c r="E24" s="26"/>
      <c r="F24" s="27"/>
      <c r="G24" s="27"/>
      <c r="H24" s="27">
        <v>10074</v>
      </c>
    </row>
    <row r="25" spans="2:10" ht="18" customHeight="1" x14ac:dyDescent="0.25">
      <c r="B25" s="26"/>
      <c r="C25" s="26"/>
      <c r="D25" s="26"/>
      <c r="E25" s="26"/>
      <c r="F25" s="27"/>
      <c r="G25" s="27"/>
      <c r="H25" s="27"/>
    </row>
    <row r="26" spans="2:10" ht="18" customHeight="1" x14ac:dyDescent="0.25">
      <c r="B26" s="26"/>
      <c r="C26" s="26"/>
      <c r="D26" s="26"/>
      <c r="E26" s="26"/>
      <c r="F26" s="27"/>
      <c r="G26" s="27"/>
      <c r="H26" s="27"/>
    </row>
    <row r="27" spans="2:10" x14ac:dyDescent="0.25">
      <c r="B27" s="124" t="s">
        <v>61</v>
      </c>
      <c r="C27" s="126"/>
      <c r="D27" s="26"/>
      <c r="E27" s="26"/>
      <c r="F27" s="26"/>
      <c r="G27" s="26"/>
      <c r="H27" s="26"/>
    </row>
    <row r="28" spans="2:10" x14ac:dyDescent="0.25">
      <c r="B28" s="26"/>
      <c r="C28" s="26"/>
      <c r="D28" s="26"/>
      <c r="E28" s="26"/>
      <c r="F28" s="26"/>
      <c r="G28" s="26"/>
      <c r="H28" s="26"/>
    </row>
    <row r="29" spans="2:10" x14ac:dyDescent="0.25">
      <c r="B29" s="27" t="s">
        <v>62</v>
      </c>
      <c r="C29" s="58" t="s">
        <v>38</v>
      </c>
      <c r="D29" s="26"/>
      <c r="E29" s="26"/>
      <c r="F29" s="27"/>
      <c r="G29" s="27"/>
      <c r="H29" s="27"/>
    </row>
    <row r="30" spans="2:10" x14ac:dyDescent="0.25">
      <c r="B30" s="27"/>
      <c r="C30" s="26"/>
      <c r="D30" s="26"/>
      <c r="E30" s="26"/>
      <c r="F30" s="27"/>
      <c r="G30" s="27"/>
      <c r="H30" s="27"/>
    </row>
    <row r="31" spans="2:10" x14ac:dyDescent="0.25">
      <c r="B31" s="27">
        <v>1</v>
      </c>
      <c r="C31" s="26" t="s">
        <v>60</v>
      </c>
      <c r="D31" s="26"/>
      <c r="E31" s="26"/>
      <c r="F31" s="27">
        <v>45</v>
      </c>
      <c r="G31" s="27">
        <v>6</v>
      </c>
      <c r="H31" s="27">
        <f>F31*G31</f>
        <v>270</v>
      </c>
    </row>
    <row r="32" spans="2:10" x14ac:dyDescent="0.25">
      <c r="B32" s="27"/>
      <c r="C32" s="26" t="s">
        <v>71</v>
      </c>
      <c r="D32" s="26"/>
      <c r="E32" s="26"/>
      <c r="F32" s="27">
        <v>45</v>
      </c>
      <c r="G32" s="27">
        <v>10</v>
      </c>
      <c r="H32" s="27">
        <f t="shared" ref="H32:H41" si="1">F32*G32</f>
        <v>450</v>
      </c>
    </row>
    <row r="33" spans="2:10" x14ac:dyDescent="0.25">
      <c r="B33" s="27">
        <v>2</v>
      </c>
      <c r="C33" s="26" t="s">
        <v>63</v>
      </c>
      <c r="D33" s="26"/>
      <c r="E33" s="26"/>
      <c r="F33" s="27">
        <v>90</v>
      </c>
      <c r="G33" s="27">
        <v>6</v>
      </c>
      <c r="H33" s="27">
        <f t="shared" si="1"/>
        <v>540</v>
      </c>
    </row>
    <row r="34" spans="2:10" x14ac:dyDescent="0.25">
      <c r="B34" s="27"/>
      <c r="C34" s="26" t="s">
        <v>66</v>
      </c>
      <c r="D34" s="26"/>
      <c r="E34" s="26"/>
      <c r="F34" s="27">
        <v>60</v>
      </c>
      <c r="G34" s="27">
        <v>36</v>
      </c>
      <c r="H34" s="27">
        <f t="shared" si="1"/>
        <v>2160</v>
      </c>
    </row>
    <row r="35" spans="2:10" x14ac:dyDescent="0.25">
      <c r="B35" s="27">
        <v>3</v>
      </c>
      <c r="C35" s="26" t="s">
        <v>64</v>
      </c>
      <c r="D35" s="26"/>
      <c r="E35" s="26"/>
      <c r="F35" s="27">
        <v>72</v>
      </c>
      <c r="G35" s="27">
        <v>6</v>
      </c>
      <c r="H35" s="27">
        <f t="shared" si="1"/>
        <v>432</v>
      </c>
    </row>
    <row r="36" spans="2:10" x14ac:dyDescent="0.25">
      <c r="B36" s="27"/>
      <c r="C36" s="26" t="s">
        <v>66</v>
      </c>
      <c r="D36" s="26"/>
      <c r="E36" s="26"/>
      <c r="F36" s="27">
        <v>24</v>
      </c>
      <c r="G36" s="27">
        <v>16</v>
      </c>
      <c r="H36" s="27">
        <f t="shared" si="1"/>
        <v>384</v>
      </c>
    </row>
    <row r="37" spans="2:10" x14ac:dyDescent="0.25">
      <c r="B37" s="27">
        <v>4</v>
      </c>
      <c r="C37" s="26" t="s">
        <v>56</v>
      </c>
      <c r="D37" s="26"/>
      <c r="E37" s="26"/>
      <c r="F37" s="27">
        <v>32</v>
      </c>
      <c r="G37" s="27">
        <v>6</v>
      </c>
      <c r="H37" s="27">
        <f t="shared" si="1"/>
        <v>192</v>
      </c>
    </row>
    <row r="38" spans="2:10" x14ac:dyDescent="0.25">
      <c r="B38" s="27"/>
      <c r="C38" s="26" t="s">
        <v>66</v>
      </c>
      <c r="D38" s="26"/>
      <c r="E38" s="26"/>
      <c r="F38" s="27">
        <v>24</v>
      </c>
      <c r="G38" s="27">
        <v>9</v>
      </c>
      <c r="H38" s="27">
        <f t="shared" si="1"/>
        <v>216</v>
      </c>
    </row>
    <row r="39" spans="2:10" x14ac:dyDescent="0.25">
      <c r="B39" s="27"/>
      <c r="C39" s="26"/>
      <c r="D39" s="26"/>
      <c r="E39" s="26"/>
      <c r="F39" s="27"/>
      <c r="G39" s="27"/>
      <c r="H39" s="27">
        <f t="shared" si="1"/>
        <v>0</v>
      </c>
    </row>
    <row r="40" spans="2:10" x14ac:dyDescent="0.25">
      <c r="B40" s="27">
        <v>5</v>
      </c>
      <c r="C40" s="26" t="s">
        <v>65</v>
      </c>
      <c r="D40" s="26"/>
      <c r="E40" s="26"/>
      <c r="F40" s="27">
        <v>55</v>
      </c>
      <c r="G40" s="27">
        <v>6</v>
      </c>
      <c r="H40" s="27">
        <f t="shared" si="1"/>
        <v>330</v>
      </c>
    </row>
    <row r="41" spans="2:10" x14ac:dyDescent="0.25">
      <c r="B41" s="27"/>
      <c r="C41" s="26" t="s">
        <v>66</v>
      </c>
      <c r="D41" s="26"/>
      <c r="E41" s="26"/>
      <c r="F41" s="27">
        <v>40</v>
      </c>
      <c r="G41" s="27">
        <v>6</v>
      </c>
      <c r="H41" s="27">
        <f t="shared" si="1"/>
        <v>240</v>
      </c>
    </row>
    <row r="42" spans="2:10" x14ac:dyDescent="0.25">
      <c r="B42" s="27"/>
      <c r="C42" s="26" t="s">
        <v>209</v>
      </c>
      <c r="D42" s="26"/>
      <c r="E42" s="26"/>
      <c r="F42" s="27"/>
      <c r="G42" s="27"/>
      <c r="H42" s="27">
        <f>SUM(H31:H41)</f>
        <v>5214</v>
      </c>
    </row>
    <row r="43" spans="2:10" x14ac:dyDescent="0.25">
      <c r="B43" s="26"/>
      <c r="C43" s="26"/>
      <c r="D43" s="26"/>
      <c r="E43" s="26"/>
      <c r="F43" s="26"/>
      <c r="G43" s="26"/>
      <c r="H43" s="26"/>
      <c r="I43" s="56" t="s">
        <v>284</v>
      </c>
      <c r="J43" s="56" t="s">
        <v>283</v>
      </c>
    </row>
    <row r="44" spans="2:10" x14ac:dyDescent="0.25">
      <c r="B44" s="59" t="s">
        <v>70</v>
      </c>
      <c r="C44" s="59" t="s">
        <v>30</v>
      </c>
      <c r="D44" s="27" t="s">
        <v>68</v>
      </c>
      <c r="E44" s="26"/>
      <c r="F44" s="27">
        <v>294</v>
      </c>
      <c r="G44" s="27">
        <v>6</v>
      </c>
      <c r="H44" s="58">
        <f>F44*G44</f>
        <v>1764</v>
      </c>
      <c r="I44" s="57">
        <f>2040</f>
        <v>2040</v>
      </c>
      <c r="J44" s="51">
        <f>H44*I44</f>
        <v>3598560</v>
      </c>
    </row>
    <row r="45" spans="2:10" x14ac:dyDescent="0.25">
      <c r="B45" s="59" t="s">
        <v>70</v>
      </c>
      <c r="C45" s="59" t="s">
        <v>30</v>
      </c>
      <c r="D45" s="27" t="s">
        <v>66</v>
      </c>
      <c r="E45" s="26"/>
      <c r="F45" s="27"/>
      <c r="G45" s="27"/>
      <c r="H45" s="27">
        <v>3450</v>
      </c>
    </row>
  </sheetData>
  <mergeCells count="2">
    <mergeCell ref="B2:C2"/>
    <mergeCell ref="B27:C2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36"/>
  <sheetViews>
    <sheetView topLeftCell="A9" workbookViewId="0">
      <selection activeCell="K31" sqref="K31"/>
    </sheetView>
  </sheetViews>
  <sheetFormatPr defaultRowHeight="15" x14ac:dyDescent="0.25"/>
  <cols>
    <col min="4" max="4" width="31.85546875" bestFit="1" customWidth="1"/>
    <col min="7" max="7" width="21.42578125" bestFit="1" customWidth="1"/>
    <col min="8" max="8" width="13.28515625" bestFit="1" customWidth="1"/>
  </cols>
  <sheetData>
    <row r="4" spans="2:6" x14ac:dyDescent="0.25">
      <c r="D4" s="13" t="s">
        <v>12</v>
      </c>
    </row>
    <row r="5" spans="2:6" x14ac:dyDescent="0.25">
      <c r="D5" s="14"/>
    </row>
    <row r="7" spans="2:6" x14ac:dyDescent="0.25">
      <c r="B7" s="124" t="s">
        <v>39</v>
      </c>
      <c r="C7" s="125"/>
      <c r="D7" s="125"/>
      <c r="E7" s="125"/>
      <c r="F7" s="126"/>
    </row>
    <row r="8" spans="2:6" x14ac:dyDescent="0.25">
      <c r="B8" s="26" t="s">
        <v>31</v>
      </c>
      <c r="C8" s="127" t="s">
        <v>40</v>
      </c>
      <c r="D8" s="128"/>
      <c r="E8" s="128"/>
      <c r="F8" s="129"/>
    </row>
    <row r="9" spans="2:6" x14ac:dyDescent="0.25">
      <c r="B9" s="26"/>
      <c r="C9" s="26"/>
      <c r="D9" s="26"/>
      <c r="E9" s="26"/>
      <c r="F9" s="26"/>
    </row>
    <row r="10" spans="2:6" x14ac:dyDescent="0.25">
      <c r="B10" s="26">
        <v>1</v>
      </c>
      <c r="C10" s="26" t="s">
        <v>42</v>
      </c>
      <c r="D10" s="26"/>
      <c r="E10" s="26" t="s">
        <v>46</v>
      </c>
      <c r="F10" s="26">
        <v>322</v>
      </c>
    </row>
    <row r="11" spans="2:6" x14ac:dyDescent="0.25">
      <c r="B11" s="26"/>
      <c r="C11" s="26"/>
      <c r="D11" s="26"/>
      <c r="E11" s="26"/>
      <c r="F11" s="26"/>
    </row>
    <row r="12" spans="2:6" x14ac:dyDescent="0.25">
      <c r="B12" s="26"/>
      <c r="C12" s="26" t="s">
        <v>41</v>
      </c>
      <c r="D12" s="26"/>
      <c r="E12" s="26" t="s">
        <v>46</v>
      </c>
      <c r="F12" s="26">
        <v>190</v>
      </c>
    </row>
    <row r="13" spans="2:6" x14ac:dyDescent="0.25">
      <c r="B13" s="26"/>
      <c r="C13" s="26"/>
      <c r="D13" s="26"/>
      <c r="E13" s="26"/>
      <c r="F13" s="26"/>
    </row>
    <row r="14" spans="2:6" x14ac:dyDescent="0.25">
      <c r="B14" s="26"/>
      <c r="C14" s="26" t="s">
        <v>43</v>
      </c>
      <c r="D14" s="26"/>
      <c r="E14" s="26" t="s">
        <v>46</v>
      </c>
      <c r="F14" s="26">
        <v>95</v>
      </c>
    </row>
    <row r="15" spans="2:6" x14ac:dyDescent="0.25">
      <c r="B15" s="26"/>
      <c r="C15" s="26"/>
      <c r="D15" s="26"/>
      <c r="E15" s="26"/>
      <c r="F15" s="26"/>
    </row>
    <row r="16" spans="2:6" x14ac:dyDescent="0.25">
      <c r="B16" s="26"/>
      <c r="C16" s="26" t="s">
        <v>44</v>
      </c>
      <c r="D16" s="26"/>
      <c r="E16" s="26" t="s">
        <v>46</v>
      </c>
      <c r="F16" s="26">
        <v>180</v>
      </c>
    </row>
    <row r="17" spans="2:8" x14ac:dyDescent="0.25">
      <c r="B17" s="26"/>
      <c r="C17" s="26"/>
      <c r="D17" s="26"/>
      <c r="E17" s="26"/>
      <c r="F17" s="26"/>
    </row>
    <row r="18" spans="2:8" x14ac:dyDescent="0.25">
      <c r="B18" s="26"/>
      <c r="C18" s="26" t="s">
        <v>45</v>
      </c>
      <c r="D18" s="26"/>
      <c r="E18" s="26" t="s">
        <v>46</v>
      </c>
      <c r="F18" s="26">
        <v>156</v>
      </c>
    </row>
    <row r="19" spans="2:8" x14ac:dyDescent="0.25">
      <c r="B19" s="26"/>
      <c r="C19" s="26"/>
      <c r="D19" s="26"/>
      <c r="E19" s="26"/>
      <c r="F19" s="26"/>
      <c r="G19" s="56" t="s">
        <v>286</v>
      </c>
      <c r="H19" s="56" t="s">
        <v>283</v>
      </c>
    </row>
    <row r="20" spans="2:8" x14ac:dyDescent="0.25">
      <c r="B20" s="26"/>
      <c r="C20" s="124" t="s">
        <v>47</v>
      </c>
      <c r="D20" s="126"/>
      <c r="E20" s="26" t="s">
        <v>46</v>
      </c>
      <c r="F20" s="26">
        <f>SUM(F10:F19)</f>
        <v>943</v>
      </c>
      <c r="G20" s="57">
        <f>4000</f>
        <v>4000</v>
      </c>
      <c r="H20" s="51">
        <f>G20*F20</f>
        <v>3772000</v>
      </c>
    </row>
    <row r="21" spans="2:8" x14ac:dyDescent="0.25">
      <c r="B21" s="26"/>
      <c r="C21" s="26"/>
      <c r="D21" s="26"/>
      <c r="E21" s="26"/>
      <c r="F21" s="26"/>
    </row>
    <row r="22" spans="2:8" x14ac:dyDescent="0.25">
      <c r="B22" s="26"/>
      <c r="C22" s="26"/>
      <c r="D22" s="26"/>
      <c r="E22" s="26"/>
      <c r="F22" s="26"/>
    </row>
    <row r="23" spans="2:8" x14ac:dyDescent="0.25">
      <c r="B23" s="124" t="s">
        <v>39</v>
      </c>
      <c r="C23" s="125"/>
      <c r="D23" s="125"/>
      <c r="E23" s="125"/>
      <c r="F23" s="126"/>
    </row>
    <row r="24" spans="2:8" ht="20.25" customHeight="1" x14ac:dyDescent="0.25">
      <c r="B24" s="26" t="s">
        <v>53</v>
      </c>
      <c r="C24" s="127" t="s">
        <v>48</v>
      </c>
      <c r="D24" s="128"/>
      <c r="E24" s="128"/>
      <c r="F24" s="129"/>
    </row>
    <row r="25" spans="2:8" x14ac:dyDescent="0.25">
      <c r="B25" s="26"/>
      <c r="C25" s="26"/>
      <c r="D25" s="26"/>
      <c r="E25" s="26"/>
      <c r="F25" s="26"/>
    </row>
    <row r="26" spans="2:8" x14ac:dyDescent="0.25">
      <c r="B26" s="26"/>
      <c r="C26" s="26" t="s">
        <v>42</v>
      </c>
      <c r="D26" s="26"/>
      <c r="E26" s="26" t="s">
        <v>46</v>
      </c>
      <c r="F26" s="26">
        <v>80</v>
      </c>
    </row>
    <row r="27" spans="2:8" x14ac:dyDescent="0.25">
      <c r="B27" s="26"/>
      <c r="C27" s="26"/>
      <c r="D27" s="26"/>
      <c r="E27" s="26"/>
      <c r="F27" s="26"/>
    </row>
    <row r="28" spans="2:8" x14ac:dyDescent="0.25">
      <c r="B28" s="26"/>
      <c r="C28" s="26" t="s">
        <v>49</v>
      </c>
      <c r="D28" s="26"/>
      <c r="E28" s="26" t="s">
        <v>46</v>
      </c>
      <c r="F28" s="26">
        <v>26</v>
      </c>
    </row>
    <row r="29" spans="2:8" x14ac:dyDescent="0.25">
      <c r="B29" s="26"/>
      <c r="C29" s="26"/>
      <c r="D29" s="26"/>
      <c r="E29" s="26"/>
      <c r="F29" s="26"/>
    </row>
    <row r="30" spans="2:8" x14ac:dyDescent="0.25">
      <c r="B30" s="26"/>
      <c r="C30" s="26" t="s">
        <v>50</v>
      </c>
      <c r="D30" s="26"/>
      <c r="E30" s="26" t="s">
        <v>46</v>
      </c>
      <c r="F30" s="26">
        <v>75</v>
      </c>
    </row>
    <row r="31" spans="2:8" x14ac:dyDescent="0.25">
      <c r="B31" s="26"/>
      <c r="C31" s="26"/>
      <c r="D31" s="26"/>
      <c r="E31" s="26"/>
      <c r="F31" s="26"/>
    </row>
    <row r="32" spans="2:8" x14ac:dyDescent="0.25">
      <c r="B32" s="26"/>
      <c r="C32" s="26" t="s">
        <v>51</v>
      </c>
      <c r="D32" s="26"/>
      <c r="E32" s="26" t="s">
        <v>46</v>
      </c>
      <c r="F32" s="26">
        <v>36</v>
      </c>
    </row>
    <row r="33" spans="2:8" x14ac:dyDescent="0.25">
      <c r="B33" s="26"/>
      <c r="C33" s="26"/>
      <c r="D33" s="26"/>
      <c r="E33" s="26"/>
      <c r="F33" s="26"/>
    </row>
    <row r="34" spans="2:8" x14ac:dyDescent="0.25">
      <c r="B34" s="26"/>
      <c r="C34" s="26" t="s">
        <v>52</v>
      </c>
      <c r="D34" s="26"/>
      <c r="E34" s="26" t="s">
        <v>46</v>
      </c>
      <c r="F34" s="26">
        <v>70</v>
      </c>
    </row>
    <row r="35" spans="2:8" x14ac:dyDescent="0.25">
      <c r="B35" s="26"/>
      <c r="C35" s="26"/>
      <c r="D35" s="26"/>
      <c r="E35" s="26"/>
      <c r="F35" s="26"/>
      <c r="G35" s="56" t="s">
        <v>286</v>
      </c>
      <c r="H35" s="56" t="s">
        <v>283</v>
      </c>
    </row>
    <row r="36" spans="2:8" x14ac:dyDescent="0.25">
      <c r="B36" s="26"/>
      <c r="C36" s="127" t="s">
        <v>47</v>
      </c>
      <c r="D36" s="129"/>
      <c r="E36" s="26" t="s">
        <v>46</v>
      </c>
      <c r="F36" s="26">
        <f>SUM(F26:F35)</f>
        <v>287</v>
      </c>
      <c r="G36" s="57">
        <f>4000</f>
        <v>4000</v>
      </c>
      <c r="H36" s="51">
        <f>G36*F36</f>
        <v>1148000</v>
      </c>
    </row>
  </sheetData>
  <mergeCells count="6">
    <mergeCell ref="C36:D36"/>
    <mergeCell ref="B7:F7"/>
    <mergeCell ref="C8:F8"/>
    <mergeCell ref="B23:F23"/>
    <mergeCell ref="C24:F24"/>
    <mergeCell ref="C20:D20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0"/>
  <sheetViews>
    <sheetView workbookViewId="0">
      <selection activeCell="G21" sqref="G21"/>
    </sheetView>
  </sheetViews>
  <sheetFormatPr defaultRowHeight="15" x14ac:dyDescent="0.25"/>
  <cols>
    <col min="1" max="1" width="28.140625" bestFit="1" customWidth="1"/>
    <col min="2" max="2" width="13.140625" bestFit="1" customWidth="1"/>
    <col min="4" max="4" width="10.5703125" bestFit="1" customWidth="1"/>
    <col min="5" max="5" width="11.5703125" bestFit="1" customWidth="1"/>
  </cols>
  <sheetData>
    <row r="3" spans="2:5" x14ac:dyDescent="0.25">
      <c r="C3" s="133"/>
      <c r="D3" s="133"/>
      <c r="E3" s="133"/>
    </row>
    <row r="4" spans="2:5" x14ac:dyDescent="0.25">
      <c r="B4" s="134" t="s">
        <v>245</v>
      </c>
      <c r="C4" s="134"/>
      <c r="D4" s="134"/>
      <c r="E4" s="33"/>
    </row>
    <row r="5" spans="2:5" x14ac:dyDescent="0.25">
      <c r="B5" s="59" t="s">
        <v>291</v>
      </c>
      <c r="C5" s="59" t="s">
        <v>246</v>
      </c>
    </row>
    <row r="6" spans="2:5" x14ac:dyDescent="0.25">
      <c r="B6" s="10" t="s">
        <v>247</v>
      </c>
      <c r="C6" s="10">
        <v>254.3</v>
      </c>
    </row>
    <row r="7" spans="2:5" x14ac:dyDescent="0.25">
      <c r="B7" s="10" t="s">
        <v>248</v>
      </c>
      <c r="C7" s="10">
        <v>227</v>
      </c>
    </row>
    <row r="8" spans="2:5" x14ac:dyDescent="0.25">
      <c r="B8" s="10" t="s">
        <v>249</v>
      </c>
      <c r="C8" s="10">
        <v>489.3</v>
      </c>
    </row>
    <row r="9" spans="2:5" x14ac:dyDescent="0.25">
      <c r="B9" s="10" t="s">
        <v>250</v>
      </c>
      <c r="C9" s="10">
        <v>489.3</v>
      </c>
      <c r="D9" s="59" t="s">
        <v>292</v>
      </c>
      <c r="E9" s="59" t="s">
        <v>283</v>
      </c>
    </row>
    <row r="10" spans="2:5" x14ac:dyDescent="0.25">
      <c r="B10" s="59" t="s">
        <v>47</v>
      </c>
      <c r="C10" s="59">
        <f>SUM(C6:C9)</f>
        <v>1459.9</v>
      </c>
      <c r="D10" s="57">
        <v>5000</v>
      </c>
      <c r="E10" s="51">
        <f>D10*C10</f>
        <v>7299500</v>
      </c>
    </row>
  </sheetData>
  <mergeCells count="2">
    <mergeCell ref="C3:E3"/>
    <mergeCell ref="B4:D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4"/>
  <sheetViews>
    <sheetView workbookViewId="0">
      <selection activeCell="F27" sqref="F27"/>
    </sheetView>
  </sheetViews>
  <sheetFormatPr defaultRowHeight="15" x14ac:dyDescent="0.25"/>
  <cols>
    <col min="2" max="2" width="14.28515625" bestFit="1" customWidth="1"/>
    <col min="4" max="4" width="10.5703125" bestFit="1" customWidth="1"/>
    <col min="5" max="5" width="13.28515625" bestFit="1" customWidth="1"/>
  </cols>
  <sheetData>
    <row r="3" spans="2:5" x14ac:dyDescent="0.25">
      <c r="B3" s="59" t="s">
        <v>293</v>
      </c>
      <c r="C3" s="59" t="s">
        <v>251</v>
      </c>
      <c r="D3" s="59" t="s">
        <v>292</v>
      </c>
      <c r="E3" s="59" t="s">
        <v>283</v>
      </c>
    </row>
    <row r="4" spans="2:5" x14ac:dyDescent="0.25">
      <c r="B4" s="62" t="s">
        <v>294</v>
      </c>
      <c r="C4" s="62">
        <v>14000</v>
      </c>
      <c r="D4" s="57">
        <v>2040</v>
      </c>
      <c r="E4" s="51">
        <f>D4*C4</f>
        <v>28560000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5"/>
  <sheetViews>
    <sheetView workbookViewId="0">
      <selection activeCell="E30" sqref="E30"/>
    </sheetView>
  </sheetViews>
  <sheetFormatPr defaultRowHeight="15" x14ac:dyDescent="0.25"/>
  <cols>
    <col min="3" max="3" width="31.85546875" bestFit="1" customWidth="1"/>
    <col min="4" max="4" width="10.5703125" bestFit="1" customWidth="1"/>
    <col min="5" max="5" width="11.5703125" bestFit="1" customWidth="1"/>
  </cols>
  <sheetData>
    <row r="4" spans="3:5" x14ac:dyDescent="0.25">
      <c r="C4" s="61" t="s">
        <v>12</v>
      </c>
      <c r="D4" s="59" t="s">
        <v>292</v>
      </c>
      <c r="E4" s="59" t="s">
        <v>283</v>
      </c>
    </row>
    <row r="5" spans="3:5" x14ac:dyDescent="0.25">
      <c r="C5" s="58">
        <v>2000</v>
      </c>
      <c r="D5" s="63">
        <v>4000</v>
      </c>
      <c r="E5" s="51">
        <f>D5*C5</f>
        <v>8000000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7"/>
  <sheetViews>
    <sheetView tabSelected="1" workbookViewId="0">
      <selection activeCell="K7" sqref="K7"/>
    </sheetView>
  </sheetViews>
  <sheetFormatPr defaultRowHeight="15" x14ac:dyDescent="0.25"/>
  <cols>
    <col min="3" max="3" width="20.28515625" customWidth="1"/>
    <col min="4" max="4" width="16.28515625" customWidth="1"/>
  </cols>
  <sheetData>
    <row r="3" spans="3:4" ht="15.75" x14ac:dyDescent="0.25">
      <c r="C3" s="143" t="s">
        <v>336</v>
      </c>
      <c r="D3" s="143"/>
    </row>
    <row r="4" spans="3:4" ht="21.75" customHeight="1" x14ac:dyDescent="0.25">
      <c r="C4" s="144" t="s">
        <v>328</v>
      </c>
      <c r="D4" s="145" t="s">
        <v>329</v>
      </c>
    </row>
    <row r="5" spans="3:4" x14ac:dyDescent="0.25">
      <c r="C5" s="10" t="s">
        <v>330</v>
      </c>
      <c r="D5" s="10" t="s">
        <v>333</v>
      </c>
    </row>
    <row r="6" spans="3:4" ht="21.75" customHeight="1" x14ac:dyDescent="0.25">
      <c r="C6" s="10" t="s">
        <v>331</v>
      </c>
      <c r="D6" s="10" t="s">
        <v>334</v>
      </c>
    </row>
    <row r="7" spans="3:4" ht="28.5" customHeight="1" x14ac:dyDescent="0.25">
      <c r="C7" s="10" t="s">
        <v>332</v>
      </c>
      <c r="D7" s="10" t="s">
        <v>335</v>
      </c>
    </row>
  </sheetData>
  <mergeCells count="1">
    <mergeCell ref="C3:D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N20"/>
  <sheetViews>
    <sheetView topLeftCell="B1" workbookViewId="0">
      <selection activeCell="J15" sqref="J15"/>
    </sheetView>
  </sheetViews>
  <sheetFormatPr defaultRowHeight="15" x14ac:dyDescent="0.25"/>
  <cols>
    <col min="3" max="3" width="5.85546875" customWidth="1"/>
    <col min="4" max="4" width="11.28515625" customWidth="1"/>
    <col min="5" max="5" width="17.85546875" hidden="1" customWidth="1"/>
    <col min="6" max="9" width="17.85546875" customWidth="1"/>
    <col min="10" max="10" width="18" customWidth="1"/>
    <col min="11" max="11" width="13.28515625" bestFit="1" customWidth="1"/>
    <col min="13" max="13" width="15.85546875" bestFit="1" customWidth="1"/>
    <col min="14" max="14" width="18.5703125" bestFit="1" customWidth="1"/>
  </cols>
  <sheetData>
    <row r="4" spans="3:14" ht="15.75" customHeight="1" x14ac:dyDescent="0.25">
      <c r="C4" s="136" t="s">
        <v>324</v>
      </c>
      <c r="D4" s="136"/>
      <c r="E4" s="136"/>
      <c r="F4" s="136"/>
      <c r="G4" s="136"/>
      <c r="H4" s="136"/>
      <c r="I4" s="136"/>
      <c r="J4" s="136"/>
      <c r="K4" s="136"/>
    </row>
    <row r="5" spans="3:14" ht="76.5" customHeight="1" x14ac:dyDescent="0.25">
      <c r="C5" s="65" t="s">
        <v>295</v>
      </c>
      <c r="D5" s="65" t="s">
        <v>296</v>
      </c>
      <c r="E5" s="65" t="s">
        <v>297</v>
      </c>
      <c r="F5" s="65" t="s">
        <v>302</v>
      </c>
      <c r="G5" s="65" t="s">
        <v>303</v>
      </c>
      <c r="H5" s="65" t="s">
        <v>304</v>
      </c>
      <c r="I5" s="65" t="s">
        <v>305</v>
      </c>
      <c r="J5" s="65" t="s">
        <v>301</v>
      </c>
      <c r="K5" s="65" t="s">
        <v>326</v>
      </c>
      <c r="M5" s="98" t="s">
        <v>325</v>
      </c>
    </row>
    <row r="6" spans="3:14" x14ac:dyDescent="0.25">
      <c r="C6" s="7">
        <v>1</v>
      </c>
      <c r="D6" s="67" t="s">
        <v>300</v>
      </c>
      <c r="E6" s="64">
        <f>'Working_VTP 1'!P91</f>
        <v>913990519.86199975</v>
      </c>
      <c r="F6" s="64">
        <f>'Working_VTP 1'!T91</f>
        <v>379532453.16391981</v>
      </c>
      <c r="G6" s="64">
        <f>'Length or Area of Road (VTP&amp;OTR'!J23</f>
        <v>17442000</v>
      </c>
      <c r="H6" s="64">
        <f>'Drainage length (VTP&amp;OTR)'!H20</f>
        <v>3772000</v>
      </c>
      <c r="I6" s="64">
        <f>'Boundary Wall Length (VTP&amp;OTR)'!J9</f>
        <v>7835000</v>
      </c>
      <c r="J6" s="64">
        <f>I6+H6+G6+F6</f>
        <v>408581453.16391981</v>
      </c>
      <c r="K6" s="64">
        <f>SUM(G6:I6)</f>
        <v>29049000</v>
      </c>
      <c r="M6" s="64">
        <f>J6+VTP_OTR_RTP_Land_Valuation!J7</f>
        <v>1382419703.1639199</v>
      </c>
    </row>
    <row r="7" spans="3:14" x14ac:dyDescent="0.25">
      <c r="C7" s="7">
        <v>2</v>
      </c>
      <c r="D7" s="67" t="s">
        <v>70</v>
      </c>
      <c r="E7" s="64">
        <f>Working_OTR!P19</f>
        <v>230546592.14999998</v>
      </c>
      <c r="F7" s="64">
        <f>Working_OTR!T19</f>
        <v>148257007.206</v>
      </c>
      <c r="G7" s="64">
        <f>'Length or Area of Road (VTP&amp;OTR'!J44</f>
        <v>3598560</v>
      </c>
      <c r="H7" s="64">
        <f>'Drainage length (VTP&amp;OTR)'!H36</f>
        <v>1148000</v>
      </c>
      <c r="I7" s="64">
        <f>'Boundary Wall Length (VTP&amp;OTR)'!J17</f>
        <v>3470000</v>
      </c>
      <c r="J7" s="64">
        <f t="shared" ref="J7" si="0">I7+H7+G7+F7</f>
        <v>156473567.206</v>
      </c>
      <c r="K7" s="64">
        <f t="shared" ref="K7:K8" si="1">SUM(G7:I7)</f>
        <v>8216560</v>
      </c>
      <c r="M7" s="64">
        <f>J7+VTP_OTR_RTP_Land_Valuation!J9</f>
        <v>643801067.20599997</v>
      </c>
    </row>
    <row r="8" spans="3:14" x14ac:dyDescent="0.25">
      <c r="C8" s="7">
        <v>3</v>
      </c>
      <c r="D8" s="67" t="s">
        <v>323</v>
      </c>
      <c r="E8" s="66">
        <f>Working_RTP!P36</f>
        <v>829853289.95519984</v>
      </c>
      <c r="F8" s="66">
        <f>Working_RTP!T36</f>
        <v>229664136.89706549</v>
      </c>
      <c r="G8" s="66">
        <f>'Length or Area of Road RTP'!E4</f>
        <v>28560000</v>
      </c>
      <c r="H8" s="66">
        <f>'Drainage length RTP'!E5</f>
        <v>8000000</v>
      </c>
      <c r="I8" s="66">
        <f>'Boundary Wall Length RTP'!E10</f>
        <v>7299500</v>
      </c>
      <c r="J8" s="64">
        <f>I8+H8+G8+F8</f>
        <v>273523636.89706552</v>
      </c>
      <c r="K8" s="64">
        <f t="shared" si="1"/>
        <v>43859500</v>
      </c>
      <c r="M8" s="64">
        <f>J8+VTP_OTR_RTP_Land_Valuation!J8</f>
        <v>1110529036.8970656</v>
      </c>
    </row>
    <row r="9" spans="3:14" ht="17.25" customHeight="1" x14ac:dyDescent="0.25">
      <c r="C9" s="135" t="s">
        <v>30</v>
      </c>
      <c r="D9" s="135"/>
      <c r="E9" s="95">
        <f t="shared" ref="E9:J9" si="2">SUM(E6:E8)</f>
        <v>1974390401.9671993</v>
      </c>
      <c r="F9" s="95">
        <f t="shared" si="2"/>
        <v>757453597.2669853</v>
      </c>
      <c r="G9" s="95">
        <f t="shared" si="2"/>
        <v>49600560</v>
      </c>
      <c r="H9" s="95">
        <f t="shared" si="2"/>
        <v>12920000</v>
      </c>
      <c r="I9" s="95">
        <f t="shared" si="2"/>
        <v>18604500</v>
      </c>
      <c r="J9" s="95">
        <f t="shared" si="2"/>
        <v>838578657.2669853</v>
      </c>
      <c r="K9" s="14"/>
      <c r="M9" s="94">
        <f>SUM(M6:M8)</f>
        <v>3136749807.2669854</v>
      </c>
      <c r="N9" s="93" t="s">
        <v>317</v>
      </c>
    </row>
    <row r="10" spans="3:14" x14ac:dyDescent="0.25">
      <c r="C10" s="137" t="s">
        <v>298</v>
      </c>
      <c r="D10" s="138"/>
      <c r="E10" s="138"/>
      <c r="F10" s="138"/>
      <c r="G10" s="138"/>
      <c r="H10" s="138"/>
      <c r="I10" s="138"/>
      <c r="J10" s="138"/>
      <c r="K10" s="139"/>
    </row>
    <row r="11" spans="3:14" ht="15" customHeight="1" x14ac:dyDescent="0.25">
      <c r="C11" s="140" t="s">
        <v>299</v>
      </c>
      <c r="D11" s="141"/>
      <c r="E11" s="141"/>
      <c r="F11" s="141"/>
      <c r="G11" s="141"/>
      <c r="H11" s="141"/>
      <c r="I11" s="141"/>
      <c r="J11" s="141"/>
      <c r="K11" s="142"/>
    </row>
    <row r="12" spans="3:14" ht="30" customHeight="1" x14ac:dyDescent="0.25">
      <c r="C12" s="140" t="s">
        <v>306</v>
      </c>
      <c r="D12" s="141"/>
      <c r="E12" s="141"/>
      <c r="F12" s="141"/>
      <c r="G12" s="141"/>
      <c r="H12" s="141"/>
      <c r="I12" s="141"/>
      <c r="J12" s="141"/>
      <c r="K12" s="142"/>
    </row>
    <row r="13" spans="3:14" x14ac:dyDescent="0.25">
      <c r="M13">
        <f>J9/N20</f>
        <v>0.71020062599942069</v>
      </c>
    </row>
    <row r="17" spans="8:14" x14ac:dyDescent="0.25">
      <c r="H17" s="50">
        <f>G6+I6+H6</f>
        <v>29049000</v>
      </c>
    </row>
    <row r="20" spans="8:14" x14ac:dyDescent="0.25">
      <c r="N20" s="55">
        <v>1180763050</v>
      </c>
    </row>
  </sheetData>
  <mergeCells count="5">
    <mergeCell ref="C9:D9"/>
    <mergeCell ref="C4:K4"/>
    <mergeCell ref="C10:K10"/>
    <mergeCell ref="C11:K11"/>
    <mergeCell ref="C12:K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L88"/>
  <sheetViews>
    <sheetView topLeftCell="B1" workbookViewId="0">
      <selection activeCell="I14" sqref="I14"/>
    </sheetView>
  </sheetViews>
  <sheetFormatPr defaultRowHeight="15" x14ac:dyDescent="0.25"/>
  <cols>
    <col min="3" max="3" width="9.140625" style="33"/>
    <col min="4" max="4" width="39" style="33" customWidth="1"/>
    <col min="6" max="6" width="12" customWidth="1"/>
    <col min="7" max="7" width="10.85546875" customWidth="1"/>
    <col min="9" max="9" width="15.5703125" customWidth="1"/>
    <col min="10" max="10" width="11.42578125" customWidth="1"/>
    <col min="11" max="11" width="13.140625" style="33" customWidth="1"/>
    <col min="12" max="12" width="16.140625" customWidth="1"/>
  </cols>
  <sheetData>
    <row r="2" spans="3:12" s="38" customFormat="1" ht="15.75" x14ac:dyDescent="0.25">
      <c r="C2" s="105" t="s">
        <v>252</v>
      </c>
      <c r="D2" s="105"/>
      <c r="E2" s="105"/>
      <c r="F2" s="105"/>
      <c r="G2" s="105"/>
      <c r="H2" s="105"/>
      <c r="I2" s="105"/>
      <c r="J2" s="105"/>
      <c r="K2" s="105"/>
      <c r="L2" s="105"/>
    </row>
    <row r="3" spans="3:12" ht="60" x14ac:dyDescent="0.25">
      <c r="C3" s="8" t="s">
        <v>8</v>
      </c>
      <c r="D3" s="8" t="s">
        <v>13</v>
      </c>
      <c r="E3" s="8" t="s">
        <v>0</v>
      </c>
      <c r="F3" s="8" t="s">
        <v>10</v>
      </c>
      <c r="G3" s="8" t="s">
        <v>1</v>
      </c>
      <c r="H3" s="8" t="s">
        <v>23</v>
      </c>
      <c r="I3" s="8" t="s">
        <v>14</v>
      </c>
      <c r="J3" s="8" t="s">
        <v>2</v>
      </c>
      <c r="K3" s="8" t="s">
        <v>16</v>
      </c>
      <c r="L3" s="8" t="s">
        <v>17</v>
      </c>
    </row>
    <row r="4" spans="3:12" x14ac:dyDescent="0.25">
      <c r="C4" s="34">
        <v>1</v>
      </c>
      <c r="D4" s="34" t="s">
        <v>27</v>
      </c>
      <c r="E4" s="4"/>
      <c r="F4" s="7"/>
      <c r="G4" s="19" t="s">
        <v>178</v>
      </c>
      <c r="H4" s="19" t="s">
        <v>180</v>
      </c>
      <c r="I4" s="19" t="s">
        <v>183</v>
      </c>
      <c r="J4" s="3"/>
      <c r="K4" s="34">
        <v>17919</v>
      </c>
      <c r="L4" s="9">
        <v>192883.6998</v>
      </c>
    </row>
    <row r="5" spans="3:12" ht="67.5" customHeight="1" x14ac:dyDescent="0.25">
      <c r="C5" s="34">
        <v>2</v>
      </c>
      <c r="D5" s="34" t="s">
        <v>72</v>
      </c>
      <c r="E5" s="4"/>
      <c r="F5" s="7"/>
      <c r="G5" s="20">
        <v>1976</v>
      </c>
      <c r="H5" s="19" t="s">
        <v>181</v>
      </c>
      <c r="I5" s="19" t="s">
        <v>183</v>
      </c>
      <c r="J5" s="3"/>
      <c r="K5" s="34">
        <v>5300</v>
      </c>
      <c r="L5" s="9">
        <v>57050.26</v>
      </c>
    </row>
    <row r="6" spans="3:12" x14ac:dyDescent="0.25">
      <c r="C6" s="35"/>
      <c r="D6" s="34" t="s">
        <v>73</v>
      </c>
      <c r="E6" s="4"/>
      <c r="F6" s="7"/>
      <c r="G6" s="19" t="s">
        <v>179</v>
      </c>
      <c r="H6" s="19">
        <v>3.5</v>
      </c>
      <c r="I6" s="19" t="s">
        <v>183</v>
      </c>
      <c r="J6" s="3"/>
      <c r="K6" s="34">
        <v>200</v>
      </c>
      <c r="L6" s="9">
        <v>2152.84</v>
      </c>
    </row>
    <row r="7" spans="3:12" x14ac:dyDescent="0.25">
      <c r="C7" s="35"/>
      <c r="D7" s="34" t="s">
        <v>74</v>
      </c>
      <c r="E7" s="4"/>
      <c r="F7" s="7"/>
      <c r="G7" s="19" t="s">
        <v>179</v>
      </c>
      <c r="H7" s="19">
        <v>5.5</v>
      </c>
      <c r="I7" s="19" t="s">
        <v>183</v>
      </c>
      <c r="J7" s="3"/>
      <c r="K7" s="34">
        <v>1368</v>
      </c>
      <c r="L7" s="9">
        <v>14725.4256</v>
      </c>
    </row>
    <row r="8" spans="3:12" x14ac:dyDescent="0.25">
      <c r="C8" s="35"/>
      <c r="D8" s="34" t="s">
        <v>75</v>
      </c>
      <c r="E8" s="4"/>
      <c r="F8" s="7"/>
      <c r="G8" s="19" t="s">
        <v>179</v>
      </c>
      <c r="H8" s="19">
        <v>5.5</v>
      </c>
      <c r="I8" s="19" t="s">
        <v>183</v>
      </c>
      <c r="J8" s="3"/>
      <c r="K8" s="34">
        <v>1116</v>
      </c>
      <c r="L8" s="9">
        <v>12012.8472</v>
      </c>
    </row>
    <row r="9" spans="3:12" x14ac:dyDescent="0.25">
      <c r="C9" s="35"/>
      <c r="D9" s="34" t="s">
        <v>76</v>
      </c>
      <c r="E9" s="4"/>
      <c r="F9" s="7"/>
      <c r="G9" s="19" t="s">
        <v>179</v>
      </c>
      <c r="H9" s="19">
        <v>5.5</v>
      </c>
      <c r="I9" s="19" t="s">
        <v>183</v>
      </c>
      <c r="J9" s="3"/>
      <c r="K9" s="34">
        <v>1116</v>
      </c>
      <c r="L9" s="9">
        <v>12012.8472</v>
      </c>
    </row>
    <row r="10" spans="3:12" x14ac:dyDescent="0.25">
      <c r="C10" s="34">
        <v>3</v>
      </c>
      <c r="D10" s="34" t="s">
        <v>28</v>
      </c>
      <c r="E10" s="4"/>
      <c r="F10" s="12"/>
      <c r="G10" s="20">
        <v>1976</v>
      </c>
      <c r="H10" s="19">
        <v>6.5</v>
      </c>
      <c r="I10" s="19" t="s">
        <v>183</v>
      </c>
      <c r="J10" s="3"/>
      <c r="K10" s="34">
        <v>1512</v>
      </c>
      <c r="L10" s="9">
        <v>16275.4704</v>
      </c>
    </row>
    <row r="11" spans="3:12" ht="33.75" customHeight="1" x14ac:dyDescent="0.25">
      <c r="C11" s="34">
        <v>4</v>
      </c>
      <c r="D11" s="34" t="s">
        <v>77</v>
      </c>
      <c r="E11" s="4"/>
      <c r="F11" s="10"/>
      <c r="G11" s="19" t="s">
        <v>179</v>
      </c>
      <c r="H11" s="19">
        <v>6</v>
      </c>
      <c r="I11" s="19" t="s">
        <v>184</v>
      </c>
      <c r="J11" s="3"/>
      <c r="K11" s="34">
        <v>2916</v>
      </c>
      <c r="L11" s="9">
        <v>31388.407200000001</v>
      </c>
    </row>
    <row r="12" spans="3:12" ht="22.5" customHeight="1" x14ac:dyDescent="0.25">
      <c r="C12" s="34">
        <v>5</v>
      </c>
      <c r="D12" s="34" t="s">
        <v>19</v>
      </c>
      <c r="E12" s="4"/>
      <c r="F12" s="12"/>
      <c r="G12" s="19" t="s">
        <v>179</v>
      </c>
      <c r="H12" s="19">
        <v>6</v>
      </c>
      <c r="I12" s="19" t="s">
        <v>183</v>
      </c>
      <c r="J12" s="3"/>
      <c r="K12" s="34">
        <v>780</v>
      </c>
      <c r="L12" s="9">
        <v>8396.0760000000009</v>
      </c>
    </row>
    <row r="13" spans="3:12" ht="22.5" customHeight="1" x14ac:dyDescent="0.25">
      <c r="C13" s="34" t="s">
        <v>78</v>
      </c>
      <c r="D13" s="34" t="s">
        <v>79</v>
      </c>
      <c r="E13" s="4"/>
      <c r="F13" s="10"/>
      <c r="G13" s="19" t="s">
        <v>179</v>
      </c>
      <c r="H13" s="19">
        <v>6</v>
      </c>
      <c r="I13" s="19" t="s">
        <v>183</v>
      </c>
      <c r="J13" s="3"/>
      <c r="K13" s="34">
        <v>300</v>
      </c>
      <c r="L13" s="9">
        <v>3229.26</v>
      </c>
    </row>
    <row r="14" spans="3:12" ht="45" customHeight="1" x14ac:dyDescent="0.25">
      <c r="C14" s="34">
        <v>6</v>
      </c>
      <c r="D14" s="34" t="s">
        <v>80</v>
      </c>
      <c r="E14" s="4"/>
      <c r="F14" s="10"/>
      <c r="G14" s="19" t="s">
        <v>179</v>
      </c>
      <c r="H14" s="19">
        <v>4.5</v>
      </c>
      <c r="I14" s="19" t="s">
        <v>183</v>
      </c>
      <c r="J14" s="3"/>
      <c r="K14" s="34">
        <v>1905</v>
      </c>
      <c r="L14" s="9">
        <v>20505.800999999999</v>
      </c>
    </row>
    <row r="15" spans="3:12" x14ac:dyDescent="0.25">
      <c r="C15" s="34">
        <v>7</v>
      </c>
      <c r="D15" s="34" t="s">
        <v>20</v>
      </c>
      <c r="E15" s="4"/>
      <c r="F15" s="10"/>
      <c r="G15" s="19" t="s">
        <v>179</v>
      </c>
      <c r="H15" s="19">
        <v>4.5</v>
      </c>
      <c r="I15" s="19" t="s">
        <v>183</v>
      </c>
      <c r="J15" s="3"/>
      <c r="K15" s="34">
        <v>565</v>
      </c>
      <c r="L15" s="9">
        <v>6081.7730000000001</v>
      </c>
    </row>
    <row r="16" spans="3:12" ht="22.5" x14ac:dyDescent="0.25">
      <c r="C16" s="34"/>
      <c r="D16" s="34" t="s">
        <v>81</v>
      </c>
      <c r="E16" s="4"/>
      <c r="F16" s="10"/>
      <c r="G16" s="19" t="s">
        <v>179</v>
      </c>
      <c r="H16" s="19">
        <v>4</v>
      </c>
      <c r="I16" s="19" t="s">
        <v>183</v>
      </c>
      <c r="J16" s="3"/>
      <c r="K16" s="34">
        <v>565</v>
      </c>
      <c r="L16" s="9">
        <v>6081.7730000000001</v>
      </c>
    </row>
    <row r="17" spans="3:12" ht="22.5" x14ac:dyDescent="0.25">
      <c r="C17" s="34"/>
      <c r="D17" s="34" t="s">
        <v>82</v>
      </c>
      <c r="E17" s="4"/>
      <c r="F17" s="10"/>
      <c r="G17" s="19" t="s">
        <v>179</v>
      </c>
      <c r="H17" s="19">
        <v>4</v>
      </c>
      <c r="I17" s="19" t="s">
        <v>183</v>
      </c>
      <c r="J17" s="3"/>
      <c r="K17" s="34">
        <v>565</v>
      </c>
      <c r="L17" s="9">
        <v>6081.7730000000001</v>
      </c>
    </row>
    <row r="18" spans="3:12" ht="22.5" x14ac:dyDescent="0.25">
      <c r="C18" s="34"/>
      <c r="D18" s="34" t="s">
        <v>83</v>
      </c>
      <c r="E18" s="4"/>
      <c r="F18" s="10"/>
      <c r="G18" s="19" t="s">
        <v>179</v>
      </c>
      <c r="H18" s="19">
        <v>4</v>
      </c>
      <c r="I18" s="19" t="s">
        <v>183</v>
      </c>
      <c r="J18" s="3"/>
      <c r="K18" s="34">
        <v>565</v>
      </c>
      <c r="L18" s="9">
        <v>6081.7730000000001</v>
      </c>
    </row>
    <row r="19" spans="3:12" ht="33.75" customHeight="1" x14ac:dyDescent="0.25">
      <c r="C19" s="34" t="s">
        <v>84</v>
      </c>
      <c r="D19" s="34" t="s">
        <v>85</v>
      </c>
      <c r="E19" s="4"/>
      <c r="F19" s="10"/>
      <c r="G19" s="19" t="s">
        <v>179</v>
      </c>
      <c r="H19" s="19">
        <v>6.5</v>
      </c>
      <c r="I19" s="19" t="s">
        <v>184</v>
      </c>
      <c r="J19" s="3"/>
      <c r="K19" s="34">
        <v>174</v>
      </c>
      <c r="L19" s="9">
        <v>1872.9708000000001</v>
      </c>
    </row>
    <row r="20" spans="3:12" x14ac:dyDescent="0.25">
      <c r="C20" s="34">
        <v>8</v>
      </c>
      <c r="D20" s="34" t="s">
        <v>86</v>
      </c>
      <c r="E20" s="4"/>
      <c r="F20" s="10"/>
      <c r="G20" s="19" t="s">
        <v>179</v>
      </c>
      <c r="H20" s="19">
        <v>3.5</v>
      </c>
      <c r="I20" s="19" t="s">
        <v>183</v>
      </c>
      <c r="J20" s="3"/>
      <c r="K20" s="34">
        <v>210</v>
      </c>
      <c r="L20" s="9">
        <v>2260.482</v>
      </c>
    </row>
    <row r="21" spans="3:12" x14ac:dyDescent="0.25">
      <c r="C21" s="34"/>
      <c r="D21" s="34" t="s">
        <v>87</v>
      </c>
      <c r="E21" s="4"/>
      <c r="F21" s="10"/>
      <c r="G21" s="19" t="s">
        <v>179</v>
      </c>
      <c r="H21" s="19">
        <v>3.5</v>
      </c>
      <c r="I21" s="19" t="s">
        <v>183</v>
      </c>
      <c r="J21" s="3"/>
      <c r="K21" s="34">
        <v>230</v>
      </c>
      <c r="L21" s="9">
        <v>2475.7660000000001</v>
      </c>
    </row>
    <row r="22" spans="3:12" x14ac:dyDescent="0.25">
      <c r="C22" s="34">
        <v>9</v>
      </c>
      <c r="D22" s="34" t="s">
        <v>88</v>
      </c>
      <c r="E22" s="7"/>
      <c r="F22" s="7"/>
      <c r="G22" s="19" t="s">
        <v>179</v>
      </c>
      <c r="H22" s="19">
        <v>3.2</v>
      </c>
      <c r="I22" s="19" t="s">
        <v>183</v>
      </c>
      <c r="J22" s="3"/>
      <c r="K22" s="34">
        <v>1256</v>
      </c>
      <c r="L22" s="9">
        <v>13519.835200000001</v>
      </c>
    </row>
    <row r="23" spans="3:12" x14ac:dyDescent="0.25">
      <c r="C23" s="34"/>
      <c r="D23" s="34" t="s">
        <v>89</v>
      </c>
      <c r="E23" s="7"/>
      <c r="F23" s="7"/>
      <c r="G23" s="19" t="s">
        <v>179</v>
      </c>
      <c r="H23" s="19">
        <v>3.5</v>
      </c>
      <c r="I23" s="19" t="s">
        <v>183</v>
      </c>
      <c r="J23" s="3"/>
      <c r="K23" s="34">
        <v>1020</v>
      </c>
      <c r="L23" s="9">
        <v>10979.484</v>
      </c>
    </row>
    <row r="24" spans="3:12" x14ac:dyDescent="0.25">
      <c r="C24" s="34">
        <v>10</v>
      </c>
      <c r="D24" s="34" t="s">
        <v>24</v>
      </c>
      <c r="E24" s="7"/>
      <c r="F24" s="7"/>
      <c r="G24" s="19" t="s">
        <v>179</v>
      </c>
      <c r="H24" s="19">
        <v>3.2</v>
      </c>
      <c r="I24" s="19" t="s">
        <v>183</v>
      </c>
      <c r="J24" s="3"/>
      <c r="K24" s="34">
        <v>990</v>
      </c>
      <c r="L24" s="9">
        <v>10656.558000000001</v>
      </c>
    </row>
    <row r="25" spans="3:12" ht="33.75" customHeight="1" x14ac:dyDescent="0.25">
      <c r="C25" s="34" t="s">
        <v>90</v>
      </c>
      <c r="D25" s="34" t="s">
        <v>91</v>
      </c>
      <c r="E25" s="7"/>
      <c r="F25" s="12"/>
      <c r="G25" s="19" t="s">
        <v>179</v>
      </c>
      <c r="H25" s="19">
        <v>3</v>
      </c>
      <c r="I25" s="19" t="s">
        <v>184</v>
      </c>
      <c r="J25" s="3"/>
      <c r="K25" s="34">
        <v>44</v>
      </c>
      <c r="L25" s="9">
        <v>473.62480000000005</v>
      </c>
    </row>
    <row r="26" spans="3:12" ht="22.5" customHeight="1" x14ac:dyDescent="0.25">
      <c r="C26" s="34" t="s">
        <v>92</v>
      </c>
      <c r="D26" s="34" t="s">
        <v>93</v>
      </c>
      <c r="E26" s="7"/>
      <c r="F26" s="12"/>
      <c r="G26" s="19" t="s">
        <v>179</v>
      </c>
      <c r="H26" s="19">
        <v>3.2</v>
      </c>
      <c r="I26" s="19" t="s">
        <v>183</v>
      </c>
      <c r="J26" s="3"/>
      <c r="K26" s="34">
        <v>28</v>
      </c>
      <c r="L26" s="9">
        <v>301.39760000000001</v>
      </c>
    </row>
    <row r="27" spans="3:12" ht="45" customHeight="1" x14ac:dyDescent="0.25">
      <c r="C27" s="34" t="s">
        <v>94</v>
      </c>
      <c r="D27" s="34" t="s">
        <v>95</v>
      </c>
      <c r="E27" s="7"/>
      <c r="F27" s="12"/>
      <c r="G27" s="19" t="s">
        <v>179</v>
      </c>
      <c r="H27" s="19">
        <v>3.2</v>
      </c>
      <c r="I27" s="19" t="s">
        <v>183</v>
      </c>
      <c r="J27" s="3"/>
      <c r="K27" s="34">
        <v>175</v>
      </c>
      <c r="L27" s="9">
        <v>1883.7350000000001</v>
      </c>
    </row>
    <row r="28" spans="3:12" ht="22.5" customHeight="1" x14ac:dyDescent="0.25">
      <c r="C28" s="34">
        <v>11</v>
      </c>
      <c r="D28" s="34" t="s">
        <v>96</v>
      </c>
      <c r="E28" s="7"/>
      <c r="F28" s="12"/>
      <c r="G28" s="19" t="s">
        <v>179</v>
      </c>
      <c r="H28" s="19">
        <v>4.5</v>
      </c>
      <c r="I28" s="19" t="s">
        <v>183</v>
      </c>
      <c r="J28" s="3"/>
      <c r="K28" s="34">
        <v>127</v>
      </c>
      <c r="L28" s="9">
        <v>1367.0534</v>
      </c>
    </row>
    <row r="29" spans="3:12" ht="45" customHeight="1" x14ac:dyDescent="0.25">
      <c r="C29" s="34">
        <v>12</v>
      </c>
      <c r="D29" s="34" t="s">
        <v>97</v>
      </c>
      <c r="E29" s="7"/>
      <c r="F29" s="12"/>
      <c r="G29" s="19" t="s">
        <v>179</v>
      </c>
      <c r="H29" s="19">
        <v>3.2</v>
      </c>
      <c r="I29" s="19" t="s">
        <v>184</v>
      </c>
      <c r="J29" s="3"/>
      <c r="K29" s="34">
        <v>66</v>
      </c>
      <c r="L29" s="9">
        <v>710.43720000000008</v>
      </c>
    </row>
    <row r="30" spans="3:12" ht="33.75" customHeight="1" x14ac:dyDescent="0.25">
      <c r="C30" s="34">
        <v>13</v>
      </c>
      <c r="D30" s="34" t="s">
        <v>98</v>
      </c>
      <c r="E30" s="7"/>
      <c r="F30" s="12"/>
      <c r="G30" s="19" t="s">
        <v>179</v>
      </c>
      <c r="H30" s="19">
        <v>3.2</v>
      </c>
      <c r="I30" s="19" t="s">
        <v>184</v>
      </c>
      <c r="J30" s="3"/>
      <c r="K30" s="34">
        <v>216</v>
      </c>
      <c r="L30" s="9">
        <v>2325.0672</v>
      </c>
    </row>
    <row r="31" spans="3:12" ht="22.5" customHeight="1" x14ac:dyDescent="0.25">
      <c r="C31" s="34">
        <v>14</v>
      </c>
      <c r="D31" s="34" t="s">
        <v>99</v>
      </c>
      <c r="E31" s="7"/>
      <c r="F31" s="12"/>
      <c r="G31" s="19" t="s">
        <v>179</v>
      </c>
      <c r="H31" s="19">
        <v>4.5</v>
      </c>
      <c r="I31" s="19" t="s">
        <v>184</v>
      </c>
      <c r="J31" s="3"/>
      <c r="K31" s="34">
        <v>863</v>
      </c>
      <c r="L31" s="9">
        <v>9289.5046000000002</v>
      </c>
    </row>
    <row r="32" spans="3:12" ht="33.75" customHeight="1" x14ac:dyDescent="0.25">
      <c r="C32" s="34">
        <v>15</v>
      </c>
      <c r="D32" s="34" t="s">
        <v>100</v>
      </c>
      <c r="E32" s="7"/>
      <c r="F32" s="12"/>
      <c r="G32" s="19" t="s">
        <v>179</v>
      </c>
      <c r="H32" s="19">
        <v>8</v>
      </c>
      <c r="I32" s="19" t="s">
        <v>183</v>
      </c>
      <c r="J32" s="3"/>
      <c r="K32" s="34">
        <v>468</v>
      </c>
      <c r="L32" s="9">
        <v>5037.6456000000007</v>
      </c>
    </row>
    <row r="33" spans="3:12" ht="45" customHeight="1" x14ac:dyDescent="0.25">
      <c r="C33" s="34">
        <v>17</v>
      </c>
      <c r="D33" s="34" t="s">
        <v>102</v>
      </c>
      <c r="E33" s="7"/>
      <c r="F33" s="7"/>
      <c r="G33" s="19" t="s">
        <v>179</v>
      </c>
      <c r="H33" s="19">
        <v>4.5</v>
      </c>
      <c r="I33" s="19" t="s">
        <v>183</v>
      </c>
      <c r="J33" s="3"/>
      <c r="K33" s="34">
        <v>252</v>
      </c>
      <c r="L33" s="9">
        <v>2712.5784000000003</v>
      </c>
    </row>
    <row r="34" spans="3:12" ht="33.75" customHeight="1" x14ac:dyDescent="0.25">
      <c r="C34" s="34" t="s">
        <v>103</v>
      </c>
      <c r="D34" s="34" t="s">
        <v>18</v>
      </c>
      <c r="E34" s="7"/>
      <c r="F34" s="12"/>
      <c r="G34" s="19" t="s">
        <v>179</v>
      </c>
      <c r="H34" s="19">
        <v>3</v>
      </c>
      <c r="I34" s="19" t="s">
        <v>184</v>
      </c>
      <c r="J34" s="3"/>
      <c r="K34" s="34">
        <v>216</v>
      </c>
      <c r="L34" s="9">
        <v>2325.0672</v>
      </c>
    </row>
    <row r="35" spans="3:12" ht="22.5" customHeight="1" x14ac:dyDescent="0.25">
      <c r="C35" s="34">
        <v>18</v>
      </c>
      <c r="D35" s="34" t="s">
        <v>104</v>
      </c>
      <c r="E35" s="7"/>
      <c r="F35" s="12"/>
      <c r="G35" s="19" t="s">
        <v>179</v>
      </c>
      <c r="H35" s="19">
        <v>4</v>
      </c>
      <c r="I35" s="19" t="s">
        <v>184</v>
      </c>
      <c r="J35" s="3"/>
      <c r="K35" s="34">
        <v>122</v>
      </c>
      <c r="L35" s="9">
        <v>1313.2324000000001</v>
      </c>
    </row>
    <row r="36" spans="3:12" ht="45" customHeight="1" x14ac:dyDescent="0.25">
      <c r="C36" s="34">
        <v>19</v>
      </c>
      <c r="D36" s="34" t="s">
        <v>105</v>
      </c>
      <c r="E36" s="7"/>
      <c r="F36" s="7"/>
      <c r="G36" s="19" t="s">
        <v>179</v>
      </c>
      <c r="H36" s="19">
        <v>5</v>
      </c>
      <c r="I36" s="19" t="s">
        <v>184</v>
      </c>
      <c r="J36" s="3"/>
      <c r="K36" s="34">
        <v>931</v>
      </c>
      <c r="L36" s="9">
        <v>10021.4702</v>
      </c>
    </row>
    <row r="37" spans="3:12" ht="45" customHeight="1" x14ac:dyDescent="0.25">
      <c r="C37" s="34">
        <v>20</v>
      </c>
      <c r="D37" s="34" t="s">
        <v>106</v>
      </c>
      <c r="E37" s="7"/>
      <c r="F37" s="7"/>
      <c r="G37" s="19" t="s">
        <v>179</v>
      </c>
      <c r="H37" s="19">
        <v>3.2</v>
      </c>
      <c r="I37" s="19" t="s">
        <v>183</v>
      </c>
      <c r="J37" s="3"/>
      <c r="K37" s="34">
        <v>30</v>
      </c>
      <c r="L37" s="9">
        <v>322.92600000000004</v>
      </c>
    </row>
    <row r="38" spans="3:12" ht="33.75" customHeight="1" x14ac:dyDescent="0.25">
      <c r="C38" s="34">
        <v>21</v>
      </c>
      <c r="D38" s="34" t="s">
        <v>107</v>
      </c>
      <c r="E38" s="7"/>
      <c r="F38" s="7"/>
      <c r="G38" s="19" t="s">
        <v>179</v>
      </c>
      <c r="H38" s="19">
        <v>3</v>
      </c>
      <c r="I38" s="19" t="s">
        <v>184</v>
      </c>
      <c r="J38" s="3"/>
      <c r="K38" s="34">
        <v>1963</v>
      </c>
      <c r="L38" s="9">
        <v>21130.124600000003</v>
      </c>
    </row>
    <row r="39" spans="3:12" ht="33.75" customHeight="1" x14ac:dyDescent="0.25">
      <c r="C39" s="34">
        <v>22</v>
      </c>
      <c r="D39" s="34" t="s">
        <v>108</v>
      </c>
      <c r="E39" s="7"/>
      <c r="F39" s="7"/>
      <c r="G39" s="19" t="s">
        <v>179</v>
      </c>
      <c r="H39" s="19">
        <v>3</v>
      </c>
      <c r="I39" s="19" t="s">
        <v>184</v>
      </c>
      <c r="J39" s="3"/>
      <c r="K39" s="34">
        <v>105</v>
      </c>
      <c r="L39" s="9">
        <v>1130.241</v>
      </c>
    </row>
    <row r="40" spans="3:12" ht="33.75" customHeight="1" x14ac:dyDescent="0.25">
      <c r="C40" s="34">
        <v>23</v>
      </c>
      <c r="D40" s="34" t="s">
        <v>26</v>
      </c>
      <c r="E40" s="7"/>
      <c r="F40" s="7"/>
      <c r="G40" s="19" t="s">
        <v>179</v>
      </c>
      <c r="H40" s="19">
        <v>3</v>
      </c>
      <c r="I40" s="19" t="s">
        <v>183</v>
      </c>
      <c r="J40" s="3"/>
      <c r="K40" s="34">
        <v>110</v>
      </c>
      <c r="L40" s="9">
        <v>1184.0620000000001</v>
      </c>
    </row>
    <row r="41" spans="3:12" x14ac:dyDescent="0.25">
      <c r="C41" s="34">
        <v>32</v>
      </c>
      <c r="D41" s="34" t="s">
        <v>117</v>
      </c>
      <c r="E41" s="7"/>
      <c r="F41" s="7"/>
      <c r="G41" s="19" t="s">
        <v>179</v>
      </c>
      <c r="H41" s="19">
        <v>4.5</v>
      </c>
      <c r="I41" s="19" t="s">
        <v>183</v>
      </c>
      <c r="J41" s="3"/>
      <c r="K41" s="34">
        <v>112</v>
      </c>
      <c r="L41" s="9">
        <v>1205.5904</v>
      </c>
    </row>
    <row r="42" spans="3:12" x14ac:dyDescent="0.25">
      <c r="C42" s="34">
        <v>33</v>
      </c>
      <c r="D42" s="34" t="s">
        <v>118</v>
      </c>
      <c r="E42" s="7"/>
      <c r="F42" s="7"/>
      <c r="G42" s="19" t="s">
        <v>179</v>
      </c>
      <c r="H42" s="19">
        <v>4.5</v>
      </c>
      <c r="I42" s="19" t="s">
        <v>183</v>
      </c>
      <c r="J42" s="3"/>
      <c r="K42" s="34">
        <v>216</v>
      </c>
      <c r="L42" s="9">
        <v>2325.0672</v>
      </c>
    </row>
    <row r="43" spans="3:12" ht="33.75" customHeight="1" x14ac:dyDescent="0.25">
      <c r="C43" s="34">
        <v>34</v>
      </c>
      <c r="D43" s="34" t="s">
        <v>121</v>
      </c>
      <c r="E43" s="7"/>
      <c r="F43" s="7"/>
      <c r="G43" s="19" t="s">
        <v>179</v>
      </c>
      <c r="H43" s="19">
        <v>4.5</v>
      </c>
      <c r="I43" s="19" t="s">
        <v>183</v>
      </c>
      <c r="J43" s="3"/>
      <c r="K43" s="34">
        <v>648</v>
      </c>
      <c r="L43" s="9">
        <v>6975.2016000000003</v>
      </c>
    </row>
    <row r="44" spans="3:12" x14ac:dyDescent="0.25">
      <c r="C44" s="34">
        <v>35</v>
      </c>
      <c r="D44" s="34" t="s">
        <v>123</v>
      </c>
      <c r="E44" s="7"/>
      <c r="F44" s="7"/>
      <c r="G44" s="19" t="s">
        <v>179</v>
      </c>
      <c r="H44" s="19">
        <v>4</v>
      </c>
      <c r="I44" s="19" t="s">
        <v>183</v>
      </c>
      <c r="J44" s="3"/>
      <c r="K44" s="34">
        <v>171</v>
      </c>
      <c r="L44" s="9">
        <v>1840.6782000000001</v>
      </c>
    </row>
    <row r="45" spans="3:12" ht="45" customHeight="1" x14ac:dyDescent="0.25">
      <c r="C45" s="34">
        <v>36</v>
      </c>
      <c r="D45" s="34" t="s">
        <v>124</v>
      </c>
      <c r="E45" s="7"/>
      <c r="F45" s="7"/>
      <c r="G45" s="19" t="s">
        <v>179</v>
      </c>
      <c r="H45" s="19">
        <v>3.5</v>
      </c>
      <c r="I45" s="19" t="s">
        <v>183</v>
      </c>
      <c r="J45" s="3"/>
      <c r="K45" s="34">
        <v>864</v>
      </c>
      <c r="L45" s="9">
        <v>9300.2687999999998</v>
      </c>
    </row>
    <row r="46" spans="3:12" ht="45" customHeight="1" x14ac:dyDescent="0.25">
      <c r="C46" s="34" t="s">
        <v>125</v>
      </c>
      <c r="D46" s="34" t="s">
        <v>126</v>
      </c>
      <c r="E46" s="7"/>
      <c r="F46" s="7"/>
      <c r="G46" s="19" t="s">
        <v>179</v>
      </c>
      <c r="H46" s="19">
        <v>3.5</v>
      </c>
      <c r="I46" s="19" t="s">
        <v>183</v>
      </c>
      <c r="J46" s="3"/>
      <c r="K46" s="34">
        <v>1656</v>
      </c>
      <c r="L46" s="9">
        <v>17825.515200000002</v>
      </c>
    </row>
    <row r="47" spans="3:12" ht="33.75" customHeight="1" x14ac:dyDescent="0.25">
      <c r="C47" s="34">
        <v>37</v>
      </c>
      <c r="D47" s="34" t="s">
        <v>127</v>
      </c>
      <c r="E47" s="7"/>
      <c r="F47" s="7"/>
      <c r="G47" s="19" t="s">
        <v>179</v>
      </c>
      <c r="H47" s="19">
        <v>5</v>
      </c>
      <c r="I47" s="19" t="s">
        <v>184</v>
      </c>
      <c r="J47" s="3"/>
      <c r="K47" s="34">
        <v>2072</v>
      </c>
      <c r="L47" s="9">
        <v>22303.422400000003</v>
      </c>
    </row>
    <row r="48" spans="3:12" ht="33.75" customHeight="1" x14ac:dyDescent="0.25">
      <c r="C48" s="34">
        <v>38</v>
      </c>
      <c r="D48" s="34" t="s">
        <v>128</v>
      </c>
      <c r="E48" s="7"/>
      <c r="F48" s="7"/>
      <c r="G48" s="19" t="s">
        <v>179</v>
      </c>
      <c r="H48" s="19">
        <v>4.5</v>
      </c>
      <c r="I48" s="19" t="s">
        <v>184</v>
      </c>
      <c r="J48" s="3"/>
      <c r="K48" s="34">
        <v>827</v>
      </c>
      <c r="L48" s="9">
        <v>8901.9934000000012</v>
      </c>
    </row>
    <row r="49" spans="3:12" ht="22.5" customHeight="1" x14ac:dyDescent="0.25">
      <c r="C49" s="34">
        <v>39</v>
      </c>
      <c r="D49" s="34" t="s">
        <v>129</v>
      </c>
      <c r="E49" s="7"/>
      <c r="F49" s="7"/>
      <c r="G49" s="19" t="s">
        <v>179</v>
      </c>
      <c r="H49" s="19">
        <v>2.8</v>
      </c>
      <c r="I49" s="19" t="s">
        <v>184</v>
      </c>
      <c r="J49" s="3"/>
      <c r="K49" s="34">
        <v>810</v>
      </c>
      <c r="L49" s="9">
        <v>8719.0020000000004</v>
      </c>
    </row>
    <row r="50" spans="3:12" ht="22.5" customHeight="1" x14ac:dyDescent="0.25">
      <c r="C50" s="34">
        <v>40</v>
      </c>
      <c r="D50" s="34" t="s">
        <v>129</v>
      </c>
      <c r="E50" s="7"/>
      <c r="F50" s="7"/>
      <c r="G50" s="19" t="s">
        <v>179</v>
      </c>
      <c r="H50" s="19">
        <v>2.8</v>
      </c>
      <c r="I50" s="19" t="s">
        <v>184</v>
      </c>
      <c r="J50" s="3"/>
      <c r="K50" s="34">
        <v>165</v>
      </c>
      <c r="L50" s="9">
        <v>1776.0930000000001</v>
      </c>
    </row>
    <row r="51" spans="3:12" x14ac:dyDescent="0.25">
      <c r="C51" s="34">
        <v>41</v>
      </c>
      <c r="D51" s="34" t="s">
        <v>130</v>
      </c>
      <c r="E51" s="7"/>
      <c r="F51" s="7"/>
      <c r="G51" s="19" t="s">
        <v>179</v>
      </c>
      <c r="H51" s="19">
        <v>4.5</v>
      </c>
      <c r="I51" s="19" t="s">
        <v>183</v>
      </c>
      <c r="J51" s="3"/>
      <c r="K51" s="34">
        <v>32</v>
      </c>
      <c r="L51" s="9">
        <v>344.45440000000002</v>
      </c>
    </row>
    <row r="52" spans="3:12" ht="33.75" customHeight="1" x14ac:dyDescent="0.25">
      <c r="C52" s="34">
        <v>43</v>
      </c>
      <c r="D52" s="34" t="s">
        <v>132</v>
      </c>
      <c r="E52" s="7"/>
      <c r="F52" s="7"/>
      <c r="G52" s="19" t="s">
        <v>179</v>
      </c>
      <c r="H52" s="19">
        <v>3</v>
      </c>
      <c r="I52" s="19" t="s">
        <v>184</v>
      </c>
      <c r="J52" s="3"/>
      <c r="K52" s="34">
        <v>12</v>
      </c>
      <c r="L52" s="9">
        <v>129.1704</v>
      </c>
    </row>
    <row r="53" spans="3:12" ht="56.25" customHeight="1" x14ac:dyDescent="0.25">
      <c r="C53" s="34">
        <v>44</v>
      </c>
      <c r="D53" s="34" t="s">
        <v>133</v>
      </c>
      <c r="E53" s="7"/>
      <c r="F53" s="7"/>
      <c r="G53" s="19" t="s">
        <v>179</v>
      </c>
      <c r="H53" s="19">
        <v>3</v>
      </c>
      <c r="I53" s="19" t="s">
        <v>184</v>
      </c>
      <c r="J53" s="3"/>
      <c r="K53" s="34">
        <v>10</v>
      </c>
      <c r="L53" s="9">
        <v>107.64200000000001</v>
      </c>
    </row>
    <row r="54" spans="3:12" ht="33.75" customHeight="1" x14ac:dyDescent="0.25">
      <c r="C54" s="34">
        <v>45</v>
      </c>
      <c r="D54" s="34" t="s">
        <v>134</v>
      </c>
      <c r="E54" s="7"/>
      <c r="F54" s="7"/>
      <c r="G54" s="19" t="s">
        <v>179</v>
      </c>
      <c r="H54" s="19">
        <v>3</v>
      </c>
      <c r="I54" s="19" t="s">
        <v>184</v>
      </c>
      <c r="J54" s="3"/>
      <c r="K54" s="34">
        <v>24</v>
      </c>
      <c r="L54" s="9">
        <v>258.3408</v>
      </c>
    </row>
    <row r="55" spans="3:12" ht="56.25" customHeight="1" x14ac:dyDescent="0.25">
      <c r="C55" s="34">
        <v>46</v>
      </c>
      <c r="D55" s="34" t="s">
        <v>135</v>
      </c>
      <c r="E55" s="7"/>
      <c r="F55" s="7"/>
      <c r="G55" s="19" t="s">
        <v>179</v>
      </c>
      <c r="H55" s="19">
        <v>2.5</v>
      </c>
      <c r="I55" s="19" t="s">
        <v>184</v>
      </c>
      <c r="J55" s="3"/>
      <c r="K55" s="34">
        <v>600</v>
      </c>
      <c r="L55" s="9">
        <v>6458.52</v>
      </c>
    </row>
    <row r="56" spans="3:12" ht="22.5" customHeight="1" x14ac:dyDescent="0.25">
      <c r="C56" s="34">
        <v>49</v>
      </c>
      <c r="D56" s="34" t="s">
        <v>138</v>
      </c>
      <c r="E56" s="7"/>
      <c r="F56" s="7"/>
      <c r="G56" s="19" t="s">
        <v>179</v>
      </c>
      <c r="H56" s="19">
        <v>3</v>
      </c>
      <c r="I56" s="19" t="s">
        <v>183</v>
      </c>
      <c r="J56" s="3"/>
      <c r="K56" s="34">
        <v>21</v>
      </c>
      <c r="L56" s="9">
        <v>226.04820000000001</v>
      </c>
    </row>
    <row r="57" spans="3:12" ht="56.25" customHeight="1" x14ac:dyDescent="0.25">
      <c r="C57" s="34">
        <v>53</v>
      </c>
      <c r="D57" s="34" t="s">
        <v>142</v>
      </c>
      <c r="E57" s="7"/>
      <c r="F57" s="7"/>
      <c r="G57" s="19" t="s">
        <v>179</v>
      </c>
      <c r="H57" s="19">
        <v>4.5</v>
      </c>
      <c r="I57" s="19" t="s">
        <v>184</v>
      </c>
      <c r="J57" s="3"/>
      <c r="K57" s="34">
        <v>700</v>
      </c>
      <c r="L57" s="9">
        <v>7534.9400000000005</v>
      </c>
    </row>
    <row r="58" spans="3:12" ht="22.5" customHeight="1" x14ac:dyDescent="0.25">
      <c r="C58" s="34">
        <v>54</v>
      </c>
      <c r="D58" s="34" t="s">
        <v>143</v>
      </c>
      <c r="E58" s="7"/>
      <c r="F58" s="7"/>
      <c r="G58" s="20">
        <v>2014</v>
      </c>
      <c r="H58" s="19">
        <v>5.5</v>
      </c>
      <c r="I58" s="19" t="s">
        <v>184</v>
      </c>
      <c r="J58" s="3"/>
      <c r="K58" s="34">
        <v>1525</v>
      </c>
      <c r="L58" s="9">
        <v>16415.405000000002</v>
      </c>
    </row>
    <row r="59" spans="3:12" ht="33.75" customHeight="1" x14ac:dyDescent="0.25">
      <c r="C59" s="34">
        <v>55</v>
      </c>
      <c r="D59" s="34" t="s">
        <v>144</v>
      </c>
      <c r="E59" s="7"/>
      <c r="F59" s="7"/>
      <c r="G59" s="19" t="s">
        <v>179</v>
      </c>
      <c r="H59" s="19">
        <v>2.5</v>
      </c>
      <c r="I59" s="19" t="s">
        <v>184</v>
      </c>
      <c r="J59" s="3"/>
      <c r="K59" s="34">
        <v>240</v>
      </c>
      <c r="L59" s="9">
        <v>2583.4080000000004</v>
      </c>
    </row>
    <row r="60" spans="3:12" ht="22.5" customHeight="1" x14ac:dyDescent="0.25">
      <c r="C60" s="34">
        <v>56</v>
      </c>
      <c r="D60" s="34" t="s">
        <v>145</v>
      </c>
      <c r="E60" s="7"/>
      <c r="F60" s="7"/>
      <c r="G60" s="19" t="s">
        <v>179</v>
      </c>
      <c r="H60" s="19">
        <v>3</v>
      </c>
      <c r="I60" s="19" t="s">
        <v>184</v>
      </c>
      <c r="J60" s="3"/>
      <c r="K60" s="34">
        <v>16</v>
      </c>
      <c r="L60" s="9">
        <v>172.22720000000001</v>
      </c>
    </row>
    <row r="61" spans="3:12" x14ac:dyDescent="0.25">
      <c r="C61" s="34">
        <v>60</v>
      </c>
      <c r="D61" s="34" t="s">
        <v>149</v>
      </c>
      <c r="E61" s="7"/>
      <c r="F61" s="7"/>
      <c r="G61" s="19" t="s">
        <v>179</v>
      </c>
      <c r="H61" s="19">
        <v>5</v>
      </c>
      <c r="I61" s="19" t="s">
        <v>183</v>
      </c>
      <c r="J61" s="3"/>
      <c r="K61" s="34">
        <v>1165</v>
      </c>
      <c r="L61" s="9">
        <v>12540.293000000001</v>
      </c>
    </row>
    <row r="62" spans="3:12" x14ac:dyDescent="0.25">
      <c r="C62" s="34"/>
      <c r="D62" s="34" t="s">
        <v>150</v>
      </c>
      <c r="E62" s="7"/>
      <c r="F62" s="7"/>
      <c r="G62" s="19" t="s">
        <v>179</v>
      </c>
      <c r="H62" s="19">
        <v>4</v>
      </c>
      <c r="I62" s="19" t="s">
        <v>183</v>
      </c>
      <c r="J62" s="3"/>
      <c r="K62" s="34">
        <v>200</v>
      </c>
      <c r="L62" s="9">
        <v>2152.84</v>
      </c>
    </row>
    <row r="63" spans="3:12" ht="22.5" customHeight="1" x14ac:dyDescent="0.25">
      <c r="C63" s="34">
        <v>65</v>
      </c>
      <c r="D63" s="34" t="s">
        <v>29</v>
      </c>
      <c r="E63" s="7"/>
      <c r="F63" s="7"/>
      <c r="G63" s="19" t="s">
        <v>179</v>
      </c>
      <c r="H63" s="19">
        <v>4</v>
      </c>
      <c r="I63" s="19" t="s">
        <v>184</v>
      </c>
      <c r="J63" s="7"/>
      <c r="K63" s="34">
        <v>144</v>
      </c>
      <c r="L63" s="9">
        <v>1550.0448000000001</v>
      </c>
    </row>
    <row r="64" spans="3:12" ht="45" customHeight="1" x14ac:dyDescent="0.25">
      <c r="C64" s="34">
        <v>67</v>
      </c>
      <c r="D64" s="34" t="s">
        <v>155</v>
      </c>
      <c r="E64" s="7"/>
      <c r="F64" s="7"/>
      <c r="G64" s="19" t="s">
        <v>179</v>
      </c>
      <c r="H64" s="19">
        <v>4.5</v>
      </c>
      <c r="I64" s="19" t="s">
        <v>184</v>
      </c>
      <c r="J64" s="7"/>
      <c r="K64" s="34">
        <v>1131</v>
      </c>
      <c r="L64" s="9">
        <v>12174.3102</v>
      </c>
    </row>
    <row r="65" spans="3:12" ht="33.75" customHeight="1" x14ac:dyDescent="0.25">
      <c r="C65" s="34">
        <v>68</v>
      </c>
      <c r="D65" s="34" t="s">
        <v>156</v>
      </c>
      <c r="E65" s="7"/>
      <c r="F65" s="7"/>
      <c r="G65" s="19" t="s">
        <v>179</v>
      </c>
      <c r="H65" s="19">
        <v>4.5</v>
      </c>
      <c r="I65" s="19" t="s">
        <v>184</v>
      </c>
      <c r="J65" s="7"/>
      <c r="K65" s="34">
        <v>324</v>
      </c>
      <c r="L65" s="9">
        <v>3487.6008000000002</v>
      </c>
    </row>
    <row r="66" spans="3:12" ht="22.5" customHeight="1" x14ac:dyDescent="0.25">
      <c r="C66" s="34">
        <v>69</v>
      </c>
      <c r="D66" s="34" t="s">
        <v>157</v>
      </c>
      <c r="E66" s="7"/>
      <c r="F66" s="7"/>
      <c r="G66" s="19" t="s">
        <v>179</v>
      </c>
      <c r="H66" s="19">
        <v>4.5</v>
      </c>
      <c r="I66" s="19" t="s">
        <v>184</v>
      </c>
      <c r="J66" s="7"/>
      <c r="K66" s="34">
        <v>324</v>
      </c>
      <c r="L66" s="9">
        <v>3487.6008000000002</v>
      </c>
    </row>
    <row r="67" spans="3:12" ht="22.5" customHeight="1" x14ac:dyDescent="0.25">
      <c r="C67" s="34">
        <v>70</v>
      </c>
      <c r="D67" s="34" t="s">
        <v>158</v>
      </c>
      <c r="E67" s="7"/>
      <c r="F67" s="7"/>
      <c r="G67" s="19" t="s">
        <v>179</v>
      </c>
      <c r="H67" s="19">
        <v>4.5</v>
      </c>
      <c r="I67" s="19" t="s">
        <v>184</v>
      </c>
      <c r="J67" s="7"/>
      <c r="K67" s="34">
        <v>312</v>
      </c>
      <c r="L67" s="9">
        <v>3358.4304000000002</v>
      </c>
    </row>
    <row r="68" spans="3:12" ht="22.5" customHeight="1" x14ac:dyDescent="0.25">
      <c r="C68" s="34">
        <v>71</v>
      </c>
      <c r="D68" s="34" t="s">
        <v>21</v>
      </c>
      <c r="E68" s="7"/>
      <c r="F68" s="7"/>
      <c r="G68" s="19" t="s">
        <v>179</v>
      </c>
      <c r="H68" s="19">
        <v>3</v>
      </c>
      <c r="I68" s="19" t="s">
        <v>183</v>
      </c>
      <c r="J68" s="7"/>
      <c r="K68" s="34">
        <v>36</v>
      </c>
      <c r="L68" s="9">
        <v>387.51120000000003</v>
      </c>
    </row>
    <row r="69" spans="3:12" ht="22.5" customHeight="1" x14ac:dyDescent="0.25">
      <c r="C69" s="34">
        <v>73</v>
      </c>
      <c r="D69" s="34" t="s">
        <v>160</v>
      </c>
      <c r="E69" s="7"/>
      <c r="F69" s="7"/>
      <c r="G69" s="19" t="s">
        <v>179</v>
      </c>
      <c r="H69" s="19">
        <v>6</v>
      </c>
      <c r="I69" s="19" t="s">
        <v>184</v>
      </c>
      <c r="J69" s="7"/>
      <c r="K69" s="34">
        <v>439</v>
      </c>
      <c r="L69" s="9">
        <v>4725.4838</v>
      </c>
    </row>
    <row r="70" spans="3:12" ht="22.5" customHeight="1" x14ac:dyDescent="0.25">
      <c r="C70" s="34">
        <v>74</v>
      </c>
      <c r="D70" s="34" t="s">
        <v>161</v>
      </c>
      <c r="E70" s="7"/>
      <c r="F70" s="7"/>
      <c r="G70" s="19" t="s">
        <v>179</v>
      </c>
      <c r="H70" s="19">
        <v>3</v>
      </c>
      <c r="I70" s="19" t="s">
        <v>184</v>
      </c>
      <c r="J70" s="7"/>
      <c r="K70" s="34">
        <v>200</v>
      </c>
      <c r="L70" s="9">
        <v>2152.84</v>
      </c>
    </row>
    <row r="71" spans="3:12" ht="33.75" customHeight="1" x14ac:dyDescent="0.25">
      <c r="C71" s="34">
        <v>75</v>
      </c>
      <c r="D71" s="34" t="s">
        <v>162</v>
      </c>
      <c r="E71" s="7"/>
      <c r="F71" s="7"/>
      <c r="G71" s="19" t="s">
        <v>179</v>
      </c>
      <c r="H71" s="19">
        <v>3.5</v>
      </c>
      <c r="I71" s="19" t="s">
        <v>184</v>
      </c>
      <c r="J71" s="7"/>
      <c r="K71" s="34">
        <v>120</v>
      </c>
      <c r="L71" s="9">
        <v>1291.7040000000002</v>
      </c>
    </row>
    <row r="72" spans="3:12" ht="56.25" customHeight="1" x14ac:dyDescent="0.25">
      <c r="C72" s="34">
        <v>76</v>
      </c>
      <c r="D72" s="34" t="s">
        <v>163</v>
      </c>
      <c r="E72" s="7"/>
      <c r="F72" s="7"/>
      <c r="G72" s="19" t="s">
        <v>179</v>
      </c>
      <c r="H72" s="19">
        <v>5.5</v>
      </c>
      <c r="I72" s="19" t="s">
        <v>184</v>
      </c>
      <c r="J72" s="7"/>
      <c r="K72" s="34">
        <v>2160</v>
      </c>
      <c r="L72" s="9">
        <v>23250.672000000002</v>
      </c>
    </row>
    <row r="73" spans="3:12" x14ac:dyDescent="0.25">
      <c r="C73" s="34">
        <v>77</v>
      </c>
      <c r="D73" s="34" t="s">
        <v>164</v>
      </c>
      <c r="E73" s="7"/>
      <c r="F73" s="7"/>
      <c r="G73" s="19" t="s">
        <v>179</v>
      </c>
      <c r="H73" s="19">
        <v>6.5</v>
      </c>
      <c r="I73" s="19" t="s">
        <v>183</v>
      </c>
      <c r="J73" s="7"/>
      <c r="K73" s="34">
        <v>2916</v>
      </c>
      <c r="L73" s="9">
        <v>31388.407200000001</v>
      </c>
    </row>
    <row r="74" spans="3:12" ht="22.5" x14ac:dyDescent="0.25">
      <c r="C74" s="34"/>
      <c r="D74" s="34" t="s">
        <v>165</v>
      </c>
      <c r="E74" s="7"/>
      <c r="F74" s="7"/>
      <c r="G74" s="19" t="s">
        <v>179</v>
      </c>
      <c r="H74" s="19">
        <v>3.5</v>
      </c>
      <c r="I74" s="19" t="s">
        <v>186</v>
      </c>
      <c r="J74" s="7"/>
      <c r="K74" s="34">
        <v>2500</v>
      </c>
      <c r="L74" s="9">
        <v>26910.5</v>
      </c>
    </row>
    <row r="75" spans="3:12" ht="45" customHeight="1" x14ac:dyDescent="0.25">
      <c r="C75" s="34">
        <v>78</v>
      </c>
      <c r="D75" s="34" t="s">
        <v>166</v>
      </c>
      <c r="E75" s="7"/>
      <c r="F75" s="7"/>
      <c r="G75" s="19" t="s">
        <v>179</v>
      </c>
      <c r="H75" s="19">
        <v>4.5</v>
      </c>
      <c r="I75" s="19" t="s">
        <v>184</v>
      </c>
      <c r="J75" s="7"/>
      <c r="K75" s="34">
        <v>310</v>
      </c>
      <c r="L75" s="9">
        <v>3336.902</v>
      </c>
    </row>
    <row r="76" spans="3:12" ht="45" customHeight="1" x14ac:dyDescent="0.25">
      <c r="C76" s="34">
        <v>79</v>
      </c>
      <c r="D76" s="34" t="s">
        <v>167</v>
      </c>
      <c r="E76" s="7"/>
      <c r="F76" s="7"/>
      <c r="G76" s="19" t="s">
        <v>179</v>
      </c>
      <c r="H76" s="19">
        <v>4.5</v>
      </c>
      <c r="I76" s="19" t="s">
        <v>184</v>
      </c>
      <c r="J76" s="7"/>
      <c r="K76" s="34">
        <v>380</v>
      </c>
      <c r="L76" s="9">
        <v>4090.3960000000002</v>
      </c>
    </row>
    <row r="77" spans="3:12" ht="56.25" customHeight="1" x14ac:dyDescent="0.25">
      <c r="C77" s="34">
        <v>80</v>
      </c>
      <c r="D77" s="34" t="s">
        <v>168</v>
      </c>
      <c r="E77" s="7"/>
      <c r="F77" s="7"/>
      <c r="G77" s="20">
        <v>2006</v>
      </c>
      <c r="H77" s="19">
        <v>16</v>
      </c>
      <c r="I77" s="19" t="s">
        <v>184</v>
      </c>
      <c r="J77" s="7"/>
      <c r="K77" s="34">
        <v>280</v>
      </c>
      <c r="L77" s="9">
        <v>3013.9760000000001</v>
      </c>
    </row>
    <row r="78" spans="3:12" ht="45" customHeight="1" x14ac:dyDescent="0.25">
      <c r="C78" s="34">
        <v>81</v>
      </c>
      <c r="D78" s="34" t="s">
        <v>210</v>
      </c>
      <c r="E78" s="7"/>
      <c r="F78" s="7"/>
      <c r="G78" s="20">
        <v>2006</v>
      </c>
      <c r="H78" s="19">
        <v>3.5</v>
      </c>
      <c r="I78" s="19" t="s">
        <v>183</v>
      </c>
      <c r="J78" s="7"/>
      <c r="K78" s="34">
        <v>15</v>
      </c>
      <c r="L78" s="9">
        <v>161.46300000000002</v>
      </c>
    </row>
    <row r="79" spans="3:12" ht="22.5" customHeight="1" x14ac:dyDescent="0.25">
      <c r="C79" s="34">
        <v>82</v>
      </c>
      <c r="D79" s="34" t="s">
        <v>211</v>
      </c>
      <c r="E79" s="7"/>
      <c r="F79" s="7"/>
      <c r="G79" s="20">
        <v>2006</v>
      </c>
      <c r="H79" s="19">
        <v>8</v>
      </c>
      <c r="I79" s="19" t="s">
        <v>184</v>
      </c>
      <c r="J79" s="7"/>
      <c r="K79" s="34">
        <v>1924</v>
      </c>
      <c r="L79" s="9">
        <v>20710.320800000001</v>
      </c>
    </row>
    <row r="80" spans="3:12" ht="33.75" customHeight="1" x14ac:dyDescent="0.25">
      <c r="C80" s="34">
        <v>83</v>
      </c>
      <c r="D80" s="34" t="s">
        <v>212</v>
      </c>
      <c r="E80" s="7"/>
      <c r="F80" s="7"/>
      <c r="G80" s="20">
        <v>2006</v>
      </c>
      <c r="H80" s="19">
        <v>8</v>
      </c>
      <c r="I80" s="19" t="s">
        <v>184</v>
      </c>
      <c r="J80" s="7"/>
      <c r="K80" s="34">
        <v>63</v>
      </c>
      <c r="L80" s="9">
        <v>678.14460000000008</v>
      </c>
    </row>
    <row r="81" spans="3:12" ht="33.75" customHeight="1" x14ac:dyDescent="0.25">
      <c r="C81" s="34">
        <v>84</v>
      </c>
      <c r="D81" s="34" t="s">
        <v>213</v>
      </c>
      <c r="E81" s="7"/>
      <c r="F81" s="7"/>
      <c r="G81" s="20">
        <v>2006</v>
      </c>
      <c r="H81" s="19">
        <v>6</v>
      </c>
      <c r="I81" s="19" t="s">
        <v>184</v>
      </c>
      <c r="J81" s="7"/>
      <c r="K81" s="34">
        <v>48</v>
      </c>
      <c r="L81" s="9">
        <v>516.6816</v>
      </c>
    </row>
    <row r="82" spans="3:12" x14ac:dyDescent="0.25">
      <c r="C82" s="34">
        <v>85</v>
      </c>
      <c r="D82" s="34" t="s">
        <v>214</v>
      </c>
      <c r="E82" s="7"/>
      <c r="F82" s="7"/>
      <c r="G82" s="20">
        <v>2006</v>
      </c>
      <c r="H82" s="19">
        <v>3.5</v>
      </c>
      <c r="I82" s="19" t="s">
        <v>183</v>
      </c>
      <c r="J82" s="7"/>
      <c r="K82" s="34">
        <v>20</v>
      </c>
      <c r="L82" s="9">
        <v>215.28400000000002</v>
      </c>
    </row>
    <row r="83" spans="3:12" ht="45" customHeight="1" x14ac:dyDescent="0.25">
      <c r="C83" s="34">
        <v>86</v>
      </c>
      <c r="D83" s="34" t="s">
        <v>215</v>
      </c>
      <c r="E83" s="7"/>
      <c r="F83" s="7"/>
      <c r="G83" s="20">
        <v>2006</v>
      </c>
      <c r="H83" s="19">
        <v>3.5</v>
      </c>
      <c r="I83" s="19" t="s">
        <v>183</v>
      </c>
      <c r="J83" s="7"/>
      <c r="K83" s="34">
        <v>30</v>
      </c>
      <c r="L83" s="9">
        <v>322.92600000000004</v>
      </c>
    </row>
    <row r="84" spans="3:12" ht="33.75" customHeight="1" x14ac:dyDescent="0.25">
      <c r="C84" s="34">
        <v>88</v>
      </c>
      <c r="D84" s="34" t="s">
        <v>169</v>
      </c>
      <c r="E84" s="7"/>
      <c r="F84" s="7"/>
      <c r="G84" s="19" t="s">
        <v>179</v>
      </c>
      <c r="H84" s="19">
        <v>3.5</v>
      </c>
      <c r="I84" s="19" t="s">
        <v>183</v>
      </c>
      <c r="J84" s="7"/>
      <c r="K84" s="34">
        <v>328</v>
      </c>
      <c r="L84" s="9">
        <v>3530.6576</v>
      </c>
    </row>
    <row r="85" spans="3:12" ht="33.75" customHeight="1" x14ac:dyDescent="0.25">
      <c r="C85" s="34">
        <v>89</v>
      </c>
      <c r="D85" s="34" t="s">
        <v>170</v>
      </c>
      <c r="E85" s="7"/>
      <c r="F85" s="7"/>
      <c r="G85" s="19" t="s">
        <v>179</v>
      </c>
      <c r="H85" s="19">
        <v>3</v>
      </c>
      <c r="I85" s="19" t="s">
        <v>184</v>
      </c>
      <c r="J85" s="7"/>
      <c r="K85" s="34">
        <v>24</v>
      </c>
      <c r="L85" s="9">
        <v>258.3408</v>
      </c>
    </row>
    <row r="86" spans="3:12" ht="33.75" customHeight="1" x14ac:dyDescent="0.25">
      <c r="C86" s="34">
        <v>90</v>
      </c>
      <c r="D86" s="34" t="s">
        <v>171</v>
      </c>
      <c r="E86" s="7"/>
      <c r="F86" s="7"/>
      <c r="G86" s="19" t="s">
        <v>179</v>
      </c>
      <c r="H86" s="19">
        <v>3</v>
      </c>
      <c r="I86" s="19" t="s">
        <v>183</v>
      </c>
      <c r="J86" s="7"/>
      <c r="K86" s="34">
        <v>40</v>
      </c>
      <c r="L86" s="9">
        <v>430.56800000000004</v>
      </c>
    </row>
    <row r="87" spans="3:12" x14ac:dyDescent="0.25">
      <c r="C87" s="34">
        <v>92</v>
      </c>
      <c r="D87" s="34" t="s">
        <v>173</v>
      </c>
      <c r="E87" s="7"/>
      <c r="F87" s="7"/>
      <c r="G87" s="19" t="s">
        <v>179</v>
      </c>
      <c r="H87" s="19">
        <v>4</v>
      </c>
      <c r="I87" s="19" t="s">
        <v>184</v>
      </c>
      <c r="J87" s="7"/>
      <c r="K87" s="34">
        <v>180</v>
      </c>
      <c r="L87" s="9">
        <v>1937.556</v>
      </c>
    </row>
    <row r="88" spans="3:12" ht="33.75" customHeight="1" x14ac:dyDescent="0.25">
      <c r="C88" s="34">
        <v>95</v>
      </c>
      <c r="D88" s="34" t="s">
        <v>176</v>
      </c>
      <c r="E88" s="7"/>
      <c r="F88" s="7"/>
      <c r="G88" s="19" t="s">
        <v>179</v>
      </c>
      <c r="H88" s="19">
        <v>3.5</v>
      </c>
      <c r="I88" s="19" t="s">
        <v>183</v>
      </c>
      <c r="J88" s="7"/>
      <c r="K88" s="34">
        <v>144</v>
      </c>
      <c r="L88" s="9">
        <v>1550.0448000000001</v>
      </c>
    </row>
  </sheetData>
  <mergeCells count="1">
    <mergeCell ref="C2:L2"/>
  </mergeCells>
  <dataValidations count="2">
    <dataValidation type="list" allowBlank="1" showInputMessage="1" showErrorMessage="1" sqref="J4:J62">
      <formula1>"Very Good, Good, Average, Poor, Ordinary with wreckages in the structure"</formula1>
    </dataValidation>
    <dataValidation type="list" allowBlank="1" showInputMessage="1" showErrorMessage="1" sqref="I4:I62">
      <formula1>$N$3:$N$8</formula1>
    </dataValidation>
  </dataValidations>
  <pageMargins left="0.25" right="0.25" top="0.75" bottom="0.75" header="0.3" footer="0.3"/>
  <pageSetup paperSize="9" scale="8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I95"/>
  <sheetViews>
    <sheetView topLeftCell="B77" zoomScale="85" zoomScaleNormal="85" workbookViewId="0">
      <selection activeCell="R103" sqref="R103"/>
    </sheetView>
  </sheetViews>
  <sheetFormatPr defaultRowHeight="15" x14ac:dyDescent="0.25"/>
  <cols>
    <col min="2" max="2" width="5" customWidth="1"/>
    <col min="3" max="3" width="18.140625" customWidth="1"/>
    <col min="4" max="4" width="11.5703125" customWidth="1"/>
    <col min="5" max="5" width="11.140625" hidden="1" customWidth="1"/>
    <col min="6" max="6" width="9.7109375" customWidth="1"/>
    <col min="7" max="7" width="11" hidden="1" customWidth="1"/>
    <col min="8" max="8" width="10.140625" customWidth="1"/>
    <col min="9" max="9" width="12.85546875" customWidth="1"/>
    <col min="10" max="10" width="10.85546875" customWidth="1"/>
    <col min="11" max="11" width="11" customWidth="1"/>
    <col min="12" max="12" width="11.140625" customWidth="1"/>
    <col min="13" max="13" width="7.7109375" hidden="1" customWidth="1"/>
    <col min="14" max="14" width="13.5703125" customWidth="1"/>
    <col min="15" max="15" width="12.140625" customWidth="1"/>
    <col min="16" max="16" width="15.85546875" customWidth="1"/>
    <col min="17" max="17" width="16" customWidth="1"/>
    <col min="18" max="18" width="14.140625" customWidth="1"/>
    <col min="19" max="19" width="12.85546875" customWidth="1"/>
    <col min="20" max="20" width="14.28515625" bestFit="1" customWidth="1"/>
  </cols>
  <sheetData>
    <row r="4" spans="1:113" ht="15.75" x14ac:dyDescent="0.25">
      <c r="B4" s="107" t="s">
        <v>277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</row>
    <row r="5" spans="1:113" ht="60" x14ac:dyDescent="0.25">
      <c r="A5" s="46"/>
      <c r="B5" s="41" t="s">
        <v>279</v>
      </c>
      <c r="C5" s="41" t="s">
        <v>276</v>
      </c>
      <c r="D5" s="41" t="s">
        <v>257</v>
      </c>
      <c r="E5" s="41" t="s">
        <v>258</v>
      </c>
      <c r="F5" s="41" t="s">
        <v>259</v>
      </c>
      <c r="G5" s="41" t="s">
        <v>278</v>
      </c>
      <c r="H5" s="41" t="s">
        <v>260</v>
      </c>
      <c r="I5" s="41" t="s">
        <v>261</v>
      </c>
      <c r="J5" s="41" t="s">
        <v>262</v>
      </c>
      <c r="K5" s="41" t="s">
        <v>263</v>
      </c>
      <c r="L5" s="41" t="s">
        <v>264</v>
      </c>
      <c r="M5" s="41" t="s">
        <v>265</v>
      </c>
      <c r="N5" s="41" t="s">
        <v>266</v>
      </c>
      <c r="O5" s="41" t="s">
        <v>267</v>
      </c>
      <c r="P5" s="41" t="s">
        <v>268</v>
      </c>
      <c r="Q5" s="41" t="s">
        <v>269</v>
      </c>
      <c r="R5" s="41" t="s">
        <v>270</v>
      </c>
      <c r="S5" s="42" t="s">
        <v>271</v>
      </c>
      <c r="T5" s="41" t="s">
        <v>272</v>
      </c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</row>
    <row r="6" spans="1:113" s="43" customFormat="1" x14ac:dyDescent="0.25">
      <c r="A6" s="46"/>
      <c r="B6" s="49">
        <v>1</v>
      </c>
      <c r="C6" s="47" t="s">
        <v>27</v>
      </c>
      <c r="D6" s="71" t="s">
        <v>183</v>
      </c>
      <c r="E6" s="47">
        <v>17919</v>
      </c>
      <c r="F6" s="72">
        <f>E6*10.7639</f>
        <v>192878.3241</v>
      </c>
      <c r="G6" s="73">
        <v>7</v>
      </c>
      <c r="H6" s="20">
        <f>G6*3.28</f>
        <v>22.959999999999997</v>
      </c>
      <c r="I6" s="49">
        <v>2014</v>
      </c>
      <c r="J6" s="49">
        <v>2022</v>
      </c>
      <c r="K6" s="49">
        <f>J6-I6</f>
        <v>8</v>
      </c>
      <c r="L6" s="49">
        <v>60</v>
      </c>
      <c r="M6" s="74">
        <v>0.1</v>
      </c>
      <c r="N6" s="75">
        <f>(1-M6)/L6</f>
        <v>1.5000000000000001E-2</v>
      </c>
      <c r="O6" s="76">
        <v>1300</v>
      </c>
      <c r="P6" s="76">
        <f>O6*F6</f>
        <v>250741821.32999998</v>
      </c>
      <c r="Q6" s="76">
        <f>P6*N6*K6</f>
        <v>30089018.559599999</v>
      </c>
      <c r="R6" s="76">
        <f t="shared" ref="R6:R69" si="0">MAX(P6-Q6,0)</f>
        <v>220652802.77039999</v>
      </c>
      <c r="S6" s="77">
        <v>0</v>
      </c>
      <c r="T6" s="76">
        <f>IF(R6&gt;M6*P6,R6*(1+S6),P6*M6)</f>
        <v>220652802.77039999</v>
      </c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</row>
    <row r="7" spans="1:113" s="43" customFormat="1" ht="36" x14ac:dyDescent="0.25">
      <c r="A7" s="46"/>
      <c r="B7" s="49">
        <v>2</v>
      </c>
      <c r="C7" s="47" t="s">
        <v>72</v>
      </c>
      <c r="D7" s="71" t="s">
        <v>183</v>
      </c>
      <c r="E7" s="47">
        <v>5300</v>
      </c>
      <c r="F7" s="72">
        <f t="shared" ref="F7:F70" si="1">E7*10.7639</f>
        <v>57048.67</v>
      </c>
      <c r="G7" s="73">
        <v>6.5</v>
      </c>
      <c r="H7" s="20">
        <f t="shared" ref="H7:H70" si="2">G7*3.28</f>
        <v>21.32</v>
      </c>
      <c r="I7" s="49">
        <v>1976</v>
      </c>
      <c r="J7" s="49">
        <v>2022</v>
      </c>
      <c r="K7" s="49">
        <f t="shared" ref="K7:K70" si="3">J7-I7</f>
        <v>46</v>
      </c>
      <c r="L7" s="49">
        <v>60</v>
      </c>
      <c r="M7" s="74">
        <v>0.1</v>
      </c>
      <c r="N7" s="75">
        <f t="shared" ref="N7:N70" si="4">(1-M7)/L7</f>
        <v>1.5000000000000001E-2</v>
      </c>
      <c r="O7" s="76">
        <v>1300</v>
      </c>
      <c r="P7" s="76">
        <f t="shared" ref="P7:P70" si="5">O7*F7</f>
        <v>74163271</v>
      </c>
      <c r="Q7" s="76">
        <f t="shared" ref="Q7:Q70" si="6">P7*N7*K7</f>
        <v>51172656.99000001</v>
      </c>
      <c r="R7" s="76">
        <f t="shared" si="0"/>
        <v>22990614.00999999</v>
      </c>
      <c r="S7" s="77">
        <v>0</v>
      </c>
      <c r="T7" s="76">
        <f t="shared" ref="T7:T70" si="7">IF(R7&gt;M7*P7,R7*(1+S7),P7*M7)</f>
        <v>22990614.00999999</v>
      </c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</row>
    <row r="8" spans="1:113" s="44" customFormat="1" ht="36" x14ac:dyDescent="0.25">
      <c r="A8" s="46"/>
      <c r="B8" s="49">
        <v>3</v>
      </c>
      <c r="C8" s="47" t="s">
        <v>73</v>
      </c>
      <c r="D8" s="71" t="s">
        <v>183</v>
      </c>
      <c r="E8" s="47">
        <v>200</v>
      </c>
      <c r="F8" s="72">
        <f t="shared" si="1"/>
        <v>2152.7799999999997</v>
      </c>
      <c r="G8" s="73">
        <v>3.5</v>
      </c>
      <c r="H8" s="20">
        <f t="shared" si="2"/>
        <v>11.479999999999999</v>
      </c>
      <c r="I8" s="49">
        <v>1976</v>
      </c>
      <c r="J8" s="49">
        <v>2022</v>
      </c>
      <c r="K8" s="49">
        <f t="shared" si="3"/>
        <v>46</v>
      </c>
      <c r="L8" s="49">
        <v>60</v>
      </c>
      <c r="M8" s="74">
        <v>0.1</v>
      </c>
      <c r="N8" s="75">
        <f t="shared" si="4"/>
        <v>1.5000000000000001E-2</v>
      </c>
      <c r="O8" s="76">
        <v>1100</v>
      </c>
      <c r="P8" s="76">
        <f t="shared" si="5"/>
        <v>2368057.9999999995</v>
      </c>
      <c r="Q8" s="76">
        <f t="shared" si="6"/>
        <v>1633960.0199999998</v>
      </c>
      <c r="R8" s="76">
        <f t="shared" si="0"/>
        <v>734097.97999999975</v>
      </c>
      <c r="S8" s="77">
        <v>0</v>
      </c>
      <c r="T8" s="76">
        <f t="shared" si="7"/>
        <v>734097.97999999975</v>
      </c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</row>
    <row r="9" spans="1:113" s="44" customFormat="1" ht="36" x14ac:dyDescent="0.25">
      <c r="A9" s="46"/>
      <c r="B9" s="49">
        <v>4</v>
      </c>
      <c r="C9" s="47" t="s">
        <v>74</v>
      </c>
      <c r="D9" s="71" t="s">
        <v>183</v>
      </c>
      <c r="E9" s="47">
        <v>1368</v>
      </c>
      <c r="F9" s="72">
        <f t="shared" si="1"/>
        <v>14725.0152</v>
      </c>
      <c r="G9" s="73">
        <v>5.5</v>
      </c>
      <c r="H9" s="20">
        <f t="shared" si="2"/>
        <v>18.04</v>
      </c>
      <c r="I9" s="49">
        <v>1976</v>
      </c>
      <c r="J9" s="49">
        <v>2022</v>
      </c>
      <c r="K9" s="49">
        <f t="shared" si="3"/>
        <v>46</v>
      </c>
      <c r="L9" s="49">
        <v>60</v>
      </c>
      <c r="M9" s="74">
        <v>0.1</v>
      </c>
      <c r="N9" s="75">
        <f t="shared" si="4"/>
        <v>1.5000000000000001E-2</v>
      </c>
      <c r="O9" s="76">
        <v>1250</v>
      </c>
      <c r="P9" s="76">
        <f t="shared" si="5"/>
        <v>18406269</v>
      </c>
      <c r="Q9" s="76">
        <f t="shared" si="6"/>
        <v>12700325.610000001</v>
      </c>
      <c r="R9" s="76">
        <f t="shared" si="0"/>
        <v>5705943.3899999987</v>
      </c>
      <c r="S9" s="77">
        <v>0</v>
      </c>
      <c r="T9" s="76">
        <f t="shared" si="7"/>
        <v>5705943.3899999987</v>
      </c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</row>
    <row r="10" spans="1:113" s="44" customFormat="1" ht="36" x14ac:dyDescent="0.25">
      <c r="A10" s="46"/>
      <c r="B10" s="49">
        <v>5</v>
      </c>
      <c r="C10" s="47" t="s">
        <v>75</v>
      </c>
      <c r="D10" s="71" t="s">
        <v>183</v>
      </c>
      <c r="E10" s="47">
        <v>1116</v>
      </c>
      <c r="F10" s="72">
        <f t="shared" si="1"/>
        <v>12012.5124</v>
      </c>
      <c r="G10" s="73">
        <v>5.5</v>
      </c>
      <c r="H10" s="20">
        <f t="shared" si="2"/>
        <v>18.04</v>
      </c>
      <c r="I10" s="49">
        <v>1976</v>
      </c>
      <c r="J10" s="49">
        <v>2022</v>
      </c>
      <c r="K10" s="49">
        <f t="shared" si="3"/>
        <v>46</v>
      </c>
      <c r="L10" s="49">
        <v>60</v>
      </c>
      <c r="M10" s="74">
        <v>0.1</v>
      </c>
      <c r="N10" s="75">
        <f t="shared" si="4"/>
        <v>1.5000000000000001E-2</v>
      </c>
      <c r="O10" s="76">
        <v>1250</v>
      </c>
      <c r="P10" s="76">
        <f t="shared" si="5"/>
        <v>15015640.5</v>
      </c>
      <c r="Q10" s="76">
        <f t="shared" si="6"/>
        <v>10360791.945</v>
      </c>
      <c r="R10" s="76">
        <f t="shared" si="0"/>
        <v>4654848.5549999997</v>
      </c>
      <c r="S10" s="77">
        <v>0</v>
      </c>
      <c r="T10" s="76">
        <f t="shared" si="7"/>
        <v>4654848.5549999997</v>
      </c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</row>
    <row r="11" spans="1:113" s="44" customFormat="1" ht="36" x14ac:dyDescent="0.25">
      <c r="A11" s="46"/>
      <c r="B11" s="49">
        <v>6</v>
      </c>
      <c r="C11" s="47" t="s">
        <v>76</v>
      </c>
      <c r="D11" s="71" t="s">
        <v>183</v>
      </c>
      <c r="E11" s="47">
        <v>1116</v>
      </c>
      <c r="F11" s="72">
        <f t="shared" si="1"/>
        <v>12012.5124</v>
      </c>
      <c r="G11" s="73">
        <v>5.5</v>
      </c>
      <c r="H11" s="20">
        <f t="shared" si="2"/>
        <v>18.04</v>
      </c>
      <c r="I11" s="49">
        <v>1976</v>
      </c>
      <c r="J11" s="49">
        <v>2022</v>
      </c>
      <c r="K11" s="49">
        <f t="shared" si="3"/>
        <v>46</v>
      </c>
      <c r="L11" s="49">
        <v>60</v>
      </c>
      <c r="M11" s="74">
        <v>0.1</v>
      </c>
      <c r="N11" s="75">
        <f t="shared" si="4"/>
        <v>1.5000000000000001E-2</v>
      </c>
      <c r="O11" s="76">
        <v>1250</v>
      </c>
      <c r="P11" s="76">
        <f t="shared" si="5"/>
        <v>15015640.5</v>
      </c>
      <c r="Q11" s="76">
        <f t="shared" si="6"/>
        <v>10360791.945</v>
      </c>
      <c r="R11" s="76">
        <f t="shared" si="0"/>
        <v>4654848.5549999997</v>
      </c>
      <c r="S11" s="77">
        <v>0</v>
      </c>
      <c r="T11" s="76">
        <f t="shared" si="7"/>
        <v>4654848.5549999997</v>
      </c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</row>
    <row r="12" spans="1:113" s="43" customFormat="1" x14ac:dyDescent="0.25">
      <c r="A12" s="46"/>
      <c r="B12" s="49">
        <v>7</v>
      </c>
      <c r="C12" s="47" t="s">
        <v>28</v>
      </c>
      <c r="D12" s="71" t="s">
        <v>183</v>
      </c>
      <c r="E12" s="47">
        <v>1512</v>
      </c>
      <c r="F12" s="72">
        <f t="shared" si="1"/>
        <v>16275.016799999999</v>
      </c>
      <c r="G12" s="73">
        <v>6.5</v>
      </c>
      <c r="H12" s="20">
        <f t="shared" si="2"/>
        <v>21.32</v>
      </c>
      <c r="I12" s="49">
        <v>1976</v>
      </c>
      <c r="J12" s="49">
        <v>2022</v>
      </c>
      <c r="K12" s="49">
        <f t="shared" si="3"/>
        <v>46</v>
      </c>
      <c r="L12" s="49">
        <v>60</v>
      </c>
      <c r="M12" s="74">
        <v>0.1</v>
      </c>
      <c r="N12" s="75">
        <f t="shared" si="4"/>
        <v>1.5000000000000001E-2</v>
      </c>
      <c r="O12" s="76">
        <v>1200</v>
      </c>
      <c r="P12" s="76">
        <f t="shared" si="5"/>
        <v>19530020.16</v>
      </c>
      <c r="Q12" s="76">
        <f t="shared" si="6"/>
        <v>13475713.910400001</v>
      </c>
      <c r="R12" s="76">
        <f t="shared" si="0"/>
        <v>6054306.2495999988</v>
      </c>
      <c r="S12" s="77">
        <v>0</v>
      </c>
      <c r="T12" s="76">
        <f t="shared" si="7"/>
        <v>6054306.2495999988</v>
      </c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</row>
    <row r="13" spans="1:113" s="43" customFormat="1" ht="24" x14ac:dyDescent="0.25">
      <c r="A13" s="46"/>
      <c r="B13" s="49">
        <v>8</v>
      </c>
      <c r="C13" s="47" t="s">
        <v>77</v>
      </c>
      <c r="D13" s="71" t="s">
        <v>184</v>
      </c>
      <c r="E13" s="47">
        <v>2916</v>
      </c>
      <c r="F13" s="72">
        <f t="shared" si="1"/>
        <v>31387.5324</v>
      </c>
      <c r="G13" s="73">
        <v>6</v>
      </c>
      <c r="H13" s="20">
        <f t="shared" si="2"/>
        <v>19.68</v>
      </c>
      <c r="I13" s="49">
        <v>1976</v>
      </c>
      <c r="J13" s="49">
        <v>2022</v>
      </c>
      <c r="K13" s="49">
        <f t="shared" si="3"/>
        <v>46</v>
      </c>
      <c r="L13" s="49">
        <v>30</v>
      </c>
      <c r="M13" s="74">
        <v>0.1</v>
      </c>
      <c r="N13" s="75">
        <f t="shared" si="4"/>
        <v>3.0000000000000002E-2</v>
      </c>
      <c r="O13" s="76">
        <v>900</v>
      </c>
      <c r="P13" s="76">
        <f t="shared" si="5"/>
        <v>28248779.16</v>
      </c>
      <c r="Q13" s="76">
        <f t="shared" si="6"/>
        <v>38983315.240800008</v>
      </c>
      <c r="R13" s="76">
        <f t="shared" si="0"/>
        <v>0</v>
      </c>
      <c r="S13" s="77">
        <v>0</v>
      </c>
      <c r="T13" s="76">
        <f t="shared" si="7"/>
        <v>2824877.9160000002</v>
      </c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</row>
    <row r="14" spans="1:113" s="43" customFormat="1" x14ac:dyDescent="0.25">
      <c r="A14" s="46"/>
      <c r="B14" s="49">
        <v>9</v>
      </c>
      <c r="C14" s="47" t="s">
        <v>19</v>
      </c>
      <c r="D14" s="71" t="s">
        <v>183</v>
      </c>
      <c r="E14" s="47">
        <v>780</v>
      </c>
      <c r="F14" s="72">
        <f t="shared" si="1"/>
        <v>8395.8420000000006</v>
      </c>
      <c r="G14" s="73">
        <v>6</v>
      </c>
      <c r="H14" s="20">
        <f t="shared" si="2"/>
        <v>19.68</v>
      </c>
      <c r="I14" s="49">
        <v>1976</v>
      </c>
      <c r="J14" s="49">
        <v>2022</v>
      </c>
      <c r="K14" s="49">
        <f t="shared" si="3"/>
        <v>46</v>
      </c>
      <c r="L14" s="49">
        <v>60</v>
      </c>
      <c r="M14" s="74">
        <v>0.1</v>
      </c>
      <c r="N14" s="75">
        <f t="shared" si="4"/>
        <v>1.5000000000000001E-2</v>
      </c>
      <c r="O14" s="76">
        <v>1200</v>
      </c>
      <c r="P14" s="76">
        <f t="shared" si="5"/>
        <v>10075010.4</v>
      </c>
      <c r="Q14" s="76">
        <f t="shared" si="6"/>
        <v>6951757.1760000009</v>
      </c>
      <c r="R14" s="76">
        <f t="shared" si="0"/>
        <v>3123253.2239999995</v>
      </c>
      <c r="S14" s="77">
        <v>0</v>
      </c>
      <c r="T14" s="76">
        <f t="shared" si="7"/>
        <v>3123253.2239999995</v>
      </c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</row>
    <row r="15" spans="1:113" s="43" customFormat="1" x14ac:dyDescent="0.25">
      <c r="A15" s="46"/>
      <c r="B15" s="49">
        <v>10</v>
      </c>
      <c r="C15" s="47" t="s">
        <v>79</v>
      </c>
      <c r="D15" s="71" t="s">
        <v>183</v>
      </c>
      <c r="E15" s="47">
        <v>300</v>
      </c>
      <c r="F15" s="72">
        <f t="shared" si="1"/>
        <v>3229.17</v>
      </c>
      <c r="G15" s="73">
        <v>6</v>
      </c>
      <c r="H15" s="20">
        <f t="shared" si="2"/>
        <v>19.68</v>
      </c>
      <c r="I15" s="49">
        <v>1976</v>
      </c>
      <c r="J15" s="49">
        <v>2022</v>
      </c>
      <c r="K15" s="49">
        <f t="shared" si="3"/>
        <v>46</v>
      </c>
      <c r="L15" s="49">
        <v>60</v>
      </c>
      <c r="M15" s="74">
        <v>0.1</v>
      </c>
      <c r="N15" s="75">
        <f t="shared" si="4"/>
        <v>1.5000000000000001E-2</v>
      </c>
      <c r="O15" s="76">
        <v>1200</v>
      </c>
      <c r="P15" s="76">
        <f t="shared" si="5"/>
        <v>3875004</v>
      </c>
      <c r="Q15" s="76">
        <f t="shared" si="6"/>
        <v>2673752.7600000002</v>
      </c>
      <c r="R15" s="76">
        <f t="shared" si="0"/>
        <v>1201251.2399999998</v>
      </c>
      <c r="S15" s="77">
        <v>0</v>
      </c>
      <c r="T15" s="76">
        <f t="shared" si="7"/>
        <v>1201251.2399999998</v>
      </c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</row>
    <row r="16" spans="1:113" s="43" customFormat="1" ht="24" x14ac:dyDescent="0.25">
      <c r="A16" s="46"/>
      <c r="B16" s="49">
        <v>11</v>
      </c>
      <c r="C16" s="47" t="s">
        <v>80</v>
      </c>
      <c r="D16" s="71" t="s">
        <v>183</v>
      </c>
      <c r="E16" s="47">
        <v>1905</v>
      </c>
      <c r="F16" s="72">
        <f t="shared" si="1"/>
        <v>20505.229499999998</v>
      </c>
      <c r="G16" s="73">
        <v>4.5</v>
      </c>
      <c r="H16" s="20">
        <f t="shared" si="2"/>
        <v>14.76</v>
      </c>
      <c r="I16" s="49">
        <v>1976</v>
      </c>
      <c r="J16" s="49">
        <v>2022</v>
      </c>
      <c r="K16" s="49">
        <f t="shared" si="3"/>
        <v>46</v>
      </c>
      <c r="L16" s="49">
        <v>60</v>
      </c>
      <c r="M16" s="74">
        <v>0.1</v>
      </c>
      <c r="N16" s="75">
        <f t="shared" si="4"/>
        <v>1.5000000000000001E-2</v>
      </c>
      <c r="O16" s="76">
        <v>1200</v>
      </c>
      <c r="P16" s="76">
        <f t="shared" si="5"/>
        <v>24606275.399999999</v>
      </c>
      <c r="Q16" s="76">
        <f t="shared" si="6"/>
        <v>16978330.026000001</v>
      </c>
      <c r="R16" s="76">
        <f t="shared" si="0"/>
        <v>7627945.373999998</v>
      </c>
      <c r="S16" s="77">
        <v>0</v>
      </c>
      <c r="T16" s="76">
        <f t="shared" si="7"/>
        <v>7627945.373999998</v>
      </c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</row>
    <row r="17" spans="1:113" s="43" customFormat="1" x14ac:dyDescent="0.25">
      <c r="A17" s="46"/>
      <c r="B17" s="49">
        <v>12</v>
      </c>
      <c r="C17" s="47" t="s">
        <v>20</v>
      </c>
      <c r="D17" s="71" t="s">
        <v>183</v>
      </c>
      <c r="E17" s="47">
        <v>565</v>
      </c>
      <c r="F17" s="72">
        <f t="shared" si="1"/>
        <v>6081.6035000000002</v>
      </c>
      <c r="G17" s="73">
        <v>4.5</v>
      </c>
      <c r="H17" s="20">
        <f t="shared" si="2"/>
        <v>14.76</v>
      </c>
      <c r="I17" s="49">
        <v>1976</v>
      </c>
      <c r="J17" s="49">
        <v>2022</v>
      </c>
      <c r="K17" s="49">
        <f t="shared" si="3"/>
        <v>46</v>
      </c>
      <c r="L17" s="49">
        <v>60</v>
      </c>
      <c r="M17" s="74">
        <v>0.1</v>
      </c>
      <c r="N17" s="75">
        <f t="shared" si="4"/>
        <v>1.5000000000000001E-2</v>
      </c>
      <c r="O17" s="76">
        <v>1200</v>
      </c>
      <c r="P17" s="76">
        <f t="shared" si="5"/>
        <v>7297924.2000000002</v>
      </c>
      <c r="Q17" s="76">
        <f t="shared" si="6"/>
        <v>5035567.6980000008</v>
      </c>
      <c r="R17" s="76">
        <f t="shared" si="0"/>
        <v>2262356.5019999994</v>
      </c>
      <c r="S17" s="77">
        <v>0</v>
      </c>
      <c r="T17" s="76">
        <f t="shared" si="7"/>
        <v>2262356.5019999994</v>
      </c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</row>
    <row r="18" spans="1:113" s="44" customFormat="1" ht="48" x14ac:dyDescent="0.25">
      <c r="A18" s="46"/>
      <c r="B18" s="49">
        <v>13</v>
      </c>
      <c r="C18" s="47" t="s">
        <v>81</v>
      </c>
      <c r="D18" s="71" t="s">
        <v>183</v>
      </c>
      <c r="E18" s="47">
        <v>565</v>
      </c>
      <c r="F18" s="72">
        <f t="shared" si="1"/>
        <v>6081.6035000000002</v>
      </c>
      <c r="G18" s="73">
        <v>4</v>
      </c>
      <c r="H18" s="20">
        <f t="shared" si="2"/>
        <v>13.12</v>
      </c>
      <c r="I18" s="49">
        <v>1976</v>
      </c>
      <c r="J18" s="49">
        <v>2022</v>
      </c>
      <c r="K18" s="49">
        <f t="shared" si="3"/>
        <v>46</v>
      </c>
      <c r="L18" s="49">
        <v>60</v>
      </c>
      <c r="M18" s="74">
        <v>0.1</v>
      </c>
      <c r="N18" s="75">
        <f t="shared" si="4"/>
        <v>1.5000000000000001E-2</v>
      </c>
      <c r="O18" s="76">
        <v>1200</v>
      </c>
      <c r="P18" s="76">
        <f t="shared" si="5"/>
        <v>7297924.2000000002</v>
      </c>
      <c r="Q18" s="76">
        <f t="shared" si="6"/>
        <v>5035567.6980000008</v>
      </c>
      <c r="R18" s="76">
        <f t="shared" si="0"/>
        <v>2262356.5019999994</v>
      </c>
      <c r="S18" s="77">
        <v>0</v>
      </c>
      <c r="T18" s="76">
        <f t="shared" si="7"/>
        <v>2262356.5019999994</v>
      </c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</row>
    <row r="19" spans="1:113" s="44" customFormat="1" ht="48" x14ac:dyDescent="0.25">
      <c r="A19" s="46"/>
      <c r="B19" s="49">
        <v>14</v>
      </c>
      <c r="C19" s="47" t="s">
        <v>82</v>
      </c>
      <c r="D19" s="71" t="s">
        <v>183</v>
      </c>
      <c r="E19" s="47">
        <v>565</v>
      </c>
      <c r="F19" s="72">
        <f t="shared" si="1"/>
        <v>6081.6035000000002</v>
      </c>
      <c r="G19" s="73">
        <v>4</v>
      </c>
      <c r="H19" s="20">
        <f t="shared" si="2"/>
        <v>13.12</v>
      </c>
      <c r="I19" s="49">
        <v>1976</v>
      </c>
      <c r="J19" s="49">
        <v>2022</v>
      </c>
      <c r="K19" s="49">
        <f t="shared" si="3"/>
        <v>46</v>
      </c>
      <c r="L19" s="49">
        <v>60</v>
      </c>
      <c r="M19" s="74">
        <v>0.1</v>
      </c>
      <c r="N19" s="75">
        <f t="shared" si="4"/>
        <v>1.5000000000000001E-2</v>
      </c>
      <c r="O19" s="76">
        <v>1200</v>
      </c>
      <c r="P19" s="76">
        <f t="shared" si="5"/>
        <v>7297924.2000000002</v>
      </c>
      <c r="Q19" s="76">
        <f t="shared" si="6"/>
        <v>5035567.6980000008</v>
      </c>
      <c r="R19" s="76">
        <f t="shared" si="0"/>
        <v>2262356.5019999994</v>
      </c>
      <c r="S19" s="77">
        <v>0</v>
      </c>
      <c r="T19" s="76">
        <f t="shared" si="7"/>
        <v>2262356.5019999994</v>
      </c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</row>
    <row r="20" spans="1:113" s="44" customFormat="1" ht="48" x14ac:dyDescent="0.25">
      <c r="A20" s="46"/>
      <c r="B20" s="49">
        <v>15</v>
      </c>
      <c r="C20" s="47" t="s">
        <v>83</v>
      </c>
      <c r="D20" s="71" t="s">
        <v>183</v>
      </c>
      <c r="E20" s="47">
        <v>565</v>
      </c>
      <c r="F20" s="72">
        <f t="shared" si="1"/>
        <v>6081.6035000000002</v>
      </c>
      <c r="G20" s="73">
        <v>4</v>
      </c>
      <c r="H20" s="20">
        <f t="shared" si="2"/>
        <v>13.12</v>
      </c>
      <c r="I20" s="49">
        <v>1976</v>
      </c>
      <c r="J20" s="49">
        <v>2022</v>
      </c>
      <c r="K20" s="49">
        <f t="shared" si="3"/>
        <v>46</v>
      </c>
      <c r="L20" s="49">
        <v>60</v>
      </c>
      <c r="M20" s="74">
        <v>0.1</v>
      </c>
      <c r="N20" s="75">
        <f t="shared" si="4"/>
        <v>1.5000000000000001E-2</v>
      </c>
      <c r="O20" s="76">
        <v>1200</v>
      </c>
      <c r="P20" s="76">
        <f t="shared" si="5"/>
        <v>7297924.2000000002</v>
      </c>
      <c r="Q20" s="76">
        <f t="shared" si="6"/>
        <v>5035567.6980000008</v>
      </c>
      <c r="R20" s="76">
        <f t="shared" si="0"/>
        <v>2262356.5019999994</v>
      </c>
      <c r="S20" s="77">
        <v>0</v>
      </c>
      <c r="T20" s="76">
        <f t="shared" si="7"/>
        <v>2262356.5019999994</v>
      </c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</row>
    <row r="21" spans="1:113" s="43" customFormat="1" ht="24" x14ac:dyDescent="0.25">
      <c r="A21" s="46"/>
      <c r="B21" s="49">
        <v>16</v>
      </c>
      <c r="C21" s="47" t="s">
        <v>85</v>
      </c>
      <c r="D21" s="71" t="s">
        <v>184</v>
      </c>
      <c r="E21" s="47">
        <v>174</v>
      </c>
      <c r="F21" s="72">
        <f t="shared" si="1"/>
        <v>1872.9186</v>
      </c>
      <c r="G21" s="73">
        <v>6.5</v>
      </c>
      <c r="H21" s="20">
        <f t="shared" si="2"/>
        <v>21.32</v>
      </c>
      <c r="I21" s="49">
        <v>1976</v>
      </c>
      <c r="J21" s="49">
        <v>2022</v>
      </c>
      <c r="K21" s="49">
        <f t="shared" si="3"/>
        <v>46</v>
      </c>
      <c r="L21" s="49">
        <v>30</v>
      </c>
      <c r="M21" s="74">
        <v>0.1</v>
      </c>
      <c r="N21" s="75">
        <f t="shared" si="4"/>
        <v>3.0000000000000002E-2</v>
      </c>
      <c r="O21" s="76">
        <v>700</v>
      </c>
      <c r="P21" s="76">
        <f t="shared" si="5"/>
        <v>1311043.02</v>
      </c>
      <c r="Q21" s="76">
        <f t="shared" si="6"/>
        <v>1809239.3676</v>
      </c>
      <c r="R21" s="76">
        <f t="shared" si="0"/>
        <v>0</v>
      </c>
      <c r="S21" s="77">
        <v>0</v>
      </c>
      <c r="T21" s="76">
        <f t="shared" si="7"/>
        <v>131104.302</v>
      </c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</row>
    <row r="22" spans="1:113" s="43" customFormat="1" x14ac:dyDescent="0.25">
      <c r="A22" s="46"/>
      <c r="B22" s="49">
        <v>17</v>
      </c>
      <c r="C22" s="47" t="s">
        <v>86</v>
      </c>
      <c r="D22" s="71" t="s">
        <v>183</v>
      </c>
      <c r="E22" s="47">
        <v>210</v>
      </c>
      <c r="F22" s="72">
        <f t="shared" si="1"/>
        <v>2260.4189999999999</v>
      </c>
      <c r="G22" s="73">
        <v>3.5</v>
      </c>
      <c r="H22" s="20">
        <f t="shared" si="2"/>
        <v>11.479999999999999</v>
      </c>
      <c r="I22" s="49">
        <v>1976</v>
      </c>
      <c r="J22" s="49">
        <v>2022</v>
      </c>
      <c r="K22" s="49">
        <f t="shared" si="3"/>
        <v>46</v>
      </c>
      <c r="L22" s="49">
        <v>60</v>
      </c>
      <c r="M22" s="74">
        <v>0.1</v>
      </c>
      <c r="N22" s="75">
        <f t="shared" si="4"/>
        <v>1.5000000000000001E-2</v>
      </c>
      <c r="O22" s="76">
        <v>1000</v>
      </c>
      <c r="P22" s="76">
        <f t="shared" si="5"/>
        <v>2260419</v>
      </c>
      <c r="Q22" s="76">
        <f t="shared" si="6"/>
        <v>1559689.11</v>
      </c>
      <c r="R22" s="76">
        <f t="shared" si="0"/>
        <v>700729.8899999999</v>
      </c>
      <c r="S22" s="77">
        <v>0</v>
      </c>
      <c r="T22" s="76">
        <f t="shared" si="7"/>
        <v>700729.8899999999</v>
      </c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</row>
    <row r="23" spans="1:113" s="44" customFormat="1" ht="24" x14ac:dyDescent="0.25">
      <c r="A23" s="46"/>
      <c r="B23" s="49">
        <v>18</v>
      </c>
      <c r="C23" s="47" t="s">
        <v>87</v>
      </c>
      <c r="D23" s="71" t="s">
        <v>183</v>
      </c>
      <c r="E23" s="47">
        <v>230</v>
      </c>
      <c r="F23" s="72">
        <f t="shared" si="1"/>
        <v>2475.6970000000001</v>
      </c>
      <c r="G23" s="73">
        <v>3.5</v>
      </c>
      <c r="H23" s="20">
        <f t="shared" si="2"/>
        <v>11.479999999999999</v>
      </c>
      <c r="I23" s="49">
        <v>1976</v>
      </c>
      <c r="J23" s="49">
        <v>2022</v>
      </c>
      <c r="K23" s="49">
        <f t="shared" si="3"/>
        <v>46</v>
      </c>
      <c r="L23" s="49">
        <v>60</v>
      </c>
      <c r="M23" s="74">
        <v>0.1</v>
      </c>
      <c r="N23" s="75">
        <f t="shared" si="4"/>
        <v>1.5000000000000001E-2</v>
      </c>
      <c r="O23" s="76">
        <v>1000</v>
      </c>
      <c r="P23" s="76">
        <f t="shared" si="5"/>
        <v>2475697</v>
      </c>
      <c r="Q23" s="76">
        <f t="shared" si="6"/>
        <v>1708230.9300000002</v>
      </c>
      <c r="R23" s="76">
        <f t="shared" si="0"/>
        <v>767466.06999999983</v>
      </c>
      <c r="S23" s="77">
        <v>0</v>
      </c>
      <c r="T23" s="76">
        <f t="shared" si="7"/>
        <v>767466.06999999983</v>
      </c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46"/>
      <c r="DI23" s="46"/>
    </row>
    <row r="24" spans="1:113" s="43" customFormat="1" ht="36" x14ac:dyDescent="0.25">
      <c r="A24" s="46"/>
      <c r="B24" s="49">
        <v>19</v>
      </c>
      <c r="C24" s="47" t="s">
        <v>88</v>
      </c>
      <c r="D24" s="71" t="s">
        <v>183</v>
      </c>
      <c r="E24" s="47">
        <v>1256</v>
      </c>
      <c r="F24" s="72">
        <f t="shared" si="1"/>
        <v>13519.4584</v>
      </c>
      <c r="G24" s="73">
        <v>3.2</v>
      </c>
      <c r="H24" s="20">
        <f t="shared" si="2"/>
        <v>10.496</v>
      </c>
      <c r="I24" s="49">
        <v>1976</v>
      </c>
      <c r="J24" s="49">
        <v>2022</v>
      </c>
      <c r="K24" s="49">
        <f t="shared" si="3"/>
        <v>46</v>
      </c>
      <c r="L24" s="49">
        <v>60</v>
      </c>
      <c r="M24" s="74">
        <v>0.1</v>
      </c>
      <c r="N24" s="75">
        <f t="shared" si="4"/>
        <v>1.5000000000000001E-2</v>
      </c>
      <c r="O24" s="76">
        <v>1300</v>
      </c>
      <c r="P24" s="76">
        <f t="shared" si="5"/>
        <v>17575295.919999998</v>
      </c>
      <c r="Q24" s="76">
        <f t="shared" si="6"/>
        <v>12126954.184800001</v>
      </c>
      <c r="R24" s="76">
        <f t="shared" si="0"/>
        <v>5448341.7351999972</v>
      </c>
      <c r="S24" s="77">
        <v>0</v>
      </c>
      <c r="T24" s="76">
        <f t="shared" si="7"/>
        <v>5448341.7351999972</v>
      </c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  <c r="DI24" s="46"/>
    </row>
    <row r="25" spans="1:113" s="43" customFormat="1" ht="36" x14ac:dyDescent="0.25">
      <c r="A25" s="46"/>
      <c r="B25" s="49">
        <v>20</v>
      </c>
      <c r="C25" s="47" t="s">
        <v>89</v>
      </c>
      <c r="D25" s="71" t="s">
        <v>183</v>
      </c>
      <c r="E25" s="47">
        <v>1020</v>
      </c>
      <c r="F25" s="72">
        <f t="shared" si="1"/>
        <v>10979.178</v>
      </c>
      <c r="G25" s="73">
        <v>3.5</v>
      </c>
      <c r="H25" s="20">
        <f t="shared" si="2"/>
        <v>11.479999999999999</v>
      </c>
      <c r="I25" s="49">
        <v>1976</v>
      </c>
      <c r="J25" s="49">
        <v>2022</v>
      </c>
      <c r="K25" s="49">
        <f t="shared" si="3"/>
        <v>46</v>
      </c>
      <c r="L25" s="49">
        <v>60</v>
      </c>
      <c r="M25" s="74">
        <v>0.1</v>
      </c>
      <c r="N25" s="75">
        <f t="shared" si="4"/>
        <v>1.5000000000000001E-2</v>
      </c>
      <c r="O25" s="76">
        <v>1300</v>
      </c>
      <c r="P25" s="76">
        <f t="shared" si="5"/>
        <v>14272931.4</v>
      </c>
      <c r="Q25" s="76">
        <f t="shared" si="6"/>
        <v>9848322.6660000011</v>
      </c>
      <c r="R25" s="76">
        <f t="shared" si="0"/>
        <v>4424608.7339999992</v>
      </c>
      <c r="S25" s="77">
        <v>0</v>
      </c>
      <c r="T25" s="76">
        <f t="shared" si="7"/>
        <v>4424608.7339999992</v>
      </c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  <c r="DH25" s="46"/>
      <c r="DI25" s="46"/>
    </row>
    <row r="26" spans="1:113" s="43" customFormat="1" x14ac:dyDescent="0.25">
      <c r="A26" s="46"/>
      <c r="B26" s="49">
        <v>21</v>
      </c>
      <c r="C26" s="47" t="s">
        <v>24</v>
      </c>
      <c r="D26" s="71" t="s">
        <v>183</v>
      </c>
      <c r="E26" s="47">
        <v>990</v>
      </c>
      <c r="F26" s="72">
        <f t="shared" si="1"/>
        <v>10656.261</v>
      </c>
      <c r="G26" s="73">
        <v>3.2</v>
      </c>
      <c r="H26" s="20">
        <f t="shared" si="2"/>
        <v>10.496</v>
      </c>
      <c r="I26" s="49">
        <v>1976</v>
      </c>
      <c r="J26" s="49">
        <v>2022</v>
      </c>
      <c r="K26" s="49">
        <f t="shared" si="3"/>
        <v>46</v>
      </c>
      <c r="L26" s="49">
        <v>60</v>
      </c>
      <c r="M26" s="74">
        <v>0.1</v>
      </c>
      <c r="N26" s="75">
        <f t="shared" si="4"/>
        <v>1.5000000000000001E-2</v>
      </c>
      <c r="O26" s="76">
        <v>1200</v>
      </c>
      <c r="P26" s="76">
        <f t="shared" si="5"/>
        <v>12787513.200000001</v>
      </c>
      <c r="Q26" s="76">
        <f t="shared" si="6"/>
        <v>8823384.1080000009</v>
      </c>
      <c r="R26" s="76">
        <f t="shared" si="0"/>
        <v>3964129.0920000002</v>
      </c>
      <c r="S26" s="77">
        <v>0</v>
      </c>
      <c r="T26" s="76">
        <f t="shared" si="7"/>
        <v>3964129.0920000002</v>
      </c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6"/>
      <c r="DB26" s="46"/>
      <c r="DC26" s="46"/>
      <c r="DD26" s="46"/>
      <c r="DE26" s="46"/>
      <c r="DF26" s="46"/>
      <c r="DG26" s="46"/>
      <c r="DH26" s="46"/>
      <c r="DI26" s="46"/>
    </row>
    <row r="27" spans="1:113" s="43" customFormat="1" ht="24" x14ac:dyDescent="0.25">
      <c r="A27" s="46"/>
      <c r="B27" s="49">
        <v>22</v>
      </c>
      <c r="C27" s="47" t="s">
        <v>91</v>
      </c>
      <c r="D27" s="71" t="s">
        <v>184</v>
      </c>
      <c r="E27" s="47">
        <v>44</v>
      </c>
      <c r="F27" s="72">
        <f t="shared" si="1"/>
        <v>473.61159999999995</v>
      </c>
      <c r="G27" s="73">
        <v>3</v>
      </c>
      <c r="H27" s="20">
        <f t="shared" si="2"/>
        <v>9.84</v>
      </c>
      <c r="I27" s="49">
        <v>1976</v>
      </c>
      <c r="J27" s="49">
        <v>2022</v>
      </c>
      <c r="K27" s="49">
        <f t="shared" si="3"/>
        <v>46</v>
      </c>
      <c r="L27" s="49">
        <v>30</v>
      </c>
      <c r="M27" s="74">
        <v>0.1</v>
      </c>
      <c r="N27" s="75">
        <f t="shared" si="4"/>
        <v>3.0000000000000002E-2</v>
      </c>
      <c r="O27" s="76">
        <v>900</v>
      </c>
      <c r="P27" s="76">
        <f t="shared" si="5"/>
        <v>426250.43999999994</v>
      </c>
      <c r="Q27" s="76">
        <f t="shared" si="6"/>
        <v>588225.60719999997</v>
      </c>
      <c r="R27" s="76">
        <f t="shared" si="0"/>
        <v>0</v>
      </c>
      <c r="S27" s="77">
        <v>0</v>
      </c>
      <c r="T27" s="76">
        <f t="shared" si="7"/>
        <v>42625.043999999994</v>
      </c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  <c r="DA27" s="46"/>
      <c r="DB27" s="46"/>
      <c r="DC27" s="46"/>
      <c r="DD27" s="46"/>
      <c r="DE27" s="46"/>
      <c r="DF27" s="46"/>
      <c r="DG27" s="46"/>
      <c r="DH27" s="46"/>
      <c r="DI27" s="46"/>
    </row>
    <row r="28" spans="1:113" s="43" customFormat="1" x14ac:dyDescent="0.25">
      <c r="A28" s="46"/>
      <c r="B28" s="49">
        <v>23</v>
      </c>
      <c r="C28" s="47" t="s">
        <v>93</v>
      </c>
      <c r="D28" s="71" t="s">
        <v>183</v>
      </c>
      <c r="E28" s="47">
        <v>28</v>
      </c>
      <c r="F28" s="72">
        <f t="shared" si="1"/>
        <v>301.38919999999996</v>
      </c>
      <c r="G28" s="73">
        <v>3.2</v>
      </c>
      <c r="H28" s="20">
        <f t="shared" si="2"/>
        <v>10.496</v>
      </c>
      <c r="I28" s="49">
        <v>1976</v>
      </c>
      <c r="J28" s="49">
        <v>2022</v>
      </c>
      <c r="K28" s="49">
        <f t="shared" si="3"/>
        <v>46</v>
      </c>
      <c r="L28" s="49">
        <v>60</v>
      </c>
      <c r="M28" s="74">
        <v>0.1</v>
      </c>
      <c r="N28" s="75">
        <f t="shared" si="4"/>
        <v>1.5000000000000001E-2</v>
      </c>
      <c r="O28" s="76">
        <v>1100</v>
      </c>
      <c r="P28" s="76">
        <f t="shared" si="5"/>
        <v>331528.11999999994</v>
      </c>
      <c r="Q28" s="76">
        <f t="shared" si="6"/>
        <v>228754.40279999995</v>
      </c>
      <c r="R28" s="76">
        <f t="shared" si="0"/>
        <v>102773.71719999998</v>
      </c>
      <c r="S28" s="77">
        <v>0</v>
      </c>
      <c r="T28" s="76">
        <f t="shared" si="7"/>
        <v>102773.71719999998</v>
      </c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  <c r="DG28" s="46"/>
      <c r="DH28" s="46"/>
      <c r="DI28" s="46"/>
    </row>
    <row r="29" spans="1:113" s="43" customFormat="1" ht="36" x14ac:dyDescent="0.25">
      <c r="A29" s="46"/>
      <c r="B29" s="49">
        <v>24</v>
      </c>
      <c r="C29" s="47" t="s">
        <v>95</v>
      </c>
      <c r="D29" s="71" t="s">
        <v>183</v>
      </c>
      <c r="E29" s="47">
        <v>175</v>
      </c>
      <c r="F29" s="72">
        <f t="shared" si="1"/>
        <v>1883.6824999999999</v>
      </c>
      <c r="G29" s="73">
        <v>3.2</v>
      </c>
      <c r="H29" s="20">
        <f t="shared" si="2"/>
        <v>10.496</v>
      </c>
      <c r="I29" s="49">
        <v>1976</v>
      </c>
      <c r="J29" s="49">
        <v>2022</v>
      </c>
      <c r="K29" s="49">
        <f t="shared" si="3"/>
        <v>46</v>
      </c>
      <c r="L29" s="49">
        <v>60</v>
      </c>
      <c r="M29" s="74">
        <v>0.1</v>
      </c>
      <c r="N29" s="75">
        <f t="shared" si="4"/>
        <v>1.5000000000000001E-2</v>
      </c>
      <c r="O29" s="76">
        <v>1100</v>
      </c>
      <c r="P29" s="76">
        <f t="shared" si="5"/>
        <v>2072050.7499999998</v>
      </c>
      <c r="Q29" s="76">
        <f t="shared" si="6"/>
        <v>1429715.0175000001</v>
      </c>
      <c r="R29" s="76">
        <f t="shared" si="0"/>
        <v>642335.73249999969</v>
      </c>
      <c r="S29" s="77">
        <v>0</v>
      </c>
      <c r="T29" s="76">
        <f t="shared" si="7"/>
        <v>642335.73249999969</v>
      </c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  <c r="CX29" s="46"/>
      <c r="CY29" s="46"/>
      <c r="CZ29" s="46"/>
      <c r="DA29" s="46"/>
      <c r="DB29" s="46"/>
      <c r="DC29" s="46"/>
      <c r="DD29" s="46"/>
      <c r="DE29" s="46"/>
      <c r="DF29" s="46"/>
      <c r="DG29" s="46"/>
      <c r="DH29" s="46"/>
      <c r="DI29" s="46"/>
    </row>
    <row r="30" spans="1:113" s="43" customFormat="1" x14ac:dyDescent="0.25">
      <c r="A30" s="46"/>
      <c r="B30" s="49">
        <v>25</v>
      </c>
      <c r="C30" s="47" t="s">
        <v>96</v>
      </c>
      <c r="D30" s="71" t="s">
        <v>183</v>
      </c>
      <c r="E30" s="47">
        <v>127</v>
      </c>
      <c r="F30" s="72">
        <f t="shared" si="1"/>
        <v>1367.0153</v>
      </c>
      <c r="G30" s="73">
        <v>4.5</v>
      </c>
      <c r="H30" s="20">
        <f t="shared" si="2"/>
        <v>14.76</v>
      </c>
      <c r="I30" s="49">
        <v>1976</v>
      </c>
      <c r="J30" s="49">
        <v>2022</v>
      </c>
      <c r="K30" s="49">
        <f t="shared" si="3"/>
        <v>46</v>
      </c>
      <c r="L30" s="49">
        <v>60</v>
      </c>
      <c r="M30" s="74">
        <v>0.1</v>
      </c>
      <c r="N30" s="75">
        <f t="shared" si="4"/>
        <v>1.5000000000000001E-2</v>
      </c>
      <c r="O30" s="76">
        <v>1200</v>
      </c>
      <c r="P30" s="76">
        <f t="shared" si="5"/>
        <v>1640418.36</v>
      </c>
      <c r="Q30" s="76">
        <f t="shared" si="6"/>
        <v>1131888.6684000001</v>
      </c>
      <c r="R30" s="76">
        <f t="shared" si="0"/>
        <v>508529.69160000002</v>
      </c>
      <c r="S30" s="77">
        <v>0</v>
      </c>
      <c r="T30" s="76">
        <f t="shared" si="7"/>
        <v>508529.69160000002</v>
      </c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/>
      <c r="CW30" s="46"/>
      <c r="CX30" s="46"/>
      <c r="CY30" s="46"/>
      <c r="CZ30" s="46"/>
      <c r="DA30" s="46"/>
      <c r="DB30" s="46"/>
      <c r="DC30" s="46"/>
      <c r="DD30" s="46"/>
      <c r="DE30" s="46"/>
      <c r="DF30" s="46"/>
      <c r="DG30" s="46"/>
      <c r="DH30" s="46"/>
      <c r="DI30" s="46"/>
    </row>
    <row r="31" spans="1:113" s="43" customFormat="1" ht="24" x14ac:dyDescent="0.25">
      <c r="A31" s="46"/>
      <c r="B31" s="49">
        <v>26</v>
      </c>
      <c r="C31" s="47" t="s">
        <v>97</v>
      </c>
      <c r="D31" s="71" t="s">
        <v>184</v>
      </c>
      <c r="E31" s="47">
        <v>66</v>
      </c>
      <c r="F31" s="72">
        <f t="shared" si="1"/>
        <v>710.41739999999993</v>
      </c>
      <c r="G31" s="73">
        <v>3.2</v>
      </c>
      <c r="H31" s="20">
        <f t="shared" si="2"/>
        <v>10.496</v>
      </c>
      <c r="I31" s="49">
        <v>1976</v>
      </c>
      <c r="J31" s="49">
        <v>2022</v>
      </c>
      <c r="K31" s="49">
        <f t="shared" si="3"/>
        <v>46</v>
      </c>
      <c r="L31" s="49">
        <v>30</v>
      </c>
      <c r="M31" s="74">
        <v>0.1</v>
      </c>
      <c r="N31" s="75">
        <f t="shared" si="4"/>
        <v>3.0000000000000002E-2</v>
      </c>
      <c r="O31" s="76">
        <v>900</v>
      </c>
      <c r="P31" s="76">
        <f t="shared" si="5"/>
        <v>639375.65999999992</v>
      </c>
      <c r="Q31" s="76">
        <f t="shared" si="6"/>
        <v>882338.41079999995</v>
      </c>
      <c r="R31" s="76">
        <f t="shared" si="0"/>
        <v>0</v>
      </c>
      <c r="S31" s="77">
        <v>0</v>
      </c>
      <c r="T31" s="76">
        <f t="shared" si="7"/>
        <v>63937.565999999992</v>
      </c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6"/>
      <c r="CY31" s="46"/>
      <c r="CZ31" s="46"/>
      <c r="DA31" s="46"/>
      <c r="DB31" s="46"/>
      <c r="DC31" s="46"/>
      <c r="DD31" s="46"/>
      <c r="DE31" s="46"/>
      <c r="DF31" s="46"/>
      <c r="DG31" s="46"/>
      <c r="DH31" s="46"/>
      <c r="DI31" s="46"/>
    </row>
    <row r="32" spans="1:113" s="43" customFormat="1" x14ac:dyDescent="0.25">
      <c r="A32" s="46"/>
      <c r="B32" s="49">
        <v>27</v>
      </c>
      <c r="C32" s="47" t="s">
        <v>98</v>
      </c>
      <c r="D32" s="71" t="s">
        <v>184</v>
      </c>
      <c r="E32" s="47">
        <v>216</v>
      </c>
      <c r="F32" s="72">
        <f t="shared" si="1"/>
        <v>2325.0023999999999</v>
      </c>
      <c r="G32" s="73">
        <v>3.2</v>
      </c>
      <c r="H32" s="20">
        <f t="shared" si="2"/>
        <v>10.496</v>
      </c>
      <c r="I32" s="49">
        <v>1976</v>
      </c>
      <c r="J32" s="49">
        <v>2022</v>
      </c>
      <c r="K32" s="49">
        <f t="shared" si="3"/>
        <v>46</v>
      </c>
      <c r="L32" s="49">
        <v>30</v>
      </c>
      <c r="M32" s="74">
        <v>0.1</v>
      </c>
      <c r="N32" s="75">
        <f t="shared" si="4"/>
        <v>3.0000000000000002E-2</v>
      </c>
      <c r="O32" s="76">
        <v>900</v>
      </c>
      <c r="P32" s="76">
        <f t="shared" si="5"/>
        <v>2092502.16</v>
      </c>
      <c r="Q32" s="76">
        <f t="shared" si="6"/>
        <v>2887652.9808</v>
      </c>
      <c r="R32" s="76">
        <f t="shared" si="0"/>
        <v>0</v>
      </c>
      <c r="S32" s="77">
        <v>0</v>
      </c>
      <c r="T32" s="76">
        <f t="shared" si="7"/>
        <v>209250.21600000001</v>
      </c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6"/>
      <c r="DA32" s="46"/>
      <c r="DB32" s="46"/>
      <c r="DC32" s="46"/>
      <c r="DD32" s="46"/>
      <c r="DE32" s="46"/>
      <c r="DF32" s="46"/>
      <c r="DG32" s="46"/>
      <c r="DH32" s="46"/>
      <c r="DI32" s="46"/>
    </row>
    <row r="33" spans="1:113" s="43" customFormat="1" x14ac:dyDescent="0.25">
      <c r="A33" s="46"/>
      <c r="B33" s="49">
        <v>28</v>
      </c>
      <c r="C33" s="47" t="s">
        <v>99</v>
      </c>
      <c r="D33" s="71" t="s">
        <v>184</v>
      </c>
      <c r="E33" s="47">
        <v>863</v>
      </c>
      <c r="F33" s="72">
        <f t="shared" si="1"/>
        <v>9289.2456999999995</v>
      </c>
      <c r="G33" s="73">
        <v>4.5</v>
      </c>
      <c r="H33" s="20">
        <f t="shared" si="2"/>
        <v>14.76</v>
      </c>
      <c r="I33" s="49">
        <v>1976</v>
      </c>
      <c r="J33" s="49">
        <v>2022</v>
      </c>
      <c r="K33" s="49">
        <f t="shared" si="3"/>
        <v>46</v>
      </c>
      <c r="L33" s="49">
        <v>30</v>
      </c>
      <c r="M33" s="74">
        <v>0.1</v>
      </c>
      <c r="N33" s="75">
        <f t="shared" si="4"/>
        <v>3.0000000000000002E-2</v>
      </c>
      <c r="O33" s="76">
        <v>1000</v>
      </c>
      <c r="P33" s="76">
        <f t="shared" si="5"/>
        <v>9289245.6999999993</v>
      </c>
      <c r="Q33" s="76">
        <f t="shared" si="6"/>
        <v>12819159.066</v>
      </c>
      <c r="R33" s="76">
        <f t="shared" si="0"/>
        <v>0</v>
      </c>
      <c r="S33" s="77">
        <v>0</v>
      </c>
      <c r="T33" s="76">
        <f t="shared" si="7"/>
        <v>928924.57</v>
      </c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6"/>
      <c r="DC33" s="46"/>
      <c r="DD33" s="46"/>
      <c r="DE33" s="46"/>
      <c r="DF33" s="46"/>
      <c r="DG33" s="46"/>
      <c r="DH33" s="46"/>
      <c r="DI33" s="46"/>
    </row>
    <row r="34" spans="1:113" s="43" customFormat="1" ht="24" x14ac:dyDescent="0.25">
      <c r="A34" s="46"/>
      <c r="B34" s="49">
        <v>29</v>
      </c>
      <c r="C34" s="47" t="s">
        <v>100</v>
      </c>
      <c r="D34" s="71" t="s">
        <v>183</v>
      </c>
      <c r="E34" s="47">
        <v>468</v>
      </c>
      <c r="F34" s="72">
        <f t="shared" si="1"/>
        <v>5037.5051999999996</v>
      </c>
      <c r="G34" s="73">
        <v>8</v>
      </c>
      <c r="H34" s="20">
        <f t="shared" si="2"/>
        <v>26.24</v>
      </c>
      <c r="I34" s="49">
        <v>1976</v>
      </c>
      <c r="J34" s="49">
        <v>2022</v>
      </c>
      <c r="K34" s="49">
        <f t="shared" si="3"/>
        <v>46</v>
      </c>
      <c r="L34" s="49">
        <v>60</v>
      </c>
      <c r="M34" s="74">
        <v>0.1</v>
      </c>
      <c r="N34" s="75">
        <f t="shared" si="4"/>
        <v>1.5000000000000001E-2</v>
      </c>
      <c r="O34" s="76">
        <v>1100</v>
      </c>
      <c r="P34" s="76">
        <f t="shared" si="5"/>
        <v>5541255.7199999997</v>
      </c>
      <c r="Q34" s="76">
        <f t="shared" si="6"/>
        <v>3823466.4468</v>
      </c>
      <c r="R34" s="76">
        <f t="shared" si="0"/>
        <v>1717789.2731999997</v>
      </c>
      <c r="S34" s="77">
        <v>0</v>
      </c>
      <c r="T34" s="76">
        <f t="shared" si="7"/>
        <v>1717789.2731999997</v>
      </c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6"/>
      <c r="CM34" s="46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6"/>
      <c r="CY34" s="46"/>
      <c r="CZ34" s="46"/>
      <c r="DA34" s="46"/>
      <c r="DB34" s="46"/>
      <c r="DC34" s="46"/>
      <c r="DD34" s="46"/>
      <c r="DE34" s="46"/>
      <c r="DF34" s="46"/>
      <c r="DG34" s="46"/>
      <c r="DH34" s="46"/>
      <c r="DI34" s="46"/>
    </row>
    <row r="35" spans="1:113" s="43" customFormat="1" ht="24" x14ac:dyDescent="0.25">
      <c r="A35" s="46"/>
      <c r="B35" s="49">
        <v>30</v>
      </c>
      <c r="C35" s="47" t="s">
        <v>102</v>
      </c>
      <c r="D35" s="71" t="s">
        <v>183</v>
      </c>
      <c r="E35" s="47">
        <v>252</v>
      </c>
      <c r="F35" s="72">
        <f t="shared" si="1"/>
        <v>2712.5027999999998</v>
      </c>
      <c r="G35" s="73">
        <v>4.5</v>
      </c>
      <c r="H35" s="20">
        <f t="shared" si="2"/>
        <v>14.76</v>
      </c>
      <c r="I35" s="49">
        <v>1976</v>
      </c>
      <c r="J35" s="49">
        <v>2022</v>
      </c>
      <c r="K35" s="49">
        <f t="shared" si="3"/>
        <v>46</v>
      </c>
      <c r="L35" s="49">
        <v>60</v>
      </c>
      <c r="M35" s="74">
        <v>0.1</v>
      </c>
      <c r="N35" s="75">
        <f t="shared" si="4"/>
        <v>1.5000000000000001E-2</v>
      </c>
      <c r="O35" s="76">
        <v>40</v>
      </c>
      <c r="P35" s="76">
        <f t="shared" si="5"/>
        <v>108500.11199999999</v>
      </c>
      <c r="Q35" s="76">
        <f t="shared" si="6"/>
        <v>74865.077279999998</v>
      </c>
      <c r="R35" s="76">
        <f t="shared" si="0"/>
        <v>33635.034719999996</v>
      </c>
      <c r="S35" s="77">
        <v>0</v>
      </c>
      <c r="T35" s="76">
        <f t="shared" si="7"/>
        <v>33635.034719999996</v>
      </c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  <c r="CM35" s="46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6"/>
      <c r="CY35" s="46"/>
      <c r="CZ35" s="46"/>
      <c r="DA35" s="46"/>
      <c r="DB35" s="46"/>
      <c r="DC35" s="46"/>
      <c r="DD35" s="46"/>
      <c r="DE35" s="46"/>
      <c r="DF35" s="46"/>
      <c r="DG35" s="46"/>
      <c r="DH35" s="46"/>
      <c r="DI35" s="46"/>
    </row>
    <row r="36" spans="1:113" s="43" customFormat="1" ht="24" x14ac:dyDescent="0.25">
      <c r="A36" s="46"/>
      <c r="B36" s="49">
        <v>31</v>
      </c>
      <c r="C36" s="47" t="s">
        <v>18</v>
      </c>
      <c r="D36" s="71" t="s">
        <v>184</v>
      </c>
      <c r="E36" s="47">
        <v>216</v>
      </c>
      <c r="F36" s="72">
        <f t="shared" si="1"/>
        <v>2325.0023999999999</v>
      </c>
      <c r="G36" s="73">
        <v>3</v>
      </c>
      <c r="H36" s="20">
        <f t="shared" si="2"/>
        <v>9.84</v>
      </c>
      <c r="I36" s="49">
        <v>1976</v>
      </c>
      <c r="J36" s="49">
        <v>2022</v>
      </c>
      <c r="K36" s="49">
        <f t="shared" si="3"/>
        <v>46</v>
      </c>
      <c r="L36" s="49">
        <v>30</v>
      </c>
      <c r="M36" s="74">
        <v>0.1</v>
      </c>
      <c r="N36" s="75">
        <f t="shared" si="4"/>
        <v>3.0000000000000002E-2</v>
      </c>
      <c r="O36" s="76">
        <v>900</v>
      </c>
      <c r="P36" s="76">
        <f t="shared" si="5"/>
        <v>2092502.16</v>
      </c>
      <c r="Q36" s="76">
        <f t="shared" si="6"/>
        <v>2887652.9808</v>
      </c>
      <c r="R36" s="76">
        <f t="shared" si="0"/>
        <v>0</v>
      </c>
      <c r="S36" s="77">
        <v>0</v>
      </c>
      <c r="T36" s="76">
        <f t="shared" si="7"/>
        <v>209250.21600000001</v>
      </c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6"/>
      <c r="CY36" s="46"/>
      <c r="CZ36" s="46"/>
      <c r="DA36" s="46"/>
      <c r="DB36" s="46"/>
      <c r="DC36" s="46"/>
      <c r="DD36" s="46"/>
      <c r="DE36" s="46"/>
      <c r="DF36" s="46"/>
      <c r="DG36" s="46"/>
      <c r="DH36" s="46"/>
      <c r="DI36" s="46"/>
    </row>
    <row r="37" spans="1:113" s="43" customFormat="1" x14ac:dyDescent="0.25">
      <c r="A37" s="46"/>
      <c r="B37" s="49">
        <v>32</v>
      </c>
      <c r="C37" s="47" t="s">
        <v>104</v>
      </c>
      <c r="D37" s="71" t="s">
        <v>184</v>
      </c>
      <c r="E37" s="47">
        <v>122</v>
      </c>
      <c r="F37" s="72">
        <f t="shared" si="1"/>
        <v>1313.1958</v>
      </c>
      <c r="G37" s="73">
        <v>4</v>
      </c>
      <c r="H37" s="20">
        <f t="shared" si="2"/>
        <v>13.12</v>
      </c>
      <c r="I37" s="49">
        <v>1976</v>
      </c>
      <c r="J37" s="49">
        <v>2022</v>
      </c>
      <c r="K37" s="49">
        <f t="shared" si="3"/>
        <v>46</v>
      </c>
      <c r="L37" s="49">
        <v>30</v>
      </c>
      <c r="M37" s="74">
        <v>0.1</v>
      </c>
      <c r="N37" s="75">
        <f t="shared" si="4"/>
        <v>3.0000000000000002E-2</v>
      </c>
      <c r="O37" s="76">
        <v>1100</v>
      </c>
      <c r="P37" s="76">
        <f t="shared" si="5"/>
        <v>1444515.38</v>
      </c>
      <c r="Q37" s="76">
        <f t="shared" si="6"/>
        <v>1993431.2243999999</v>
      </c>
      <c r="R37" s="76">
        <f t="shared" si="0"/>
        <v>0</v>
      </c>
      <c r="S37" s="77">
        <v>0</v>
      </c>
      <c r="T37" s="76">
        <f t="shared" si="7"/>
        <v>144451.538</v>
      </c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6"/>
      <c r="DE37" s="46"/>
      <c r="DF37" s="46"/>
      <c r="DG37" s="46"/>
      <c r="DH37" s="46"/>
      <c r="DI37" s="46"/>
    </row>
    <row r="38" spans="1:113" s="43" customFormat="1" ht="24" x14ac:dyDescent="0.25">
      <c r="A38" s="46"/>
      <c r="B38" s="49">
        <v>33</v>
      </c>
      <c r="C38" s="47" t="s">
        <v>105</v>
      </c>
      <c r="D38" s="71" t="s">
        <v>184</v>
      </c>
      <c r="E38" s="47">
        <v>931</v>
      </c>
      <c r="F38" s="72">
        <f t="shared" si="1"/>
        <v>10021.1909</v>
      </c>
      <c r="G38" s="73">
        <v>5</v>
      </c>
      <c r="H38" s="20">
        <f t="shared" si="2"/>
        <v>16.399999999999999</v>
      </c>
      <c r="I38" s="49">
        <v>1976</v>
      </c>
      <c r="J38" s="49">
        <v>2022</v>
      </c>
      <c r="K38" s="49">
        <f t="shared" si="3"/>
        <v>46</v>
      </c>
      <c r="L38" s="49">
        <v>30</v>
      </c>
      <c r="M38" s="74">
        <v>0.1</v>
      </c>
      <c r="N38" s="75">
        <f t="shared" si="4"/>
        <v>3.0000000000000002E-2</v>
      </c>
      <c r="O38" s="76">
        <v>1100</v>
      </c>
      <c r="P38" s="76">
        <f t="shared" si="5"/>
        <v>11023309.99</v>
      </c>
      <c r="Q38" s="76">
        <f t="shared" si="6"/>
        <v>15212167.786200002</v>
      </c>
      <c r="R38" s="76">
        <f t="shared" si="0"/>
        <v>0</v>
      </c>
      <c r="S38" s="77">
        <v>0</v>
      </c>
      <c r="T38" s="76">
        <f t="shared" si="7"/>
        <v>1102330.9990000001</v>
      </c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CY38" s="46"/>
      <c r="CZ38" s="46"/>
      <c r="DA38" s="46"/>
      <c r="DB38" s="46"/>
      <c r="DC38" s="46"/>
      <c r="DD38" s="46"/>
      <c r="DE38" s="46"/>
      <c r="DF38" s="46"/>
      <c r="DG38" s="46"/>
      <c r="DH38" s="46"/>
      <c r="DI38" s="46"/>
    </row>
    <row r="39" spans="1:113" s="43" customFormat="1" ht="24" x14ac:dyDescent="0.25">
      <c r="A39" s="46"/>
      <c r="B39" s="49">
        <v>34</v>
      </c>
      <c r="C39" s="47" t="s">
        <v>106</v>
      </c>
      <c r="D39" s="71" t="s">
        <v>183</v>
      </c>
      <c r="E39" s="47">
        <v>30</v>
      </c>
      <c r="F39" s="72">
        <f t="shared" si="1"/>
        <v>322.91699999999997</v>
      </c>
      <c r="G39" s="73">
        <v>3.2</v>
      </c>
      <c r="H39" s="20">
        <f t="shared" si="2"/>
        <v>10.496</v>
      </c>
      <c r="I39" s="49">
        <v>1976</v>
      </c>
      <c r="J39" s="49">
        <v>2022</v>
      </c>
      <c r="K39" s="49">
        <f t="shared" si="3"/>
        <v>46</v>
      </c>
      <c r="L39" s="49">
        <v>60</v>
      </c>
      <c r="M39" s="74">
        <v>0.1</v>
      </c>
      <c r="N39" s="75">
        <f t="shared" si="4"/>
        <v>1.5000000000000001E-2</v>
      </c>
      <c r="O39" s="76">
        <v>1000</v>
      </c>
      <c r="P39" s="76">
        <f t="shared" si="5"/>
        <v>322917</v>
      </c>
      <c r="Q39" s="76">
        <f t="shared" si="6"/>
        <v>222812.73</v>
      </c>
      <c r="R39" s="76">
        <f t="shared" si="0"/>
        <v>100104.26999999999</v>
      </c>
      <c r="S39" s="77">
        <v>0</v>
      </c>
      <c r="T39" s="76">
        <f t="shared" si="7"/>
        <v>100104.26999999999</v>
      </c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  <c r="DI39" s="46"/>
    </row>
    <row r="40" spans="1:113" s="43" customFormat="1" ht="24" x14ac:dyDescent="0.25">
      <c r="A40" s="46"/>
      <c r="B40" s="49">
        <v>35</v>
      </c>
      <c r="C40" s="47" t="s">
        <v>107</v>
      </c>
      <c r="D40" s="71" t="s">
        <v>184</v>
      </c>
      <c r="E40" s="47">
        <v>1963</v>
      </c>
      <c r="F40" s="72">
        <f t="shared" si="1"/>
        <v>21129.5357</v>
      </c>
      <c r="G40" s="73">
        <v>3</v>
      </c>
      <c r="H40" s="20">
        <f t="shared" si="2"/>
        <v>9.84</v>
      </c>
      <c r="I40" s="49">
        <v>1976</v>
      </c>
      <c r="J40" s="49">
        <v>2022</v>
      </c>
      <c r="K40" s="49">
        <f t="shared" si="3"/>
        <v>46</v>
      </c>
      <c r="L40" s="49">
        <v>30</v>
      </c>
      <c r="M40" s="74">
        <v>0.1</v>
      </c>
      <c r="N40" s="75">
        <f t="shared" si="4"/>
        <v>3.0000000000000002E-2</v>
      </c>
      <c r="O40" s="76">
        <v>900</v>
      </c>
      <c r="P40" s="76">
        <f t="shared" si="5"/>
        <v>19016582.129999999</v>
      </c>
      <c r="Q40" s="76">
        <f t="shared" si="6"/>
        <v>26242883.339399997</v>
      </c>
      <c r="R40" s="76">
        <f t="shared" si="0"/>
        <v>0</v>
      </c>
      <c r="S40" s="77">
        <v>0</v>
      </c>
      <c r="T40" s="76">
        <f t="shared" si="7"/>
        <v>1901658.213</v>
      </c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  <c r="DI40" s="46"/>
    </row>
    <row r="41" spans="1:113" s="43" customFormat="1" ht="24" x14ac:dyDescent="0.25">
      <c r="A41" s="46"/>
      <c r="B41" s="49">
        <v>36</v>
      </c>
      <c r="C41" s="47" t="s">
        <v>108</v>
      </c>
      <c r="D41" s="71" t="s">
        <v>184</v>
      </c>
      <c r="E41" s="47">
        <v>105</v>
      </c>
      <c r="F41" s="72">
        <f t="shared" si="1"/>
        <v>1130.2094999999999</v>
      </c>
      <c r="G41" s="73">
        <v>3</v>
      </c>
      <c r="H41" s="20">
        <f t="shared" si="2"/>
        <v>9.84</v>
      </c>
      <c r="I41" s="49">
        <v>1976</v>
      </c>
      <c r="J41" s="49">
        <v>2022</v>
      </c>
      <c r="K41" s="49">
        <f t="shared" si="3"/>
        <v>46</v>
      </c>
      <c r="L41" s="49">
        <v>30</v>
      </c>
      <c r="M41" s="74">
        <v>0.1</v>
      </c>
      <c r="N41" s="75">
        <f t="shared" si="4"/>
        <v>3.0000000000000002E-2</v>
      </c>
      <c r="O41" s="76">
        <v>900</v>
      </c>
      <c r="P41" s="76">
        <f t="shared" si="5"/>
        <v>1017188.5499999999</v>
      </c>
      <c r="Q41" s="76">
        <f t="shared" si="6"/>
        <v>1403720.199</v>
      </c>
      <c r="R41" s="76">
        <f t="shared" si="0"/>
        <v>0</v>
      </c>
      <c r="S41" s="77">
        <v>0</v>
      </c>
      <c r="T41" s="76">
        <f t="shared" si="7"/>
        <v>101718.855</v>
      </c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</row>
    <row r="42" spans="1:113" s="43" customFormat="1" ht="24" x14ac:dyDescent="0.25">
      <c r="A42" s="46"/>
      <c r="B42" s="49">
        <v>37</v>
      </c>
      <c r="C42" s="47" t="s">
        <v>26</v>
      </c>
      <c r="D42" s="71" t="s">
        <v>183</v>
      </c>
      <c r="E42" s="47">
        <v>110</v>
      </c>
      <c r="F42" s="72">
        <f t="shared" si="1"/>
        <v>1184.029</v>
      </c>
      <c r="G42" s="73">
        <v>3</v>
      </c>
      <c r="H42" s="20">
        <f t="shared" si="2"/>
        <v>9.84</v>
      </c>
      <c r="I42" s="49">
        <v>1976</v>
      </c>
      <c r="J42" s="49">
        <v>2022</v>
      </c>
      <c r="K42" s="49">
        <f t="shared" si="3"/>
        <v>46</v>
      </c>
      <c r="L42" s="49">
        <v>60</v>
      </c>
      <c r="M42" s="74">
        <v>0.1</v>
      </c>
      <c r="N42" s="75">
        <f t="shared" si="4"/>
        <v>1.5000000000000001E-2</v>
      </c>
      <c r="O42" s="76">
        <v>1200</v>
      </c>
      <c r="P42" s="76">
        <f t="shared" si="5"/>
        <v>1420834.8</v>
      </c>
      <c r="Q42" s="76">
        <f t="shared" si="6"/>
        <v>980376.01199999999</v>
      </c>
      <c r="R42" s="76">
        <f t="shared" si="0"/>
        <v>440458.78800000006</v>
      </c>
      <c r="S42" s="77">
        <v>0</v>
      </c>
      <c r="T42" s="76">
        <f t="shared" si="7"/>
        <v>440458.78800000006</v>
      </c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</row>
    <row r="43" spans="1:113" s="43" customFormat="1" x14ac:dyDescent="0.25">
      <c r="A43" s="46"/>
      <c r="B43" s="49">
        <v>38</v>
      </c>
      <c r="C43" s="47" t="s">
        <v>117</v>
      </c>
      <c r="D43" s="71" t="s">
        <v>183</v>
      </c>
      <c r="E43" s="47">
        <v>112</v>
      </c>
      <c r="F43" s="72">
        <f t="shared" si="1"/>
        <v>1205.5567999999998</v>
      </c>
      <c r="G43" s="73">
        <v>4.5</v>
      </c>
      <c r="H43" s="20">
        <f t="shared" si="2"/>
        <v>14.76</v>
      </c>
      <c r="I43" s="49">
        <v>1976</v>
      </c>
      <c r="J43" s="49">
        <v>2022</v>
      </c>
      <c r="K43" s="49">
        <f t="shared" si="3"/>
        <v>46</v>
      </c>
      <c r="L43" s="49">
        <v>60</v>
      </c>
      <c r="M43" s="74">
        <v>0.1</v>
      </c>
      <c r="N43" s="75">
        <f t="shared" si="4"/>
        <v>1.5000000000000001E-2</v>
      </c>
      <c r="O43" s="76">
        <v>1200</v>
      </c>
      <c r="P43" s="76">
        <f t="shared" si="5"/>
        <v>1446668.16</v>
      </c>
      <c r="Q43" s="76">
        <f t="shared" si="6"/>
        <v>998201.03040000005</v>
      </c>
      <c r="R43" s="76">
        <f t="shared" si="0"/>
        <v>448467.12959999987</v>
      </c>
      <c r="S43" s="77">
        <v>0</v>
      </c>
      <c r="T43" s="76">
        <f t="shared" si="7"/>
        <v>448467.12959999987</v>
      </c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</row>
    <row r="44" spans="1:113" s="43" customFormat="1" x14ac:dyDescent="0.25">
      <c r="A44" s="46"/>
      <c r="B44" s="49">
        <v>39</v>
      </c>
      <c r="C44" s="47" t="s">
        <v>118</v>
      </c>
      <c r="D44" s="71" t="s">
        <v>183</v>
      </c>
      <c r="E44" s="47">
        <v>216</v>
      </c>
      <c r="F44" s="72">
        <f t="shared" si="1"/>
        <v>2325.0023999999999</v>
      </c>
      <c r="G44" s="73">
        <v>4.5</v>
      </c>
      <c r="H44" s="20">
        <f t="shared" si="2"/>
        <v>14.76</v>
      </c>
      <c r="I44" s="49">
        <v>1976</v>
      </c>
      <c r="J44" s="49">
        <v>2022</v>
      </c>
      <c r="K44" s="49">
        <f t="shared" si="3"/>
        <v>46</v>
      </c>
      <c r="L44" s="49">
        <v>60</v>
      </c>
      <c r="M44" s="74">
        <v>0.1</v>
      </c>
      <c r="N44" s="75">
        <f t="shared" si="4"/>
        <v>1.5000000000000001E-2</v>
      </c>
      <c r="O44" s="76">
        <v>1200</v>
      </c>
      <c r="P44" s="76">
        <f t="shared" si="5"/>
        <v>2790002.88</v>
      </c>
      <c r="Q44" s="76">
        <f t="shared" si="6"/>
        <v>1925101.9872000001</v>
      </c>
      <c r="R44" s="76">
        <f t="shared" si="0"/>
        <v>864900.8927999998</v>
      </c>
      <c r="S44" s="77">
        <v>0</v>
      </c>
      <c r="T44" s="76">
        <f t="shared" si="7"/>
        <v>864900.8927999998</v>
      </c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  <c r="DI44" s="46"/>
    </row>
    <row r="45" spans="1:113" s="43" customFormat="1" x14ac:dyDescent="0.25">
      <c r="A45" s="46"/>
      <c r="B45" s="49">
        <v>40</v>
      </c>
      <c r="C45" s="47" t="s">
        <v>121</v>
      </c>
      <c r="D45" s="71" t="s">
        <v>183</v>
      </c>
      <c r="E45" s="47">
        <v>648</v>
      </c>
      <c r="F45" s="72">
        <f t="shared" si="1"/>
        <v>6975.0072</v>
      </c>
      <c r="G45" s="73">
        <v>4.5</v>
      </c>
      <c r="H45" s="20">
        <f t="shared" si="2"/>
        <v>14.76</v>
      </c>
      <c r="I45" s="49">
        <v>1976</v>
      </c>
      <c r="J45" s="49">
        <v>2022</v>
      </c>
      <c r="K45" s="49">
        <f t="shared" si="3"/>
        <v>46</v>
      </c>
      <c r="L45" s="49">
        <v>60</v>
      </c>
      <c r="M45" s="74">
        <v>0.1</v>
      </c>
      <c r="N45" s="75">
        <f t="shared" si="4"/>
        <v>1.5000000000000001E-2</v>
      </c>
      <c r="O45" s="76">
        <v>1200</v>
      </c>
      <c r="P45" s="76">
        <f t="shared" si="5"/>
        <v>8370008.6399999997</v>
      </c>
      <c r="Q45" s="76">
        <f t="shared" si="6"/>
        <v>5775305.9616</v>
      </c>
      <c r="R45" s="76">
        <f t="shared" si="0"/>
        <v>2594702.6783999996</v>
      </c>
      <c r="S45" s="77">
        <v>0</v>
      </c>
      <c r="T45" s="76">
        <f t="shared" si="7"/>
        <v>2594702.6783999996</v>
      </c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  <c r="DI45" s="46"/>
    </row>
    <row r="46" spans="1:113" s="43" customFormat="1" x14ac:dyDescent="0.25">
      <c r="A46" s="46"/>
      <c r="B46" s="49">
        <v>41</v>
      </c>
      <c r="C46" s="47" t="s">
        <v>123</v>
      </c>
      <c r="D46" s="71" t="s">
        <v>183</v>
      </c>
      <c r="E46" s="47">
        <v>171</v>
      </c>
      <c r="F46" s="72">
        <f t="shared" si="1"/>
        <v>1840.6269</v>
      </c>
      <c r="G46" s="73">
        <v>4</v>
      </c>
      <c r="H46" s="20">
        <f t="shared" si="2"/>
        <v>13.12</v>
      </c>
      <c r="I46" s="49">
        <v>1976</v>
      </c>
      <c r="J46" s="49">
        <v>2022</v>
      </c>
      <c r="K46" s="49">
        <f t="shared" si="3"/>
        <v>46</v>
      </c>
      <c r="L46" s="49">
        <v>60</v>
      </c>
      <c r="M46" s="74">
        <v>0.1</v>
      </c>
      <c r="N46" s="75">
        <f t="shared" si="4"/>
        <v>1.5000000000000001E-2</v>
      </c>
      <c r="O46" s="76">
        <v>1200</v>
      </c>
      <c r="P46" s="76">
        <f t="shared" si="5"/>
        <v>2208752.2799999998</v>
      </c>
      <c r="Q46" s="76">
        <f t="shared" si="6"/>
        <v>1524039.0732</v>
      </c>
      <c r="R46" s="76">
        <f t="shared" si="0"/>
        <v>684713.20679999981</v>
      </c>
      <c r="S46" s="77">
        <v>0</v>
      </c>
      <c r="T46" s="76">
        <f t="shared" si="7"/>
        <v>684713.20679999981</v>
      </c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</row>
    <row r="47" spans="1:113" s="43" customFormat="1" ht="24" x14ac:dyDescent="0.25">
      <c r="A47" s="46"/>
      <c r="B47" s="49">
        <v>42</v>
      </c>
      <c r="C47" s="47" t="s">
        <v>124</v>
      </c>
      <c r="D47" s="71" t="s">
        <v>183</v>
      </c>
      <c r="E47" s="47">
        <v>864</v>
      </c>
      <c r="F47" s="72">
        <f t="shared" si="1"/>
        <v>9300.0095999999994</v>
      </c>
      <c r="G47" s="73">
        <v>3.5</v>
      </c>
      <c r="H47" s="20">
        <f t="shared" si="2"/>
        <v>11.479999999999999</v>
      </c>
      <c r="I47" s="49">
        <v>1976</v>
      </c>
      <c r="J47" s="49">
        <v>2022</v>
      </c>
      <c r="K47" s="49">
        <f t="shared" si="3"/>
        <v>46</v>
      </c>
      <c r="L47" s="49">
        <v>60</v>
      </c>
      <c r="M47" s="74">
        <v>0.1</v>
      </c>
      <c r="N47" s="75">
        <f t="shared" si="4"/>
        <v>1.5000000000000001E-2</v>
      </c>
      <c r="O47" s="76">
        <v>1100</v>
      </c>
      <c r="P47" s="76">
        <f t="shared" si="5"/>
        <v>10230010.559999999</v>
      </c>
      <c r="Q47" s="76">
        <f t="shared" si="6"/>
        <v>7058707.2863999996</v>
      </c>
      <c r="R47" s="76">
        <f t="shared" si="0"/>
        <v>3171303.273599999</v>
      </c>
      <c r="S47" s="77">
        <v>0</v>
      </c>
      <c r="T47" s="76">
        <f t="shared" si="7"/>
        <v>3171303.273599999</v>
      </c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</row>
    <row r="48" spans="1:113" s="43" customFormat="1" ht="24" x14ac:dyDescent="0.25">
      <c r="A48" s="46"/>
      <c r="B48" s="49">
        <v>43</v>
      </c>
      <c r="C48" s="47" t="s">
        <v>126</v>
      </c>
      <c r="D48" s="71" t="s">
        <v>183</v>
      </c>
      <c r="E48" s="47">
        <v>1656</v>
      </c>
      <c r="F48" s="72">
        <f t="shared" si="1"/>
        <v>17825.018400000001</v>
      </c>
      <c r="G48" s="73">
        <v>3.5</v>
      </c>
      <c r="H48" s="20">
        <f t="shared" si="2"/>
        <v>11.479999999999999</v>
      </c>
      <c r="I48" s="49">
        <v>1976</v>
      </c>
      <c r="J48" s="49">
        <v>2022</v>
      </c>
      <c r="K48" s="49">
        <f t="shared" si="3"/>
        <v>46</v>
      </c>
      <c r="L48" s="49">
        <v>60</v>
      </c>
      <c r="M48" s="74">
        <v>0.1</v>
      </c>
      <c r="N48" s="75">
        <f t="shared" si="4"/>
        <v>1.5000000000000001E-2</v>
      </c>
      <c r="O48" s="76">
        <v>1100</v>
      </c>
      <c r="P48" s="76">
        <f t="shared" si="5"/>
        <v>19607520.240000002</v>
      </c>
      <c r="Q48" s="76">
        <f t="shared" si="6"/>
        <v>13529188.965600003</v>
      </c>
      <c r="R48" s="76">
        <f t="shared" si="0"/>
        <v>6078331.2743999995</v>
      </c>
      <c r="S48" s="77">
        <v>0</v>
      </c>
      <c r="T48" s="76">
        <f t="shared" si="7"/>
        <v>6078331.2743999995</v>
      </c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</row>
    <row r="49" spans="1:113" s="43" customFormat="1" ht="24" x14ac:dyDescent="0.25">
      <c r="A49" s="46"/>
      <c r="B49" s="49">
        <v>44</v>
      </c>
      <c r="C49" s="47" t="s">
        <v>127</v>
      </c>
      <c r="D49" s="71" t="s">
        <v>184</v>
      </c>
      <c r="E49" s="47">
        <v>2072</v>
      </c>
      <c r="F49" s="72">
        <f t="shared" si="1"/>
        <v>22302.800800000001</v>
      </c>
      <c r="G49" s="73">
        <v>5</v>
      </c>
      <c r="H49" s="20">
        <f t="shared" si="2"/>
        <v>16.399999999999999</v>
      </c>
      <c r="I49" s="49">
        <v>1976</v>
      </c>
      <c r="J49" s="49">
        <v>2022</v>
      </c>
      <c r="K49" s="49">
        <f t="shared" si="3"/>
        <v>46</v>
      </c>
      <c r="L49" s="49">
        <v>30</v>
      </c>
      <c r="M49" s="74">
        <v>0.1</v>
      </c>
      <c r="N49" s="75">
        <f t="shared" si="4"/>
        <v>3.0000000000000002E-2</v>
      </c>
      <c r="O49" s="76">
        <v>1200</v>
      </c>
      <c r="P49" s="76">
        <f t="shared" si="5"/>
        <v>26763360.960000001</v>
      </c>
      <c r="Q49" s="76">
        <f t="shared" si="6"/>
        <v>36933438.124800004</v>
      </c>
      <c r="R49" s="76">
        <f t="shared" si="0"/>
        <v>0</v>
      </c>
      <c r="S49" s="77">
        <v>0</v>
      </c>
      <c r="T49" s="76">
        <f t="shared" si="7"/>
        <v>2676336.0960000004</v>
      </c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</row>
    <row r="50" spans="1:113" s="43" customFormat="1" ht="24" x14ac:dyDescent="0.25">
      <c r="A50" s="46"/>
      <c r="B50" s="49">
        <v>45</v>
      </c>
      <c r="C50" s="47" t="s">
        <v>128</v>
      </c>
      <c r="D50" s="71" t="s">
        <v>184</v>
      </c>
      <c r="E50" s="47">
        <v>827</v>
      </c>
      <c r="F50" s="72">
        <f t="shared" si="1"/>
        <v>8901.7453000000005</v>
      </c>
      <c r="G50" s="73">
        <v>4.5</v>
      </c>
      <c r="H50" s="20">
        <f t="shared" si="2"/>
        <v>14.76</v>
      </c>
      <c r="I50" s="49">
        <v>1976</v>
      </c>
      <c r="J50" s="49">
        <v>2022</v>
      </c>
      <c r="K50" s="49">
        <f t="shared" si="3"/>
        <v>46</v>
      </c>
      <c r="L50" s="49">
        <v>30</v>
      </c>
      <c r="M50" s="74">
        <v>0.1</v>
      </c>
      <c r="N50" s="75">
        <f t="shared" si="4"/>
        <v>3.0000000000000002E-2</v>
      </c>
      <c r="O50" s="76">
        <v>900</v>
      </c>
      <c r="P50" s="76">
        <f t="shared" si="5"/>
        <v>8011570.7700000005</v>
      </c>
      <c r="Q50" s="76">
        <f t="shared" si="6"/>
        <v>11055967.662600001</v>
      </c>
      <c r="R50" s="76">
        <f t="shared" si="0"/>
        <v>0</v>
      </c>
      <c r="S50" s="77">
        <v>0</v>
      </c>
      <c r="T50" s="76">
        <f t="shared" si="7"/>
        <v>801157.07700000005</v>
      </c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</row>
    <row r="51" spans="1:113" s="43" customFormat="1" x14ac:dyDescent="0.25">
      <c r="A51" s="46"/>
      <c r="B51" s="49">
        <v>46</v>
      </c>
      <c r="C51" s="47" t="s">
        <v>129</v>
      </c>
      <c r="D51" s="71" t="s">
        <v>184</v>
      </c>
      <c r="E51" s="47">
        <v>810</v>
      </c>
      <c r="F51" s="72">
        <f t="shared" si="1"/>
        <v>8718.759</v>
      </c>
      <c r="G51" s="73">
        <v>2.8</v>
      </c>
      <c r="H51" s="20">
        <f t="shared" si="2"/>
        <v>9.1839999999999993</v>
      </c>
      <c r="I51" s="49">
        <v>1976</v>
      </c>
      <c r="J51" s="49">
        <v>2022</v>
      </c>
      <c r="K51" s="49">
        <f t="shared" si="3"/>
        <v>46</v>
      </c>
      <c r="L51" s="49">
        <v>30</v>
      </c>
      <c r="M51" s="74">
        <v>0.1</v>
      </c>
      <c r="N51" s="75">
        <f t="shared" si="4"/>
        <v>3.0000000000000002E-2</v>
      </c>
      <c r="O51" s="76">
        <v>900</v>
      </c>
      <c r="P51" s="76">
        <f t="shared" si="5"/>
        <v>7846883.0999999996</v>
      </c>
      <c r="Q51" s="76">
        <f t="shared" si="6"/>
        <v>10828698.678000001</v>
      </c>
      <c r="R51" s="76">
        <f t="shared" si="0"/>
        <v>0</v>
      </c>
      <c r="S51" s="77">
        <v>0</v>
      </c>
      <c r="T51" s="76">
        <f t="shared" si="7"/>
        <v>784688.31</v>
      </c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</row>
    <row r="52" spans="1:113" s="43" customFormat="1" x14ac:dyDescent="0.25">
      <c r="A52" s="46"/>
      <c r="B52" s="49">
        <v>47</v>
      </c>
      <c r="C52" s="47" t="s">
        <v>129</v>
      </c>
      <c r="D52" s="71" t="s">
        <v>184</v>
      </c>
      <c r="E52" s="47">
        <v>165</v>
      </c>
      <c r="F52" s="72">
        <f t="shared" si="1"/>
        <v>1776.0435</v>
      </c>
      <c r="G52" s="73">
        <v>2.8</v>
      </c>
      <c r="H52" s="20">
        <f t="shared" si="2"/>
        <v>9.1839999999999993</v>
      </c>
      <c r="I52" s="49">
        <v>1976</v>
      </c>
      <c r="J52" s="49">
        <v>2022</v>
      </c>
      <c r="K52" s="49">
        <f t="shared" si="3"/>
        <v>46</v>
      </c>
      <c r="L52" s="49">
        <v>30</v>
      </c>
      <c r="M52" s="74">
        <v>0.1</v>
      </c>
      <c r="N52" s="75">
        <f t="shared" si="4"/>
        <v>3.0000000000000002E-2</v>
      </c>
      <c r="O52" s="76">
        <v>900</v>
      </c>
      <c r="P52" s="76">
        <f t="shared" si="5"/>
        <v>1598439.15</v>
      </c>
      <c r="Q52" s="76">
        <f t="shared" si="6"/>
        <v>2205846.0270000002</v>
      </c>
      <c r="R52" s="76">
        <f t="shared" si="0"/>
        <v>0</v>
      </c>
      <c r="S52" s="77">
        <v>0</v>
      </c>
      <c r="T52" s="76">
        <f t="shared" si="7"/>
        <v>159843.91500000001</v>
      </c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</row>
    <row r="53" spans="1:113" s="43" customFormat="1" x14ac:dyDescent="0.25">
      <c r="A53" s="46"/>
      <c r="B53" s="49">
        <v>48</v>
      </c>
      <c r="C53" s="47" t="s">
        <v>130</v>
      </c>
      <c r="D53" s="71" t="s">
        <v>183</v>
      </c>
      <c r="E53" s="47">
        <v>32</v>
      </c>
      <c r="F53" s="72">
        <f t="shared" si="1"/>
        <v>344.44479999999999</v>
      </c>
      <c r="G53" s="73">
        <v>4.5</v>
      </c>
      <c r="H53" s="20">
        <f t="shared" si="2"/>
        <v>14.76</v>
      </c>
      <c r="I53" s="49">
        <v>1976</v>
      </c>
      <c r="J53" s="49">
        <v>2022</v>
      </c>
      <c r="K53" s="49">
        <f t="shared" si="3"/>
        <v>46</v>
      </c>
      <c r="L53" s="49">
        <v>60</v>
      </c>
      <c r="M53" s="74">
        <v>0.1</v>
      </c>
      <c r="N53" s="75">
        <f t="shared" si="4"/>
        <v>1.5000000000000001E-2</v>
      </c>
      <c r="O53" s="76">
        <v>900</v>
      </c>
      <c r="P53" s="76">
        <f t="shared" si="5"/>
        <v>310000.32</v>
      </c>
      <c r="Q53" s="76">
        <f t="shared" si="6"/>
        <v>213900.22080000004</v>
      </c>
      <c r="R53" s="76">
        <f t="shared" si="0"/>
        <v>96100.099199999968</v>
      </c>
      <c r="S53" s="77">
        <v>0</v>
      </c>
      <c r="T53" s="76">
        <f t="shared" si="7"/>
        <v>96100.099199999968</v>
      </c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</row>
    <row r="54" spans="1:113" s="43" customFormat="1" ht="24" x14ac:dyDescent="0.25">
      <c r="A54" s="46"/>
      <c r="B54" s="49">
        <v>49</v>
      </c>
      <c r="C54" s="47" t="s">
        <v>132</v>
      </c>
      <c r="D54" s="71" t="s">
        <v>184</v>
      </c>
      <c r="E54" s="47">
        <v>12</v>
      </c>
      <c r="F54" s="72">
        <f t="shared" si="1"/>
        <v>129.16679999999999</v>
      </c>
      <c r="G54" s="73">
        <v>3</v>
      </c>
      <c r="H54" s="20">
        <f t="shared" si="2"/>
        <v>9.84</v>
      </c>
      <c r="I54" s="49">
        <v>1976</v>
      </c>
      <c r="J54" s="49">
        <v>2022</v>
      </c>
      <c r="K54" s="49">
        <f t="shared" si="3"/>
        <v>46</v>
      </c>
      <c r="L54" s="49">
        <v>30</v>
      </c>
      <c r="M54" s="74">
        <v>0.1</v>
      </c>
      <c r="N54" s="75">
        <f t="shared" si="4"/>
        <v>3.0000000000000002E-2</v>
      </c>
      <c r="O54" s="76">
        <v>700</v>
      </c>
      <c r="P54" s="76">
        <f t="shared" si="5"/>
        <v>90416.76</v>
      </c>
      <c r="Q54" s="76">
        <f t="shared" si="6"/>
        <v>124775.12880000001</v>
      </c>
      <c r="R54" s="76">
        <f t="shared" si="0"/>
        <v>0</v>
      </c>
      <c r="S54" s="77">
        <v>0</v>
      </c>
      <c r="T54" s="76">
        <f t="shared" si="7"/>
        <v>9041.6759999999995</v>
      </c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  <c r="DI54" s="46"/>
    </row>
    <row r="55" spans="1:113" s="43" customFormat="1" ht="36" x14ac:dyDescent="0.25">
      <c r="A55" s="46"/>
      <c r="B55" s="49">
        <v>50</v>
      </c>
      <c r="C55" s="47" t="s">
        <v>133</v>
      </c>
      <c r="D55" s="71" t="s">
        <v>184</v>
      </c>
      <c r="E55" s="47">
        <v>10</v>
      </c>
      <c r="F55" s="72">
        <f t="shared" si="1"/>
        <v>107.639</v>
      </c>
      <c r="G55" s="73">
        <v>3</v>
      </c>
      <c r="H55" s="20">
        <f t="shared" si="2"/>
        <v>9.84</v>
      </c>
      <c r="I55" s="49">
        <v>1976</v>
      </c>
      <c r="J55" s="49">
        <v>2022</v>
      </c>
      <c r="K55" s="49">
        <f t="shared" si="3"/>
        <v>46</v>
      </c>
      <c r="L55" s="49">
        <v>30</v>
      </c>
      <c r="M55" s="74">
        <v>0.1</v>
      </c>
      <c r="N55" s="75">
        <f t="shared" si="4"/>
        <v>3.0000000000000002E-2</v>
      </c>
      <c r="O55" s="76">
        <v>800</v>
      </c>
      <c r="P55" s="76">
        <f t="shared" si="5"/>
        <v>86111.2</v>
      </c>
      <c r="Q55" s="76">
        <f t="shared" si="6"/>
        <v>118833.45600000001</v>
      </c>
      <c r="R55" s="76">
        <f t="shared" si="0"/>
        <v>0</v>
      </c>
      <c r="S55" s="77">
        <v>0</v>
      </c>
      <c r="T55" s="76">
        <f t="shared" si="7"/>
        <v>8611.1200000000008</v>
      </c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  <c r="DI55" s="46"/>
    </row>
    <row r="56" spans="1:113" s="43" customFormat="1" ht="24" x14ac:dyDescent="0.25">
      <c r="A56" s="46"/>
      <c r="B56" s="49">
        <v>51</v>
      </c>
      <c r="C56" s="47" t="s">
        <v>134</v>
      </c>
      <c r="D56" s="71" t="s">
        <v>184</v>
      </c>
      <c r="E56" s="47">
        <v>24</v>
      </c>
      <c r="F56" s="72">
        <f t="shared" si="1"/>
        <v>258.33359999999999</v>
      </c>
      <c r="G56" s="73">
        <v>3</v>
      </c>
      <c r="H56" s="20">
        <f t="shared" si="2"/>
        <v>9.84</v>
      </c>
      <c r="I56" s="49">
        <v>1976</v>
      </c>
      <c r="J56" s="49">
        <v>2022</v>
      </c>
      <c r="K56" s="49">
        <f t="shared" si="3"/>
        <v>46</v>
      </c>
      <c r="L56" s="49">
        <v>30</v>
      </c>
      <c r="M56" s="74">
        <v>0.1</v>
      </c>
      <c r="N56" s="75">
        <f t="shared" si="4"/>
        <v>3.0000000000000002E-2</v>
      </c>
      <c r="O56" s="76">
        <v>900</v>
      </c>
      <c r="P56" s="76">
        <f t="shared" si="5"/>
        <v>232500.24</v>
      </c>
      <c r="Q56" s="76">
        <f t="shared" si="6"/>
        <v>320850.33120000002</v>
      </c>
      <c r="R56" s="76">
        <f t="shared" si="0"/>
        <v>0</v>
      </c>
      <c r="S56" s="77">
        <v>0</v>
      </c>
      <c r="T56" s="76">
        <f t="shared" si="7"/>
        <v>23250.024000000001</v>
      </c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  <c r="CD56" s="46"/>
      <c r="CE56" s="46"/>
      <c r="CF56" s="46"/>
      <c r="CG56" s="46"/>
      <c r="CH56" s="46"/>
      <c r="CI56" s="46"/>
      <c r="CJ56" s="46"/>
      <c r="CK56" s="46"/>
      <c r="CL56" s="46"/>
      <c r="CM56" s="46"/>
      <c r="CN56" s="46"/>
      <c r="CO56" s="46"/>
      <c r="CP56" s="46"/>
      <c r="CQ56" s="46"/>
      <c r="CR56" s="46"/>
      <c r="CS56" s="46"/>
      <c r="CT56" s="46"/>
      <c r="CU56" s="46"/>
      <c r="CV56" s="46"/>
      <c r="CW56" s="46"/>
      <c r="CX56" s="46"/>
      <c r="CY56" s="46"/>
      <c r="CZ56" s="46"/>
      <c r="DA56" s="46"/>
      <c r="DB56" s="46"/>
      <c r="DC56" s="46"/>
      <c r="DD56" s="46"/>
      <c r="DE56" s="46"/>
      <c r="DF56" s="46"/>
      <c r="DG56" s="46"/>
      <c r="DH56" s="46"/>
      <c r="DI56" s="46"/>
    </row>
    <row r="57" spans="1:113" s="70" customFormat="1" ht="36" x14ac:dyDescent="0.25">
      <c r="A57" s="69"/>
      <c r="B57" s="78">
        <v>52</v>
      </c>
      <c r="C57" s="79" t="s">
        <v>135</v>
      </c>
      <c r="D57" s="80" t="s">
        <v>184</v>
      </c>
      <c r="E57" s="79">
        <v>600</v>
      </c>
      <c r="F57" s="72">
        <f t="shared" si="1"/>
        <v>6458.34</v>
      </c>
      <c r="G57" s="81">
        <v>2.5</v>
      </c>
      <c r="H57" s="82">
        <f t="shared" si="2"/>
        <v>8.1999999999999993</v>
      </c>
      <c r="I57" s="78">
        <v>1976</v>
      </c>
      <c r="J57" s="78">
        <v>2022</v>
      </c>
      <c r="K57" s="78">
        <f t="shared" si="3"/>
        <v>46</v>
      </c>
      <c r="L57" s="49">
        <v>30</v>
      </c>
      <c r="M57" s="83">
        <v>0.1</v>
      </c>
      <c r="N57" s="84">
        <f t="shared" si="4"/>
        <v>3.0000000000000002E-2</v>
      </c>
      <c r="O57" s="76">
        <v>700</v>
      </c>
      <c r="P57" s="76">
        <f t="shared" si="5"/>
        <v>4520838</v>
      </c>
      <c r="Q57" s="76">
        <f t="shared" si="6"/>
        <v>6238756.4400000004</v>
      </c>
      <c r="R57" s="76">
        <f t="shared" si="0"/>
        <v>0</v>
      </c>
      <c r="S57" s="77">
        <v>0</v>
      </c>
      <c r="T57" s="76">
        <f t="shared" si="7"/>
        <v>452083.80000000005</v>
      </c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  <c r="CA57" s="69"/>
      <c r="CB57" s="69"/>
      <c r="CC57" s="69"/>
      <c r="CD57" s="69"/>
      <c r="CE57" s="69"/>
      <c r="CF57" s="69"/>
      <c r="CG57" s="69"/>
      <c r="CH57" s="69"/>
      <c r="CI57" s="69"/>
      <c r="CJ57" s="69"/>
      <c r="CK57" s="69"/>
      <c r="CL57" s="69"/>
      <c r="CM57" s="69"/>
      <c r="CN57" s="69"/>
      <c r="CO57" s="69"/>
      <c r="CP57" s="69"/>
      <c r="CQ57" s="69"/>
      <c r="CR57" s="69"/>
      <c r="CS57" s="69"/>
      <c r="CT57" s="69"/>
      <c r="CU57" s="69"/>
      <c r="CV57" s="69"/>
      <c r="CW57" s="69"/>
      <c r="CX57" s="69"/>
      <c r="CY57" s="69"/>
      <c r="CZ57" s="69"/>
      <c r="DA57" s="69"/>
      <c r="DB57" s="69"/>
      <c r="DC57" s="69"/>
      <c r="DD57" s="69"/>
      <c r="DE57" s="69"/>
      <c r="DF57" s="69"/>
      <c r="DG57" s="69"/>
      <c r="DH57" s="69"/>
      <c r="DI57" s="69"/>
    </row>
    <row r="58" spans="1:113" s="43" customFormat="1" x14ac:dyDescent="0.25">
      <c r="A58" s="46"/>
      <c r="B58" s="49">
        <v>53</v>
      </c>
      <c r="C58" s="47" t="s">
        <v>138</v>
      </c>
      <c r="D58" s="71" t="s">
        <v>183</v>
      </c>
      <c r="E58" s="47">
        <v>21</v>
      </c>
      <c r="F58" s="72">
        <f t="shared" si="1"/>
        <v>226.0419</v>
      </c>
      <c r="G58" s="73">
        <v>3</v>
      </c>
      <c r="H58" s="20">
        <f t="shared" si="2"/>
        <v>9.84</v>
      </c>
      <c r="I58" s="49">
        <v>1976</v>
      </c>
      <c r="J58" s="49">
        <v>2022</v>
      </c>
      <c r="K58" s="49">
        <f t="shared" si="3"/>
        <v>46</v>
      </c>
      <c r="L58" s="49">
        <v>60</v>
      </c>
      <c r="M58" s="74">
        <v>0.1</v>
      </c>
      <c r="N58" s="75">
        <f t="shared" si="4"/>
        <v>1.5000000000000001E-2</v>
      </c>
      <c r="O58" s="76">
        <v>1100</v>
      </c>
      <c r="P58" s="76">
        <f t="shared" si="5"/>
        <v>248646.09</v>
      </c>
      <c r="Q58" s="76">
        <f t="shared" si="6"/>
        <v>171565.8021</v>
      </c>
      <c r="R58" s="76">
        <f t="shared" si="0"/>
        <v>77080.287899999996</v>
      </c>
      <c r="S58" s="77">
        <v>0</v>
      </c>
      <c r="T58" s="76">
        <f t="shared" si="7"/>
        <v>77080.287899999996</v>
      </c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  <c r="CH58" s="46"/>
      <c r="CI58" s="46"/>
      <c r="CJ58" s="46"/>
      <c r="CK58" s="46"/>
      <c r="CL58" s="46"/>
      <c r="CM58" s="46"/>
      <c r="CN58" s="46"/>
      <c r="CO58" s="46"/>
      <c r="CP58" s="46"/>
      <c r="CQ58" s="46"/>
      <c r="CR58" s="46"/>
      <c r="CS58" s="46"/>
      <c r="CT58" s="46"/>
      <c r="CU58" s="46"/>
      <c r="CV58" s="46"/>
      <c r="CW58" s="46"/>
      <c r="CX58" s="46"/>
      <c r="CY58" s="46"/>
      <c r="CZ58" s="46"/>
      <c r="DA58" s="46"/>
      <c r="DB58" s="46"/>
      <c r="DC58" s="46"/>
      <c r="DD58" s="46"/>
      <c r="DE58" s="46"/>
      <c r="DF58" s="46"/>
      <c r="DG58" s="46"/>
      <c r="DH58" s="46"/>
      <c r="DI58" s="46"/>
    </row>
    <row r="59" spans="1:113" s="43" customFormat="1" ht="24" x14ac:dyDescent="0.25">
      <c r="A59" s="46"/>
      <c r="B59" s="49">
        <v>54</v>
      </c>
      <c r="C59" s="47" t="s">
        <v>142</v>
      </c>
      <c r="D59" s="71" t="s">
        <v>184</v>
      </c>
      <c r="E59" s="47">
        <v>700</v>
      </c>
      <c r="F59" s="72">
        <f t="shared" si="1"/>
        <v>7534.73</v>
      </c>
      <c r="G59" s="73">
        <v>4.5</v>
      </c>
      <c r="H59" s="20">
        <f t="shared" si="2"/>
        <v>14.76</v>
      </c>
      <c r="I59" s="49">
        <v>1976</v>
      </c>
      <c r="J59" s="49">
        <v>2022</v>
      </c>
      <c r="K59" s="49">
        <f t="shared" si="3"/>
        <v>46</v>
      </c>
      <c r="L59" s="49">
        <v>30</v>
      </c>
      <c r="M59" s="74">
        <v>0.1</v>
      </c>
      <c r="N59" s="75">
        <f t="shared" si="4"/>
        <v>3.0000000000000002E-2</v>
      </c>
      <c r="O59" s="76">
        <v>1100</v>
      </c>
      <c r="P59" s="76">
        <f t="shared" si="5"/>
        <v>8288202.9999999991</v>
      </c>
      <c r="Q59" s="76">
        <f t="shared" si="6"/>
        <v>11437720.140000001</v>
      </c>
      <c r="R59" s="76">
        <f t="shared" si="0"/>
        <v>0</v>
      </c>
      <c r="S59" s="77">
        <v>0</v>
      </c>
      <c r="T59" s="76">
        <f t="shared" si="7"/>
        <v>828820.29999999993</v>
      </c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  <c r="CH59" s="46"/>
      <c r="CI59" s="46"/>
      <c r="CJ59" s="46"/>
      <c r="CK59" s="46"/>
      <c r="CL59" s="46"/>
      <c r="CM59" s="46"/>
      <c r="CN59" s="46"/>
      <c r="CO59" s="46"/>
      <c r="CP59" s="46"/>
      <c r="CQ59" s="46"/>
      <c r="CR59" s="46"/>
      <c r="CS59" s="46"/>
      <c r="CT59" s="46"/>
      <c r="CU59" s="46"/>
      <c r="CV59" s="46"/>
      <c r="CW59" s="46"/>
      <c r="CX59" s="46"/>
      <c r="CY59" s="46"/>
      <c r="CZ59" s="46"/>
      <c r="DA59" s="46"/>
      <c r="DB59" s="46"/>
      <c r="DC59" s="46"/>
      <c r="DD59" s="46"/>
      <c r="DE59" s="46"/>
      <c r="DF59" s="46"/>
      <c r="DG59" s="46"/>
      <c r="DH59" s="46"/>
      <c r="DI59" s="46"/>
    </row>
    <row r="60" spans="1:113" s="43" customFormat="1" ht="24" x14ac:dyDescent="0.25">
      <c r="A60" s="46"/>
      <c r="B60" s="49">
        <v>55</v>
      </c>
      <c r="C60" s="47" t="s">
        <v>143</v>
      </c>
      <c r="D60" s="71" t="s">
        <v>184</v>
      </c>
      <c r="E60" s="47">
        <v>1525</v>
      </c>
      <c r="F60" s="72">
        <f t="shared" si="1"/>
        <v>16414.947499999998</v>
      </c>
      <c r="G60" s="73">
        <v>5.5</v>
      </c>
      <c r="H60" s="20">
        <f t="shared" si="2"/>
        <v>18.04</v>
      </c>
      <c r="I60" s="49">
        <v>1976</v>
      </c>
      <c r="J60" s="49">
        <v>2022</v>
      </c>
      <c r="K60" s="49">
        <f t="shared" si="3"/>
        <v>46</v>
      </c>
      <c r="L60" s="49">
        <v>30</v>
      </c>
      <c r="M60" s="74">
        <v>0.1</v>
      </c>
      <c r="N60" s="75">
        <f t="shared" si="4"/>
        <v>3.0000000000000002E-2</v>
      </c>
      <c r="O60" s="76">
        <v>1200</v>
      </c>
      <c r="P60" s="76">
        <f t="shared" si="5"/>
        <v>19697936.999999996</v>
      </c>
      <c r="Q60" s="76">
        <f t="shared" si="6"/>
        <v>27183153.059999999</v>
      </c>
      <c r="R60" s="76">
        <f t="shared" si="0"/>
        <v>0</v>
      </c>
      <c r="S60" s="77">
        <v>0</v>
      </c>
      <c r="T60" s="76">
        <f t="shared" si="7"/>
        <v>1969793.6999999997</v>
      </c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</row>
    <row r="61" spans="1:113" s="43" customFormat="1" ht="24" x14ac:dyDescent="0.25">
      <c r="A61" s="46"/>
      <c r="B61" s="49">
        <v>56</v>
      </c>
      <c r="C61" s="47" t="s">
        <v>144</v>
      </c>
      <c r="D61" s="71" t="s">
        <v>184</v>
      </c>
      <c r="E61" s="47">
        <v>240</v>
      </c>
      <c r="F61" s="72">
        <f t="shared" si="1"/>
        <v>2583.3359999999998</v>
      </c>
      <c r="G61" s="73">
        <v>2.5</v>
      </c>
      <c r="H61" s="20">
        <f t="shared" si="2"/>
        <v>8.1999999999999993</v>
      </c>
      <c r="I61" s="49">
        <v>1976</v>
      </c>
      <c r="J61" s="49">
        <v>2022</v>
      </c>
      <c r="K61" s="49">
        <f t="shared" si="3"/>
        <v>46</v>
      </c>
      <c r="L61" s="49">
        <v>30</v>
      </c>
      <c r="M61" s="74">
        <v>0.1</v>
      </c>
      <c r="N61" s="75">
        <f t="shared" si="4"/>
        <v>3.0000000000000002E-2</v>
      </c>
      <c r="O61" s="76">
        <v>800</v>
      </c>
      <c r="P61" s="76">
        <f t="shared" si="5"/>
        <v>2066668.7999999998</v>
      </c>
      <c r="Q61" s="76">
        <f t="shared" si="6"/>
        <v>2852002.9440000001</v>
      </c>
      <c r="R61" s="76">
        <f t="shared" si="0"/>
        <v>0</v>
      </c>
      <c r="S61" s="77">
        <v>0</v>
      </c>
      <c r="T61" s="76">
        <f t="shared" si="7"/>
        <v>206666.88</v>
      </c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  <c r="BP61" s="46"/>
      <c r="BQ61" s="46"/>
      <c r="BR61" s="46"/>
      <c r="BS61" s="46"/>
      <c r="BT61" s="46"/>
      <c r="BU61" s="46"/>
      <c r="BV61" s="46"/>
      <c r="BW61" s="46"/>
      <c r="BX61" s="46"/>
      <c r="BY61" s="46"/>
      <c r="BZ61" s="46"/>
      <c r="CA61" s="46"/>
      <c r="CB61" s="46"/>
      <c r="CC61" s="46"/>
      <c r="CD61" s="46"/>
      <c r="CE61" s="46"/>
      <c r="CF61" s="46"/>
      <c r="CG61" s="46"/>
      <c r="CH61" s="46"/>
      <c r="CI61" s="46"/>
      <c r="CJ61" s="46"/>
      <c r="CK61" s="46"/>
      <c r="CL61" s="46"/>
      <c r="CM61" s="46"/>
      <c r="CN61" s="46"/>
      <c r="CO61" s="46"/>
      <c r="CP61" s="46"/>
      <c r="CQ61" s="46"/>
      <c r="CR61" s="46"/>
      <c r="CS61" s="46"/>
      <c r="CT61" s="46"/>
      <c r="CU61" s="46"/>
      <c r="CV61" s="46"/>
      <c r="CW61" s="46"/>
      <c r="CX61" s="46"/>
      <c r="CY61" s="46"/>
      <c r="CZ61" s="46"/>
      <c r="DA61" s="46"/>
    </row>
    <row r="62" spans="1:113" s="43" customFormat="1" x14ac:dyDescent="0.25">
      <c r="A62" s="46"/>
      <c r="B62" s="49">
        <v>57</v>
      </c>
      <c r="C62" s="47" t="s">
        <v>145</v>
      </c>
      <c r="D62" s="71" t="s">
        <v>184</v>
      </c>
      <c r="E62" s="47">
        <v>16</v>
      </c>
      <c r="F62" s="72">
        <f t="shared" si="1"/>
        <v>172.22239999999999</v>
      </c>
      <c r="G62" s="73">
        <v>3</v>
      </c>
      <c r="H62" s="20">
        <f t="shared" si="2"/>
        <v>9.84</v>
      </c>
      <c r="I62" s="49">
        <v>1976</v>
      </c>
      <c r="J62" s="49">
        <v>2022</v>
      </c>
      <c r="K62" s="49">
        <f t="shared" si="3"/>
        <v>46</v>
      </c>
      <c r="L62" s="49">
        <v>30</v>
      </c>
      <c r="M62" s="74">
        <v>0.1</v>
      </c>
      <c r="N62" s="75">
        <f t="shared" si="4"/>
        <v>3.0000000000000002E-2</v>
      </c>
      <c r="O62" s="76">
        <v>900</v>
      </c>
      <c r="P62" s="76">
        <f t="shared" si="5"/>
        <v>155000.16</v>
      </c>
      <c r="Q62" s="76">
        <f t="shared" si="6"/>
        <v>213900.22080000004</v>
      </c>
      <c r="R62" s="76">
        <f t="shared" si="0"/>
        <v>0</v>
      </c>
      <c r="S62" s="77">
        <v>0</v>
      </c>
      <c r="T62" s="76">
        <f t="shared" si="7"/>
        <v>15500.016000000001</v>
      </c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46"/>
      <c r="BQ62" s="46"/>
      <c r="BR62" s="46"/>
      <c r="BS62" s="46"/>
      <c r="BT62" s="46"/>
      <c r="BU62" s="46"/>
      <c r="BV62" s="46"/>
      <c r="BW62" s="46"/>
      <c r="BX62" s="46"/>
      <c r="BY62" s="46"/>
      <c r="BZ62" s="46"/>
      <c r="CA62" s="46"/>
      <c r="CB62" s="46"/>
      <c r="CC62" s="46"/>
      <c r="CD62" s="46"/>
      <c r="CE62" s="46"/>
      <c r="CF62" s="46"/>
      <c r="CG62" s="46"/>
      <c r="CH62" s="46"/>
      <c r="CI62" s="46"/>
      <c r="CJ62" s="46"/>
      <c r="CK62" s="46"/>
      <c r="CL62" s="46"/>
      <c r="CM62" s="46"/>
      <c r="CN62" s="46"/>
      <c r="CO62" s="46"/>
      <c r="CP62" s="46"/>
      <c r="CQ62" s="46"/>
      <c r="CR62" s="46"/>
      <c r="CS62" s="46"/>
      <c r="CT62" s="46"/>
      <c r="CU62" s="46"/>
      <c r="CV62" s="46"/>
      <c r="CW62" s="46"/>
      <c r="CX62" s="46"/>
      <c r="CY62" s="46"/>
      <c r="CZ62" s="46"/>
      <c r="DA62" s="46"/>
      <c r="DB62" s="46"/>
      <c r="DC62" s="46"/>
      <c r="DD62" s="46"/>
      <c r="DE62" s="46"/>
      <c r="DF62" s="46"/>
      <c r="DG62" s="46"/>
      <c r="DH62" s="46"/>
      <c r="DI62" s="46"/>
    </row>
    <row r="63" spans="1:113" s="43" customFormat="1" x14ac:dyDescent="0.25">
      <c r="A63" s="46"/>
      <c r="B63" s="49">
        <v>58</v>
      </c>
      <c r="C63" s="47" t="s">
        <v>149</v>
      </c>
      <c r="D63" s="71" t="s">
        <v>183</v>
      </c>
      <c r="E63" s="47">
        <v>1165</v>
      </c>
      <c r="F63" s="72">
        <f t="shared" si="1"/>
        <v>12539.943499999999</v>
      </c>
      <c r="G63" s="73">
        <v>5</v>
      </c>
      <c r="H63" s="20">
        <f t="shared" si="2"/>
        <v>16.399999999999999</v>
      </c>
      <c r="I63" s="49">
        <v>1976</v>
      </c>
      <c r="J63" s="49">
        <v>2022</v>
      </c>
      <c r="K63" s="49">
        <f t="shared" si="3"/>
        <v>46</v>
      </c>
      <c r="L63" s="49">
        <v>60</v>
      </c>
      <c r="M63" s="74">
        <v>0.1</v>
      </c>
      <c r="N63" s="75">
        <f t="shared" si="4"/>
        <v>1.5000000000000001E-2</v>
      </c>
      <c r="O63" s="76">
        <v>1000</v>
      </c>
      <c r="P63" s="76">
        <f t="shared" si="5"/>
        <v>12539943.5</v>
      </c>
      <c r="Q63" s="76">
        <f t="shared" si="6"/>
        <v>8652561.0150000006</v>
      </c>
      <c r="R63" s="76">
        <f t="shared" si="0"/>
        <v>3887382.4849999994</v>
      </c>
      <c r="S63" s="77">
        <v>0</v>
      </c>
      <c r="T63" s="76">
        <f t="shared" si="7"/>
        <v>3887382.4849999994</v>
      </c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6"/>
      <c r="BH63" s="46"/>
      <c r="BI63" s="46"/>
      <c r="BJ63" s="46"/>
      <c r="BK63" s="46"/>
      <c r="BL63" s="46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6"/>
      <c r="CA63" s="46"/>
      <c r="CB63" s="46"/>
      <c r="CC63" s="46"/>
      <c r="CD63" s="46"/>
      <c r="CE63" s="46"/>
      <c r="CF63" s="46"/>
      <c r="CG63" s="46"/>
      <c r="CH63" s="46"/>
      <c r="CI63" s="46"/>
      <c r="CJ63" s="46"/>
      <c r="CK63" s="46"/>
      <c r="CL63" s="46"/>
      <c r="CM63" s="46"/>
      <c r="CN63" s="46"/>
      <c r="CO63" s="46"/>
      <c r="CP63" s="46"/>
      <c r="CQ63" s="46"/>
      <c r="CR63" s="46"/>
      <c r="CS63" s="46"/>
      <c r="CT63" s="46"/>
      <c r="CU63" s="46"/>
      <c r="CV63" s="46"/>
      <c r="CW63" s="46"/>
      <c r="CX63" s="46"/>
      <c r="CY63" s="46"/>
      <c r="CZ63" s="46"/>
      <c r="DA63" s="46"/>
      <c r="DB63" s="46"/>
      <c r="DC63" s="46"/>
      <c r="DD63" s="46"/>
      <c r="DE63" s="46"/>
      <c r="DF63" s="46"/>
      <c r="DG63" s="46"/>
      <c r="DH63" s="46"/>
      <c r="DI63" s="46"/>
    </row>
    <row r="64" spans="1:113" s="44" customFormat="1" ht="24" x14ac:dyDescent="0.25">
      <c r="A64" s="46"/>
      <c r="B64" s="49">
        <v>59</v>
      </c>
      <c r="C64" s="47" t="s">
        <v>150</v>
      </c>
      <c r="D64" s="71" t="s">
        <v>183</v>
      </c>
      <c r="E64" s="47">
        <v>200</v>
      </c>
      <c r="F64" s="72">
        <f t="shared" si="1"/>
        <v>2152.7799999999997</v>
      </c>
      <c r="G64" s="73">
        <v>4</v>
      </c>
      <c r="H64" s="20">
        <f t="shared" si="2"/>
        <v>13.12</v>
      </c>
      <c r="I64" s="49">
        <v>1976</v>
      </c>
      <c r="J64" s="49">
        <v>2022</v>
      </c>
      <c r="K64" s="49">
        <f t="shared" si="3"/>
        <v>46</v>
      </c>
      <c r="L64" s="49">
        <v>60</v>
      </c>
      <c r="M64" s="74">
        <v>0.1</v>
      </c>
      <c r="N64" s="75">
        <f t="shared" si="4"/>
        <v>1.5000000000000001E-2</v>
      </c>
      <c r="O64" s="76">
        <v>1000</v>
      </c>
      <c r="P64" s="76">
        <f t="shared" si="5"/>
        <v>2152779.9999999995</v>
      </c>
      <c r="Q64" s="76">
        <f t="shared" si="6"/>
        <v>1485418.2</v>
      </c>
      <c r="R64" s="76">
        <f t="shared" si="0"/>
        <v>667361.79999999958</v>
      </c>
      <c r="S64" s="77">
        <v>0</v>
      </c>
      <c r="T64" s="76">
        <f t="shared" si="7"/>
        <v>667361.79999999958</v>
      </c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6"/>
      <c r="CA64" s="46"/>
      <c r="CB64" s="46"/>
      <c r="CC64" s="46"/>
      <c r="CD64" s="46"/>
      <c r="CE64" s="46"/>
      <c r="CF64" s="46"/>
      <c r="CG64" s="46"/>
      <c r="CH64" s="46"/>
      <c r="CI64" s="46"/>
      <c r="CJ64" s="46"/>
      <c r="CK64" s="46"/>
      <c r="CL64" s="46"/>
      <c r="CM64" s="46"/>
      <c r="CN64" s="46"/>
      <c r="CO64" s="46"/>
      <c r="CP64" s="46"/>
      <c r="CQ64" s="46"/>
      <c r="CR64" s="46"/>
      <c r="CS64" s="46"/>
      <c r="CT64" s="46"/>
      <c r="CU64" s="46"/>
      <c r="CV64" s="46"/>
      <c r="CW64" s="46"/>
      <c r="CX64" s="46"/>
      <c r="CY64" s="46"/>
      <c r="CZ64" s="46"/>
      <c r="DA64" s="46"/>
      <c r="DB64" s="46"/>
      <c r="DC64" s="46"/>
      <c r="DD64" s="46"/>
      <c r="DE64" s="46"/>
      <c r="DF64" s="46"/>
      <c r="DG64" s="46"/>
      <c r="DH64" s="46"/>
      <c r="DI64" s="46"/>
    </row>
    <row r="65" spans="1:113" s="43" customFormat="1" x14ac:dyDescent="0.25">
      <c r="A65" s="46"/>
      <c r="B65" s="49">
        <v>60</v>
      </c>
      <c r="C65" s="47" t="s">
        <v>29</v>
      </c>
      <c r="D65" s="71" t="s">
        <v>184</v>
      </c>
      <c r="E65" s="47">
        <v>144</v>
      </c>
      <c r="F65" s="72">
        <f t="shared" si="1"/>
        <v>1550.0016000000001</v>
      </c>
      <c r="G65" s="73">
        <v>4</v>
      </c>
      <c r="H65" s="20">
        <f t="shared" si="2"/>
        <v>13.12</v>
      </c>
      <c r="I65" s="49">
        <v>1976</v>
      </c>
      <c r="J65" s="49">
        <v>2022</v>
      </c>
      <c r="K65" s="49">
        <f t="shared" si="3"/>
        <v>46</v>
      </c>
      <c r="L65" s="49">
        <v>30</v>
      </c>
      <c r="M65" s="74">
        <v>0.1</v>
      </c>
      <c r="N65" s="75">
        <f t="shared" si="4"/>
        <v>3.0000000000000002E-2</v>
      </c>
      <c r="O65" s="76">
        <v>1100</v>
      </c>
      <c r="P65" s="76">
        <f t="shared" si="5"/>
        <v>1705001.76</v>
      </c>
      <c r="Q65" s="76">
        <f t="shared" si="6"/>
        <v>2352902.4288000003</v>
      </c>
      <c r="R65" s="76">
        <f t="shared" si="0"/>
        <v>0</v>
      </c>
      <c r="S65" s="77">
        <v>0</v>
      </c>
      <c r="T65" s="76">
        <f t="shared" si="7"/>
        <v>170500.17600000001</v>
      </c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6"/>
      <c r="CA65" s="46"/>
      <c r="CB65" s="46"/>
      <c r="CC65" s="46"/>
      <c r="CD65" s="46"/>
      <c r="CE65" s="46"/>
      <c r="CF65" s="46"/>
      <c r="CG65" s="46"/>
      <c r="CH65" s="46"/>
      <c r="CI65" s="46"/>
      <c r="CJ65" s="46"/>
      <c r="CK65" s="46"/>
      <c r="CL65" s="46"/>
      <c r="CM65" s="46"/>
      <c r="CN65" s="46"/>
      <c r="CO65" s="46"/>
      <c r="CP65" s="46"/>
      <c r="CQ65" s="46"/>
      <c r="CR65" s="46"/>
      <c r="CS65" s="46"/>
      <c r="CT65" s="46"/>
      <c r="CU65" s="46"/>
      <c r="CV65" s="46"/>
      <c r="CW65" s="46"/>
      <c r="CX65" s="46"/>
      <c r="CY65" s="46"/>
      <c r="CZ65" s="46"/>
      <c r="DA65" s="46"/>
      <c r="DB65" s="46"/>
      <c r="DC65" s="46"/>
      <c r="DD65" s="46"/>
      <c r="DE65" s="46"/>
      <c r="DF65" s="46"/>
      <c r="DG65" s="46"/>
      <c r="DH65" s="46"/>
      <c r="DI65" s="46"/>
    </row>
    <row r="66" spans="1:113" s="43" customFormat="1" ht="24" x14ac:dyDescent="0.25">
      <c r="A66" s="46"/>
      <c r="B66" s="49">
        <v>61</v>
      </c>
      <c r="C66" s="47" t="s">
        <v>155</v>
      </c>
      <c r="D66" s="71" t="s">
        <v>184</v>
      </c>
      <c r="E66" s="47">
        <v>1131</v>
      </c>
      <c r="F66" s="72">
        <f t="shared" si="1"/>
        <v>12173.9709</v>
      </c>
      <c r="G66" s="73">
        <v>4.5</v>
      </c>
      <c r="H66" s="20">
        <f t="shared" si="2"/>
        <v>14.76</v>
      </c>
      <c r="I66" s="49">
        <v>1976</v>
      </c>
      <c r="J66" s="49">
        <v>2022</v>
      </c>
      <c r="K66" s="49">
        <f t="shared" si="3"/>
        <v>46</v>
      </c>
      <c r="L66" s="49">
        <v>30</v>
      </c>
      <c r="M66" s="74">
        <v>0.1</v>
      </c>
      <c r="N66" s="75">
        <f t="shared" si="4"/>
        <v>3.0000000000000002E-2</v>
      </c>
      <c r="O66" s="76">
        <v>1100</v>
      </c>
      <c r="P66" s="76">
        <f t="shared" si="5"/>
        <v>13391367.99</v>
      </c>
      <c r="Q66" s="76">
        <f t="shared" si="6"/>
        <v>18480087.826200001</v>
      </c>
      <c r="R66" s="76">
        <f t="shared" si="0"/>
        <v>0</v>
      </c>
      <c r="S66" s="77">
        <v>0</v>
      </c>
      <c r="T66" s="76">
        <f t="shared" si="7"/>
        <v>1339136.7990000001</v>
      </c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46"/>
      <c r="BT66" s="46"/>
      <c r="BU66" s="46"/>
      <c r="BV66" s="46"/>
      <c r="BW66" s="46"/>
      <c r="BX66" s="46"/>
      <c r="BY66" s="46"/>
      <c r="BZ66" s="46"/>
      <c r="CA66" s="46"/>
      <c r="CB66" s="46"/>
      <c r="CC66" s="46"/>
      <c r="CD66" s="46"/>
      <c r="CE66" s="46"/>
      <c r="CF66" s="46"/>
      <c r="CG66" s="46"/>
      <c r="CH66" s="46"/>
      <c r="CI66" s="46"/>
      <c r="CJ66" s="46"/>
      <c r="CK66" s="46"/>
      <c r="CL66" s="46"/>
      <c r="CM66" s="46"/>
      <c r="CN66" s="46"/>
      <c r="CO66" s="46"/>
      <c r="CP66" s="46"/>
      <c r="CQ66" s="46"/>
      <c r="CR66" s="46"/>
      <c r="CS66" s="46"/>
      <c r="CT66" s="46"/>
      <c r="CU66" s="46"/>
      <c r="CV66" s="46"/>
      <c r="CW66" s="46"/>
      <c r="CX66" s="46"/>
      <c r="CY66" s="46"/>
      <c r="CZ66" s="46"/>
      <c r="DA66" s="46"/>
      <c r="DB66" s="46"/>
      <c r="DC66" s="46"/>
      <c r="DD66" s="46"/>
      <c r="DE66" s="46"/>
      <c r="DF66" s="46"/>
      <c r="DG66" s="46"/>
      <c r="DH66" s="46"/>
      <c r="DI66" s="46"/>
    </row>
    <row r="67" spans="1:113" s="43" customFormat="1" ht="24" x14ac:dyDescent="0.25">
      <c r="A67" s="46"/>
      <c r="B67" s="49">
        <v>62</v>
      </c>
      <c r="C67" s="47" t="s">
        <v>156</v>
      </c>
      <c r="D67" s="71" t="s">
        <v>184</v>
      </c>
      <c r="E67" s="47">
        <v>324</v>
      </c>
      <c r="F67" s="72">
        <f t="shared" si="1"/>
        <v>3487.5036</v>
      </c>
      <c r="G67" s="73">
        <v>4.5</v>
      </c>
      <c r="H67" s="20">
        <f t="shared" si="2"/>
        <v>14.76</v>
      </c>
      <c r="I67" s="49">
        <v>1976</v>
      </c>
      <c r="J67" s="49">
        <v>2022</v>
      </c>
      <c r="K67" s="49">
        <f t="shared" si="3"/>
        <v>46</v>
      </c>
      <c r="L67" s="49">
        <v>30</v>
      </c>
      <c r="M67" s="74">
        <v>0.1</v>
      </c>
      <c r="N67" s="75">
        <f t="shared" si="4"/>
        <v>3.0000000000000002E-2</v>
      </c>
      <c r="O67" s="76">
        <v>1200</v>
      </c>
      <c r="P67" s="76">
        <f t="shared" si="5"/>
        <v>4185004.32</v>
      </c>
      <c r="Q67" s="76">
        <f t="shared" si="6"/>
        <v>5775305.9616</v>
      </c>
      <c r="R67" s="76">
        <f t="shared" si="0"/>
        <v>0</v>
      </c>
      <c r="S67" s="77">
        <v>0</v>
      </c>
      <c r="T67" s="76">
        <f t="shared" si="7"/>
        <v>418500.43200000003</v>
      </c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  <c r="BO67" s="46"/>
      <c r="BP67" s="46"/>
      <c r="BQ67" s="46"/>
      <c r="BR67" s="46"/>
      <c r="BS67" s="46"/>
      <c r="BT67" s="46"/>
      <c r="BU67" s="46"/>
      <c r="BV67" s="46"/>
      <c r="BW67" s="46"/>
      <c r="BX67" s="46"/>
      <c r="BY67" s="46"/>
      <c r="BZ67" s="46"/>
      <c r="CA67" s="46"/>
      <c r="CB67" s="46"/>
      <c r="CC67" s="46"/>
      <c r="CD67" s="46"/>
      <c r="CE67" s="46"/>
      <c r="CF67" s="46"/>
      <c r="CG67" s="46"/>
      <c r="CH67" s="46"/>
      <c r="CI67" s="46"/>
      <c r="CJ67" s="46"/>
      <c r="CK67" s="46"/>
      <c r="CL67" s="46"/>
      <c r="CM67" s="46"/>
      <c r="CN67" s="46"/>
      <c r="CO67" s="46"/>
      <c r="CP67" s="46"/>
      <c r="CQ67" s="46"/>
      <c r="CR67" s="46"/>
      <c r="CS67" s="46"/>
      <c r="CT67" s="46"/>
      <c r="CU67" s="46"/>
      <c r="CV67" s="46"/>
      <c r="CW67" s="46"/>
      <c r="CX67" s="46"/>
      <c r="CY67" s="46"/>
      <c r="CZ67" s="46"/>
      <c r="DA67" s="46"/>
      <c r="DB67" s="46"/>
      <c r="DC67" s="46"/>
      <c r="DD67" s="46"/>
      <c r="DE67" s="46"/>
      <c r="DF67" s="46"/>
      <c r="DG67" s="46"/>
      <c r="DH67" s="46"/>
      <c r="DI67" s="46"/>
    </row>
    <row r="68" spans="1:113" s="43" customFormat="1" x14ac:dyDescent="0.25">
      <c r="A68" s="46"/>
      <c r="B68" s="49">
        <v>63</v>
      </c>
      <c r="C68" s="47" t="s">
        <v>157</v>
      </c>
      <c r="D68" s="71" t="s">
        <v>184</v>
      </c>
      <c r="E68" s="47">
        <v>324</v>
      </c>
      <c r="F68" s="72">
        <f t="shared" si="1"/>
        <v>3487.5036</v>
      </c>
      <c r="G68" s="73">
        <v>4.5</v>
      </c>
      <c r="H68" s="20">
        <f t="shared" si="2"/>
        <v>14.76</v>
      </c>
      <c r="I68" s="49">
        <v>1976</v>
      </c>
      <c r="J68" s="49">
        <v>2022</v>
      </c>
      <c r="K68" s="49">
        <f t="shared" si="3"/>
        <v>46</v>
      </c>
      <c r="L68" s="49">
        <v>30</v>
      </c>
      <c r="M68" s="74">
        <v>0.1</v>
      </c>
      <c r="N68" s="75">
        <f t="shared" si="4"/>
        <v>3.0000000000000002E-2</v>
      </c>
      <c r="O68" s="76">
        <v>1200</v>
      </c>
      <c r="P68" s="76">
        <f t="shared" si="5"/>
        <v>4185004.32</v>
      </c>
      <c r="Q68" s="76">
        <f t="shared" si="6"/>
        <v>5775305.9616</v>
      </c>
      <c r="R68" s="76">
        <f t="shared" si="0"/>
        <v>0</v>
      </c>
      <c r="S68" s="77">
        <v>0</v>
      </c>
      <c r="T68" s="76">
        <f t="shared" si="7"/>
        <v>418500.43200000003</v>
      </c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  <c r="BM68" s="46"/>
      <c r="BN68" s="46"/>
      <c r="BO68" s="46"/>
      <c r="BP68" s="46"/>
      <c r="BQ68" s="46"/>
      <c r="BR68" s="46"/>
      <c r="BS68" s="46"/>
      <c r="BT68" s="46"/>
      <c r="BU68" s="46"/>
      <c r="BV68" s="46"/>
      <c r="BW68" s="46"/>
      <c r="BX68" s="46"/>
      <c r="BY68" s="46"/>
      <c r="BZ68" s="46"/>
      <c r="CA68" s="46"/>
      <c r="CB68" s="46"/>
      <c r="CC68" s="46"/>
      <c r="CD68" s="46"/>
      <c r="CE68" s="46"/>
      <c r="CF68" s="46"/>
      <c r="CG68" s="46"/>
      <c r="CH68" s="46"/>
      <c r="CI68" s="46"/>
      <c r="CJ68" s="46"/>
      <c r="CK68" s="46"/>
      <c r="CL68" s="46"/>
      <c r="CM68" s="46"/>
      <c r="CN68" s="46"/>
      <c r="CO68" s="46"/>
      <c r="CP68" s="46"/>
      <c r="CQ68" s="46"/>
      <c r="CR68" s="46"/>
      <c r="CS68" s="46"/>
      <c r="CT68" s="46"/>
      <c r="CU68" s="46"/>
      <c r="CV68" s="46"/>
      <c r="CW68" s="46"/>
      <c r="CX68" s="46"/>
      <c r="CY68" s="46"/>
      <c r="CZ68" s="46"/>
      <c r="DA68" s="46"/>
      <c r="DB68" s="46"/>
      <c r="DC68" s="46"/>
      <c r="DD68" s="46"/>
      <c r="DE68" s="46"/>
      <c r="DF68" s="46"/>
      <c r="DG68" s="46"/>
      <c r="DH68" s="46"/>
      <c r="DI68" s="46"/>
    </row>
    <row r="69" spans="1:113" s="43" customFormat="1" x14ac:dyDescent="0.25">
      <c r="A69" s="46"/>
      <c r="B69" s="49">
        <v>64</v>
      </c>
      <c r="C69" s="47" t="s">
        <v>158</v>
      </c>
      <c r="D69" s="71" t="s">
        <v>184</v>
      </c>
      <c r="E69" s="47">
        <v>312</v>
      </c>
      <c r="F69" s="72">
        <f t="shared" si="1"/>
        <v>3358.3368</v>
      </c>
      <c r="G69" s="73">
        <v>4.5</v>
      </c>
      <c r="H69" s="20">
        <f t="shared" si="2"/>
        <v>14.76</v>
      </c>
      <c r="I69" s="49">
        <v>1976</v>
      </c>
      <c r="J69" s="49">
        <v>2022</v>
      </c>
      <c r="K69" s="49">
        <f t="shared" si="3"/>
        <v>46</v>
      </c>
      <c r="L69" s="49">
        <v>30</v>
      </c>
      <c r="M69" s="74">
        <v>0.1</v>
      </c>
      <c r="N69" s="75">
        <f t="shared" si="4"/>
        <v>3.0000000000000002E-2</v>
      </c>
      <c r="O69" s="76">
        <v>1100</v>
      </c>
      <c r="P69" s="76">
        <f t="shared" si="5"/>
        <v>3694170.48</v>
      </c>
      <c r="Q69" s="76">
        <f t="shared" si="6"/>
        <v>5097955.2624000004</v>
      </c>
      <c r="R69" s="76">
        <f t="shared" si="0"/>
        <v>0</v>
      </c>
      <c r="S69" s="77">
        <v>0</v>
      </c>
      <c r="T69" s="76">
        <f t="shared" si="7"/>
        <v>369417.04800000001</v>
      </c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  <c r="BL69" s="46"/>
      <c r="BM69" s="46"/>
      <c r="BN69" s="46"/>
      <c r="BO69" s="46"/>
      <c r="BP69" s="46"/>
      <c r="BQ69" s="46"/>
      <c r="BR69" s="46"/>
      <c r="BS69" s="46"/>
      <c r="BT69" s="46"/>
      <c r="BU69" s="46"/>
      <c r="BV69" s="46"/>
      <c r="BW69" s="46"/>
      <c r="BX69" s="46"/>
      <c r="BY69" s="46"/>
      <c r="BZ69" s="46"/>
      <c r="CA69" s="46"/>
      <c r="CB69" s="46"/>
      <c r="CC69" s="46"/>
      <c r="CD69" s="46"/>
      <c r="CE69" s="46"/>
      <c r="CF69" s="46"/>
      <c r="CG69" s="46"/>
      <c r="CH69" s="46"/>
      <c r="CI69" s="46"/>
      <c r="CJ69" s="46"/>
      <c r="CK69" s="46"/>
      <c r="CL69" s="46"/>
      <c r="CM69" s="46"/>
      <c r="CN69" s="46"/>
      <c r="CO69" s="46"/>
      <c r="CP69" s="46"/>
      <c r="CQ69" s="46"/>
      <c r="CR69" s="46"/>
      <c r="CS69" s="46"/>
      <c r="CT69" s="46"/>
      <c r="CU69" s="46"/>
      <c r="CV69" s="46"/>
      <c r="CW69" s="46"/>
      <c r="CX69" s="46"/>
      <c r="CY69" s="46"/>
      <c r="CZ69" s="46"/>
      <c r="DA69" s="46"/>
      <c r="DB69" s="46"/>
      <c r="DC69" s="46"/>
      <c r="DD69" s="46"/>
      <c r="DE69" s="46"/>
      <c r="DF69" s="46"/>
      <c r="DG69" s="46"/>
      <c r="DH69" s="46"/>
      <c r="DI69" s="46"/>
    </row>
    <row r="70" spans="1:113" s="43" customFormat="1" x14ac:dyDescent="0.25">
      <c r="A70" s="46"/>
      <c r="B70" s="49">
        <v>65</v>
      </c>
      <c r="C70" s="47" t="s">
        <v>21</v>
      </c>
      <c r="D70" s="71" t="s">
        <v>183</v>
      </c>
      <c r="E70" s="47">
        <v>36</v>
      </c>
      <c r="F70" s="72">
        <f t="shared" si="1"/>
        <v>387.50040000000001</v>
      </c>
      <c r="G70" s="73">
        <v>3</v>
      </c>
      <c r="H70" s="20">
        <f t="shared" si="2"/>
        <v>9.84</v>
      </c>
      <c r="I70" s="49">
        <v>1976</v>
      </c>
      <c r="J70" s="49">
        <v>2022</v>
      </c>
      <c r="K70" s="49">
        <f t="shared" si="3"/>
        <v>46</v>
      </c>
      <c r="L70" s="49">
        <v>60</v>
      </c>
      <c r="M70" s="74">
        <v>0.1</v>
      </c>
      <c r="N70" s="75">
        <f t="shared" si="4"/>
        <v>1.5000000000000001E-2</v>
      </c>
      <c r="O70" s="76">
        <v>900</v>
      </c>
      <c r="P70" s="76">
        <f t="shared" si="5"/>
        <v>348750.36</v>
      </c>
      <c r="Q70" s="76">
        <f t="shared" si="6"/>
        <v>240637.74840000001</v>
      </c>
      <c r="R70" s="76">
        <f t="shared" ref="R70:R90" si="8">MAX(P70-Q70,0)</f>
        <v>108112.61159999997</v>
      </c>
      <c r="S70" s="77">
        <v>0</v>
      </c>
      <c r="T70" s="76">
        <f t="shared" si="7"/>
        <v>108112.61159999997</v>
      </c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46"/>
      <c r="BQ70" s="46"/>
      <c r="BR70" s="46"/>
      <c r="BS70" s="46"/>
      <c r="BT70" s="46"/>
      <c r="BU70" s="46"/>
      <c r="BV70" s="46"/>
      <c r="BW70" s="46"/>
      <c r="BX70" s="46"/>
      <c r="BY70" s="46"/>
      <c r="BZ70" s="46"/>
      <c r="CA70" s="46"/>
      <c r="CB70" s="46"/>
      <c r="CC70" s="46"/>
      <c r="CD70" s="46"/>
      <c r="CE70" s="46"/>
      <c r="CF70" s="46"/>
      <c r="CG70" s="46"/>
      <c r="CH70" s="46"/>
      <c r="CI70" s="46"/>
      <c r="CJ70" s="46"/>
      <c r="CK70" s="46"/>
      <c r="CL70" s="46"/>
      <c r="CM70" s="46"/>
      <c r="CN70" s="46"/>
      <c r="CO70" s="46"/>
      <c r="CP70" s="46"/>
      <c r="CQ70" s="46"/>
      <c r="CR70" s="46"/>
      <c r="CS70" s="46"/>
      <c r="CT70" s="46"/>
      <c r="CU70" s="46"/>
      <c r="CV70" s="46"/>
      <c r="CW70" s="46"/>
      <c r="CX70" s="46"/>
      <c r="CY70" s="46"/>
      <c r="CZ70" s="46"/>
      <c r="DA70" s="46"/>
      <c r="DB70" s="46"/>
      <c r="DC70" s="46"/>
      <c r="DD70" s="46"/>
      <c r="DE70" s="46"/>
      <c r="DF70" s="46"/>
      <c r="DG70" s="46"/>
      <c r="DH70" s="46"/>
      <c r="DI70" s="46"/>
    </row>
    <row r="71" spans="1:113" s="43" customFormat="1" x14ac:dyDescent="0.25">
      <c r="A71" s="46"/>
      <c r="B71" s="49">
        <v>66</v>
      </c>
      <c r="C71" s="47" t="s">
        <v>160</v>
      </c>
      <c r="D71" s="71" t="s">
        <v>184</v>
      </c>
      <c r="E71" s="47">
        <v>439</v>
      </c>
      <c r="F71" s="72">
        <f t="shared" ref="F71:F90" si="9">E71*10.7639</f>
        <v>4725.3521000000001</v>
      </c>
      <c r="G71" s="73">
        <v>6</v>
      </c>
      <c r="H71" s="20">
        <f t="shared" ref="H71:H90" si="10">G71*3.28</f>
        <v>19.68</v>
      </c>
      <c r="I71" s="49">
        <v>1976</v>
      </c>
      <c r="J71" s="49">
        <v>2022</v>
      </c>
      <c r="K71" s="49">
        <f t="shared" ref="K71:K90" si="11">J71-I71</f>
        <v>46</v>
      </c>
      <c r="L71" s="49">
        <v>30</v>
      </c>
      <c r="M71" s="74">
        <v>0.1</v>
      </c>
      <c r="N71" s="75">
        <f t="shared" ref="N71:N90" si="12">(1-M71)/L71</f>
        <v>3.0000000000000002E-2</v>
      </c>
      <c r="O71" s="76">
        <v>1100</v>
      </c>
      <c r="P71" s="76">
        <f t="shared" ref="P71:P90" si="13">O71*F71</f>
        <v>5197887.3100000005</v>
      </c>
      <c r="Q71" s="76">
        <f t="shared" ref="Q71:Q90" si="14">P71*N71*K71</f>
        <v>7173084.4878000012</v>
      </c>
      <c r="R71" s="76">
        <f t="shared" si="8"/>
        <v>0</v>
      </c>
      <c r="S71" s="77">
        <v>0</v>
      </c>
      <c r="T71" s="76">
        <f t="shared" ref="T71:T90" si="15">IF(R71&gt;M71*P71,R71*(1+S71),P71*M71)</f>
        <v>519788.73100000009</v>
      </c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  <c r="BO71" s="46"/>
      <c r="BP71" s="46"/>
      <c r="BQ71" s="46"/>
      <c r="BR71" s="46"/>
      <c r="BS71" s="46"/>
      <c r="BT71" s="46"/>
      <c r="BU71" s="46"/>
      <c r="BV71" s="46"/>
      <c r="BW71" s="46"/>
      <c r="BX71" s="46"/>
      <c r="BY71" s="46"/>
      <c r="BZ71" s="46"/>
      <c r="CA71" s="46"/>
      <c r="CB71" s="46"/>
      <c r="CC71" s="46"/>
      <c r="CD71" s="46"/>
      <c r="CE71" s="46"/>
      <c r="CF71" s="46"/>
      <c r="CG71" s="46"/>
      <c r="CH71" s="46"/>
      <c r="CI71" s="46"/>
      <c r="CJ71" s="46"/>
      <c r="CK71" s="46"/>
      <c r="CL71" s="46"/>
      <c r="CM71" s="46"/>
      <c r="CN71" s="46"/>
      <c r="CO71" s="46"/>
      <c r="CP71" s="46"/>
      <c r="CQ71" s="46"/>
      <c r="CR71" s="46"/>
      <c r="CS71" s="46"/>
      <c r="CT71" s="46"/>
      <c r="CU71" s="46"/>
      <c r="CV71" s="46"/>
      <c r="CW71" s="46"/>
      <c r="CX71" s="46"/>
      <c r="CY71" s="46"/>
      <c r="CZ71" s="46"/>
      <c r="DA71" s="46"/>
      <c r="DB71" s="46"/>
      <c r="DC71" s="46"/>
      <c r="DD71" s="46"/>
      <c r="DE71" s="46"/>
      <c r="DF71" s="46"/>
      <c r="DG71" s="46"/>
      <c r="DH71" s="46"/>
      <c r="DI71" s="46"/>
    </row>
    <row r="72" spans="1:113" s="45" customFormat="1" ht="24" x14ac:dyDescent="0.25">
      <c r="A72" s="46"/>
      <c r="B72" s="49">
        <v>67</v>
      </c>
      <c r="C72" s="47" t="s">
        <v>161</v>
      </c>
      <c r="D72" s="71" t="s">
        <v>184</v>
      </c>
      <c r="E72" s="47">
        <v>200</v>
      </c>
      <c r="F72" s="72">
        <f t="shared" si="9"/>
        <v>2152.7799999999997</v>
      </c>
      <c r="G72" s="73">
        <v>3</v>
      </c>
      <c r="H72" s="20">
        <f t="shared" si="10"/>
        <v>9.84</v>
      </c>
      <c r="I72" s="49">
        <v>1976</v>
      </c>
      <c r="J72" s="49">
        <v>2022</v>
      </c>
      <c r="K72" s="49">
        <f t="shared" si="11"/>
        <v>46</v>
      </c>
      <c r="L72" s="49">
        <v>30</v>
      </c>
      <c r="M72" s="74">
        <v>0.1</v>
      </c>
      <c r="N72" s="75">
        <f t="shared" si="12"/>
        <v>3.0000000000000002E-2</v>
      </c>
      <c r="O72" s="76">
        <v>1100</v>
      </c>
      <c r="P72" s="76">
        <f t="shared" si="13"/>
        <v>2368057.9999999995</v>
      </c>
      <c r="Q72" s="76">
        <f t="shared" si="14"/>
        <v>3267920.0399999996</v>
      </c>
      <c r="R72" s="76">
        <f t="shared" si="8"/>
        <v>0</v>
      </c>
      <c r="S72" s="77">
        <v>0</v>
      </c>
      <c r="T72" s="76">
        <f t="shared" si="15"/>
        <v>236805.79999999996</v>
      </c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46"/>
      <c r="BS72" s="46"/>
      <c r="BT72" s="46"/>
      <c r="BU72" s="46"/>
      <c r="BV72" s="46"/>
      <c r="BW72" s="46"/>
      <c r="BX72" s="46"/>
      <c r="BY72" s="46"/>
      <c r="BZ72" s="46"/>
      <c r="CA72" s="46"/>
      <c r="CB72" s="46"/>
      <c r="CC72" s="46"/>
      <c r="CD72" s="46"/>
      <c r="CE72" s="46"/>
      <c r="CF72" s="46"/>
      <c r="CG72" s="46"/>
      <c r="CH72" s="46"/>
      <c r="CI72" s="46"/>
      <c r="CJ72" s="46"/>
      <c r="CK72" s="46"/>
      <c r="CL72" s="46"/>
      <c r="CM72" s="46"/>
      <c r="CN72" s="46"/>
      <c r="CO72" s="46"/>
      <c r="CP72" s="46"/>
      <c r="CQ72" s="46"/>
      <c r="CR72" s="46"/>
      <c r="CS72" s="46"/>
      <c r="CT72" s="46"/>
      <c r="CU72" s="46"/>
      <c r="CV72" s="46"/>
      <c r="CW72" s="46"/>
      <c r="CX72" s="46"/>
      <c r="CY72" s="46"/>
      <c r="CZ72" s="46"/>
      <c r="DA72" s="46"/>
      <c r="DB72" s="46"/>
      <c r="DC72" s="46"/>
      <c r="DD72" s="46"/>
      <c r="DE72" s="46"/>
      <c r="DF72" s="46"/>
      <c r="DG72" s="46"/>
      <c r="DH72" s="46"/>
      <c r="DI72" s="46"/>
    </row>
    <row r="73" spans="1:113" s="44" customFormat="1" ht="24" x14ac:dyDescent="0.25">
      <c r="A73" s="46"/>
      <c r="B73" s="49">
        <v>68</v>
      </c>
      <c r="C73" s="47" t="s">
        <v>162</v>
      </c>
      <c r="D73" s="71" t="s">
        <v>184</v>
      </c>
      <c r="E73" s="47">
        <v>120</v>
      </c>
      <c r="F73" s="72">
        <f t="shared" si="9"/>
        <v>1291.6679999999999</v>
      </c>
      <c r="G73" s="73">
        <v>3.5</v>
      </c>
      <c r="H73" s="20">
        <f t="shared" si="10"/>
        <v>11.479999999999999</v>
      </c>
      <c r="I73" s="49">
        <v>1976</v>
      </c>
      <c r="J73" s="49">
        <v>2022</v>
      </c>
      <c r="K73" s="49">
        <f t="shared" si="11"/>
        <v>46</v>
      </c>
      <c r="L73" s="49">
        <v>30</v>
      </c>
      <c r="M73" s="74">
        <v>0.1</v>
      </c>
      <c r="N73" s="75">
        <f t="shared" si="12"/>
        <v>3.0000000000000002E-2</v>
      </c>
      <c r="O73" s="76">
        <v>1100</v>
      </c>
      <c r="P73" s="76">
        <f t="shared" si="13"/>
        <v>1420834.7999999998</v>
      </c>
      <c r="Q73" s="76">
        <f t="shared" si="14"/>
        <v>1960752.0239999997</v>
      </c>
      <c r="R73" s="76">
        <f t="shared" si="8"/>
        <v>0</v>
      </c>
      <c r="S73" s="77">
        <v>0</v>
      </c>
      <c r="T73" s="76">
        <f t="shared" si="15"/>
        <v>142083.47999999998</v>
      </c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  <c r="BM73" s="46"/>
      <c r="BN73" s="46"/>
      <c r="BO73" s="46"/>
      <c r="BP73" s="46"/>
      <c r="BQ73" s="46"/>
      <c r="BR73" s="46"/>
      <c r="BS73" s="46"/>
      <c r="BT73" s="46"/>
      <c r="BU73" s="46"/>
      <c r="BV73" s="46"/>
      <c r="BW73" s="46"/>
      <c r="BX73" s="46"/>
      <c r="BY73" s="46"/>
      <c r="BZ73" s="46"/>
      <c r="CA73" s="46"/>
      <c r="CB73" s="46"/>
      <c r="CC73" s="46"/>
      <c r="CD73" s="46"/>
      <c r="CE73" s="46"/>
      <c r="CF73" s="46"/>
      <c r="CG73" s="46"/>
      <c r="CH73" s="46"/>
      <c r="CI73" s="46"/>
      <c r="CJ73" s="46"/>
      <c r="CK73" s="46"/>
      <c r="CL73" s="46"/>
      <c r="CM73" s="46"/>
      <c r="CN73" s="46"/>
      <c r="CO73" s="46"/>
      <c r="CP73" s="46"/>
      <c r="CQ73" s="46"/>
      <c r="CR73" s="46"/>
      <c r="CS73" s="46"/>
      <c r="CT73" s="46"/>
      <c r="CU73" s="46"/>
      <c r="CV73" s="46"/>
      <c r="CW73" s="46"/>
      <c r="CX73" s="46"/>
      <c r="CY73" s="46"/>
      <c r="CZ73" s="46"/>
      <c r="DA73" s="46"/>
      <c r="DB73" s="46"/>
      <c r="DC73" s="46"/>
      <c r="DD73" s="46"/>
      <c r="DE73" s="46"/>
      <c r="DF73" s="46"/>
      <c r="DG73" s="46"/>
      <c r="DH73" s="46"/>
      <c r="DI73" s="46"/>
    </row>
    <row r="74" spans="1:113" s="43" customFormat="1" ht="24" x14ac:dyDescent="0.25">
      <c r="A74" s="46"/>
      <c r="B74" s="49">
        <v>69</v>
      </c>
      <c r="C74" s="47" t="s">
        <v>163</v>
      </c>
      <c r="D74" s="71" t="s">
        <v>184</v>
      </c>
      <c r="E74" s="47">
        <v>2160</v>
      </c>
      <c r="F74" s="72">
        <f t="shared" si="9"/>
        <v>23250.023999999998</v>
      </c>
      <c r="G74" s="73">
        <v>5.5</v>
      </c>
      <c r="H74" s="20">
        <f t="shared" si="10"/>
        <v>18.04</v>
      </c>
      <c r="I74" s="49">
        <v>1976</v>
      </c>
      <c r="J74" s="49">
        <v>2022</v>
      </c>
      <c r="K74" s="49">
        <f t="shared" si="11"/>
        <v>46</v>
      </c>
      <c r="L74" s="49">
        <v>30</v>
      </c>
      <c r="M74" s="74">
        <v>0.1</v>
      </c>
      <c r="N74" s="75">
        <f t="shared" si="12"/>
        <v>3.0000000000000002E-2</v>
      </c>
      <c r="O74" s="76">
        <v>1200</v>
      </c>
      <c r="P74" s="76">
        <f t="shared" si="13"/>
        <v>27900028.799999997</v>
      </c>
      <c r="Q74" s="76">
        <f t="shared" si="14"/>
        <v>38502039.743999995</v>
      </c>
      <c r="R74" s="76">
        <f t="shared" si="8"/>
        <v>0</v>
      </c>
      <c r="S74" s="77">
        <v>0</v>
      </c>
      <c r="T74" s="76">
        <f t="shared" si="15"/>
        <v>2790002.88</v>
      </c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46"/>
      <c r="BK74" s="46"/>
      <c r="BL74" s="46"/>
      <c r="BM74" s="46"/>
      <c r="BN74" s="46"/>
      <c r="BO74" s="46"/>
      <c r="BP74" s="46"/>
      <c r="BQ74" s="46"/>
      <c r="BR74" s="46"/>
      <c r="BS74" s="46"/>
      <c r="BT74" s="46"/>
      <c r="BU74" s="46"/>
      <c r="BV74" s="46"/>
      <c r="BW74" s="46"/>
      <c r="BX74" s="46"/>
      <c r="BY74" s="46"/>
      <c r="BZ74" s="46"/>
      <c r="CA74" s="46"/>
      <c r="CB74" s="46"/>
      <c r="CC74" s="46"/>
      <c r="CD74" s="46"/>
      <c r="CE74" s="46"/>
      <c r="CF74" s="46"/>
      <c r="CG74" s="46"/>
      <c r="CH74" s="46"/>
      <c r="CI74" s="46"/>
      <c r="CJ74" s="46"/>
      <c r="CK74" s="46"/>
      <c r="CL74" s="46"/>
      <c r="CM74" s="46"/>
      <c r="CN74" s="46"/>
      <c r="CO74" s="46"/>
      <c r="CP74" s="46"/>
      <c r="CQ74" s="46"/>
      <c r="CR74" s="46"/>
      <c r="CS74" s="46"/>
      <c r="CT74" s="46"/>
      <c r="CU74" s="46"/>
      <c r="CV74" s="46"/>
      <c r="CW74" s="46"/>
      <c r="CX74" s="46"/>
      <c r="CY74" s="46"/>
      <c r="CZ74" s="46"/>
      <c r="DA74" s="46"/>
      <c r="DB74" s="46"/>
      <c r="DC74" s="46"/>
      <c r="DD74" s="46"/>
      <c r="DE74" s="46"/>
      <c r="DF74" s="46"/>
      <c r="DG74" s="46"/>
      <c r="DH74" s="46"/>
      <c r="DI74" s="46"/>
    </row>
    <row r="75" spans="1:113" s="43" customFormat="1" ht="36" x14ac:dyDescent="0.25">
      <c r="A75" s="46"/>
      <c r="B75" s="49">
        <v>70</v>
      </c>
      <c r="C75" s="47" t="s">
        <v>164</v>
      </c>
      <c r="D75" s="71" t="s">
        <v>183</v>
      </c>
      <c r="E75" s="47">
        <v>2916</v>
      </c>
      <c r="F75" s="72">
        <f t="shared" si="9"/>
        <v>31387.5324</v>
      </c>
      <c r="G75" s="73">
        <v>6.5</v>
      </c>
      <c r="H75" s="20">
        <f t="shared" si="10"/>
        <v>21.32</v>
      </c>
      <c r="I75" s="49">
        <v>1976</v>
      </c>
      <c r="J75" s="49">
        <v>2022</v>
      </c>
      <c r="K75" s="49">
        <f t="shared" si="11"/>
        <v>46</v>
      </c>
      <c r="L75" s="49">
        <v>60</v>
      </c>
      <c r="M75" s="74">
        <v>0.1</v>
      </c>
      <c r="N75" s="75">
        <f t="shared" si="12"/>
        <v>1.5000000000000001E-2</v>
      </c>
      <c r="O75" s="76">
        <v>1200</v>
      </c>
      <c r="P75" s="76">
        <f t="shared" si="13"/>
        <v>37665038.880000003</v>
      </c>
      <c r="Q75" s="76">
        <f t="shared" si="14"/>
        <v>25988876.827200007</v>
      </c>
      <c r="R75" s="76">
        <f t="shared" si="8"/>
        <v>11676162.052799996</v>
      </c>
      <c r="S75" s="77">
        <v>0</v>
      </c>
      <c r="T75" s="76">
        <f t="shared" si="15"/>
        <v>11676162.052799996</v>
      </c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6"/>
      <c r="BS75" s="46"/>
      <c r="BT75" s="46"/>
      <c r="BU75" s="46"/>
      <c r="BV75" s="46"/>
      <c r="BW75" s="46"/>
      <c r="BX75" s="46"/>
      <c r="BY75" s="46"/>
      <c r="BZ75" s="46"/>
      <c r="CA75" s="46"/>
      <c r="CB75" s="46"/>
      <c r="CC75" s="46"/>
      <c r="CD75" s="46"/>
      <c r="CE75" s="46"/>
      <c r="CF75" s="46"/>
      <c r="CG75" s="46"/>
      <c r="CH75" s="46"/>
      <c r="CI75" s="46"/>
      <c r="CJ75" s="46"/>
      <c r="CK75" s="46"/>
      <c r="CL75" s="46"/>
      <c r="CM75" s="46"/>
      <c r="CN75" s="46"/>
      <c r="CO75" s="46"/>
      <c r="CP75" s="46"/>
      <c r="CQ75" s="46"/>
      <c r="CR75" s="46"/>
      <c r="CS75" s="46"/>
      <c r="CT75" s="46"/>
      <c r="CU75" s="46"/>
      <c r="CV75" s="46"/>
      <c r="CW75" s="46"/>
      <c r="CX75" s="46"/>
      <c r="CY75" s="46"/>
      <c r="CZ75" s="46"/>
      <c r="DA75" s="46"/>
      <c r="DB75" s="46"/>
      <c r="DC75" s="46"/>
      <c r="DD75" s="46"/>
      <c r="DE75" s="46"/>
      <c r="DF75" s="46"/>
      <c r="DG75" s="46"/>
      <c r="DH75" s="46"/>
      <c r="DI75" s="46"/>
    </row>
    <row r="76" spans="1:113" s="44" customFormat="1" ht="48" x14ac:dyDescent="0.25">
      <c r="A76" s="46"/>
      <c r="B76" s="49">
        <v>71</v>
      </c>
      <c r="C76" s="47" t="s">
        <v>165</v>
      </c>
      <c r="D76" s="71" t="s">
        <v>186</v>
      </c>
      <c r="E76" s="47">
        <v>2500</v>
      </c>
      <c r="F76" s="72">
        <f t="shared" si="9"/>
        <v>26909.75</v>
      </c>
      <c r="G76" s="73">
        <v>3.5</v>
      </c>
      <c r="H76" s="20">
        <f t="shared" si="10"/>
        <v>11.479999999999999</v>
      </c>
      <c r="I76" s="49">
        <v>1976</v>
      </c>
      <c r="J76" s="49">
        <v>2022</v>
      </c>
      <c r="K76" s="49">
        <f t="shared" si="11"/>
        <v>46</v>
      </c>
      <c r="L76" s="49">
        <v>45</v>
      </c>
      <c r="M76" s="74">
        <v>0.1</v>
      </c>
      <c r="N76" s="75">
        <f t="shared" si="12"/>
        <v>0.02</v>
      </c>
      <c r="O76" s="76">
        <v>1200</v>
      </c>
      <c r="P76" s="76">
        <f t="shared" si="13"/>
        <v>32291700</v>
      </c>
      <c r="Q76" s="76">
        <f t="shared" si="14"/>
        <v>29708364</v>
      </c>
      <c r="R76" s="76">
        <f t="shared" si="8"/>
        <v>2583336</v>
      </c>
      <c r="S76" s="77">
        <v>0</v>
      </c>
      <c r="T76" s="76">
        <f t="shared" si="15"/>
        <v>3229170</v>
      </c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6"/>
      <c r="BL76" s="46"/>
      <c r="BM76" s="46"/>
      <c r="BN76" s="46"/>
      <c r="BO76" s="46"/>
      <c r="BP76" s="46"/>
      <c r="BQ76" s="46"/>
      <c r="BR76" s="46"/>
      <c r="BS76" s="46"/>
      <c r="BT76" s="46"/>
      <c r="BU76" s="46"/>
      <c r="BV76" s="46"/>
      <c r="BW76" s="46"/>
      <c r="BX76" s="46"/>
      <c r="BY76" s="46"/>
      <c r="BZ76" s="46"/>
      <c r="CA76" s="46"/>
      <c r="CB76" s="46"/>
      <c r="CC76" s="46"/>
      <c r="CD76" s="46"/>
      <c r="CE76" s="46"/>
      <c r="CF76" s="46"/>
      <c r="CG76" s="46"/>
      <c r="CH76" s="46"/>
      <c r="CI76" s="46"/>
      <c r="CJ76" s="46"/>
      <c r="CK76" s="46"/>
      <c r="CL76" s="46"/>
      <c r="CM76" s="46"/>
      <c r="CN76" s="46"/>
      <c r="CO76" s="46"/>
      <c r="CP76" s="46"/>
      <c r="CQ76" s="46"/>
      <c r="CR76" s="46"/>
      <c r="CS76" s="46"/>
      <c r="CT76" s="46"/>
      <c r="CU76" s="46"/>
      <c r="CV76" s="46"/>
      <c r="CW76" s="46"/>
      <c r="CX76" s="46"/>
      <c r="CY76" s="46"/>
      <c r="CZ76" s="46"/>
      <c r="DA76" s="46"/>
      <c r="DB76" s="46"/>
      <c r="DC76" s="46"/>
      <c r="DD76" s="46"/>
      <c r="DE76" s="46"/>
      <c r="DF76" s="46"/>
      <c r="DG76" s="46"/>
      <c r="DH76" s="46"/>
      <c r="DI76" s="46"/>
    </row>
    <row r="77" spans="1:113" s="43" customFormat="1" ht="24" x14ac:dyDescent="0.25">
      <c r="A77" s="46"/>
      <c r="B77" s="49">
        <v>72</v>
      </c>
      <c r="C77" s="47" t="s">
        <v>166</v>
      </c>
      <c r="D77" s="71" t="s">
        <v>184</v>
      </c>
      <c r="E77" s="47">
        <v>310</v>
      </c>
      <c r="F77" s="72">
        <f t="shared" si="9"/>
        <v>3336.8089999999997</v>
      </c>
      <c r="G77" s="73">
        <v>4.5</v>
      </c>
      <c r="H77" s="20">
        <f t="shared" si="10"/>
        <v>14.76</v>
      </c>
      <c r="I77" s="49">
        <v>1976</v>
      </c>
      <c r="J77" s="49">
        <v>2022</v>
      </c>
      <c r="K77" s="49">
        <f t="shared" si="11"/>
        <v>46</v>
      </c>
      <c r="L77" s="49">
        <v>30</v>
      </c>
      <c r="M77" s="74">
        <v>0.1</v>
      </c>
      <c r="N77" s="75">
        <f t="shared" si="12"/>
        <v>3.0000000000000002E-2</v>
      </c>
      <c r="O77" s="76">
        <v>1200</v>
      </c>
      <c r="P77" s="76">
        <f t="shared" si="13"/>
        <v>4004170.8</v>
      </c>
      <c r="Q77" s="76">
        <f t="shared" si="14"/>
        <v>5525755.7040000008</v>
      </c>
      <c r="R77" s="76">
        <f t="shared" si="8"/>
        <v>0</v>
      </c>
      <c r="S77" s="77">
        <v>0</v>
      </c>
      <c r="T77" s="76">
        <f t="shared" si="15"/>
        <v>400417.08</v>
      </c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6"/>
      <c r="BO77" s="46"/>
      <c r="BP77" s="46"/>
      <c r="BQ77" s="46"/>
      <c r="BR77" s="46"/>
      <c r="BS77" s="46"/>
      <c r="BT77" s="46"/>
      <c r="BU77" s="46"/>
      <c r="BV77" s="46"/>
      <c r="BW77" s="46"/>
      <c r="BX77" s="46"/>
      <c r="BY77" s="46"/>
      <c r="BZ77" s="46"/>
      <c r="CA77" s="46"/>
      <c r="CB77" s="46"/>
      <c r="CC77" s="46"/>
      <c r="CD77" s="46"/>
      <c r="CE77" s="46"/>
      <c r="CF77" s="46"/>
      <c r="CG77" s="46"/>
      <c r="CH77" s="46"/>
      <c r="CI77" s="46"/>
      <c r="CJ77" s="46"/>
      <c r="CK77" s="46"/>
      <c r="CL77" s="46"/>
      <c r="CM77" s="46"/>
      <c r="CN77" s="46"/>
      <c r="CO77" s="46"/>
      <c r="CP77" s="46"/>
      <c r="CQ77" s="46"/>
      <c r="CR77" s="46"/>
      <c r="CS77" s="46"/>
      <c r="CT77" s="46"/>
      <c r="CU77" s="46"/>
      <c r="CV77" s="46"/>
      <c r="CW77" s="46"/>
      <c r="CX77" s="46"/>
      <c r="CY77" s="46"/>
      <c r="CZ77" s="46"/>
      <c r="DA77" s="46"/>
      <c r="DB77" s="46"/>
      <c r="DC77" s="46"/>
      <c r="DD77" s="46"/>
      <c r="DE77" s="46"/>
      <c r="DF77" s="46"/>
      <c r="DG77" s="46"/>
      <c r="DH77" s="46"/>
      <c r="DI77" s="46"/>
    </row>
    <row r="78" spans="1:113" s="43" customFormat="1" ht="24" x14ac:dyDescent="0.25">
      <c r="A78" s="46"/>
      <c r="B78" s="49">
        <v>73</v>
      </c>
      <c r="C78" s="47" t="s">
        <v>167</v>
      </c>
      <c r="D78" s="71" t="s">
        <v>184</v>
      </c>
      <c r="E78" s="47">
        <v>380</v>
      </c>
      <c r="F78" s="72">
        <f t="shared" si="9"/>
        <v>4090.2819999999997</v>
      </c>
      <c r="G78" s="73">
        <v>4.5</v>
      </c>
      <c r="H78" s="20">
        <f t="shared" si="10"/>
        <v>14.76</v>
      </c>
      <c r="I78" s="49">
        <v>1976</v>
      </c>
      <c r="J78" s="49">
        <v>2022</v>
      </c>
      <c r="K78" s="49">
        <f t="shared" si="11"/>
        <v>46</v>
      </c>
      <c r="L78" s="49">
        <v>30</v>
      </c>
      <c r="M78" s="74">
        <v>0.1</v>
      </c>
      <c r="N78" s="75">
        <f t="shared" si="12"/>
        <v>3.0000000000000002E-2</v>
      </c>
      <c r="O78" s="76">
        <v>1200</v>
      </c>
      <c r="P78" s="76">
        <f t="shared" si="13"/>
        <v>4908338.3999999994</v>
      </c>
      <c r="Q78" s="76">
        <f t="shared" si="14"/>
        <v>6773506.9920000006</v>
      </c>
      <c r="R78" s="76">
        <f t="shared" si="8"/>
        <v>0</v>
      </c>
      <c r="S78" s="77">
        <v>0</v>
      </c>
      <c r="T78" s="76">
        <f t="shared" si="15"/>
        <v>490833.83999999997</v>
      </c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  <c r="BM78" s="46"/>
      <c r="BN78" s="46"/>
      <c r="BO78" s="46"/>
      <c r="BP78" s="46"/>
      <c r="BQ78" s="46"/>
      <c r="BR78" s="46"/>
      <c r="BS78" s="46"/>
      <c r="BT78" s="46"/>
      <c r="BU78" s="46"/>
      <c r="BV78" s="46"/>
      <c r="BW78" s="46"/>
      <c r="BX78" s="46"/>
      <c r="BY78" s="46"/>
      <c r="BZ78" s="46"/>
      <c r="CA78" s="46"/>
      <c r="CB78" s="46"/>
      <c r="CC78" s="46"/>
      <c r="CD78" s="46"/>
      <c r="CE78" s="46"/>
      <c r="CF78" s="46"/>
      <c r="CG78" s="46"/>
      <c r="CH78" s="46"/>
      <c r="CI78" s="46"/>
      <c r="CJ78" s="46"/>
      <c r="CK78" s="46"/>
      <c r="CL78" s="46"/>
      <c r="CM78" s="46"/>
      <c r="CN78" s="46"/>
      <c r="CO78" s="46"/>
      <c r="CP78" s="46"/>
      <c r="CQ78" s="46"/>
      <c r="CR78" s="46"/>
      <c r="CS78" s="46"/>
      <c r="CT78" s="46"/>
      <c r="CU78" s="46"/>
      <c r="CV78" s="46"/>
      <c r="CW78" s="46"/>
      <c r="CX78" s="46"/>
      <c r="CY78" s="46"/>
      <c r="CZ78" s="46"/>
      <c r="DA78" s="46"/>
      <c r="DB78" s="46"/>
      <c r="DC78" s="46"/>
      <c r="DD78" s="46"/>
      <c r="DE78" s="46"/>
      <c r="DF78" s="46"/>
      <c r="DG78" s="46"/>
      <c r="DH78" s="46"/>
      <c r="DI78" s="46"/>
    </row>
    <row r="79" spans="1:113" s="43" customFormat="1" ht="24" x14ac:dyDescent="0.25">
      <c r="A79" s="46"/>
      <c r="B79" s="49">
        <v>74</v>
      </c>
      <c r="C79" s="47" t="s">
        <v>168</v>
      </c>
      <c r="D79" s="71" t="s">
        <v>184</v>
      </c>
      <c r="E79" s="47">
        <v>280</v>
      </c>
      <c r="F79" s="72">
        <f t="shared" si="9"/>
        <v>3013.8919999999998</v>
      </c>
      <c r="G79" s="73">
        <v>16</v>
      </c>
      <c r="H79" s="20">
        <f t="shared" si="10"/>
        <v>52.48</v>
      </c>
      <c r="I79" s="49">
        <v>2006</v>
      </c>
      <c r="J79" s="49">
        <v>2022</v>
      </c>
      <c r="K79" s="49">
        <f t="shared" si="11"/>
        <v>16</v>
      </c>
      <c r="L79" s="49">
        <v>30</v>
      </c>
      <c r="M79" s="74">
        <v>0.1</v>
      </c>
      <c r="N79" s="75">
        <f t="shared" si="12"/>
        <v>3.0000000000000002E-2</v>
      </c>
      <c r="O79" s="76">
        <v>1500</v>
      </c>
      <c r="P79" s="76">
        <f t="shared" si="13"/>
        <v>4520838</v>
      </c>
      <c r="Q79" s="76">
        <f t="shared" si="14"/>
        <v>2170002.2400000002</v>
      </c>
      <c r="R79" s="76">
        <f t="shared" si="8"/>
        <v>2350835.7599999998</v>
      </c>
      <c r="S79" s="77">
        <v>0</v>
      </c>
      <c r="T79" s="76">
        <f t="shared" si="15"/>
        <v>2350835.7599999998</v>
      </c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46"/>
      <c r="BI79" s="46"/>
      <c r="BJ79" s="46"/>
      <c r="BK79" s="46"/>
      <c r="BL79" s="46"/>
      <c r="BM79" s="46"/>
      <c r="BN79" s="46"/>
      <c r="BO79" s="46"/>
      <c r="BP79" s="46"/>
      <c r="BQ79" s="46"/>
      <c r="BR79" s="46"/>
      <c r="BS79" s="46"/>
      <c r="BT79" s="46"/>
      <c r="BU79" s="46"/>
      <c r="BV79" s="46"/>
      <c r="BW79" s="46"/>
      <c r="BX79" s="46"/>
      <c r="BY79" s="46"/>
      <c r="BZ79" s="46"/>
      <c r="CA79" s="46"/>
      <c r="CB79" s="46"/>
      <c r="CC79" s="46"/>
      <c r="CD79" s="46"/>
      <c r="CE79" s="46"/>
      <c r="CF79" s="46"/>
      <c r="CG79" s="46"/>
      <c r="CH79" s="46"/>
      <c r="CI79" s="46"/>
      <c r="CJ79" s="46"/>
      <c r="CK79" s="46"/>
      <c r="CL79" s="46"/>
      <c r="CM79" s="46"/>
      <c r="CN79" s="46"/>
      <c r="CO79" s="46"/>
      <c r="CP79" s="46"/>
      <c r="CQ79" s="46"/>
      <c r="CR79" s="46"/>
      <c r="CS79" s="46"/>
      <c r="CT79" s="46"/>
      <c r="CU79" s="46"/>
      <c r="CV79" s="46"/>
      <c r="CW79" s="46"/>
      <c r="CX79" s="46"/>
      <c r="CY79" s="46"/>
      <c r="CZ79" s="46"/>
      <c r="DA79" s="46"/>
      <c r="DB79" s="46"/>
      <c r="DC79" s="46"/>
      <c r="DD79" s="46"/>
      <c r="DE79" s="46"/>
      <c r="DF79" s="46"/>
      <c r="DG79" s="46"/>
      <c r="DH79" s="46"/>
      <c r="DI79" s="46"/>
    </row>
    <row r="80" spans="1:113" s="43" customFormat="1" ht="24" x14ac:dyDescent="0.25">
      <c r="A80" s="46"/>
      <c r="B80" s="49">
        <v>75</v>
      </c>
      <c r="C80" s="47" t="s">
        <v>210</v>
      </c>
      <c r="D80" s="71" t="s">
        <v>183</v>
      </c>
      <c r="E80" s="47">
        <v>15</v>
      </c>
      <c r="F80" s="72">
        <f t="shared" si="9"/>
        <v>161.45849999999999</v>
      </c>
      <c r="G80" s="73">
        <v>3.5</v>
      </c>
      <c r="H80" s="20">
        <f t="shared" si="10"/>
        <v>11.479999999999999</v>
      </c>
      <c r="I80" s="49">
        <v>2006</v>
      </c>
      <c r="J80" s="49">
        <v>2022</v>
      </c>
      <c r="K80" s="49">
        <f t="shared" si="11"/>
        <v>16</v>
      </c>
      <c r="L80" s="49">
        <v>60</v>
      </c>
      <c r="M80" s="74">
        <v>0.1</v>
      </c>
      <c r="N80" s="75">
        <f t="shared" si="12"/>
        <v>1.5000000000000001E-2</v>
      </c>
      <c r="O80" s="76">
        <v>900</v>
      </c>
      <c r="P80" s="76">
        <f t="shared" si="13"/>
        <v>145312.65</v>
      </c>
      <c r="Q80" s="76">
        <f t="shared" si="14"/>
        <v>34875.036</v>
      </c>
      <c r="R80" s="76">
        <f t="shared" si="8"/>
        <v>110437.614</v>
      </c>
      <c r="S80" s="77">
        <v>0</v>
      </c>
      <c r="T80" s="76">
        <f t="shared" si="15"/>
        <v>110437.614</v>
      </c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  <c r="BJ80" s="46"/>
      <c r="BK80" s="46"/>
      <c r="BL80" s="46"/>
      <c r="BM80" s="46"/>
      <c r="BN80" s="46"/>
      <c r="BO80" s="46"/>
      <c r="BP80" s="46"/>
      <c r="BQ80" s="46"/>
      <c r="BR80" s="46"/>
      <c r="BS80" s="46"/>
      <c r="BT80" s="46"/>
      <c r="BU80" s="46"/>
      <c r="BV80" s="46"/>
      <c r="BW80" s="46"/>
      <c r="BX80" s="46"/>
      <c r="BY80" s="46"/>
      <c r="BZ80" s="46"/>
      <c r="CA80" s="46"/>
      <c r="CB80" s="46"/>
      <c r="CC80" s="46"/>
      <c r="CD80" s="46"/>
      <c r="CE80" s="46"/>
      <c r="CF80" s="46"/>
      <c r="CG80" s="46"/>
      <c r="CH80" s="46"/>
      <c r="CI80" s="46"/>
      <c r="CJ80" s="46"/>
      <c r="CK80" s="46"/>
      <c r="CL80" s="46"/>
      <c r="CM80" s="46"/>
      <c r="CN80" s="46"/>
      <c r="CO80" s="46"/>
      <c r="CP80" s="46"/>
      <c r="CQ80" s="46"/>
      <c r="CR80" s="46"/>
      <c r="CS80" s="46"/>
      <c r="CT80" s="46"/>
      <c r="CU80" s="46"/>
      <c r="CV80" s="46"/>
      <c r="CW80" s="46"/>
      <c r="CX80" s="46"/>
      <c r="CY80" s="46"/>
      <c r="CZ80" s="46"/>
      <c r="DA80" s="46"/>
      <c r="DB80" s="46"/>
      <c r="DC80" s="46"/>
      <c r="DD80" s="46"/>
      <c r="DE80" s="46"/>
      <c r="DF80" s="46"/>
      <c r="DG80" s="46"/>
      <c r="DH80" s="46"/>
      <c r="DI80" s="46"/>
    </row>
    <row r="81" spans="1:113" s="43" customFormat="1" x14ac:dyDescent="0.25">
      <c r="A81" s="46"/>
      <c r="B81" s="49">
        <v>76</v>
      </c>
      <c r="C81" s="47" t="s">
        <v>211</v>
      </c>
      <c r="D81" s="71" t="s">
        <v>184</v>
      </c>
      <c r="E81" s="47">
        <v>1924</v>
      </c>
      <c r="F81" s="72">
        <f t="shared" si="9"/>
        <v>20709.743599999998</v>
      </c>
      <c r="G81" s="73">
        <v>8</v>
      </c>
      <c r="H81" s="20">
        <f t="shared" si="10"/>
        <v>26.24</v>
      </c>
      <c r="I81" s="49">
        <v>2006</v>
      </c>
      <c r="J81" s="49">
        <v>2022</v>
      </c>
      <c r="K81" s="49">
        <f t="shared" si="11"/>
        <v>16</v>
      </c>
      <c r="L81" s="49">
        <v>30</v>
      </c>
      <c r="M81" s="74">
        <v>0.1</v>
      </c>
      <c r="N81" s="75">
        <f t="shared" si="12"/>
        <v>3.0000000000000002E-2</v>
      </c>
      <c r="O81" s="76">
        <v>800</v>
      </c>
      <c r="P81" s="76">
        <f t="shared" si="13"/>
        <v>16567794.879999999</v>
      </c>
      <c r="Q81" s="76">
        <f t="shared" si="14"/>
        <v>7952541.5423999997</v>
      </c>
      <c r="R81" s="76">
        <f t="shared" si="8"/>
        <v>8615253.3376000002</v>
      </c>
      <c r="S81" s="77">
        <v>0</v>
      </c>
      <c r="T81" s="76">
        <f t="shared" si="15"/>
        <v>8615253.3376000002</v>
      </c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  <c r="BJ81" s="46"/>
      <c r="BK81" s="46"/>
      <c r="BL81" s="46"/>
      <c r="BM81" s="46"/>
      <c r="BN81" s="46"/>
      <c r="BO81" s="46"/>
      <c r="BP81" s="46"/>
      <c r="BQ81" s="46"/>
      <c r="BR81" s="46"/>
      <c r="BS81" s="46"/>
      <c r="BT81" s="46"/>
      <c r="BU81" s="46"/>
      <c r="BV81" s="46"/>
      <c r="BW81" s="46"/>
      <c r="BX81" s="46"/>
      <c r="BY81" s="46"/>
      <c r="BZ81" s="46"/>
      <c r="CA81" s="46"/>
      <c r="CB81" s="46"/>
      <c r="CC81" s="46"/>
      <c r="CD81" s="46"/>
      <c r="CE81" s="46"/>
      <c r="CF81" s="46"/>
      <c r="CG81" s="46"/>
      <c r="CH81" s="46"/>
      <c r="CI81" s="46"/>
      <c r="CJ81" s="46"/>
      <c r="CK81" s="46"/>
      <c r="CL81" s="46"/>
      <c r="CM81" s="46"/>
      <c r="CN81" s="46"/>
      <c r="CO81" s="46"/>
      <c r="CP81" s="46"/>
      <c r="CQ81" s="46"/>
      <c r="CR81" s="46"/>
      <c r="CS81" s="46"/>
      <c r="CT81" s="46"/>
      <c r="CU81" s="46"/>
      <c r="CV81" s="46"/>
      <c r="CW81" s="46"/>
      <c r="CX81" s="46"/>
      <c r="CY81" s="46"/>
      <c r="CZ81" s="46"/>
      <c r="DA81" s="46"/>
      <c r="DB81" s="46"/>
      <c r="DC81" s="46"/>
      <c r="DD81" s="46"/>
      <c r="DE81" s="46"/>
      <c r="DF81" s="46"/>
      <c r="DG81" s="46"/>
      <c r="DH81" s="46"/>
      <c r="DI81" s="46"/>
    </row>
    <row r="82" spans="1:113" s="43" customFormat="1" ht="24" x14ac:dyDescent="0.25">
      <c r="A82" s="46"/>
      <c r="B82" s="49">
        <v>77</v>
      </c>
      <c r="C82" s="47" t="s">
        <v>212</v>
      </c>
      <c r="D82" s="71" t="s">
        <v>184</v>
      </c>
      <c r="E82" s="47">
        <v>63</v>
      </c>
      <c r="F82" s="72">
        <f t="shared" si="9"/>
        <v>678.12569999999994</v>
      </c>
      <c r="G82" s="73">
        <v>8</v>
      </c>
      <c r="H82" s="20">
        <f t="shared" si="10"/>
        <v>26.24</v>
      </c>
      <c r="I82" s="49">
        <v>2006</v>
      </c>
      <c r="J82" s="49">
        <v>2022</v>
      </c>
      <c r="K82" s="49">
        <f t="shared" si="11"/>
        <v>16</v>
      </c>
      <c r="L82" s="49">
        <v>30</v>
      </c>
      <c r="M82" s="74">
        <v>0.1</v>
      </c>
      <c r="N82" s="75">
        <f t="shared" si="12"/>
        <v>3.0000000000000002E-2</v>
      </c>
      <c r="O82" s="76">
        <v>800</v>
      </c>
      <c r="P82" s="76">
        <f t="shared" si="13"/>
        <v>542500.55999999994</v>
      </c>
      <c r="Q82" s="76">
        <f t="shared" si="14"/>
        <v>260400.26879999999</v>
      </c>
      <c r="R82" s="76">
        <f t="shared" si="8"/>
        <v>282100.29119999998</v>
      </c>
      <c r="S82" s="77">
        <v>0</v>
      </c>
      <c r="T82" s="76">
        <f t="shared" si="15"/>
        <v>282100.29119999998</v>
      </c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6"/>
      <c r="CA82" s="46"/>
      <c r="CB82" s="46"/>
      <c r="CC82" s="46"/>
      <c r="CD82" s="46"/>
      <c r="CE82" s="46"/>
      <c r="CF82" s="46"/>
      <c r="CG82" s="46"/>
      <c r="CH82" s="46"/>
      <c r="CI82" s="46"/>
      <c r="CJ82" s="46"/>
      <c r="CK82" s="46"/>
      <c r="CL82" s="46"/>
      <c r="CM82" s="46"/>
      <c r="CN82" s="46"/>
      <c r="CO82" s="46"/>
      <c r="CP82" s="46"/>
      <c r="CQ82" s="46"/>
      <c r="CR82" s="46"/>
      <c r="CS82" s="46"/>
      <c r="CT82" s="46"/>
      <c r="CU82" s="46"/>
      <c r="CV82" s="46"/>
      <c r="CW82" s="46"/>
      <c r="CX82" s="46"/>
      <c r="CY82" s="46"/>
      <c r="CZ82" s="46"/>
      <c r="DA82" s="46"/>
      <c r="DB82" s="46"/>
      <c r="DC82" s="46"/>
      <c r="DD82" s="46"/>
      <c r="DE82" s="46"/>
      <c r="DF82" s="46"/>
      <c r="DG82" s="46"/>
      <c r="DH82" s="46"/>
      <c r="DI82" s="46"/>
    </row>
    <row r="83" spans="1:113" s="43" customFormat="1" ht="24" x14ac:dyDescent="0.25">
      <c r="A83" s="46"/>
      <c r="B83" s="49">
        <v>78</v>
      </c>
      <c r="C83" s="47" t="s">
        <v>213</v>
      </c>
      <c r="D83" s="71" t="s">
        <v>184</v>
      </c>
      <c r="E83" s="47">
        <v>48</v>
      </c>
      <c r="F83" s="72">
        <f t="shared" si="9"/>
        <v>516.66719999999998</v>
      </c>
      <c r="G83" s="73">
        <v>6</v>
      </c>
      <c r="H83" s="20">
        <f t="shared" si="10"/>
        <v>19.68</v>
      </c>
      <c r="I83" s="49">
        <v>2006</v>
      </c>
      <c r="J83" s="49">
        <v>2022</v>
      </c>
      <c r="K83" s="49">
        <f t="shared" si="11"/>
        <v>16</v>
      </c>
      <c r="L83" s="49">
        <v>30</v>
      </c>
      <c r="M83" s="74">
        <v>0.1</v>
      </c>
      <c r="N83" s="75">
        <f t="shared" si="12"/>
        <v>3.0000000000000002E-2</v>
      </c>
      <c r="O83" s="76">
        <v>750</v>
      </c>
      <c r="P83" s="76">
        <f t="shared" si="13"/>
        <v>387500.39999999997</v>
      </c>
      <c r="Q83" s="76">
        <f t="shared" si="14"/>
        <v>186000.19200000001</v>
      </c>
      <c r="R83" s="76">
        <f t="shared" si="8"/>
        <v>201500.20799999996</v>
      </c>
      <c r="S83" s="77">
        <v>0</v>
      </c>
      <c r="T83" s="76">
        <f t="shared" si="15"/>
        <v>201500.20799999996</v>
      </c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  <c r="BP83" s="46"/>
      <c r="BQ83" s="46"/>
      <c r="BR83" s="46"/>
      <c r="BS83" s="46"/>
      <c r="BT83" s="46"/>
      <c r="BU83" s="46"/>
      <c r="BV83" s="46"/>
      <c r="BW83" s="46"/>
      <c r="BX83" s="46"/>
      <c r="BY83" s="46"/>
      <c r="BZ83" s="46"/>
      <c r="CA83" s="46"/>
      <c r="CB83" s="46"/>
      <c r="CC83" s="46"/>
      <c r="CD83" s="46"/>
      <c r="CE83" s="46"/>
      <c r="CF83" s="46"/>
      <c r="CG83" s="46"/>
      <c r="CH83" s="46"/>
      <c r="CI83" s="46"/>
      <c r="CJ83" s="46"/>
      <c r="CK83" s="46"/>
      <c r="CL83" s="46"/>
      <c r="CM83" s="46"/>
      <c r="CN83" s="46"/>
      <c r="CO83" s="46"/>
      <c r="CP83" s="46"/>
      <c r="CQ83" s="46"/>
      <c r="CR83" s="46"/>
      <c r="CS83" s="46"/>
      <c r="CT83" s="46"/>
      <c r="CU83" s="46"/>
      <c r="CV83" s="46"/>
      <c r="CW83" s="46"/>
      <c r="CX83" s="46"/>
      <c r="CY83" s="46"/>
      <c r="CZ83" s="46"/>
      <c r="DA83" s="46"/>
      <c r="DB83" s="46"/>
      <c r="DC83" s="46"/>
      <c r="DD83" s="46"/>
      <c r="DE83" s="46"/>
      <c r="DF83" s="46"/>
      <c r="DG83" s="46"/>
      <c r="DH83" s="46"/>
      <c r="DI83" s="46"/>
    </row>
    <row r="84" spans="1:113" s="43" customFormat="1" x14ac:dyDescent="0.25">
      <c r="A84" s="46"/>
      <c r="B84" s="49">
        <v>79</v>
      </c>
      <c r="C84" s="47" t="s">
        <v>214</v>
      </c>
      <c r="D84" s="71" t="s">
        <v>183</v>
      </c>
      <c r="E84" s="47">
        <v>20</v>
      </c>
      <c r="F84" s="72">
        <f t="shared" si="9"/>
        <v>215.27799999999999</v>
      </c>
      <c r="G84" s="73">
        <v>3.5</v>
      </c>
      <c r="H84" s="20">
        <f t="shared" si="10"/>
        <v>11.479999999999999</v>
      </c>
      <c r="I84" s="49">
        <v>2006</v>
      </c>
      <c r="J84" s="49">
        <v>2022</v>
      </c>
      <c r="K84" s="49">
        <f t="shared" si="11"/>
        <v>16</v>
      </c>
      <c r="L84" s="49">
        <v>60</v>
      </c>
      <c r="M84" s="74">
        <v>0.1</v>
      </c>
      <c r="N84" s="75">
        <f t="shared" si="12"/>
        <v>1.5000000000000001E-2</v>
      </c>
      <c r="O84" s="76">
        <v>900</v>
      </c>
      <c r="P84" s="76">
        <f t="shared" si="13"/>
        <v>193750.19999999998</v>
      </c>
      <c r="Q84" s="76">
        <f t="shared" si="14"/>
        <v>46500.048000000003</v>
      </c>
      <c r="R84" s="76">
        <f t="shared" si="8"/>
        <v>147250.15199999997</v>
      </c>
      <c r="S84" s="77">
        <v>0</v>
      </c>
      <c r="T84" s="76">
        <f t="shared" si="15"/>
        <v>147250.15199999997</v>
      </c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46"/>
      <c r="BO84" s="46"/>
      <c r="BP84" s="46"/>
      <c r="BQ84" s="46"/>
      <c r="BR84" s="46"/>
      <c r="BS84" s="46"/>
      <c r="BT84" s="46"/>
      <c r="BU84" s="46"/>
      <c r="BV84" s="46"/>
      <c r="BW84" s="46"/>
      <c r="BX84" s="46"/>
      <c r="BY84" s="46"/>
      <c r="BZ84" s="46"/>
      <c r="CA84" s="46"/>
      <c r="CB84" s="46"/>
      <c r="CC84" s="46"/>
      <c r="CD84" s="46"/>
      <c r="CE84" s="46"/>
      <c r="CF84" s="46"/>
      <c r="CG84" s="46"/>
      <c r="CH84" s="46"/>
      <c r="CI84" s="46"/>
      <c r="CJ84" s="46"/>
      <c r="CK84" s="46"/>
      <c r="CL84" s="46"/>
      <c r="CM84" s="46"/>
      <c r="CN84" s="46"/>
      <c r="CO84" s="46"/>
      <c r="CP84" s="46"/>
      <c r="CQ84" s="46"/>
      <c r="CR84" s="46"/>
      <c r="CS84" s="46"/>
      <c r="CT84" s="46"/>
      <c r="CU84" s="46"/>
      <c r="CV84" s="46"/>
      <c r="CW84" s="46"/>
      <c r="CX84" s="46"/>
      <c r="CY84" s="46"/>
      <c r="CZ84" s="46"/>
      <c r="DA84" s="46"/>
      <c r="DB84" s="46"/>
      <c r="DC84" s="46"/>
      <c r="DD84" s="46"/>
      <c r="DE84" s="46"/>
      <c r="DF84" s="46"/>
      <c r="DG84" s="46"/>
      <c r="DH84" s="46"/>
      <c r="DI84" s="46"/>
    </row>
    <row r="85" spans="1:113" s="43" customFormat="1" ht="24" x14ac:dyDescent="0.25">
      <c r="A85" s="46"/>
      <c r="B85" s="49">
        <v>80</v>
      </c>
      <c r="C85" s="47" t="s">
        <v>215</v>
      </c>
      <c r="D85" s="71" t="s">
        <v>183</v>
      </c>
      <c r="E85" s="47">
        <v>30</v>
      </c>
      <c r="F85" s="72">
        <f t="shared" si="9"/>
        <v>322.91699999999997</v>
      </c>
      <c r="G85" s="73">
        <v>3.5</v>
      </c>
      <c r="H85" s="20">
        <f t="shared" si="10"/>
        <v>11.479999999999999</v>
      </c>
      <c r="I85" s="49">
        <v>2006</v>
      </c>
      <c r="J85" s="49">
        <v>2022</v>
      </c>
      <c r="K85" s="49">
        <f t="shared" si="11"/>
        <v>16</v>
      </c>
      <c r="L85" s="49">
        <v>60</v>
      </c>
      <c r="M85" s="74">
        <v>0.1</v>
      </c>
      <c r="N85" s="75">
        <f t="shared" si="12"/>
        <v>1.5000000000000001E-2</v>
      </c>
      <c r="O85" s="76">
        <v>1000</v>
      </c>
      <c r="P85" s="76">
        <f t="shared" si="13"/>
        <v>322917</v>
      </c>
      <c r="Q85" s="76">
        <f t="shared" si="14"/>
        <v>77500.08</v>
      </c>
      <c r="R85" s="76">
        <f t="shared" si="8"/>
        <v>245416.91999999998</v>
      </c>
      <c r="S85" s="77">
        <v>0</v>
      </c>
      <c r="T85" s="76">
        <f t="shared" si="15"/>
        <v>245416.91999999998</v>
      </c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6"/>
      <c r="BG85" s="46"/>
      <c r="BH85" s="46"/>
      <c r="BI85" s="46"/>
      <c r="BJ85" s="46"/>
      <c r="BK85" s="46"/>
      <c r="BL85" s="46"/>
      <c r="BM85" s="46"/>
      <c r="BN85" s="46"/>
      <c r="BO85" s="46"/>
      <c r="BP85" s="46"/>
      <c r="BQ85" s="46"/>
      <c r="BR85" s="46"/>
      <c r="BS85" s="46"/>
      <c r="BT85" s="46"/>
      <c r="BU85" s="46"/>
      <c r="BV85" s="46"/>
      <c r="BW85" s="46"/>
      <c r="BX85" s="46"/>
      <c r="BY85" s="46"/>
      <c r="BZ85" s="46"/>
      <c r="CA85" s="46"/>
      <c r="CB85" s="46"/>
      <c r="CC85" s="46"/>
      <c r="CD85" s="46"/>
      <c r="CE85" s="46"/>
      <c r="CF85" s="46"/>
      <c r="CG85" s="46"/>
      <c r="CH85" s="46"/>
      <c r="CI85" s="46"/>
      <c r="CJ85" s="46"/>
      <c r="CK85" s="46"/>
      <c r="CL85" s="46"/>
      <c r="CM85" s="46"/>
      <c r="CN85" s="46"/>
      <c r="CO85" s="46"/>
      <c r="CP85" s="46"/>
      <c r="CQ85" s="46"/>
      <c r="CR85" s="46"/>
      <c r="CS85" s="46"/>
      <c r="CT85" s="46"/>
      <c r="CU85" s="46"/>
      <c r="CV85" s="46"/>
      <c r="CW85" s="46"/>
      <c r="CX85" s="46"/>
      <c r="CY85" s="46"/>
      <c r="CZ85" s="46"/>
      <c r="DA85" s="46"/>
      <c r="DB85" s="46"/>
      <c r="DC85" s="46"/>
      <c r="DD85" s="46"/>
      <c r="DE85" s="46"/>
      <c r="DF85" s="46"/>
      <c r="DG85" s="46"/>
      <c r="DH85" s="46"/>
      <c r="DI85" s="46"/>
    </row>
    <row r="86" spans="1:113" s="43" customFormat="1" ht="24" x14ac:dyDescent="0.25">
      <c r="A86" s="46"/>
      <c r="B86" s="49">
        <v>81</v>
      </c>
      <c r="C86" s="47" t="s">
        <v>169</v>
      </c>
      <c r="D86" s="71" t="s">
        <v>183</v>
      </c>
      <c r="E86" s="47">
        <v>328</v>
      </c>
      <c r="F86" s="72">
        <f t="shared" si="9"/>
        <v>3530.5591999999997</v>
      </c>
      <c r="G86" s="73">
        <v>3.5</v>
      </c>
      <c r="H86" s="20">
        <f t="shared" si="10"/>
        <v>11.479999999999999</v>
      </c>
      <c r="I86" s="49">
        <v>2006</v>
      </c>
      <c r="J86" s="49">
        <v>2022</v>
      </c>
      <c r="K86" s="49">
        <f t="shared" si="11"/>
        <v>16</v>
      </c>
      <c r="L86" s="49">
        <v>60</v>
      </c>
      <c r="M86" s="74">
        <v>0.1</v>
      </c>
      <c r="N86" s="75">
        <f t="shared" si="12"/>
        <v>1.5000000000000001E-2</v>
      </c>
      <c r="O86" s="76">
        <v>1100</v>
      </c>
      <c r="P86" s="76">
        <f t="shared" si="13"/>
        <v>3883615.1199999996</v>
      </c>
      <c r="Q86" s="76">
        <f t="shared" si="14"/>
        <v>932067.62879999995</v>
      </c>
      <c r="R86" s="76">
        <f t="shared" si="8"/>
        <v>2951547.4911999996</v>
      </c>
      <c r="S86" s="77">
        <v>0</v>
      </c>
      <c r="T86" s="76">
        <f t="shared" si="15"/>
        <v>2951547.4911999996</v>
      </c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6"/>
      <c r="BG86" s="46"/>
      <c r="BH86" s="46"/>
      <c r="BI86" s="46"/>
      <c r="BJ86" s="46"/>
      <c r="BK86" s="46"/>
      <c r="BL86" s="46"/>
      <c r="BM86" s="46"/>
      <c r="BN86" s="46"/>
      <c r="BO86" s="46"/>
      <c r="BP86" s="46"/>
      <c r="BQ86" s="46"/>
      <c r="BR86" s="46"/>
      <c r="BS86" s="46"/>
      <c r="BT86" s="46"/>
      <c r="BU86" s="46"/>
      <c r="BV86" s="46"/>
      <c r="BW86" s="46"/>
      <c r="BX86" s="46"/>
      <c r="BY86" s="46"/>
      <c r="BZ86" s="46"/>
      <c r="CA86" s="46"/>
      <c r="CB86" s="46"/>
      <c r="CC86" s="46"/>
      <c r="CD86" s="46"/>
      <c r="CE86" s="46"/>
      <c r="CF86" s="46"/>
      <c r="CG86" s="46"/>
      <c r="CH86" s="46"/>
      <c r="CI86" s="46"/>
      <c r="CJ86" s="46"/>
      <c r="CK86" s="46"/>
      <c r="CL86" s="46"/>
      <c r="CM86" s="46"/>
      <c r="CN86" s="46"/>
      <c r="CO86" s="46"/>
      <c r="CP86" s="46"/>
      <c r="CQ86" s="46"/>
      <c r="CR86" s="46"/>
      <c r="CS86" s="46"/>
      <c r="CT86" s="46"/>
      <c r="CU86" s="46"/>
      <c r="CV86" s="46"/>
      <c r="CW86" s="46"/>
      <c r="CX86" s="46"/>
      <c r="CY86" s="46"/>
      <c r="CZ86" s="46"/>
      <c r="DA86" s="46"/>
      <c r="DB86" s="46"/>
      <c r="DC86" s="46"/>
      <c r="DD86" s="46"/>
      <c r="DE86" s="46"/>
      <c r="DF86" s="46"/>
      <c r="DG86" s="46"/>
      <c r="DH86" s="46"/>
      <c r="DI86" s="46"/>
    </row>
    <row r="87" spans="1:113" s="43" customFormat="1" ht="24" x14ac:dyDescent="0.25">
      <c r="A87" s="46"/>
      <c r="B87" s="49">
        <v>82</v>
      </c>
      <c r="C87" s="47" t="s">
        <v>170</v>
      </c>
      <c r="D87" s="71" t="s">
        <v>184</v>
      </c>
      <c r="E87" s="47">
        <v>24</v>
      </c>
      <c r="F87" s="72">
        <f t="shared" si="9"/>
        <v>258.33359999999999</v>
      </c>
      <c r="G87" s="73">
        <v>3</v>
      </c>
      <c r="H87" s="20">
        <f t="shared" si="10"/>
        <v>9.84</v>
      </c>
      <c r="I87" s="49">
        <v>2006</v>
      </c>
      <c r="J87" s="49">
        <v>2022</v>
      </c>
      <c r="K87" s="49">
        <f t="shared" si="11"/>
        <v>16</v>
      </c>
      <c r="L87" s="49">
        <v>30</v>
      </c>
      <c r="M87" s="74">
        <v>0.1</v>
      </c>
      <c r="N87" s="75">
        <f t="shared" si="12"/>
        <v>3.0000000000000002E-2</v>
      </c>
      <c r="O87" s="76">
        <v>900</v>
      </c>
      <c r="P87" s="76">
        <f t="shared" si="13"/>
        <v>232500.24</v>
      </c>
      <c r="Q87" s="76">
        <f t="shared" si="14"/>
        <v>111600.1152</v>
      </c>
      <c r="R87" s="76">
        <f t="shared" si="8"/>
        <v>120900.12479999999</v>
      </c>
      <c r="S87" s="77">
        <v>0</v>
      </c>
      <c r="T87" s="76">
        <f t="shared" si="15"/>
        <v>120900.12479999999</v>
      </c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  <c r="DD87" s="46"/>
      <c r="DE87" s="46"/>
      <c r="DF87" s="46"/>
      <c r="DG87" s="46"/>
      <c r="DH87" s="46"/>
      <c r="DI87" s="46"/>
    </row>
    <row r="88" spans="1:113" s="43" customFormat="1" ht="24" x14ac:dyDescent="0.25">
      <c r="A88" s="46"/>
      <c r="B88" s="49">
        <v>83</v>
      </c>
      <c r="C88" s="47" t="s">
        <v>171</v>
      </c>
      <c r="D88" s="71" t="s">
        <v>183</v>
      </c>
      <c r="E88" s="47">
        <v>40</v>
      </c>
      <c r="F88" s="72">
        <f t="shared" si="9"/>
        <v>430.55599999999998</v>
      </c>
      <c r="G88" s="73">
        <v>3</v>
      </c>
      <c r="H88" s="20">
        <f t="shared" si="10"/>
        <v>9.84</v>
      </c>
      <c r="I88" s="49">
        <v>2006</v>
      </c>
      <c r="J88" s="49">
        <v>2022</v>
      </c>
      <c r="K88" s="49">
        <f t="shared" si="11"/>
        <v>16</v>
      </c>
      <c r="L88" s="49">
        <v>60</v>
      </c>
      <c r="M88" s="74">
        <v>0.1</v>
      </c>
      <c r="N88" s="75">
        <f t="shared" si="12"/>
        <v>1.5000000000000001E-2</v>
      </c>
      <c r="O88" s="76">
        <v>1000</v>
      </c>
      <c r="P88" s="76">
        <f t="shared" si="13"/>
        <v>430556</v>
      </c>
      <c r="Q88" s="76">
        <f t="shared" si="14"/>
        <v>103333.44</v>
      </c>
      <c r="R88" s="76">
        <f t="shared" si="8"/>
        <v>327222.56</v>
      </c>
      <c r="S88" s="77">
        <v>0</v>
      </c>
      <c r="T88" s="76">
        <f t="shared" si="15"/>
        <v>327222.56</v>
      </c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  <c r="DD88" s="46"/>
      <c r="DE88" s="46"/>
      <c r="DF88" s="46"/>
      <c r="DG88" s="46"/>
      <c r="DH88" s="46"/>
      <c r="DI88" s="46"/>
    </row>
    <row r="89" spans="1:113" s="43" customFormat="1" x14ac:dyDescent="0.25">
      <c r="A89" s="46"/>
      <c r="B89" s="49">
        <v>84</v>
      </c>
      <c r="C89" s="47" t="s">
        <v>173</v>
      </c>
      <c r="D89" s="71" t="s">
        <v>184</v>
      </c>
      <c r="E89" s="47">
        <v>180</v>
      </c>
      <c r="F89" s="72">
        <f t="shared" si="9"/>
        <v>1937.502</v>
      </c>
      <c r="G89" s="73">
        <v>4</v>
      </c>
      <c r="H89" s="20">
        <f t="shared" si="10"/>
        <v>13.12</v>
      </c>
      <c r="I89" s="49">
        <v>2006</v>
      </c>
      <c r="J89" s="49">
        <v>2022</v>
      </c>
      <c r="K89" s="49">
        <f t="shared" si="11"/>
        <v>16</v>
      </c>
      <c r="L89" s="49">
        <v>30</v>
      </c>
      <c r="M89" s="74">
        <v>0.1</v>
      </c>
      <c r="N89" s="75">
        <f t="shared" si="12"/>
        <v>3.0000000000000002E-2</v>
      </c>
      <c r="O89" s="76">
        <v>1100</v>
      </c>
      <c r="P89" s="76">
        <f t="shared" si="13"/>
        <v>2131252.1999999997</v>
      </c>
      <c r="Q89" s="76">
        <f t="shared" si="14"/>
        <v>1023001.056</v>
      </c>
      <c r="R89" s="76">
        <f t="shared" si="8"/>
        <v>1108251.1439999999</v>
      </c>
      <c r="S89" s="77">
        <v>0</v>
      </c>
      <c r="T89" s="76">
        <f t="shared" si="15"/>
        <v>1108251.1439999999</v>
      </c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  <c r="DD89" s="46"/>
      <c r="DE89" s="46"/>
      <c r="DF89" s="46"/>
      <c r="DG89" s="46"/>
      <c r="DH89" s="46"/>
      <c r="DI89" s="46"/>
    </row>
    <row r="90" spans="1:113" s="43" customFormat="1" ht="24" x14ac:dyDescent="0.25">
      <c r="A90" s="46"/>
      <c r="B90" s="49">
        <v>85</v>
      </c>
      <c r="C90" s="47" t="s">
        <v>176</v>
      </c>
      <c r="D90" s="71" t="s">
        <v>183</v>
      </c>
      <c r="E90" s="47">
        <v>144</v>
      </c>
      <c r="F90" s="72">
        <f t="shared" si="9"/>
        <v>1550.0016000000001</v>
      </c>
      <c r="G90" s="73">
        <v>3.5</v>
      </c>
      <c r="H90" s="20">
        <f t="shared" si="10"/>
        <v>11.479999999999999</v>
      </c>
      <c r="I90" s="49">
        <v>2006</v>
      </c>
      <c r="J90" s="49">
        <v>2022</v>
      </c>
      <c r="K90" s="49">
        <f t="shared" si="11"/>
        <v>16</v>
      </c>
      <c r="L90" s="49">
        <v>60</v>
      </c>
      <c r="M90" s="74">
        <v>0.1</v>
      </c>
      <c r="N90" s="75">
        <f t="shared" si="12"/>
        <v>1.5000000000000001E-2</v>
      </c>
      <c r="O90" s="76">
        <v>1100</v>
      </c>
      <c r="P90" s="76">
        <f t="shared" si="13"/>
        <v>1705001.76</v>
      </c>
      <c r="Q90" s="76">
        <f t="shared" si="14"/>
        <v>409200.42240000004</v>
      </c>
      <c r="R90" s="76">
        <f t="shared" si="8"/>
        <v>1295801.3376</v>
      </c>
      <c r="S90" s="77">
        <v>0</v>
      </c>
      <c r="T90" s="76">
        <f t="shared" si="15"/>
        <v>1295801.3376</v>
      </c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  <c r="DD90" s="46"/>
      <c r="DE90" s="46"/>
      <c r="DF90" s="46"/>
      <c r="DG90" s="46"/>
      <c r="DH90" s="46"/>
      <c r="DI90" s="46"/>
    </row>
    <row r="91" spans="1:113" x14ac:dyDescent="0.25">
      <c r="B91" s="108" t="s">
        <v>47</v>
      </c>
      <c r="C91" s="108"/>
      <c r="D91" s="108"/>
      <c r="E91" s="85">
        <f>SUM(E6:E90)</f>
        <v>72766</v>
      </c>
      <c r="F91" s="85">
        <f>SUM(F6:F90)</f>
        <v>783245.94740000018</v>
      </c>
      <c r="G91" s="86"/>
      <c r="H91" s="86"/>
      <c r="I91" s="108"/>
      <c r="J91" s="108"/>
      <c r="K91" s="108"/>
      <c r="L91" s="108"/>
      <c r="M91" s="108"/>
      <c r="N91" s="108"/>
      <c r="O91" s="108"/>
      <c r="P91" s="48">
        <f>SUM(P6:P90)</f>
        <v>913990519.86199975</v>
      </c>
      <c r="Q91" s="48"/>
      <c r="R91" s="48">
        <f>SUM(R6:R90)</f>
        <v>355994710.11691976</v>
      </c>
      <c r="S91" s="87"/>
      <c r="T91" s="48">
        <f>SUM(T6:T90)</f>
        <v>379532453.16391981</v>
      </c>
      <c r="X91">
        <f>(1-T91/P91)</f>
        <v>0.58475230878628359</v>
      </c>
    </row>
    <row r="92" spans="1:113" x14ac:dyDescent="0.25">
      <c r="B92" s="109" t="s">
        <v>273</v>
      </c>
      <c r="C92" s="109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</row>
    <row r="93" spans="1:113" x14ac:dyDescent="0.25">
      <c r="B93" s="106" t="s">
        <v>274</v>
      </c>
      <c r="C93" s="106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106"/>
    </row>
    <row r="94" spans="1:113" x14ac:dyDescent="0.25">
      <c r="B94" s="106" t="s">
        <v>281</v>
      </c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</row>
    <row r="95" spans="1:113" x14ac:dyDescent="0.25">
      <c r="B95" s="106" t="s">
        <v>275</v>
      </c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</row>
  </sheetData>
  <mergeCells count="7">
    <mergeCell ref="B95:T95"/>
    <mergeCell ref="B4:T4"/>
    <mergeCell ref="B91:D91"/>
    <mergeCell ref="I91:O91"/>
    <mergeCell ref="B92:T92"/>
    <mergeCell ref="B93:T93"/>
    <mergeCell ref="B94:T94"/>
  </mergeCells>
  <dataValidations count="1">
    <dataValidation type="list" allowBlank="1" showInputMessage="1" showErrorMessage="1" sqref="D6:D64">
      <formula1>$O$4:$O$9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M22"/>
  <sheetViews>
    <sheetView topLeftCell="D3" workbookViewId="0">
      <selection activeCell="E4" sqref="E4:J12"/>
    </sheetView>
  </sheetViews>
  <sheetFormatPr defaultRowHeight="15" x14ac:dyDescent="0.25"/>
  <cols>
    <col min="7" max="7" width="15.85546875" bestFit="1" customWidth="1"/>
    <col min="8" max="8" width="16.5703125" customWidth="1"/>
    <col min="9" max="9" width="15.28515625" customWidth="1"/>
    <col min="10" max="10" width="15.85546875" bestFit="1" customWidth="1"/>
    <col min="13" max="13" width="19.5703125" customWidth="1"/>
  </cols>
  <sheetData>
    <row r="4" spans="5:13" x14ac:dyDescent="0.25">
      <c r="E4" s="110" t="s">
        <v>327</v>
      </c>
      <c r="F4" s="110"/>
      <c r="G4" s="110"/>
      <c r="H4" s="110"/>
      <c r="I4" s="110"/>
      <c r="J4" s="110"/>
    </row>
    <row r="5" spans="5:13" ht="45" customHeight="1" x14ac:dyDescent="0.25">
      <c r="E5" s="112" t="s">
        <v>307</v>
      </c>
      <c r="F5" s="112"/>
      <c r="G5" s="112"/>
      <c r="H5" s="113" t="s">
        <v>318</v>
      </c>
      <c r="I5" s="113" t="s">
        <v>311</v>
      </c>
      <c r="J5" s="112" t="s">
        <v>310</v>
      </c>
    </row>
    <row r="6" spans="5:13" x14ac:dyDescent="0.25">
      <c r="E6" s="89" t="s">
        <v>308</v>
      </c>
      <c r="F6" s="91" t="s">
        <v>315</v>
      </c>
      <c r="G6" s="89" t="s">
        <v>309</v>
      </c>
      <c r="H6" s="113"/>
      <c r="I6" s="113"/>
      <c r="J6" s="112"/>
    </row>
    <row r="7" spans="5:13" hidden="1" x14ac:dyDescent="0.25">
      <c r="E7" s="10">
        <v>35.770000000000003</v>
      </c>
      <c r="F7" s="62" t="s">
        <v>300</v>
      </c>
      <c r="G7" s="10">
        <f>E7*43560</f>
        <v>1558141.2000000002</v>
      </c>
      <c r="H7" s="10" t="s">
        <v>312</v>
      </c>
      <c r="I7" s="90">
        <v>625</v>
      </c>
      <c r="J7" s="51">
        <f>I7*G7</f>
        <v>973838250.00000012</v>
      </c>
    </row>
    <row r="8" spans="5:13" x14ac:dyDescent="0.25">
      <c r="E8" s="10">
        <v>27.45</v>
      </c>
      <c r="F8" s="62" t="s">
        <v>323</v>
      </c>
      <c r="G8" s="10">
        <f t="shared" ref="G8:G9" si="0">E8*43560</f>
        <v>1195722</v>
      </c>
      <c r="H8" s="10" t="s">
        <v>312</v>
      </c>
      <c r="I8" s="90">
        <v>700</v>
      </c>
      <c r="J8" s="51">
        <f t="shared" ref="J8:J9" si="1">I8*G8</f>
        <v>837005400</v>
      </c>
    </row>
    <row r="9" spans="5:13" hidden="1" x14ac:dyDescent="0.25">
      <c r="E9" s="10">
        <v>17.899999999999999</v>
      </c>
      <c r="F9" s="62" t="s">
        <v>70</v>
      </c>
      <c r="G9" s="10">
        <f t="shared" si="0"/>
        <v>779723.99999999988</v>
      </c>
      <c r="H9" s="10" t="s">
        <v>312</v>
      </c>
      <c r="I9" s="90">
        <v>625</v>
      </c>
      <c r="J9" s="51">
        <f t="shared" si="1"/>
        <v>487327499.99999994</v>
      </c>
    </row>
    <row r="10" spans="5:13" hidden="1" x14ac:dyDescent="0.25">
      <c r="E10" s="114" t="s">
        <v>316</v>
      </c>
      <c r="F10" s="115"/>
      <c r="G10" s="115"/>
      <c r="H10" s="115"/>
      <c r="I10" s="116"/>
      <c r="J10" s="51">
        <f>SUM(J7:J9)</f>
        <v>2298171150</v>
      </c>
    </row>
    <row r="11" spans="5:13" x14ac:dyDescent="0.25">
      <c r="E11" s="111" t="s">
        <v>313</v>
      </c>
      <c r="F11" s="111"/>
      <c r="G11" s="111"/>
      <c r="H11" s="111"/>
      <c r="I11" s="111"/>
      <c r="J11" s="111"/>
    </row>
    <row r="12" spans="5:13" x14ac:dyDescent="0.25">
      <c r="E12" s="111" t="s">
        <v>314</v>
      </c>
      <c r="F12" s="111"/>
      <c r="G12" s="111"/>
      <c r="H12" s="111"/>
      <c r="I12" s="111"/>
      <c r="J12" s="111"/>
    </row>
    <row r="13" spans="5:13" x14ac:dyDescent="0.25">
      <c r="J13" s="50"/>
    </row>
    <row r="16" spans="5:13" x14ac:dyDescent="0.25">
      <c r="M16" s="55">
        <f>27000000*E7</f>
        <v>965790000.00000012</v>
      </c>
    </row>
    <row r="19" spans="7:7" x14ac:dyDescent="0.25">
      <c r="G19" s="50">
        <f>J7+Summary!J6</f>
        <v>1382419703.1639199</v>
      </c>
    </row>
    <row r="20" spans="7:7" x14ac:dyDescent="0.25">
      <c r="G20" s="50">
        <f>J8+Summary!J8</f>
        <v>1110529036.8970656</v>
      </c>
    </row>
    <row r="21" spans="7:7" x14ac:dyDescent="0.25">
      <c r="G21" s="50">
        <f>J9+Summary!J7</f>
        <v>643801067.20599997</v>
      </c>
    </row>
    <row r="22" spans="7:7" x14ac:dyDescent="0.25">
      <c r="G22" s="50">
        <f>SUM(G19:G21)</f>
        <v>3136749807.2669854</v>
      </c>
    </row>
  </sheetData>
  <mergeCells count="8">
    <mergeCell ref="E4:J4"/>
    <mergeCell ref="E11:J11"/>
    <mergeCell ref="E12:J12"/>
    <mergeCell ref="E5:G5"/>
    <mergeCell ref="H5:H6"/>
    <mergeCell ref="I5:I6"/>
    <mergeCell ref="J5:J6"/>
    <mergeCell ref="E10:I1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L36"/>
  <sheetViews>
    <sheetView topLeftCell="A9" workbookViewId="0">
      <selection activeCell="G12" sqref="G12"/>
    </sheetView>
  </sheetViews>
  <sheetFormatPr defaultRowHeight="15" x14ac:dyDescent="0.25"/>
  <cols>
    <col min="4" max="4" width="22.5703125" customWidth="1"/>
    <col min="9" max="9" width="13.85546875" customWidth="1"/>
    <col min="10" max="10" width="11.5703125" customWidth="1"/>
    <col min="11" max="11" width="10.42578125" style="37" customWidth="1"/>
    <col min="12" max="12" width="12.42578125" style="33" customWidth="1"/>
  </cols>
  <sheetData>
    <row r="3" spans="3:12" ht="15.75" x14ac:dyDescent="0.25">
      <c r="C3" s="101" t="s">
        <v>253</v>
      </c>
      <c r="D3" s="101"/>
      <c r="E3" s="101"/>
      <c r="F3" s="101"/>
      <c r="G3" s="101"/>
      <c r="H3" s="101"/>
      <c r="I3" s="101"/>
      <c r="J3" s="101"/>
      <c r="K3" s="101"/>
      <c r="L3" s="101"/>
    </row>
    <row r="4" spans="3:12" ht="60" x14ac:dyDescent="0.25">
      <c r="C4" s="8" t="s">
        <v>8</v>
      </c>
      <c r="D4" s="11" t="s">
        <v>13</v>
      </c>
      <c r="E4" s="8" t="s">
        <v>0</v>
      </c>
      <c r="F4" s="8" t="s">
        <v>10</v>
      </c>
      <c r="G4" s="8" t="s">
        <v>1</v>
      </c>
      <c r="H4" s="8" t="s">
        <v>23</v>
      </c>
      <c r="I4" s="8" t="s">
        <v>14</v>
      </c>
      <c r="J4" s="8" t="s">
        <v>2</v>
      </c>
      <c r="K4" s="8" t="s">
        <v>16</v>
      </c>
      <c r="L4" s="8" t="s">
        <v>17</v>
      </c>
    </row>
    <row r="5" spans="3:12" x14ac:dyDescent="0.25">
      <c r="C5" s="102" t="s">
        <v>9</v>
      </c>
      <c r="D5" s="103"/>
      <c r="E5" s="103"/>
      <c r="F5" s="103"/>
      <c r="G5" s="103"/>
      <c r="H5" s="103"/>
      <c r="I5" s="103"/>
      <c r="J5" s="103"/>
      <c r="K5" s="103"/>
      <c r="L5" s="103"/>
    </row>
    <row r="6" spans="3:12" x14ac:dyDescent="0.25">
      <c r="C6" s="34">
        <v>16</v>
      </c>
      <c r="D6" s="16" t="s">
        <v>101</v>
      </c>
      <c r="E6" s="7"/>
      <c r="F6" s="12"/>
      <c r="G6" s="19" t="s">
        <v>179</v>
      </c>
      <c r="H6" s="19" t="s">
        <v>182</v>
      </c>
      <c r="I6" s="19" t="s">
        <v>183</v>
      </c>
      <c r="J6" s="3"/>
      <c r="K6" s="34">
        <v>196</v>
      </c>
      <c r="L6" s="9">
        <v>2109.7832000000003</v>
      </c>
    </row>
    <row r="7" spans="3:12" ht="22.5" x14ac:dyDescent="0.25">
      <c r="C7" s="34">
        <v>24</v>
      </c>
      <c r="D7" s="16" t="s">
        <v>109</v>
      </c>
      <c r="E7" s="7"/>
      <c r="F7" s="7"/>
      <c r="G7" s="19" t="s">
        <v>179</v>
      </c>
      <c r="H7" s="19" t="s">
        <v>182</v>
      </c>
      <c r="I7" s="19" t="s">
        <v>184</v>
      </c>
      <c r="J7" s="3"/>
      <c r="K7" s="34">
        <v>483</v>
      </c>
      <c r="L7" s="9">
        <v>5199.1086000000005</v>
      </c>
    </row>
    <row r="8" spans="3:12" ht="22.5" x14ac:dyDescent="0.25">
      <c r="C8" s="34">
        <v>25</v>
      </c>
      <c r="D8" s="16" t="s">
        <v>110</v>
      </c>
      <c r="E8" s="7"/>
      <c r="F8" s="7"/>
      <c r="G8" s="19" t="s">
        <v>179</v>
      </c>
      <c r="H8" s="19" t="s">
        <v>182</v>
      </c>
      <c r="I8" s="19" t="s">
        <v>183</v>
      </c>
      <c r="J8" s="3"/>
      <c r="K8" s="34">
        <v>110</v>
      </c>
      <c r="L8" s="9">
        <v>1184.0620000000001</v>
      </c>
    </row>
    <row r="9" spans="3:12" ht="22.5" x14ac:dyDescent="0.25">
      <c r="C9" s="34">
        <v>26</v>
      </c>
      <c r="D9" s="16" t="s">
        <v>111</v>
      </c>
      <c r="E9" s="7"/>
      <c r="F9" s="7"/>
      <c r="G9" s="19" t="s">
        <v>179</v>
      </c>
      <c r="H9" s="19" t="s">
        <v>182</v>
      </c>
      <c r="I9" s="19" t="s">
        <v>185</v>
      </c>
      <c r="J9" s="3"/>
      <c r="K9" s="34">
        <v>56</v>
      </c>
      <c r="L9" s="9">
        <v>602.79520000000002</v>
      </c>
    </row>
    <row r="10" spans="3:12" x14ac:dyDescent="0.25">
      <c r="C10" s="34">
        <v>27</v>
      </c>
      <c r="D10" s="16" t="s">
        <v>112</v>
      </c>
      <c r="E10" s="7"/>
      <c r="F10" s="7"/>
      <c r="G10" s="19" t="s">
        <v>179</v>
      </c>
      <c r="H10" s="19" t="s">
        <v>182</v>
      </c>
      <c r="I10" s="19" t="s">
        <v>185</v>
      </c>
      <c r="J10" s="3"/>
      <c r="K10" s="34">
        <v>1672</v>
      </c>
      <c r="L10" s="9">
        <v>17997.742400000003</v>
      </c>
    </row>
    <row r="11" spans="3:12" x14ac:dyDescent="0.25">
      <c r="C11" s="34">
        <v>28</v>
      </c>
      <c r="D11" s="16" t="s">
        <v>113</v>
      </c>
      <c r="E11" s="7"/>
      <c r="F11" s="7"/>
      <c r="G11" s="19" t="s">
        <v>179</v>
      </c>
      <c r="H11" s="19" t="s">
        <v>182</v>
      </c>
      <c r="I11" s="19" t="s">
        <v>185</v>
      </c>
      <c r="J11" s="3"/>
      <c r="K11" s="34">
        <v>1225</v>
      </c>
      <c r="L11" s="9">
        <v>13186.145</v>
      </c>
    </row>
    <row r="12" spans="3:12" x14ac:dyDescent="0.25">
      <c r="C12" s="34">
        <v>29</v>
      </c>
      <c r="D12" s="16" t="s">
        <v>114</v>
      </c>
      <c r="E12" s="7"/>
      <c r="F12" s="7"/>
      <c r="G12" s="19" t="s">
        <v>179</v>
      </c>
      <c r="H12" s="19" t="s">
        <v>182</v>
      </c>
      <c r="I12" s="19" t="s">
        <v>185</v>
      </c>
      <c r="J12" s="3"/>
      <c r="K12" s="34">
        <v>552</v>
      </c>
      <c r="L12" s="9">
        <v>5941.8384000000005</v>
      </c>
    </row>
    <row r="13" spans="3:12" x14ac:dyDescent="0.25">
      <c r="C13" s="34">
        <v>30</v>
      </c>
      <c r="D13" s="16" t="s">
        <v>115</v>
      </c>
      <c r="E13" s="7"/>
      <c r="F13" s="7"/>
      <c r="G13" s="19" t="s">
        <v>179</v>
      </c>
      <c r="H13" s="19" t="s">
        <v>182</v>
      </c>
      <c r="I13" s="19" t="s">
        <v>185</v>
      </c>
      <c r="J13" s="3"/>
      <c r="K13" s="34">
        <v>1200</v>
      </c>
      <c r="L13" s="9">
        <v>12917.04</v>
      </c>
    </row>
    <row r="14" spans="3:12" x14ac:dyDescent="0.25">
      <c r="C14" s="34">
        <v>31</v>
      </c>
      <c r="D14" s="16" t="s">
        <v>116</v>
      </c>
      <c r="E14" s="7"/>
      <c r="F14" s="7"/>
      <c r="G14" s="19" t="s">
        <v>179</v>
      </c>
      <c r="H14" s="19" t="s">
        <v>182</v>
      </c>
      <c r="I14" s="19" t="s">
        <v>185</v>
      </c>
      <c r="J14" s="3"/>
      <c r="K14" s="34">
        <v>3966</v>
      </c>
      <c r="L14" s="9">
        <v>42690.817200000005</v>
      </c>
    </row>
    <row r="15" spans="3:12" x14ac:dyDescent="0.25">
      <c r="C15" s="34" t="s">
        <v>119</v>
      </c>
      <c r="D15" s="16" t="s">
        <v>120</v>
      </c>
      <c r="E15" s="7"/>
      <c r="F15" s="7"/>
      <c r="G15" s="19" t="s">
        <v>179</v>
      </c>
      <c r="H15" s="19" t="s">
        <v>182</v>
      </c>
      <c r="I15" s="19" t="s">
        <v>185</v>
      </c>
      <c r="J15" s="3"/>
      <c r="K15" s="34">
        <v>216</v>
      </c>
      <c r="L15" s="9">
        <v>2325.0672</v>
      </c>
    </row>
    <row r="16" spans="3:12" x14ac:dyDescent="0.25">
      <c r="C16" s="34" t="s">
        <v>122</v>
      </c>
      <c r="D16" s="16" t="s">
        <v>120</v>
      </c>
      <c r="E16" s="7"/>
      <c r="F16" s="7"/>
      <c r="G16" s="19" t="s">
        <v>179</v>
      </c>
      <c r="H16" s="19" t="s">
        <v>182</v>
      </c>
      <c r="I16" s="19" t="s">
        <v>185</v>
      </c>
      <c r="J16" s="3"/>
      <c r="K16" s="34">
        <v>648</v>
      </c>
      <c r="L16" s="9">
        <v>6975.2016000000003</v>
      </c>
    </row>
    <row r="17" spans="3:12" x14ac:dyDescent="0.25">
      <c r="C17" s="34">
        <v>42</v>
      </c>
      <c r="D17" s="16" t="s">
        <v>131</v>
      </c>
      <c r="E17" s="7"/>
      <c r="F17" s="7"/>
      <c r="G17" s="19" t="s">
        <v>179</v>
      </c>
      <c r="H17" s="19" t="s">
        <v>182</v>
      </c>
      <c r="I17" s="19" t="s">
        <v>185</v>
      </c>
      <c r="J17" s="3"/>
      <c r="K17" s="34">
        <v>12</v>
      </c>
      <c r="L17" s="9">
        <v>129.1704</v>
      </c>
    </row>
    <row r="18" spans="3:12" x14ac:dyDescent="0.25">
      <c r="C18" s="34">
        <v>47</v>
      </c>
      <c r="D18" s="16" t="s">
        <v>136</v>
      </c>
      <c r="E18" s="7"/>
      <c r="F18" s="7"/>
      <c r="G18" s="19" t="s">
        <v>179</v>
      </c>
      <c r="H18" s="19" t="s">
        <v>182</v>
      </c>
      <c r="I18" s="19" t="s">
        <v>184</v>
      </c>
      <c r="J18" s="3"/>
      <c r="K18" s="34">
        <v>126</v>
      </c>
      <c r="L18" s="9">
        <v>1356.2892000000002</v>
      </c>
    </row>
    <row r="19" spans="3:12" x14ac:dyDescent="0.25">
      <c r="C19" s="34">
        <v>48</v>
      </c>
      <c r="D19" s="16" t="s">
        <v>137</v>
      </c>
      <c r="E19" s="7"/>
      <c r="F19" s="7"/>
      <c r="G19" s="19" t="s">
        <v>179</v>
      </c>
      <c r="H19" s="19" t="s">
        <v>182</v>
      </c>
      <c r="I19" s="19" t="s">
        <v>185</v>
      </c>
      <c r="J19" s="3"/>
      <c r="K19" s="34">
        <v>612</v>
      </c>
      <c r="L19" s="9">
        <v>6587.6904000000004</v>
      </c>
    </row>
    <row r="20" spans="3:12" ht="22.5" x14ac:dyDescent="0.25">
      <c r="C20" s="34">
        <v>50</v>
      </c>
      <c r="D20" s="16" t="s">
        <v>139</v>
      </c>
      <c r="E20" s="7"/>
      <c r="F20" s="7"/>
      <c r="G20" s="19" t="s">
        <v>179</v>
      </c>
      <c r="H20" s="19" t="s">
        <v>182</v>
      </c>
      <c r="I20" s="19" t="s">
        <v>184</v>
      </c>
      <c r="J20" s="3"/>
      <c r="K20" s="34">
        <v>27</v>
      </c>
      <c r="L20" s="9">
        <v>290.63339999999999</v>
      </c>
    </row>
    <row r="21" spans="3:12" x14ac:dyDescent="0.25">
      <c r="C21" s="34">
        <v>51</v>
      </c>
      <c r="D21" s="16" t="s">
        <v>140</v>
      </c>
      <c r="E21" s="7"/>
      <c r="F21" s="7"/>
      <c r="G21" s="19" t="s">
        <v>179</v>
      </c>
      <c r="H21" s="19" t="s">
        <v>182</v>
      </c>
      <c r="I21" s="19" t="s">
        <v>184</v>
      </c>
      <c r="J21" s="3"/>
      <c r="K21" s="34">
        <v>144</v>
      </c>
      <c r="L21" s="9">
        <v>1550.0448000000001</v>
      </c>
    </row>
    <row r="22" spans="3:12" ht="22.5" x14ac:dyDescent="0.25">
      <c r="C22" s="34">
        <v>52</v>
      </c>
      <c r="D22" s="16" t="s">
        <v>141</v>
      </c>
      <c r="E22" s="7"/>
      <c r="F22" s="7"/>
      <c r="G22" s="19" t="s">
        <v>179</v>
      </c>
      <c r="H22" s="19" t="s">
        <v>182</v>
      </c>
      <c r="I22" s="19" t="s">
        <v>185</v>
      </c>
      <c r="J22" s="3"/>
      <c r="K22" s="34">
        <v>300</v>
      </c>
      <c r="L22" s="9">
        <v>3229.26</v>
      </c>
    </row>
    <row r="23" spans="3:12" ht="22.5" x14ac:dyDescent="0.25">
      <c r="C23" s="34">
        <v>57</v>
      </c>
      <c r="D23" s="16" t="s">
        <v>146</v>
      </c>
      <c r="E23" s="7"/>
      <c r="F23" s="7"/>
      <c r="G23" s="19" t="s">
        <v>179</v>
      </c>
      <c r="H23" s="19" t="s">
        <v>182</v>
      </c>
      <c r="I23" s="19" t="s">
        <v>185</v>
      </c>
      <c r="J23" s="3"/>
      <c r="K23" s="34">
        <v>900</v>
      </c>
      <c r="L23" s="9">
        <v>9687.7800000000007</v>
      </c>
    </row>
    <row r="24" spans="3:12" ht="22.5" x14ac:dyDescent="0.25">
      <c r="C24" s="34">
        <v>58</v>
      </c>
      <c r="D24" s="16" t="s">
        <v>147</v>
      </c>
      <c r="E24" s="7"/>
      <c r="F24" s="7"/>
      <c r="G24" s="19" t="s">
        <v>179</v>
      </c>
      <c r="H24" s="19" t="s">
        <v>182</v>
      </c>
      <c r="I24" s="19" t="s">
        <v>184</v>
      </c>
      <c r="J24" s="3"/>
      <c r="K24" s="34">
        <v>74</v>
      </c>
      <c r="L24" s="9">
        <v>796.55080000000009</v>
      </c>
    </row>
    <row r="25" spans="3:12" ht="22.5" x14ac:dyDescent="0.25">
      <c r="C25" s="34">
        <v>59</v>
      </c>
      <c r="D25" s="16" t="s">
        <v>148</v>
      </c>
      <c r="E25" s="7"/>
      <c r="F25" s="7"/>
      <c r="G25" s="19" t="s">
        <v>179</v>
      </c>
      <c r="H25" s="19" t="s">
        <v>182</v>
      </c>
      <c r="I25" s="19" t="s">
        <v>184</v>
      </c>
      <c r="J25" s="3"/>
      <c r="K25" s="34">
        <v>976</v>
      </c>
      <c r="L25" s="9">
        <v>10505.859200000001</v>
      </c>
    </row>
    <row r="26" spans="3:12" x14ac:dyDescent="0.25">
      <c r="C26" s="34">
        <v>61</v>
      </c>
      <c r="D26" s="16" t="s">
        <v>151</v>
      </c>
      <c r="E26" s="7"/>
      <c r="F26" s="7"/>
      <c r="G26" s="19" t="s">
        <v>179</v>
      </c>
      <c r="H26" s="19" t="s">
        <v>182</v>
      </c>
      <c r="I26" s="19" t="s">
        <v>185</v>
      </c>
      <c r="J26" s="3"/>
      <c r="K26" s="34">
        <v>250</v>
      </c>
      <c r="L26" s="9">
        <v>2691.05</v>
      </c>
    </row>
    <row r="27" spans="3:12" x14ac:dyDescent="0.25">
      <c r="C27" s="34">
        <v>62</v>
      </c>
      <c r="D27" s="16" t="s">
        <v>101</v>
      </c>
      <c r="E27" s="7"/>
      <c r="F27" s="7"/>
      <c r="G27" s="19" t="s">
        <v>179</v>
      </c>
      <c r="H27" s="19" t="s">
        <v>182</v>
      </c>
      <c r="I27" s="19" t="s">
        <v>185</v>
      </c>
      <c r="J27" s="7"/>
      <c r="K27" s="34">
        <v>42</v>
      </c>
      <c r="L27" s="9">
        <v>452.09640000000002</v>
      </c>
    </row>
    <row r="28" spans="3:12" ht="33.75" x14ac:dyDescent="0.25">
      <c r="C28" s="34">
        <v>63</v>
      </c>
      <c r="D28" s="16" t="s">
        <v>152</v>
      </c>
      <c r="E28" s="7"/>
      <c r="F28" s="7"/>
      <c r="G28" s="19" t="s">
        <v>179</v>
      </c>
      <c r="H28" s="19" t="s">
        <v>182</v>
      </c>
      <c r="I28" s="19" t="s">
        <v>185</v>
      </c>
      <c r="J28" s="7"/>
      <c r="K28" s="34">
        <v>117</v>
      </c>
      <c r="L28" s="9">
        <v>1259.4114000000002</v>
      </c>
    </row>
    <row r="29" spans="3:12" ht="22.5" x14ac:dyDescent="0.25">
      <c r="C29" s="34">
        <v>64</v>
      </c>
      <c r="D29" s="16" t="s">
        <v>153</v>
      </c>
      <c r="E29" s="7"/>
      <c r="F29" s="7"/>
      <c r="G29" s="19" t="s">
        <v>179</v>
      </c>
      <c r="H29" s="19" t="s">
        <v>182</v>
      </c>
      <c r="I29" s="19" t="s">
        <v>185</v>
      </c>
      <c r="J29" s="7"/>
      <c r="K29" s="34">
        <v>180</v>
      </c>
      <c r="L29" s="9">
        <v>1937.556</v>
      </c>
    </row>
    <row r="30" spans="3:12" x14ac:dyDescent="0.25">
      <c r="C30" s="34">
        <v>66</v>
      </c>
      <c r="D30" s="16" t="s">
        <v>154</v>
      </c>
      <c r="E30" s="7"/>
      <c r="F30" s="7"/>
      <c r="G30" s="19" t="s">
        <v>179</v>
      </c>
      <c r="H30" s="19" t="s">
        <v>182</v>
      </c>
      <c r="I30" s="19" t="s">
        <v>185</v>
      </c>
      <c r="J30" s="7"/>
      <c r="K30" s="34">
        <v>16</v>
      </c>
      <c r="L30" s="9">
        <v>172.22720000000001</v>
      </c>
    </row>
    <row r="31" spans="3:12" x14ac:dyDescent="0.25">
      <c r="C31" s="34">
        <v>72</v>
      </c>
      <c r="D31" s="16" t="s">
        <v>159</v>
      </c>
      <c r="E31" s="7"/>
      <c r="F31" s="7"/>
      <c r="G31" s="19" t="s">
        <v>179</v>
      </c>
      <c r="H31" s="19" t="s">
        <v>182</v>
      </c>
      <c r="I31" s="19" t="s">
        <v>184</v>
      </c>
      <c r="J31" s="7"/>
      <c r="K31" s="34">
        <v>370</v>
      </c>
      <c r="L31" s="9">
        <v>3982.7540000000004</v>
      </c>
    </row>
    <row r="32" spans="3:12" x14ac:dyDescent="0.25">
      <c r="C32" s="34">
        <v>87</v>
      </c>
      <c r="D32" s="16" t="s">
        <v>22</v>
      </c>
      <c r="E32" s="7"/>
      <c r="F32" s="7"/>
      <c r="G32" s="19" t="s">
        <v>179</v>
      </c>
      <c r="H32" s="19" t="s">
        <v>182</v>
      </c>
      <c r="I32" s="19" t="s">
        <v>185</v>
      </c>
      <c r="J32" s="7"/>
      <c r="K32" s="34">
        <v>80</v>
      </c>
      <c r="L32" s="9">
        <v>861.13600000000008</v>
      </c>
    </row>
    <row r="33" spans="3:12" ht="22.5" x14ac:dyDescent="0.25">
      <c r="C33" s="34">
        <v>91</v>
      </c>
      <c r="D33" s="16" t="s">
        <v>172</v>
      </c>
      <c r="E33" s="7"/>
      <c r="F33" s="7"/>
      <c r="G33" s="19" t="s">
        <v>179</v>
      </c>
      <c r="H33" s="19" t="s">
        <v>182</v>
      </c>
      <c r="I33" s="19" t="s">
        <v>185</v>
      </c>
      <c r="J33" s="7"/>
      <c r="K33" s="34">
        <v>31</v>
      </c>
      <c r="L33" s="9">
        <v>333.6902</v>
      </c>
    </row>
    <row r="34" spans="3:12" x14ac:dyDescent="0.25">
      <c r="C34" s="34">
        <v>93</v>
      </c>
      <c r="D34" s="16" t="s">
        <v>174</v>
      </c>
      <c r="E34" s="7"/>
      <c r="F34" s="7"/>
      <c r="G34" s="19" t="s">
        <v>179</v>
      </c>
      <c r="H34" s="19" t="s">
        <v>182</v>
      </c>
      <c r="I34" s="19" t="s">
        <v>185</v>
      </c>
      <c r="J34" s="7"/>
      <c r="K34" s="34">
        <v>20</v>
      </c>
      <c r="L34" s="9">
        <v>215.28400000000002</v>
      </c>
    </row>
    <row r="35" spans="3:12" x14ac:dyDescent="0.25">
      <c r="C35" s="34">
        <v>94</v>
      </c>
      <c r="D35" s="16" t="s">
        <v>175</v>
      </c>
      <c r="E35" s="7"/>
      <c r="F35" s="7"/>
      <c r="G35" s="19" t="s">
        <v>179</v>
      </c>
      <c r="H35" s="19" t="s">
        <v>182</v>
      </c>
      <c r="I35" s="19" t="s">
        <v>185</v>
      </c>
      <c r="J35" s="7"/>
      <c r="K35" s="34">
        <v>33</v>
      </c>
      <c r="L35" s="9">
        <v>355.21860000000004</v>
      </c>
    </row>
    <row r="36" spans="3:12" x14ac:dyDescent="0.25">
      <c r="C36" s="34">
        <v>96</v>
      </c>
      <c r="D36" s="16" t="s">
        <v>177</v>
      </c>
      <c r="E36" s="7"/>
      <c r="F36" s="7"/>
      <c r="G36" s="19" t="s">
        <v>179</v>
      </c>
      <c r="H36" s="19" t="s">
        <v>182</v>
      </c>
      <c r="I36" s="19" t="s">
        <v>185</v>
      </c>
      <c r="J36" s="7"/>
      <c r="K36" s="34">
        <v>1925</v>
      </c>
      <c r="L36" s="9">
        <v>20721.085000000003</v>
      </c>
    </row>
  </sheetData>
  <mergeCells count="2">
    <mergeCell ref="C3:L3"/>
    <mergeCell ref="C5:L5"/>
  </mergeCells>
  <dataValidations count="2">
    <dataValidation type="list" allowBlank="1" showInputMessage="1" showErrorMessage="1" sqref="J6:J26">
      <formula1>"Very Good, Good, Average, Poor, Ordinary with wreckages in the structure"</formula1>
    </dataValidation>
    <dataValidation type="list" allowBlank="1" showInputMessage="1" showErrorMessage="1" sqref="I6:I26">
      <formula1>$N$3:$N$8</formula1>
    </dataValidation>
  </dataValidations>
  <pageMargins left="0.25" right="0.25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78"/>
  <sheetViews>
    <sheetView topLeftCell="A73" zoomScaleNormal="100" workbookViewId="0">
      <selection activeCell="D6" sqref="D6"/>
    </sheetView>
  </sheetViews>
  <sheetFormatPr defaultRowHeight="15" x14ac:dyDescent="0.25"/>
  <cols>
    <col min="1" max="1" width="2" customWidth="1"/>
    <col min="2" max="2" width="6.140625" style="2" customWidth="1"/>
    <col min="3" max="3" width="34.85546875" style="6" bestFit="1" customWidth="1"/>
    <col min="4" max="4" width="12.5703125" style="1" customWidth="1"/>
    <col min="5" max="5" width="11.28515625" style="1" customWidth="1"/>
    <col min="6" max="7" width="12.28515625" style="1" customWidth="1"/>
    <col min="8" max="8" width="32.42578125" style="1" customWidth="1"/>
    <col min="9" max="9" width="12" style="1" customWidth="1"/>
    <col min="10" max="10" width="13.42578125" style="1" customWidth="1"/>
    <col min="11" max="11" width="11.7109375" style="1" customWidth="1"/>
    <col min="13" max="13" width="77.7109375" hidden="1" customWidth="1"/>
  </cols>
  <sheetData>
    <row r="2" spans="2:13" ht="15.75" x14ac:dyDescent="0.25">
      <c r="B2" s="117" t="s">
        <v>254</v>
      </c>
      <c r="C2" s="117"/>
      <c r="D2" s="117"/>
      <c r="E2" s="117"/>
      <c r="F2" s="117"/>
      <c r="G2" s="117"/>
      <c r="H2" s="117"/>
      <c r="I2" s="117"/>
      <c r="J2" s="117"/>
      <c r="K2" s="117"/>
    </row>
    <row r="3" spans="2:13" ht="45" x14ac:dyDescent="0.25">
      <c r="B3" s="8" t="s">
        <v>8</v>
      </c>
      <c r="C3" s="11" t="s">
        <v>13</v>
      </c>
      <c r="D3" s="8" t="s">
        <v>0</v>
      </c>
      <c r="E3" s="8" t="s">
        <v>216</v>
      </c>
      <c r="F3" s="8" t="s">
        <v>1</v>
      </c>
      <c r="G3" s="8" t="s">
        <v>23</v>
      </c>
      <c r="H3" s="8" t="s">
        <v>14</v>
      </c>
      <c r="I3" s="8" t="s">
        <v>2</v>
      </c>
      <c r="J3" s="8" t="s">
        <v>16</v>
      </c>
      <c r="K3" s="8" t="s">
        <v>17</v>
      </c>
      <c r="M3" t="s">
        <v>3</v>
      </c>
    </row>
    <row r="4" spans="2:13" ht="15" customHeight="1" x14ac:dyDescent="0.25">
      <c r="B4" s="118" t="s">
        <v>9</v>
      </c>
      <c r="C4" s="118"/>
      <c r="D4" s="118"/>
      <c r="E4" s="118"/>
      <c r="F4" s="118"/>
      <c r="G4" s="118"/>
      <c r="H4" s="118"/>
      <c r="I4" s="118"/>
      <c r="J4" s="118"/>
      <c r="K4" s="118"/>
      <c r="M4" t="s">
        <v>4</v>
      </c>
    </row>
    <row r="5" spans="2:13" x14ac:dyDescent="0.25">
      <c r="B5" s="3">
        <v>1</v>
      </c>
      <c r="C5" s="3" t="s">
        <v>217</v>
      </c>
      <c r="D5" s="3"/>
      <c r="E5" s="3"/>
      <c r="F5" s="3"/>
      <c r="G5" s="3">
        <v>7</v>
      </c>
      <c r="H5" s="53" t="s">
        <v>184</v>
      </c>
      <c r="I5" s="3"/>
      <c r="J5" s="28">
        <v>1978</v>
      </c>
      <c r="K5" s="9">
        <f>10.7642*J5</f>
        <v>21291.587600000003</v>
      </c>
      <c r="M5" t="s">
        <v>5</v>
      </c>
    </row>
    <row r="6" spans="2:13" x14ac:dyDescent="0.25">
      <c r="B6" s="3">
        <v>2</v>
      </c>
      <c r="C6" s="3" t="s">
        <v>218</v>
      </c>
      <c r="D6" s="3"/>
      <c r="E6" s="3"/>
      <c r="F6" s="3"/>
      <c r="G6" s="3">
        <v>27.5</v>
      </c>
      <c r="H6" s="53" t="s">
        <v>184</v>
      </c>
      <c r="I6" s="3"/>
      <c r="J6" s="28">
        <v>4609.57</v>
      </c>
      <c r="K6" s="9">
        <f t="shared" ref="K6:K40" si="0">10.7642*J6</f>
        <v>49618.333394000001</v>
      </c>
      <c r="M6" t="s">
        <v>15</v>
      </c>
    </row>
    <row r="7" spans="2:13" x14ac:dyDescent="0.25">
      <c r="B7" s="3">
        <v>3</v>
      </c>
      <c r="C7" s="3" t="s">
        <v>219</v>
      </c>
      <c r="D7" s="3"/>
      <c r="E7" s="3"/>
      <c r="F7" s="3"/>
      <c r="G7" s="3">
        <v>12</v>
      </c>
      <c r="H7" s="53" t="s">
        <v>184</v>
      </c>
      <c r="I7" s="3"/>
      <c r="J7" s="28">
        <v>11170</v>
      </c>
      <c r="K7" s="9">
        <f t="shared" si="0"/>
        <v>120236.114</v>
      </c>
      <c r="M7" t="s">
        <v>7</v>
      </c>
    </row>
    <row r="8" spans="2:13" x14ac:dyDescent="0.25">
      <c r="B8" s="3">
        <v>4</v>
      </c>
      <c r="C8" s="3" t="s">
        <v>220</v>
      </c>
      <c r="D8" s="3"/>
      <c r="E8" s="3"/>
      <c r="F8" s="3"/>
      <c r="G8" s="3">
        <v>12</v>
      </c>
      <c r="H8" s="53" t="s">
        <v>184</v>
      </c>
      <c r="I8" s="3"/>
      <c r="J8" s="28">
        <v>5757</v>
      </c>
      <c r="K8" s="9">
        <f t="shared" si="0"/>
        <v>61969.499400000001</v>
      </c>
    </row>
    <row r="9" spans="2:13" x14ac:dyDescent="0.25">
      <c r="B9" s="3">
        <v>5</v>
      </c>
      <c r="C9" s="3" t="s">
        <v>18</v>
      </c>
      <c r="D9" s="3"/>
      <c r="E9" s="3"/>
      <c r="F9" s="3"/>
      <c r="G9" s="3">
        <v>12</v>
      </c>
      <c r="H9" s="53" t="s">
        <v>184</v>
      </c>
      <c r="I9" s="3"/>
      <c r="J9" s="28">
        <v>1400</v>
      </c>
      <c r="K9" s="9">
        <f t="shared" si="0"/>
        <v>15069.880000000001</v>
      </c>
    </row>
    <row r="10" spans="2:13" x14ac:dyDescent="0.25">
      <c r="B10" s="3">
        <v>6</v>
      </c>
      <c r="C10" s="3" t="s">
        <v>221</v>
      </c>
      <c r="D10" s="3"/>
      <c r="E10" s="3"/>
      <c r="F10" s="3"/>
      <c r="G10" s="3">
        <v>12</v>
      </c>
      <c r="H10" s="53" t="s">
        <v>184</v>
      </c>
      <c r="I10" s="3"/>
      <c r="J10" s="3">
        <v>8226</v>
      </c>
      <c r="K10" s="9">
        <f t="shared" si="0"/>
        <v>88546.309200000003</v>
      </c>
    </row>
    <row r="11" spans="2:13" x14ac:dyDescent="0.25">
      <c r="B11" s="3">
        <v>7</v>
      </c>
      <c r="C11" s="3" t="s">
        <v>222</v>
      </c>
      <c r="D11" s="3"/>
      <c r="E11" s="3"/>
      <c r="F11" s="3"/>
      <c r="G11" s="3">
        <v>10.9</v>
      </c>
      <c r="H11" s="53" t="s">
        <v>184</v>
      </c>
      <c r="I11" s="3"/>
      <c r="J11" s="7">
        <v>6850</v>
      </c>
      <c r="K11" s="9">
        <f t="shared" si="0"/>
        <v>73734.77</v>
      </c>
    </row>
    <row r="12" spans="2:13" x14ac:dyDescent="0.25">
      <c r="B12" s="3">
        <v>8</v>
      </c>
      <c r="C12" s="3" t="s">
        <v>214</v>
      </c>
      <c r="D12" s="3"/>
      <c r="E12" s="3"/>
      <c r="F12" s="3"/>
      <c r="G12" s="3">
        <v>2.9</v>
      </c>
      <c r="H12" s="53" t="s">
        <v>184</v>
      </c>
      <c r="I12" s="3"/>
      <c r="J12" s="7">
        <v>100</v>
      </c>
      <c r="K12" s="9">
        <f t="shared" si="0"/>
        <v>1076.42</v>
      </c>
    </row>
    <row r="13" spans="2:13" x14ac:dyDescent="0.25">
      <c r="B13" s="3">
        <v>9</v>
      </c>
      <c r="C13" s="3" t="s">
        <v>223</v>
      </c>
      <c r="D13" s="3"/>
      <c r="E13" s="3"/>
      <c r="F13" s="3"/>
      <c r="G13" s="3">
        <v>12</v>
      </c>
      <c r="H13" s="53" t="s">
        <v>184</v>
      </c>
      <c r="I13" s="3"/>
      <c r="J13" s="7">
        <v>144.38</v>
      </c>
      <c r="K13" s="9">
        <f t="shared" si="0"/>
        <v>1554.135196</v>
      </c>
    </row>
    <row r="14" spans="2:13" x14ac:dyDescent="0.25">
      <c r="B14" s="3">
        <v>10</v>
      </c>
      <c r="C14" s="3" t="s">
        <v>224</v>
      </c>
      <c r="D14" s="3"/>
      <c r="E14" s="3"/>
      <c r="F14" s="3"/>
      <c r="G14" s="3">
        <v>8</v>
      </c>
      <c r="H14" s="53" t="s">
        <v>184</v>
      </c>
      <c r="I14" s="3"/>
      <c r="J14" s="7">
        <v>4294.83</v>
      </c>
      <c r="K14" s="9">
        <f t="shared" si="0"/>
        <v>46230.409086</v>
      </c>
    </row>
    <row r="15" spans="2:13" x14ac:dyDescent="0.25">
      <c r="B15" s="3">
        <v>11</v>
      </c>
      <c r="C15" s="3" t="s">
        <v>225</v>
      </c>
      <c r="D15" s="3"/>
      <c r="E15" s="3"/>
      <c r="F15" s="3"/>
      <c r="G15" s="3">
        <v>8</v>
      </c>
      <c r="H15" s="53" t="s">
        <v>184</v>
      </c>
      <c r="I15" s="3"/>
      <c r="J15" s="7">
        <v>500</v>
      </c>
      <c r="K15" s="9">
        <f t="shared" si="0"/>
        <v>5382.1</v>
      </c>
    </row>
    <row r="16" spans="2:13" x14ac:dyDescent="0.25">
      <c r="B16" s="3">
        <v>12</v>
      </c>
      <c r="C16" s="3" t="s">
        <v>226</v>
      </c>
      <c r="D16" s="3"/>
      <c r="E16" s="3"/>
      <c r="F16" s="3"/>
      <c r="G16" s="3">
        <v>6.2</v>
      </c>
      <c r="H16" s="53" t="s">
        <v>184</v>
      </c>
      <c r="I16" s="3"/>
      <c r="J16" s="7">
        <v>361.72</v>
      </c>
      <c r="K16" s="9">
        <f t="shared" si="0"/>
        <v>3893.6264240000005</v>
      </c>
    </row>
    <row r="17" spans="2:11" x14ac:dyDescent="0.25">
      <c r="B17" s="3">
        <v>13</v>
      </c>
      <c r="C17" s="3" t="s">
        <v>227</v>
      </c>
      <c r="D17" s="3"/>
      <c r="E17" s="3"/>
      <c r="F17" s="3"/>
      <c r="G17" s="3">
        <v>25</v>
      </c>
      <c r="H17" s="53" t="s">
        <v>184</v>
      </c>
      <c r="I17" s="3"/>
      <c r="J17" s="7">
        <v>39</v>
      </c>
      <c r="K17" s="9">
        <f t="shared" si="0"/>
        <v>419.80380000000002</v>
      </c>
    </row>
    <row r="18" spans="2:11" x14ac:dyDescent="0.25">
      <c r="B18" s="3">
        <v>14</v>
      </c>
      <c r="C18" s="3" t="s">
        <v>228</v>
      </c>
      <c r="D18" s="3"/>
      <c r="E18" s="3"/>
      <c r="F18" s="3"/>
      <c r="G18" s="3">
        <v>12</v>
      </c>
      <c r="H18" s="53" t="s">
        <v>184</v>
      </c>
      <c r="I18" s="3"/>
      <c r="J18" s="7">
        <v>1600</v>
      </c>
      <c r="K18" s="9">
        <f t="shared" si="0"/>
        <v>17222.72</v>
      </c>
    </row>
    <row r="19" spans="2:11" x14ac:dyDescent="0.25">
      <c r="B19" s="3">
        <v>15</v>
      </c>
      <c r="C19" s="3" t="s">
        <v>20</v>
      </c>
      <c r="D19" s="3"/>
      <c r="E19" s="3"/>
      <c r="F19" s="3"/>
      <c r="G19" s="3">
        <v>30</v>
      </c>
      <c r="H19" s="53" t="s">
        <v>184</v>
      </c>
      <c r="I19" s="3"/>
      <c r="J19" s="7">
        <v>420</v>
      </c>
      <c r="K19" s="9">
        <f t="shared" si="0"/>
        <v>4520.9639999999999</v>
      </c>
    </row>
    <row r="20" spans="2:11" x14ac:dyDescent="0.25">
      <c r="B20" s="3">
        <v>16</v>
      </c>
      <c r="C20" s="3" t="s">
        <v>21</v>
      </c>
      <c r="D20" s="3"/>
      <c r="E20" s="3"/>
      <c r="F20" s="3"/>
      <c r="G20" s="3">
        <v>4</v>
      </c>
      <c r="H20" s="53" t="s">
        <v>184</v>
      </c>
      <c r="I20" s="3"/>
      <c r="J20" s="7">
        <v>80</v>
      </c>
      <c r="K20" s="9">
        <f t="shared" si="0"/>
        <v>861.13600000000008</v>
      </c>
    </row>
    <row r="21" spans="2:11" x14ac:dyDescent="0.25">
      <c r="B21" s="3">
        <v>17</v>
      </c>
      <c r="C21" s="3" t="s">
        <v>229</v>
      </c>
      <c r="D21" s="3"/>
      <c r="E21" s="3"/>
      <c r="F21" s="3"/>
      <c r="G21" s="3">
        <v>3</v>
      </c>
      <c r="H21" s="53" t="s">
        <v>184</v>
      </c>
      <c r="I21" s="3"/>
      <c r="J21" s="7">
        <v>476</v>
      </c>
      <c r="K21" s="9">
        <f t="shared" si="0"/>
        <v>5123.7592000000004</v>
      </c>
    </row>
    <row r="22" spans="2:11" x14ac:dyDescent="0.25">
      <c r="B22" s="3">
        <v>18</v>
      </c>
      <c r="C22" s="3" t="s">
        <v>230</v>
      </c>
      <c r="D22" s="3"/>
      <c r="E22" s="3"/>
      <c r="F22" s="3"/>
      <c r="G22" s="3">
        <v>4</v>
      </c>
      <c r="H22" s="53" t="s">
        <v>184</v>
      </c>
      <c r="I22" s="3"/>
      <c r="J22" s="7">
        <v>1313</v>
      </c>
      <c r="K22" s="9">
        <f t="shared" si="0"/>
        <v>14133.394600000001</v>
      </c>
    </row>
    <row r="23" spans="2:11" x14ac:dyDescent="0.25">
      <c r="B23" s="3">
        <v>19</v>
      </c>
      <c r="C23" s="3" t="s">
        <v>231</v>
      </c>
      <c r="D23" s="3"/>
      <c r="E23" s="3"/>
      <c r="F23" s="3"/>
      <c r="G23" s="3">
        <v>4</v>
      </c>
      <c r="H23" s="53" t="s">
        <v>184</v>
      </c>
      <c r="I23" s="3"/>
      <c r="J23" s="7">
        <v>75</v>
      </c>
      <c r="K23" s="9">
        <f t="shared" si="0"/>
        <v>807.31500000000005</v>
      </c>
    </row>
    <row r="24" spans="2:11" x14ac:dyDescent="0.25">
      <c r="B24" s="3">
        <v>20</v>
      </c>
      <c r="C24" s="3" t="s">
        <v>232</v>
      </c>
      <c r="D24" s="3"/>
      <c r="E24" s="3"/>
      <c r="F24" s="3"/>
      <c r="G24" s="3">
        <v>3</v>
      </c>
      <c r="H24" s="53" t="s">
        <v>184</v>
      </c>
      <c r="I24" s="3"/>
      <c r="J24" s="7">
        <v>25</v>
      </c>
      <c r="K24" s="9">
        <f t="shared" si="0"/>
        <v>269.10500000000002</v>
      </c>
    </row>
    <row r="25" spans="2:11" x14ac:dyDescent="0.25">
      <c r="B25" s="3">
        <v>21</v>
      </c>
      <c r="C25" s="3" t="s">
        <v>177</v>
      </c>
      <c r="D25" s="3"/>
      <c r="E25" s="3"/>
      <c r="F25" s="3"/>
      <c r="G25" s="3">
        <v>5</v>
      </c>
      <c r="H25" s="53" t="s">
        <v>184</v>
      </c>
      <c r="I25" s="3"/>
      <c r="J25" s="7">
        <v>2718</v>
      </c>
      <c r="K25" s="9">
        <f t="shared" si="0"/>
        <v>29257.095600000001</v>
      </c>
    </row>
    <row r="26" spans="2:11" x14ac:dyDescent="0.25">
      <c r="B26" s="3">
        <v>22</v>
      </c>
      <c r="C26" s="3" t="s">
        <v>233</v>
      </c>
      <c r="D26" s="3"/>
      <c r="E26" s="3"/>
      <c r="F26" s="3"/>
      <c r="G26" s="3"/>
      <c r="H26" s="53" t="s">
        <v>184</v>
      </c>
      <c r="I26" s="3"/>
      <c r="J26" s="7">
        <v>630</v>
      </c>
      <c r="K26" s="9">
        <f t="shared" si="0"/>
        <v>6781.4460000000008</v>
      </c>
    </row>
    <row r="27" spans="2:11" x14ac:dyDescent="0.25">
      <c r="B27" s="3">
        <v>23</v>
      </c>
      <c r="C27" s="3" t="s">
        <v>234</v>
      </c>
      <c r="D27" s="3"/>
      <c r="E27" s="3"/>
      <c r="F27" s="3"/>
      <c r="G27" s="3">
        <v>7</v>
      </c>
      <c r="H27" s="53" t="s">
        <v>184</v>
      </c>
      <c r="I27" s="3"/>
      <c r="J27" s="7">
        <v>757</v>
      </c>
      <c r="K27" s="9">
        <f t="shared" si="0"/>
        <v>8148.4994000000006</v>
      </c>
    </row>
    <row r="28" spans="2:11" x14ac:dyDescent="0.25">
      <c r="B28" s="3">
        <v>24</v>
      </c>
      <c r="C28" s="3" t="s">
        <v>115</v>
      </c>
      <c r="D28" s="3"/>
      <c r="E28" s="3"/>
      <c r="F28" s="3"/>
      <c r="G28" s="3"/>
      <c r="H28" s="53" t="s">
        <v>184</v>
      </c>
      <c r="I28" s="3"/>
      <c r="J28" s="7">
        <v>200</v>
      </c>
      <c r="K28" s="9">
        <f t="shared" si="0"/>
        <v>2152.84</v>
      </c>
    </row>
    <row r="29" spans="2:11" x14ac:dyDescent="0.25">
      <c r="B29" s="3">
        <v>25</v>
      </c>
      <c r="C29" s="3" t="s">
        <v>235</v>
      </c>
      <c r="D29" s="3"/>
      <c r="E29" s="3"/>
      <c r="F29" s="3"/>
      <c r="G29" s="3"/>
      <c r="H29" s="53" t="s">
        <v>184</v>
      </c>
      <c r="I29" s="3"/>
      <c r="J29" s="7">
        <v>64</v>
      </c>
      <c r="K29" s="9">
        <f t="shared" si="0"/>
        <v>688.90880000000004</v>
      </c>
    </row>
    <row r="30" spans="2:11" x14ac:dyDescent="0.25">
      <c r="B30" s="3">
        <v>26</v>
      </c>
      <c r="C30" s="3" t="s">
        <v>160</v>
      </c>
      <c r="D30" s="3"/>
      <c r="E30" s="3"/>
      <c r="F30" s="3"/>
      <c r="G30" s="3">
        <v>7</v>
      </c>
      <c r="H30" s="53" t="s">
        <v>184</v>
      </c>
      <c r="I30" s="3"/>
      <c r="J30" s="7">
        <v>150</v>
      </c>
      <c r="K30" s="9">
        <f t="shared" si="0"/>
        <v>1614.63</v>
      </c>
    </row>
    <row r="31" spans="2:11" x14ac:dyDescent="0.25">
      <c r="B31" s="3">
        <v>27</v>
      </c>
      <c r="C31" s="3" t="s">
        <v>236</v>
      </c>
      <c r="D31" s="3"/>
      <c r="E31" s="3"/>
      <c r="F31" s="3"/>
      <c r="G31" s="3">
        <v>15</v>
      </c>
      <c r="H31" s="53" t="s">
        <v>184</v>
      </c>
      <c r="I31" s="3"/>
      <c r="J31" s="7">
        <v>129</v>
      </c>
      <c r="K31" s="9">
        <f t="shared" si="0"/>
        <v>1388.5818000000002</v>
      </c>
    </row>
    <row r="32" spans="2:11" x14ac:dyDescent="0.25">
      <c r="B32" s="3">
        <v>28</v>
      </c>
      <c r="C32" s="3" t="s">
        <v>237</v>
      </c>
      <c r="D32" s="3"/>
      <c r="E32" s="3"/>
      <c r="F32" s="3"/>
      <c r="G32" s="3">
        <v>6</v>
      </c>
      <c r="H32" s="53" t="s">
        <v>184</v>
      </c>
      <c r="I32" s="3"/>
      <c r="J32" s="7">
        <v>100</v>
      </c>
      <c r="K32" s="9">
        <f t="shared" si="0"/>
        <v>1076.42</v>
      </c>
    </row>
    <row r="33" spans="2:11" x14ac:dyDescent="0.25">
      <c r="B33" s="3">
        <v>29</v>
      </c>
      <c r="C33" s="3" t="s">
        <v>238</v>
      </c>
      <c r="D33" s="3"/>
      <c r="E33" s="3"/>
      <c r="F33" s="3"/>
      <c r="G33" s="3">
        <v>30</v>
      </c>
      <c r="H33" s="53" t="s">
        <v>184</v>
      </c>
      <c r="I33" s="3"/>
      <c r="J33" s="7">
        <v>727</v>
      </c>
      <c r="K33" s="9">
        <f t="shared" si="0"/>
        <v>7825.5734000000002</v>
      </c>
    </row>
    <row r="34" spans="2:11" x14ac:dyDescent="0.25">
      <c r="B34" s="3">
        <v>30</v>
      </c>
      <c r="C34" s="3" t="s">
        <v>239</v>
      </c>
      <c r="D34" s="3"/>
      <c r="E34" s="3"/>
      <c r="F34" s="3"/>
      <c r="G34" s="3">
        <v>7</v>
      </c>
      <c r="H34" s="53" t="s">
        <v>184</v>
      </c>
      <c r="I34" s="3"/>
      <c r="J34" s="7">
        <v>200</v>
      </c>
      <c r="K34" s="9">
        <f t="shared" si="0"/>
        <v>2152.84</v>
      </c>
    </row>
    <row r="35" spans="2:11" x14ac:dyDescent="0.25">
      <c r="B35" s="3">
        <v>31</v>
      </c>
      <c r="C35" s="3" t="s">
        <v>240</v>
      </c>
      <c r="D35" s="3"/>
      <c r="E35" s="3"/>
      <c r="F35" s="3"/>
      <c r="G35" s="3">
        <v>12</v>
      </c>
      <c r="H35" s="53" t="s">
        <v>184</v>
      </c>
      <c r="I35" s="3"/>
      <c r="J35" s="7">
        <v>375</v>
      </c>
      <c r="K35" s="9">
        <f t="shared" si="0"/>
        <v>4036.5750000000003</v>
      </c>
    </row>
    <row r="36" spans="2:11" x14ac:dyDescent="0.25">
      <c r="B36" s="3">
        <v>32</v>
      </c>
      <c r="C36" s="3" t="s">
        <v>104</v>
      </c>
      <c r="D36" s="3"/>
      <c r="E36" s="3"/>
      <c r="F36" s="3"/>
      <c r="G36" s="3">
        <v>4</v>
      </c>
      <c r="H36" s="53" t="s">
        <v>184</v>
      </c>
      <c r="I36" s="3"/>
      <c r="J36" s="7">
        <v>79.650000000000006</v>
      </c>
      <c r="K36" s="9">
        <f t="shared" si="0"/>
        <v>857.36853000000008</v>
      </c>
    </row>
    <row r="37" spans="2:11" x14ac:dyDescent="0.25">
      <c r="B37" s="3">
        <v>33</v>
      </c>
      <c r="C37" s="3" t="s">
        <v>241</v>
      </c>
      <c r="D37" s="3"/>
      <c r="E37" s="3"/>
      <c r="F37" s="3"/>
      <c r="G37" s="3">
        <v>4</v>
      </c>
      <c r="H37" s="53" t="s">
        <v>184</v>
      </c>
      <c r="I37" s="3"/>
      <c r="J37" s="7">
        <v>180</v>
      </c>
      <c r="K37" s="9">
        <f t="shared" si="0"/>
        <v>1937.556</v>
      </c>
    </row>
    <row r="38" spans="2:11" x14ac:dyDescent="0.25">
      <c r="B38" s="3">
        <v>34</v>
      </c>
      <c r="C38" s="3" t="s">
        <v>242</v>
      </c>
      <c r="D38" s="3"/>
      <c r="E38" s="3"/>
      <c r="F38" s="3"/>
      <c r="G38" s="3">
        <v>4</v>
      </c>
      <c r="H38" s="53" t="s">
        <v>184</v>
      </c>
      <c r="I38" s="3"/>
      <c r="J38" s="7">
        <v>35</v>
      </c>
      <c r="K38" s="9">
        <f t="shared" si="0"/>
        <v>376.74700000000001</v>
      </c>
    </row>
    <row r="39" spans="2:11" x14ac:dyDescent="0.25">
      <c r="B39" s="3">
        <v>35</v>
      </c>
      <c r="C39" s="3" t="s">
        <v>243</v>
      </c>
      <c r="D39" s="3"/>
      <c r="E39" s="3"/>
      <c r="F39" s="3"/>
      <c r="G39" s="3">
        <v>12</v>
      </c>
      <c r="H39" s="53" t="s">
        <v>184</v>
      </c>
      <c r="I39" s="3"/>
      <c r="J39" s="7">
        <v>818.5</v>
      </c>
      <c r="K39" s="9">
        <f t="shared" si="0"/>
        <v>8810.4976999999999</v>
      </c>
    </row>
    <row r="40" spans="2:11" x14ac:dyDescent="0.25">
      <c r="B40" s="3">
        <v>36</v>
      </c>
      <c r="C40" s="3" t="s">
        <v>244</v>
      </c>
      <c r="D40" s="3"/>
      <c r="E40" s="3"/>
      <c r="F40" s="3"/>
      <c r="G40" s="3"/>
      <c r="H40" s="53" t="s">
        <v>184</v>
      </c>
      <c r="I40" s="3"/>
      <c r="J40" s="7">
        <v>240</v>
      </c>
      <c r="K40" s="9">
        <f t="shared" si="0"/>
        <v>2583.4080000000004</v>
      </c>
    </row>
    <row r="41" spans="2:11" x14ac:dyDescent="0.25">
      <c r="B41" s="3"/>
      <c r="C41" s="29"/>
      <c r="D41" s="7"/>
      <c r="E41" s="7"/>
      <c r="F41" s="3"/>
      <c r="G41" s="54"/>
      <c r="H41" s="3"/>
      <c r="I41" s="3"/>
      <c r="J41" s="7"/>
      <c r="K41" s="9"/>
    </row>
    <row r="42" spans="2:11" x14ac:dyDescent="0.25">
      <c r="B42" s="3"/>
      <c r="C42" s="14"/>
      <c r="D42" s="7"/>
      <c r="E42" s="7"/>
      <c r="F42" s="3"/>
      <c r="G42" s="3"/>
      <c r="H42" s="3"/>
      <c r="I42" s="3"/>
      <c r="J42" s="7"/>
      <c r="K42" s="9"/>
    </row>
    <row r="43" spans="2:11" x14ac:dyDescent="0.25">
      <c r="B43" s="3"/>
      <c r="C43" s="14"/>
      <c r="D43" s="7"/>
      <c r="E43" s="7"/>
      <c r="F43" s="3"/>
      <c r="G43" s="3"/>
      <c r="H43" s="3"/>
      <c r="I43" s="3"/>
      <c r="J43" s="7"/>
      <c r="K43" s="9"/>
    </row>
    <row r="44" spans="2:11" x14ac:dyDescent="0.25">
      <c r="B44" s="3"/>
      <c r="C44" s="14"/>
      <c r="D44" s="7"/>
      <c r="E44" s="7"/>
      <c r="F44" s="3"/>
      <c r="G44" s="3"/>
      <c r="H44" s="3"/>
      <c r="I44" s="3"/>
      <c r="J44" s="7"/>
      <c r="K44" s="9"/>
    </row>
    <row r="45" spans="2:11" x14ac:dyDescent="0.25">
      <c r="B45" s="3"/>
      <c r="C45" s="14"/>
      <c r="D45" s="7"/>
      <c r="E45" s="7"/>
      <c r="F45" s="3"/>
      <c r="G45" s="3"/>
      <c r="H45" s="3"/>
      <c r="I45" s="3"/>
      <c r="J45" s="7"/>
      <c r="K45" s="9"/>
    </row>
    <row r="46" spans="2:11" x14ac:dyDescent="0.25">
      <c r="B46" s="3"/>
      <c r="C46" s="14"/>
      <c r="D46" s="7"/>
      <c r="E46" s="7"/>
      <c r="F46" s="3"/>
      <c r="G46" s="3"/>
      <c r="H46" s="3"/>
      <c r="I46" s="3"/>
      <c r="J46" s="7"/>
      <c r="K46" s="9"/>
    </row>
    <row r="47" spans="2:11" x14ac:dyDescent="0.25">
      <c r="B47" s="3"/>
      <c r="C47" s="14"/>
      <c r="D47" s="7"/>
      <c r="E47" s="7"/>
      <c r="F47" s="3"/>
      <c r="G47" s="3"/>
      <c r="H47" s="3"/>
      <c r="I47" s="3"/>
      <c r="J47" s="7"/>
      <c r="K47" s="9"/>
    </row>
    <row r="48" spans="2:11" x14ac:dyDescent="0.25">
      <c r="B48" s="3"/>
      <c r="C48" s="14"/>
      <c r="D48" s="7"/>
      <c r="E48" s="7"/>
      <c r="F48" s="3"/>
      <c r="G48" s="3"/>
      <c r="H48" s="3"/>
      <c r="I48" s="3"/>
      <c r="J48" s="7"/>
      <c r="K48" s="9"/>
    </row>
    <row r="49" spans="2:11" x14ac:dyDescent="0.25">
      <c r="B49" s="3"/>
      <c r="C49" s="14"/>
      <c r="D49" s="7"/>
      <c r="E49" s="7"/>
      <c r="F49" s="3"/>
      <c r="G49" s="3"/>
      <c r="H49" s="3"/>
      <c r="I49" s="3"/>
      <c r="J49" s="7"/>
      <c r="K49" s="9"/>
    </row>
    <row r="50" spans="2:11" x14ac:dyDescent="0.25">
      <c r="B50" s="3"/>
      <c r="C50" s="14"/>
      <c r="D50" s="7"/>
      <c r="E50" s="7"/>
      <c r="F50" s="3"/>
      <c r="G50" s="3"/>
      <c r="H50" s="3"/>
      <c r="I50" s="3"/>
      <c r="J50" s="7"/>
      <c r="K50" s="9"/>
    </row>
    <row r="51" spans="2:11" x14ac:dyDescent="0.25">
      <c r="B51" s="3"/>
      <c r="C51" s="14"/>
      <c r="D51" s="7"/>
      <c r="E51" s="7"/>
      <c r="F51" s="3"/>
      <c r="G51" s="3"/>
      <c r="H51" s="3"/>
      <c r="I51" s="3"/>
      <c r="J51" s="7"/>
      <c r="K51" s="9"/>
    </row>
    <row r="52" spans="2:11" x14ac:dyDescent="0.25">
      <c r="B52" s="3"/>
      <c r="C52" s="14"/>
      <c r="D52" s="7"/>
      <c r="E52" s="7"/>
      <c r="F52" s="3"/>
      <c r="G52" s="3"/>
      <c r="H52" s="3"/>
      <c r="I52" s="3"/>
      <c r="J52" s="7"/>
      <c r="K52" s="9"/>
    </row>
    <row r="53" spans="2:11" x14ac:dyDescent="0.25">
      <c r="B53" s="3"/>
      <c r="C53" s="14"/>
      <c r="D53" s="7"/>
      <c r="E53" s="7"/>
      <c r="F53" s="3"/>
      <c r="G53" s="3"/>
      <c r="H53" s="3"/>
      <c r="I53" s="3"/>
      <c r="J53" s="7"/>
      <c r="K53" s="9"/>
    </row>
    <row r="54" spans="2:11" x14ac:dyDescent="0.25">
      <c r="B54" s="3"/>
      <c r="C54" s="14"/>
      <c r="D54" s="7"/>
      <c r="E54" s="7"/>
      <c r="F54" s="3"/>
      <c r="G54" s="3"/>
      <c r="H54" s="3"/>
      <c r="I54" s="3"/>
      <c r="J54" s="7"/>
      <c r="K54" s="9"/>
    </row>
    <row r="55" spans="2:11" x14ac:dyDescent="0.25">
      <c r="B55" s="3"/>
      <c r="C55" s="14"/>
      <c r="D55" s="7"/>
      <c r="E55" s="7"/>
      <c r="F55" s="3"/>
      <c r="G55" s="3"/>
      <c r="H55" s="3"/>
      <c r="I55" s="3"/>
      <c r="J55" s="7"/>
      <c r="K55" s="9"/>
    </row>
    <row r="56" spans="2:11" x14ac:dyDescent="0.25">
      <c r="B56" s="3"/>
      <c r="C56" s="14"/>
      <c r="D56" s="7"/>
      <c r="E56" s="7"/>
      <c r="F56" s="3"/>
      <c r="G56" s="3"/>
      <c r="H56" s="3"/>
      <c r="I56" s="3"/>
      <c r="J56" s="7"/>
      <c r="K56" s="9"/>
    </row>
    <row r="57" spans="2:11" x14ac:dyDescent="0.25">
      <c r="B57" s="3"/>
      <c r="C57" s="14"/>
      <c r="D57" s="7"/>
      <c r="E57" s="7"/>
      <c r="F57" s="3"/>
      <c r="G57" s="3"/>
      <c r="H57" s="3"/>
      <c r="I57" s="3"/>
      <c r="J57" s="7"/>
      <c r="K57" s="9"/>
    </row>
    <row r="58" spans="2:11" x14ac:dyDescent="0.25">
      <c r="B58" s="3"/>
      <c r="C58" s="14"/>
      <c r="D58" s="7"/>
      <c r="E58" s="7"/>
      <c r="F58" s="3"/>
      <c r="G58" s="3"/>
      <c r="H58" s="3"/>
      <c r="I58" s="3"/>
      <c r="J58" s="7"/>
      <c r="K58" s="9"/>
    </row>
    <row r="59" spans="2:11" x14ac:dyDescent="0.25">
      <c r="B59" s="3"/>
      <c r="C59" s="14"/>
      <c r="D59" s="7"/>
      <c r="E59" s="7"/>
      <c r="F59" s="3"/>
      <c r="G59" s="3"/>
      <c r="H59" s="3"/>
      <c r="I59" s="3"/>
      <c r="J59" s="7"/>
      <c r="K59" s="9"/>
    </row>
    <row r="60" spans="2:11" x14ac:dyDescent="0.25">
      <c r="B60" s="3"/>
      <c r="C60" s="14"/>
      <c r="D60" s="7"/>
      <c r="E60" s="7"/>
      <c r="F60" s="3"/>
      <c r="G60" s="3"/>
      <c r="H60" s="3"/>
      <c r="I60" s="3"/>
      <c r="J60" s="7"/>
      <c r="K60" s="9"/>
    </row>
    <row r="61" spans="2:11" x14ac:dyDescent="0.25">
      <c r="B61" s="3"/>
      <c r="C61" s="14"/>
      <c r="D61" s="7"/>
      <c r="E61" s="7"/>
      <c r="F61" s="3"/>
      <c r="G61" s="3"/>
      <c r="H61" s="3"/>
      <c r="I61" s="3"/>
      <c r="J61" s="7"/>
      <c r="K61" s="9"/>
    </row>
    <row r="62" spans="2:11" x14ac:dyDescent="0.25">
      <c r="B62" s="3"/>
      <c r="C62" s="29"/>
      <c r="D62" s="7"/>
      <c r="E62" s="7"/>
      <c r="F62" s="3"/>
      <c r="G62" s="3"/>
      <c r="H62" s="3"/>
      <c r="I62" s="3"/>
      <c r="J62" s="7"/>
      <c r="K62" s="9"/>
    </row>
    <row r="63" spans="2:11" x14ac:dyDescent="0.25">
      <c r="B63" s="3"/>
      <c r="C63" s="29"/>
      <c r="D63" s="7"/>
      <c r="E63" s="7"/>
      <c r="F63" s="3"/>
      <c r="G63" s="3"/>
      <c r="H63" s="3"/>
      <c r="I63" s="3"/>
      <c r="J63" s="7"/>
      <c r="K63" s="9"/>
    </row>
    <row r="64" spans="2:11" x14ac:dyDescent="0.25">
      <c r="B64" s="3"/>
      <c r="C64" s="29"/>
      <c r="D64" s="7"/>
      <c r="E64" s="7"/>
      <c r="F64" s="3"/>
      <c r="G64" s="3"/>
      <c r="H64" s="3"/>
      <c r="I64" s="3"/>
      <c r="J64" s="7"/>
      <c r="K64" s="9"/>
    </row>
    <row r="65" spans="2:11" x14ac:dyDescent="0.25">
      <c r="B65" s="3"/>
      <c r="C65" s="14"/>
      <c r="D65" s="7"/>
      <c r="E65" s="7"/>
      <c r="F65" s="3"/>
      <c r="G65" s="3"/>
      <c r="H65" s="3"/>
      <c r="I65" s="3"/>
      <c r="J65" s="7"/>
      <c r="K65" s="9"/>
    </row>
    <row r="66" spans="2:11" x14ac:dyDescent="0.25">
      <c r="B66" s="3"/>
      <c r="C66" s="30"/>
      <c r="D66" s="7"/>
      <c r="E66" s="7"/>
      <c r="F66" s="3"/>
      <c r="G66" s="3"/>
      <c r="H66" s="3"/>
      <c r="I66" s="3"/>
      <c r="J66" s="7"/>
      <c r="K66" s="9"/>
    </row>
    <row r="67" spans="2:11" x14ac:dyDescent="0.25">
      <c r="B67" s="3"/>
      <c r="C67" s="29"/>
      <c r="D67" s="7"/>
      <c r="E67" s="7"/>
      <c r="F67" s="3"/>
      <c r="G67" s="3"/>
      <c r="H67" s="3"/>
      <c r="I67" s="3"/>
      <c r="J67" s="7"/>
      <c r="K67" s="9"/>
    </row>
    <row r="68" spans="2:11" x14ac:dyDescent="0.25">
      <c r="B68" s="3"/>
      <c r="C68" s="29"/>
      <c r="D68" s="7"/>
      <c r="E68" s="7"/>
      <c r="F68" s="3"/>
      <c r="G68" s="3"/>
      <c r="H68" s="3"/>
      <c r="I68" s="3"/>
      <c r="J68" s="7"/>
      <c r="K68" s="9"/>
    </row>
    <row r="69" spans="2:11" x14ac:dyDescent="0.25">
      <c r="B69" s="3"/>
      <c r="C69" s="29"/>
      <c r="D69" s="7"/>
      <c r="E69" s="7"/>
      <c r="F69" s="3"/>
      <c r="G69" s="3"/>
      <c r="H69" s="3"/>
      <c r="I69" s="3"/>
      <c r="J69" s="7"/>
      <c r="K69" s="9"/>
    </row>
    <row r="70" spans="2:11" x14ac:dyDescent="0.25">
      <c r="B70" s="3"/>
      <c r="C70" s="29"/>
      <c r="D70" s="7"/>
      <c r="E70" s="7"/>
      <c r="F70" s="3"/>
      <c r="G70" s="3"/>
      <c r="H70" s="3"/>
      <c r="I70" s="3"/>
      <c r="J70" s="7"/>
      <c r="K70" s="9"/>
    </row>
    <row r="71" spans="2:11" x14ac:dyDescent="0.25">
      <c r="B71" s="3"/>
      <c r="C71" s="14"/>
      <c r="D71" s="7"/>
      <c r="E71" s="7"/>
      <c r="F71" s="3"/>
      <c r="G71" s="3"/>
      <c r="H71" s="3"/>
      <c r="I71" s="3"/>
      <c r="J71" s="7"/>
      <c r="K71" s="9"/>
    </row>
    <row r="72" spans="2:11" x14ac:dyDescent="0.25">
      <c r="B72" s="3"/>
      <c r="C72" s="14"/>
      <c r="D72" s="7"/>
      <c r="E72" s="7"/>
      <c r="F72" s="3"/>
      <c r="G72" s="3"/>
      <c r="H72" s="3"/>
      <c r="I72" s="3"/>
      <c r="J72" s="7"/>
      <c r="K72" s="9"/>
    </row>
    <row r="73" spans="2:11" x14ac:dyDescent="0.25">
      <c r="B73" s="3"/>
      <c r="C73" s="14"/>
      <c r="D73" s="7"/>
      <c r="E73" s="7"/>
      <c r="F73" s="3"/>
      <c r="G73" s="3"/>
      <c r="H73" s="3"/>
      <c r="I73" s="3"/>
      <c r="J73" s="7"/>
      <c r="K73" s="9"/>
    </row>
    <row r="74" spans="2:11" x14ac:dyDescent="0.25">
      <c r="B74" s="3"/>
      <c r="C74" s="14"/>
      <c r="D74" s="7"/>
      <c r="E74" s="7"/>
      <c r="F74" s="3"/>
      <c r="G74" s="3"/>
      <c r="H74" s="3"/>
      <c r="I74" s="3"/>
      <c r="J74" s="7"/>
      <c r="K74" s="9"/>
    </row>
    <row r="75" spans="2:11" x14ac:dyDescent="0.25">
      <c r="B75" s="3"/>
      <c r="C75" s="29"/>
      <c r="D75" s="7"/>
      <c r="E75" s="7"/>
      <c r="F75" s="3"/>
      <c r="G75" s="3"/>
      <c r="H75" s="3"/>
      <c r="I75" s="3"/>
      <c r="J75" s="7"/>
      <c r="K75" s="9"/>
    </row>
    <row r="76" spans="2:11" x14ac:dyDescent="0.25">
      <c r="B76" s="3"/>
      <c r="C76" s="14"/>
      <c r="D76" s="7"/>
      <c r="E76" s="7"/>
      <c r="F76" s="3"/>
      <c r="G76" s="3"/>
      <c r="H76" s="3"/>
      <c r="I76" s="3"/>
      <c r="J76" s="7"/>
      <c r="K76" s="9"/>
    </row>
    <row r="77" spans="2:11" ht="15.75" thickBot="1" x14ac:dyDescent="0.3">
      <c r="B77" s="3"/>
      <c r="C77" s="31"/>
      <c r="D77" s="7"/>
      <c r="E77" s="7"/>
      <c r="F77" s="3"/>
      <c r="G77" s="3"/>
      <c r="H77" s="3"/>
      <c r="I77" s="3"/>
      <c r="J77" s="7"/>
      <c r="K77" s="9"/>
    </row>
    <row r="78" spans="2:11" ht="15.75" thickBot="1" x14ac:dyDescent="0.3">
      <c r="B78" s="3"/>
      <c r="C78" s="32"/>
      <c r="D78" s="7"/>
      <c r="E78" s="7"/>
      <c r="F78" s="3"/>
      <c r="G78" s="3"/>
      <c r="H78" s="3"/>
      <c r="I78" s="3"/>
      <c r="J78" s="7"/>
      <c r="K78" s="9"/>
    </row>
  </sheetData>
  <autoFilter ref="B3:M40"/>
  <mergeCells count="2">
    <mergeCell ref="B2:K2"/>
    <mergeCell ref="B4:K4"/>
  </mergeCells>
  <dataValidations count="1">
    <dataValidation type="list" allowBlank="1" showInputMessage="1" showErrorMessage="1" sqref="I5:I78">
      <formula1>"Very Good, Good, Average, Poor, Ordinary with wreckages in the structure"</formula1>
    </dataValidation>
  </dataValidations>
  <pageMargins left="0.23622047244094491" right="0.23622047244094491" top="0.15748031496062992" bottom="0" header="0.31496062992125984" footer="0.31496062992125984"/>
  <pageSetup paperSize="9" scale="8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A40"/>
  <sheetViews>
    <sheetView topLeftCell="A82" zoomScaleNormal="100" workbookViewId="0">
      <selection activeCell="B3" sqref="B3:T3"/>
    </sheetView>
  </sheetViews>
  <sheetFormatPr defaultRowHeight="15" x14ac:dyDescent="0.25"/>
  <cols>
    <col min="2" max="2" width="5.140625" customWidth="1"/>
    <col min="3" max="3" width="26.7109375" bestFit="1" customWidth="1"/>
    <col min="4" max="4" width="13.140625" customWidth="1"/>
    <col min="5" max="5" width="11.140625" customWidth="1"/>
    <col min="6" max="6" width="9.7109375" customWidth="1"/>
    <col min="7" max="7" width="11" hidden="1" customWidth="1"/>
    <col min="8" max="8" width="10.140625" hidden="1" customWidth="1"/>
    <col min="9" max="9" width="12.85546875" customWidth="1"/>
    <col min="10" max="10" width="10.85546875" customWidth="1"/>
    <col min="11" max="11" width="11" customWidth="1"/>
    <col min="12" max="12" width="11.140625" style="33" customWidth="1"/>
    <col min="13" max="13" width="7.7109375" hidden="1" customWidth="1"/>
    <col min="14" max="14" width="13.5703125" hidden="1" customWidth="1"/>
    <col min="15" max="15" width="12.140625" customWidth="1"/>
    <col min="16" max="16" width="15.85546875" customWidth="1"/>
    <col min="17" max="17" width="17" hidden="1" customWidth="1"/>
    <col min="18" max="18" width="14.140625" hidden="1" customWidth="1"/>
    <col min="19" max="19" width="12.85546875" hidden="1" customWidth="1"/>
    <col min="20" max="20" width="17.7109375" bestFit="1" customWidth="1"/>
  </cols>
  <sheetData>
    <row r="3" spans="2:20" ht="15.75" x14ac:dyDescent="0.25">
      <c r="B3" s="107" t="s">
        <v>321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</row>
    <row r="4" spans="2:20" ht="60" x14ac:dyDescent="0.25">
      <c r="B4" s="41" t="s">
        <v>279</v>
      </c>
      <c r="C4" s="41" t="s">
        <v>276</v>
      </c>
      <c r="D4" s="41" t="s">
        <v>257</v>
      </c>
      <c r="E4" s="41" t="s">
        <v>258</v>
      </c>
      <c r="F4" s="41" t="s">
        <v>259</v>
      </c>
      <c r="G4" s="41" t="s">
        <v>278</v>
      </c>
      <c r="H4" s="41" t="s">
        <v>260</v>
      </c>
      <c r="I4" s="41" t="s">
        <v>261</v>
      </c>
      <c r="J4" s="41" t="s">
        <v>262</v>
      </c>
      <c r="K4" s="41" t="s">
        <v>263</v>
      </c>
      <c r="L4" s="41" t="s">
        <v>264</v>
      </c>
      <c r="M4" s="41" t="s">
        <v>265</v>
      </c>
      <c r="N4" s="41" t="s">
        <v>266</v>
      </c>
      <c r="O4" s="41" t="s">
        <v>267</v>
      </c>
      <c r="P4" s="41" t="s">
        <v>268</v>
      </c>
      <c r="Q4" s="41" t="s">
        <v>269</v>
      </c>
      <c r="R4" s="41" t="s">
        <v>270</v>
      </c>
      <c r="S4" s="42" t="s">
        <v>271</v>
      </c>
      <c r="T4" s="41" t="s">
        <v>272</v>
      </c>
    </row>
    <row r="5" spans="2:20" x14ac:dyDescent="0.25">
      <c r="B5" s="49">
        <v>1</v>
      </c>
      <c r="C5" s="49" t="s">
        <v>217</v>
      </c>
      <c r="D5" s="49" t="s">
        <v>184</v>
      </c>
      <c r="E5" s="49">
        <v>1978</v>
      </c>
      <c r="F5" s="72">
        <f>E5*10.7639</f>
        <v>21290.994199999997</v>
      </c>
      <c r="G5" s="72">
        <v>7</v>
      </c>
      <c r="H5" s="88">
        <f>G5*3.28</f>
        <v>22.959999999999997</v>
      </c>
      <c r="I5" s="49">
        <v>1989</v>
      </c>
      <c r="J5" s="49">
        <v>2022</v>
      </c>
      <c r="K5" s="49">
        <f>J5-I5</f>
        <v>33</v>
      </c>
      <c r="L5" s="49">
        <v>40</v>
      </c>
      <c r="M5" s="74">
        <v>0.1</v>
      </c>
      <c r="N5" s="75">
        <f>(1-M5)/L5</f>
        <v>2.2499999999999999E-2</v>
      </c>
      <c r="O5" s="76">
        <v>1200</v>
      </c>
      <c r="P5" s="76">
        <f>O5*F5</f>
        <v>25549193.039999995</v>
      </c>
      <c r="Q5" s="76">
        <f>P5*N5*K5</f>
        <v>18970275.832199998</v>
      </c>
      <c r="R5" s="76">
        <f t="shared" ref="R5:R35" si="0">MAX(P5-Q5,0)</f>
        <v>6578917.2077999972</v>
      </c>
      <c r="S5" s="77">
        <v>0</v>
      </c>
      <c r="T5" s="76">
        <f>IF(R5&gt;M5*P5,R5*(1+S5),P5*M5)</f>
        <v>6578917.2077999972</v>
      </c>
    </row>
    <row r="6" spans="2:20" ht="27" customHeight="1" x14ac:dyDescent="0.25">
      <c r="B6" s="49">
        <v>2</v>
      </c>
      <c r="C6" s="49" t="s">
        <v>218</v>
      </c>
      <c r="D6" s="49" t="s">
        <v>319</v>
      </c>
      <c r="E6" s="49">
        <v>4609.57</v>
      </c>
      <c r="F6" s="72">
        <f t="shared" ref="F6:F35" si="1">E6*10.7639</f>
        <v>49616.950522999992</v>
      </c>
      <c r="G6" s="72">
        <v>27.5</v>
      </c>
      <c r="H6" s="88">
        <f t="shared" ref="H6:H35" si="2">G6*3.28</f>
        <v>90.199999999999989</v>
      </c>
      <c r="I6" s="49">
        <v>1989</v>
      </c>
      <c r="J6" s="49">
        <v>2022</v>
      </c>
      <c r="K6" s="49">
        <f t="shared" ref="K6:K34" si="3">J6-I6</f>
        <v>33</v>
      </c>
      <c r="L6" s="49">
        <v>60</v>
      </c>
      <c r="M6" s="74">
        <v>0.1</v>
      </c>
      <c r="N6" s="75">
        <f t="shared" ref="N6:N35" si="4">(1-M6)/L6</f>
        <v>1.5000000000000001E-2</v>
      </c>
      <c r="O6" s="76">
        <v>1500</v>
      </c>
      <c r="P6" s="76">
        <f t="shared" ref="P6:P35" si="5">O6*F6</f>
        <v>74425425.784499988</v>
      </c>
      <c r="Q6" s="76">
        <f t="shared" ref="Q6:Q35" si="6">P6*N6*K6</f>
        <v>36840585.763327494</v>
      </c>
      <c r="R6" s="76">
        <f t="shared" si="0"/>
        <v>37584840.021172494</v>
      </c>
      <c r="S6" s="77">
        <v>0</v>
      </c>
      <c r="T6" s="76">
        <f t="shared" ref="T6:T35" si="7">IF(R6&gt;M6*P6,R6*(1+S6),P6*M6)</f>
        <v>37584840.021172494</v>
      </c>
    </row>
    <row r="7" spans="2:20" x14ac:dyDescent="0.25">
      <c r="B7" s="49">
        <v>3</v>
      </c>
      <c r="C7" s="49" t="s">
        <v>219</v>
      </c>
      <c r="D7" s="49" t="s">
        <v>184</v>
      </c>
      <c r="E7" s="49">
        <v>11170</v>
      </c>
      <c r="F7" s="72">
        <f t="shared" si="1"/>
        <v>120232.76299999999</v>
      </c>
      <c r="G7" s="72">
        <v>12</v>
      </c>
      <c r="H7" s="88">
        <f t="shared" si="2"/>
        <v>39.36</v>
      </c>
      <c r="I7" s="49">
        <v>1989</v>
      </c>
      <c r="J7" s="49">
        <v>2022</v>
      </c>
      <c r="K7" s="49">
        <f t="shared" si="3"/>
        <v>33</v>
      </c>
      <c r="L7" s="49">
        <v>60</v>
      </c>
      <c r="M7" s="74">
        <v>0.1</v>
      </c>
      <c r="N7" s="75">
        <f t="shared" si="4"/>
        <v>1.5000000000000001E-2</v>
      </c>
      <c r="O7" s="76">
        <v>1400</v>
      </c>
      <c r="P7" s="76">
        <f t="shared" si="5"/>
        <v>168325868.19999999</v>
      </c>
      <c r="Q7" s="76">
        <f t="shared" si="6"/>
        <v>83321304.759000003</v>
      </c>
      <c r="R7" s="76">
        <f t="shared" si="0"/>
        <v>85004563.440999985</v>
      </c>
      <c r="S7" s="77">
        <v>0</v>
      </c>
      <c r="T7" s="76">
        <f t="shared" si="7"/>
        <v>85004563.440999985</v>
      </c>
    </row>
    <row r="8" spans="2:20" x14ac:dyDescent="0.25">
      <c r="B8" s="49">
        <v>4</v>
      </c>
      <c r="C8" s="49" t="s">
        <v>220</v>
      </c>
      <c r="D8" s="49" t="s">
        <v>184</v>
      </c>
      <c r="E8" s="49">
        <v>5757</v>
      </c>
      <c r="F8" s="72">
        <f t="shared" si="1"/>
        <v>61967.772299999997</v>
      </c>
      <c r="G8" s="72">
        <v>12</v>
      </c>
      <c r="H8" s="88">
        <f t="shared" si="2"/>
        <v>39.36</v>
      </c>
      <c r="I8" s="49">
        <v>1989</v>
      </c>
      <c r="J8" s="49">
        <v>2022</v>
      </c>
      <c r="K8" s="49">
        <f t="shared" si="3"/>
        <v>33</v>
      </c>
      <c r="L8" s="49">
        <v>40</v>
      </c>
      <c r="M8" s="74">
        <v>0.1</v>
      </c>
      <c r="N8" s="75">
        <f t="shared" si="4"/>
        <v>2.2499999999999999E-2</v>
      </c>
      <c r="O8" s="76">
        <v>1300</v>
      </c>
      <c r="P8" s="76">
        <f t="shared" si="5"/>
        <v>80558103.989999995</v>
      </c>
      <c r="Q8" s="76">
        <f t="shared" si="6"/>
        <v>59814392.212574989</v>
      </c>
      <c r="R8" s="76">
        <f t="shared" si="0"/>
        <v>20743711.777425006</v>
      </c>
      <c r="S8" s="77">
        <v>0</v>
      </c>
      <c r="T8" s="76">
        <f t="shared" si="7"/>
        <v>20743711.777425006</v>
      </c>
    </row>
    <row r="9" spans="2:20" x14ac:dyDescent="0.25">
      <c r="B9" s="49">
        <v>5</v>
      </c>
      <c r="C9" s="49" t="s">
        <v>18</v>
      </c>
      <c r="D9" s="49" t="s">
        <v>184</v>
      </c>
      <c r="E9" s="49">
        <v>1400</v>
      </c>
      <c r="F9" s="72">
        <f t="shared" si="1"/>
        <v>15069.46</v>
      </c>
      <c r="G9" s="72">
        <v>12</v>
      </c>
      <c r="H9" s="88">
        <f t="shared" si="2"/>
        <v>39.36</v>
      </c>
      <c r="I9" s="49">
        <v>1989</v>
      </c>
      <c r="J9" s="49">
        <v>2022</v>
      </c>
      <c r="K9" s="49">
        <f t="shared" si="3"/>
        <v>33</v>
      </c>
      <c r="L9" s="49">
        <v>40</v>
      </c>
      <c r="M9" s="74">
        <v>0.1</v>
      </c>
      <c r="N9" s="75">
        <f t="shared" si="4"/>
        <v>2.2499999999999999E-2</v>
      </c>
      <c r="O9" s="76">
        <v>1400</v>
      </c>
      <c r="P9" s="76">
        <f t="shared" si="5"/>
        <v>21097244</v>
      </c>
      <c r="Q9" s="76">
        <f t="shared" si="6"/>
        <v>15664703.67</v>
      </c>
      <c r="R9" s="76">
        <f t="shared" si="0"/>
        <v>5432540.3300000001</v>
      </c>
      <c r="S9" s="77">
        <v>0</v>
      </c>
      <c r="T9" s="76">
        <f t="shared" si="7"/>
        <v>5432540.3300000001</v>
      </c>
    </row>
    <row r="10" spans="2:20" x14ac:dyDescent="0.25">
      <c r="B10" s="49">
        <v>6</v>
      </c>
      <c r="C10" s="49" t="s">
        <v>221</v>
      </c>
      <c r="D10" s="49" t="s">
        <v>184</v>
      </c>
      <c r="E10" s="49">
        <v>8226</v>
      </c>
      <c r="F10" s="72">
        <f t="shared" si="1"/>
        <v>88543.84139999999</v>
      </c>
      <c r="G10" s="72">
        <v>12</v>
      </c>
      <c r="H10" s="88">
        <f t="shared" si="2"/>
        <v>39.36</v>
      </c>
      <c r="I10" s="49">
        <v>1989</v>
      </c>
      <c r="J10" s="49">
        <v>2022</v>
      </c>
      <c r="K10" s="49">
        <f t="shared" si="3"/>
        <v>33</v>
      </c>
      <c r="L10" s="49">
        <v>40</v>
      </c>
      <c r="M10" s="74">
        <v>0.1</v>
      </c>
      <c r="N10" s="75">
        <f t="shared" si="4"/>
        <v>2.2499999999999999E-2</v>
      </c>
      <c r="O10" s="76">
        <v>1300</v>
      </c>
      <c r="P10" s="76">
        <f t="shared" si="5"/>
        <v>115106993.81999999</v>
      </c>
      <c r="Q10" s="76">
        <f t="shared" si="6"/>
        <v>85466942.911349982</v>
      </c>
      <c r="R10" s="76">
        <f t="shared" si="0"/>
        <v>29640050.908650011</v>
      </c>
      <c r="S10" s="77">
        <v>0</v>
      </c>
      <c r="T10" s="76">
        <f t="shared" si="7"/>
        <v>29640050.908650011</v>
      </c>
    </row>
    <row r="11" spans="2:20" x14ac:dyDescent="0.25">
      <c r="B11" s="49">
        <v>7</v>
      </c>
      <c r="C11" s="49" t="s">
        <v>222</v>
      </c>
      <c r="D11" s="49" t="s">
        <v>184</v>
      </c>
      <c r="E11" s="49">
        <v>6850</v>
      </c>
      <c r="F11" s="72">
        <f t="shared" si="1"/>
        <v>73732.714999999997</v>
      </c>
      <c r="G11" s="72">
        <v>10.9</v>
      </c>
      <c r="H11" s="88">
        <f t="shared" si="2"/>
        <v>35.752000000000002</v>
      </c>
      <c r="I11" s="49">
        <v>1989</v>
      </c>
      <c r="J11" s="49">
        <v>2022</v>
      </c>
      <c r="K11" s="49">
        <f t="shared" si="3"/>
        <v>33</v>
      </c>
      <c r="L11" s="49">
        <v>30</v>
      </c>
      <c r="M11" s="74">
        <v>0.1</v>
      </c>
      <c r="N11" s="75">
        <f t="shared" si="4"/>
        <v>3.0000000000000002E-2</v>
      </c>
      <c r="O11" s="76">
        <v>1300</v>
      </c>
      <c r="P11" s="76">
        <f t="shared" si="5"/>
        <v>95852529.5</v>
      </c>
      <c r="Q11" s="76">
        <f t="shared" si="6"/>
        <v>94894004.205000013</v>
      </c>
      <c r="R11" s="76">
        <f t="shared" si="0"/>
        <v>958525.29499998689</v>
      </c>
      <c r="S11" s="77">
        <v>0</v>
      </c>
      <c r="T11" s="76">
        <f t="shared" si="7"/>
        <v>9585252.9500000011</v>
      </c>
    </row>
    <row r="12" spans="2:20" x14ac:dyDescent="0.25">
      <c r="B12" s="49">
        <v>8</v>
      </c>
      <c r="C12" s="49" t="s">
        <v>214</v>
      </c>
      <c r="D12" s="49" t="s">
        <v>183</v>
      </c>
      <c r="E12" s="49">
        <v>100</v>
      </c>
      <c r="F12" s="72">
        <f t="shared" si="1"/>
        <v>1076.3899999999999</v>
      </c>
      <c r="G12" s="72">
        <v>2.9</v>
      </c>
      <c r="H12" s="88">
        <f t="shared" si="2"/>
        <v>9.5119999999999987</v>
      </c>
      <c r="I12" s="49">
        <v>1989</v>
      </c>
      <c r="J12" s="49">
        <v>2022</v>
      </c>
      <c r="K12" s="49">
        <f t="shared" si="3"/>
        <v>33</v>
      </c>
      <c r="L12" s="27">
        <v>60</v>
      </c>
      <c r="M12" s="74">
        <v>0.1</v>
      </c>
      <c r="N12" s="75">
        <f t="shared" si="4"/>
        <v>1.5000000000000001E-2</v>
      </c>
      <c r="O12" s="76">
        <v>1000</v>
      </c>
      <c r="P12" s="76">
        <f t="shared" si="5"/>
        <v>1076389.9999999998</v>
      </c>
      <c r="Q12" s="76">
        <f t="shared" si="6"/>
        <v>532813.04999999993</v>
      </c>
      <c r="R12" s="76">
        <f t="shared" si="0"/>
        <v>543576.94999999984</v>
      </c>
      <c r="S12" s="77">
        <v>0</v>
      </c>
      <c r="T12" s="76">
        <f t="shared" si="7"/>
        <v>543576.94999999984</v>
      </c>
    </row>
    <row r="13" spans="2:20" x14ac:dyDescent="0.25">
      <c r="B13" s="49">
        <v>9</v>
      </c>
      <c r="C13" s="49" t="s">
        <v>160</v>
      </c>
      <c r="D13" s="49" t="s">
        <v>184</v>
      </c>
      <c r="E13" s="49">
        <v>150</v>
      </c>
      <c r="F13" s="72">
        <f t="shared" ref="F13:F26" si="8">E13*10.7639</f>
        <v>1614.585</v>
      </c>
      <c r="G13" s="72">
        <v>7</v>
      </c>
      <c r="H13" s="88">
        <f t="shared" ref="H13:H26" si="9">G13*3.28</f>
        <v>22.959999999999997</v>
      </c>
      <c r="I13" s="49">
        <v>1989</v>
      </c>
      <c r="J13" s="49">
        <v>2022</v>
      </c>
      <c r="K13" s="49">
        <f t="shared" ref="K13:K26" si="10">J13-I13</f>
        <v>33</v>
      </c>
      <c r="L13" s="49">
        <v>30</v>
      </c>
      <c r="M13" s="74">
        <v>0.1</v>
      </c>
      <c r="N13" s="75">
        <f t="shared" ref="N13:N26" si="11">(1-M13)/L13</f>
        <v>3.0000000000000002E-2</v>
      </c>
      <c r="O13" s="76">
        <v>1100</v>
      </c>
      <c r="P13" s="76">
        <f t="shared" si="5"/>
        <v>1776043.5</v>
      </c>
      <c r="Q13" s="76">
        <f t="shared" si="6"/>
        <v>1758283.0650000002</v>
      </c>
      <c r="R13" s="76">
        <f t="shared" si="0"/>
        <v>17760.434999999823</v>
      </c>
      <c r="S13" s="77">
        <v>0</v>
      </c>
      <c r="T13" s="76">
        <f t="shared" si="7"/>
        <v>177604.35</v>
      </c>
    </row>
    <row r="14" spans="2:20" s="33" customFormat="1" ht="30" x14ac:dyDescent="0.25">
      <c r="B14" s="92">
        <v>10</v>
      </c>
      <c r="C14" s="92" t="s">
        <v>224</v>
      </c>
      <c r="D14" s="92" t="s">
        <v>183</v>
      </c>
      <c r="E14" s="92">
        <v>2400</v>
      </c>
      <c r="F14" s="72">
        <f t="shared" si="8"/>
        <v>25833.360000000001</v>
      </c>
      <c r="G14" s="72">
        <v>8</v>
      </c>
      <c r="H14" s="88">
        <f t="shared" si="9"/>
        <v>26.24</v>
      </c>
      <c r="I14" s="92">
        <v>1989</v>
      </c>
      <c r="J14" s="92">
        <v>2022</v>
      </c>
      <c r="K14" s="92">
        <f t="shared" si="10"/>
        <v>33</v>
      </c>
      <c r="L14" s="97">
        <v>60</v>
      </c>
      <c r="M14" s="74">
        <v>0.1</v>
      </c>
      <c r="N14" s="75">
        <f t="shared" si="11"/>
        <v>1.5000000000000001E-2</v>
      </c>
      <c r="O14" s="76">
        <v>1400</v>
      </c>
      <c r="P14" s="76">
        <f t="shared" si="5"/>
        <v>36166704</v>
      </c>
      <c r="Q14" s="76">
        <f t="shared" si="6"/>
        <v>17902518.48</v>
      </c>
      <c r="R14" s="76">
        <f t="shared" si="0"/>
        <v>18264185.52</v>
      </c>
      <c r="S14" s="77">
        <v>0</v>
      </c>
      <c r="T14" s="76">
        <f t="shared" si="7"/>
        <v>18264185.52</v>
      </c>
    </row>
    <row r="15" spans="2:20" x14ac:dyDescent="0.25">
      <c r="B15" s="49">
        <v>11</v>
      </c>
      <c r="C15" s="49" t="s">
        <v>225</v>
      </c>
      <c r="D15" s="49" t="s">
        <v>184</v>
      </c>
      <c r="E15" s="49">
        <v>500</v>
      </c>
      <c r="F15" s="72">
        <f t="shared" si="8"/>
        <v>5381.95</v>
      </c>
      <c r="G15" s="72">
        <v>8</v>
      </c>
      <c r="H15" s="88">
        <f t="shared" si="9"/>
        <v>26.24</v>
      </c>
      <c r="I15" s="49">
        <v>1989</v>
      </c>
      <c r="J15" s="49">
        <v>2022</v>
      </c>
      <c r="K15" s="49">
        <f t="shared" si="10"/>
        <v>33</v>
      </c>
      <c r="L15" s="49">
        <v>40</v>
      </c>
      <c r="M15" s="74">
        <v>0.1</v>
      </c>
      <c r="N15" s="75">
        <f t="shared" si="11"/>
        <v>2.2499999999999999E-2</v>
      </c>
      <c r="O15" s="76">
        <v>1300</v>
      </c>
      <c r="P15" s="76">
        <f t="shared" si="5"/>
        <v>6996535</v>
      </c>
      <c r="Q15" s="76">
        <f t="shared" si="6"/>
        <v>5194927.2374999998</v>
      </c>
      <c r="R15" s="76">
        <f t="shared" si="0"/>
        <v>1801607.7625000002</v>
      </c>
      <c r="S15" s="77">
        <v>0</v>
      </c>
      <c r="T15" s="76">
        <f t="shared" si="7"/>
        <v>1801607.7625000002</v>
      </c>
    </row>
    <row r="16" spans="2:20" x14ac:dyDescent="0.25">
      <c r="B16" s="49">
        <v>12</v>
      </c>
      <c r="C16" s="49" t="s">
        <v>226</v>
      </c>
      <c r="D16" s="49" t="s">
        <v>184</v>
      </c>
      <c r="E16" s="49">
        <v>361.72</v>
      </c>
      <c r="F16" s="72">
        <f t="shared" si="8"/>
        <v>3893.5179080000003</v>
      </c>
      <c r="G16" s="72">
        <v>6.2</v>
      </c>
      <c r="H16" s="88">
        <f t="shared" si="9"/>
        <v>20.335999999999999</v>
      </c>
      <c r="I16" s="49">
        <v>1989</v>
      </c>
      <c r="J16" s="49">
        <v>2022</v>
      </c>
      <c r="K16" s="49">
        <f t="shared" si="10"/>
        <v>33</v>
      </c>
      <c r="L16" s="49">
        <v>30</v>
      </c>
      <c r="M16" s="74">
        <v>0.1</v>
      </c>
      <c r="N16" s="75">
        <f t="shared" si="11"/>
        <v>3.0000000000000002E-2</v>
      </c>
      <c r="O16" s="76">
        <v>1100</v>
      </c>
      <c r="P16" s="76">
        <f t="shared" si="5"/>
        <v>4282869.6988000004</v>
      </c>
      <c r="Q16" s="76">
        <f t="shared" si="6"/>
        <v>4240041.0018120008</v>
      </c>
      <c r="R16" s="76">
        <f t="shared" si="0"/>
        <v>42828.696987999603</v>
      </c>
      <c r="S16" s="77">
        <v>0</v>
      </c>
      <c r="T16" s="76">
        <f t="shared" si="7"/>
        <v>428286.96988000005</v>
      </c>
    </row>
    <row r="17" spans="2:105" x14ac:dyDescent="0.25">
      <c r="B17" s="49">
        <v>13</v>
      </c>
      <c r="C17" s="49" t="s">
        <v>320</v>
      </c>
      <c r="D17" s="49" t="s">
        <v>184</v>
      </c>
      <c r="E17" s="49">
        <v>1600</v>
      </c>
      <c r="F17" s="72">
        <f t="shared" si="8"/>
        <v>17222.239999999998</v>
      </c>
      <c r="G17" s="72">
        <v>12</v>
      </c>
      <c r="H17" s="88">
        <f t="shared" si="9"/>
        <v>39.36</v>
      </c>
      <c r="I17" s="49">
        <v>1989</v>
      </c>
      <c r="J17" s="49">
        <v>2022</v>
      </c>
      <c r="K17" s="49">
        <f t="shared" si="10"/>
        <v>33</v>
      </c>
      <c r="L17" s="49">
        <v>30</v>
      </c>
      <c r="M17" s="74">
        <v>0.1</v>
      </c>
      <c r="N17" s="75">
        <f t="shared" si="11"/>
        <v>3.0000000000000002E-2</v>
      </c>
      <c r="O17" s="76">
        <v>1200</v>
      </c>
      <c r="P17" s="76">
        <f t="shared" si="5"/>
        <v>20666687.999999996</v>
      </c>
      <c r="Q17" s="76">
        <f t="shared" si="6"/>
        <v>20460021.119999997</v>
      </c>
      <c r="R17" s="76">
        <f t="shared" si="0"/>
        <v>206666.87999999896</v>
      </c>
      <c r="S17" s="77">
        <v>0</v>
      </c>
      <c r="T17" s="76">
        <f t="shared" si="7"/>
        <v>2066668.7999999998</v>
      </c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</row>
    <row r="18" spans="2:105" x14ac:dyDescent="0.25">
      <c r="B18" s="49">
        <v>14</v>
      </c>
      <c r="C18" s="49" t="s">
        <v>20</v>
      </c>
      <c r="D18" s="49" t="s">
        <v>184</v>
      </c>
      <c r="E18" s="49">
        <v>420</v>
      </c>
      <c r="F18" s="72">
        <f t="shared" si="8"/>
        <v>4520.8379999999997</v>
      </c>
      <c r="G18" s="72">
        <v>30</v>
      </c>
      <c r="H18" s="88">
        <f t="shared" si="9"/>
        <v>98.399999999999991</v>
      </c>
      <c r="I18" s="49">
        <v>1989</v>
      </c>
      <c r="J18" s="49">
        <v>2022</v>
      </c>
      <c r="K18" s="49">
        <f t="shared" si="10"/>
        <v>33</v>
      </c>
      <c r="L18" s="49">
        <v>30</v>
      </c>
      <c r="M18" s="74">
        <v>0.1</v>
      </c>
      <c r="N18" s="75">
        <f t="shared" si="11"/>
        <v>3.0000000000000002E-2</v>
      </c>
      <c r="O18" s="76">
        <v>1700</v>
      </c>
      <c r="P18" s="76">
        <f t="shared" si="5"/>
        <v>7685424.5999999996</v>
      </c>
      <c r="Q18" s="76">
        <f t="shared" si="6"/>
        <v>7608570.3540000003</v>
      </c>
      <c r="R18" s="76">
        <f t="shared" si="0"/>
        <v>76854.245999999344</v>
      </c>
      <c r="S18" s="77">
        <v>0</v>
      </c>
      <c r="T18" s="76">
        <f t="shared" si="7"/>
        <v>768542.46</v>
      </c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</row>
    <row r="19" spans="2:105" x14ac:dyDescent="0.25">
      <c r="B19" s="49">
        <v>15</v>
      </c>
      <c r="C19" s="49" t="s">
        <v>21</v>
      </c>
      <c r="D19" s="49" t="s">
        <v>183</v>
      </c>
      <c r="E19" s="49">
        <v>80</v>
      </c>
      <c r="F19" s="72">
        <f t="shared" si="8"/>
        <v>861.11199999999997</v>
      </c>
      <c r="G19" s="72">
        <v>4</v>
      </c>
      <c r="H19" s="88">
        <f t="shared" si="9"/>
        <v>13.12</v>
      </c>
      <c r="I19" s="49">
        <v>1989</v>
      </c>
      <c r="J19" s="49">
        <v>2022</v>
      </c>
      <c r="K19" s="49">
        <f t="shared" si="10"/>
        <v>33</v>
      </c>
      <c r="L19" s="27">
        <v>60</v>
      </c>
      <c r="M19" s="74">
        <v>0.1</v>
      </c>
      <c r="N19" s="75">
        <f t="shared" si="11"/>
        <v>1.5000000000000001E-2</v>
      </c>
      <c r="O19" s="76">
        <v>1000</v>
      </c>
      <c r="P19" s="76">
        <f t="shared" si="5"/>
        <v>861112</v>
      </c>
      <c r="Q19" s="76">
        <f t="shared" si="6"/>
        <v>426250.44</v>
      </c>
      <c r="R19" s="76">
        <f t="shared" si="0"/>
        <v>434861.56</v>
      </c>
      <c r="S19" s="77">
        <v>0</v>
      </c>
      <c r="T19" s="76">
        <f t="shared" si="7"/>
        <v>434861.56</v>
      </c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</row>
    <row r="20" spans="2:105" x14ac:dyDescent="0.25">
      <c r="B20" s="49">
        <v>16</v>
      </c>
      <c r="C20" s="49" t="s">
        <v>230</v>
      </c>
      <c r="D20" s="49" t="s">
        <v>184</v>
      </c>
      <c r="E20" s="49">
        <v>1313</v>
      </c>
      <c r="F20" s="72">
        <f t="shared" si="8"/>
        <v>14133.000699999999</v>
      </c>
      <c r="G20" s="72">
        <v>4</v>
      </c>
      <c r="H20" s="88">
        <f t="shared" si="9"/>
        <v>13.12</v>
      </c>
      <c r="I20" s="49">
        <v>1989</v>
      </c>
      <c r="J20" s="49">
        <v>2022</v>
      </c>
      <c r="K20" s="49">
        <f t="shared" si="10"/>
        <v>33</v>
      </c>
      <c r="L20" s="49">
        <v>30</v>
      </c>
      <c r="M20" s="74">
        <v>0.1</v>
      </c>
      <c r="N20" s="75">
        <f t="shared" si="11"/>
        <v>3.0000000000000002E-2</v>
      </c>
      <c r="O20" s="76">
        <v>900</v>
      </c>
      <c r="P20" s="76">
        <f t="shared" si="5"/>
        <v>12719700.629999999</v>
      </c>
      <c r="Q20" s="76">
        <f t="shared" si="6"/>
        <v>12592503.6237</v>
      </c>
      <c r="R20" s="76">
        <f t="shared" si="0"/>
        <v>127197.00629999861</v>
      </c>
      <c r="S20" s="77">
        <v>0</v>
      </c>
      <c r="T20" s="76">
        <f t="shared" si="7"/>
        <v>1271970.0630000001</v>
      </c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</row>
    <row r="21" spans="2:105" x14ac:dyDescent="0.25">
      <c r="B21" s="49">
        <v>17</v>
      </c>
      <c r="C21" s="49" t="s">
        <v>231</v>
      </c>
      <c r="D21" s="49" t="s">
        <v>183</v>
      </c>
      <c r="E21" s="49">
        <v>75</v>
      </c>
      <c r="F21" s="72">
        <f t="shared" si="8"/>
        <v>807.29250000000002</v>
      </c>
      <c r="G21" s="72">
        <v>4</v>
      </c>
      <c r="H21" s="88">
        <f t="shared" si="9"/>
        <v>13.12</v>
      </c>
      <c r="I21" s="49">
        <v>1989</v>
      </c>
      <c r="J21" s="49">
        <v>2022</v>
      </c>
      <c r="K21" s="49">
        <f t="shared" si="10"/>
        <v>33</v>
      </c>
      <c r="L21" s="27">
        <v>60</v>
      </c>
      <c r="M21" s="74">
        <v>0.1</v>
      </c>
      <c r="N21" s="75">
        <f t="shared" si="11"/>
        <v>1.5000000000000001E-2</v>
      </c>
      <c r="O21" s="76">
        <v>1100</v>
      </c>
      <c r="P21" s="76">
        <f t="shared" si="5"/>
        <v>888021.75</v>
      </c>
      <c r="Q21" s="76">
        <f t="shared" si="6"/>
        <v>439570.76625000004</v>
      </c>
      <c r="R21" s="76">
        <f t="shared" si="0"/>
        <v>448450.98374999996</v>
      </c>
      <c r="S21" s="77">
        <v>0</v>
      </c>
      <c r="T21" s="76">
        <f t="shared" si="7"/>
        <v>448450.98374999996</v>
      </c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</row>
    <row r="22" spans="2:105" x14ac:dyDescent="0.25">
      <c r="B22" s="49">
        <v>18</v>
      </c>
      <c r="C22" s="49" t="s">
        <v>232</v>
      </c>
      <c r="D22" s="49" t="s">
        <v>183</v>
      </c>
      <c r="E22" s="49">
        <v>25</v>
      </c>
      <c r="F22" s="72">
        <f t="shared" si="8"/>
        <v>269.09749999999997</v>
      </c>
      <c r="G22" s="72">
        <v>3</v>
      </c>
      <c r="H22" s="88">
        <f t="shared" si="9"/>
        <v>9.84</v>
      </c>
      <c r="I22" s="49">
        <v>1989</v>
      </c>
      <c r="J22" s="49">
        <v>2022</v>
      </c>
      <c r="K22" s="49">
        <f t="shared" si="10"/>
        <v>33</v>
      </c>
      <c r="L22" s="27">
        <v>60</v>
      </c>
      <c r="M22" s="74">
        <v>0.1</v>
      </c>
      <c r="N22" s="75">
        <f t="shared" si="11"/>
        <v>1.5000000000000001E-2</v>
      </c>
      <c r="O22" s="76">
        <v>1200</v>
      </c>
      <c r="P22" s="76">
        <f t="shared" si="5"/>
        <v>322916.99999999994</v>
      </c>
      <c r="Q22" s="76">
        <f t="shared" si="6"/>
        <v>159843.91499999998</v>
      </c>
      <c r="R22" s="76">
        <f t="shared" si="0"/>
        <v>163073.08499999996</v>
      </c>
      <c r="S22" s="77">
        <v>0</v>
      </c>
      <c r="T22" s="76">
        <f t="shared" si="7"/>
        <v>163073.08499999996</v>
      </c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</row>
    <row r="23" spans="2:105" x14ac:dyDescent="0.25">
      <c r="B23" s="49">
        <v>19</v>
      </c>
      <c r="C23" s="49" t="s">
        <v>177</v>
      </c>
      <c r="D23" s="49" t="s">
        <v>184</v>
      </c>
      <c r="E23" s="49">
        <v>2718</v>
      </c>
      <c r="F23" s="72">
        <f t="shared" si="8"/>
        <v>29256.280199999997</v>
      </c>
      <c r="G23" s="72">
        <v>5</v>
      </c>
      <c r="H23" s="88">
        <f t="shared" si="9"/>
        <v>16.399999999999999</v>
      </c>
      <c r="I23" s="49">
        <v>1989</v>
      </c>
      <c r="J23" s="49">
        <v>2022</v>
      </c>
      <c r="K23" s="49">
        <f t="shared" si="10"/>
        <v>33</v>
      </c>
      <c r="L23" s="49">
        <v>30</v>
      </c>
      <c r="M23" s="74">
        <v>0.1</v>
      </c>
      <c r="N23" s="75">
        <f t="shared" si="11"/>
        <v>3.0000000000000002E-2</v>
      </c>
      <c r="O23" s="76">
        <v>900</v>
      </c>
      <c r="P23" s="76">
        <f t="shared" si="5"/>
        <v>26330652.179999996</v>
      </c>
      <c r="Q23" s="76">
        <f t="shared" si="6"/>
        <v>26067345.658199999</v>
      </c>
      <c r="R23" s="76">
        <f t="shared" si="0"/>
        <v>263306.5217999965</v>
      </c>
      <c r="S23" s="77">
        <v>0</v>
      </c>
      <c r="T23" s="76">
        <f t="shared" si="7"/>
        <v>2633065.2179999999</v>
      </c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</row>
    <row r="24" spans="2:105" x14ac:dyDescent="0.25">
      <c r="B24" s="49">
        <v>20</v>
      </c>
      <c r="C24" s="49" t="s">
        <v>234</v>
      </c>
      <c r="D24" s="49" t="s">
        <v>184</v>
      </c>
      <c r="E24" s="49">
        <v>757</v>
      </c>
      <c r="F24" s="72">
        <f t="shared" si="8"/>
        <v>8148.2722999999996</v>
      </c>
      <c r="G24" s="72">
        <v>7</v>
      </c>
      <c r="H24" s="88">
        <f t="shared" si="9"/>
        <v>22.959999999999997</v>
      </c>
      <c r="I24" s="49">
        <v>1989</v>
      </c>
      <c r="J24" s="49">
        <v>2022</v>
      </c>
      <c r="K24" s="49">
        <f t="shared" si="10"/>
        <v>33</v>
      </c>
      <c r="L24" s="49">
        <v>30</v>
      </c>
      <c r="M24" s="74">
        <v>0.1</v>
      </c>
      <c r="N24" s="75">
        <f t="shared" si="11"/>
        <v>3.0000000000000002E-2</v>
      </c>
      <c r="O24" s="76">
        <v>1200</v>
      </c>
      <c r="P24" s="76">
        <f t="shared" si="5"/>
        <v>9777926.7599999998</v>
      </c>
      <c r="Q24" s="76">
        <f t="shared" si="6"/>
        <v>9680147.4923999999</v>
      </c>
      <c r="R24" s="76">
        <f t="shared" si="0"/>
        <v>97779.267599999905</v>
      </c>
      <c r="S24" s="77">
        <v>0</v>
      </c>
      <c r="T24" s="76">
        <f t="shared" si="7"/>
        <v>977792.67599999998</v>
      </c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</row>
    <row r="25" spans="2:105" hidden="1" x14ac:dyDescent="0.25">
      <c r="B25" s="49">
        <v>21</v>
      </c>
      <c r="C25" s="49" t="s">
        <v>115</v>
      </c>
      <c r="D25" s="49" t="s">
        <v>184</v>
      </c>
      <c r="E25" s="49">
        <v>200</v>
      </c>
      <c r="F25" s="72">
        <f t="shared" si="8"/>
        <v>2152.7799999999997</v>
      </c>
      <c r="G25" s="72"/>
      <c r="H25" s="88">
        <f t="shared" si="9"/>
        <v>0</v>
      </c>
      <c r="I25" s="49">
        <v>1989</v>
      </c>
      <c r="J25" s="49">
        <v>2022</v>
      </c>
      <c r="K25" s="49">
        <f t="shared" si="10"/>
        <v>33</v>
      </c>
      <c r="L25" s="49">
        <v>30</v>
      </c>
      <c r="M25" s="74">
        <v>0.1</v>
      </c>
      <c r="N25" s="75">
        <f t="shared" si="11"/>
        <v>3.0000000000000002E-2</v>
      </c>
      <c r="O25" s="27">
        <v>0</v>
      </c>
      <c r="P25" s="76">
        <v>0</v>
      </c>
      <c r="Q25" s="76">
        <v>0</v>
      </c>
      <c r="R25" s="76" t="s">
        <v>182</v>
      </c>
      <c r="S25" s="77">
        <v>0</v>
      </c>
      <c r="T25" s="76">
        <v>0</v>
      </c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</row>
    <row r="26" spans="2:105" x14ac:dyDescent="0.25">
      <c r="B26" s="49">
        <v>22</v>
      </c>
      <c r="C26" s="49" t="s">
        <v>223</v>
      </c>
      <c r="D26" s="49" t="s">
        <v>184</v>
      </c>
      <c r="E26" s="49">
        <v>144.38</v>
      </c>
      <c r="F26" s="72">
        <f t="shared" si="8"/>
        <v>1554.0918819999999</v>
      </c>
      <c r="G26" s="72">
        <v>12</v>
      </c>
      <c r="H26" s="88">
        <f t="shared" si="9"/>
        <v>39.36</v>
      </c>
      <c r="I26" s="49">
        <v>1989</v>
      </c>
      <c r="J26" s="49">
        <v>2022</v>
      </c>
      <c r="K26" s="49">
        <f t="shared" si="10"/>
        <v>33</v>
      </c>
      <c r="L26" s="49">
        <v>40</v>
      </c>
      <c r="M26" s="74">
        <v>0.1</v>
      </c>
      <c r="N26" s="75">
        <f t="shared" si="11"/>
        <v>2.2499999999999999E-2</v>
      </c>
      <c r="O26" s="76">
        <v>1200</v>
      </c>
      <c r="P26" s="76">
        <f t="shared" si="5"/>
        <v>1864910.2583999999</v>
      </c>
      <c r="Q26" s="76">
        <f t="shared" si="6"/>
        <v>1384695.8668619997</v>
      </c>
      <c r="R26" s="76">
        <f t="shared" si="0"/>
        <v>480214.3915380002</v>
      </c>
      <c r="S26" s="77">
        <v>0</v>
      </c>
      <c r="T26" s="76">
        <f t="shared" si="7"/>
        <v>480214.3915380002</v>
      </c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6"/>
    </row>
    <row r="27" spans="2:105" x14ac:dyDescent="0.25">
      <c r="B27" s="49">
        <v>23</v>
      </c>
      <c r="C27" s="49" t="s">
        <v>237</v>
      </c>
      <c r="D27" s="49" t="s">
        <v>184</v>
      </c>
      <c r="E27" s="49">
        <v>100</v>
      </c>
      <c r="F27" s="72">
        <f t="shared" si="1"/>
        <v>1076.3899999999999</v>
      </c>
      <c r="G27" s="72">
        <v>6</v>
      </c>
      <c r="H27" s="88">
        <f t="shared" si="2"/>
        <v>19.68</v>
      </c>
      <c r="I27" s="49">
        <v>1989</v>
      </c>
      <c r="J27" s="49">
        <v>2022</v>
      </c>
      <c r="K27" s="49">
        <f t="shared" si="3"/>
        <v>33</v>
      </c>
      <c r="L27" s="49">
        <v>30</v>
      </c>
      <c r="M27" s="74">
        <v>0.1</v>
      </c>
      <c r="N27" s="75">
        <f t="shared" si="4"/>
        <v>3.0000000000000002E-2</v>
      </c>
      <c r="O27" s="76">
        <v>900</v>
      </c>
      <c r="P27" s="76">
        <f t="shared" si="5"/>
        <v>968750.99999999988</v>
      </c>
      <c r="Q27" s="76">
        <f t="shared" si="6"/>
        <v>959063.49</v>
      </c>
      <c r="R27" s="76">
        <f t="shared" si="0"/>
        <v>9687.5099999998929</v>
      </c>
      <c r="S27" s="77">
        <v>0</v>
      </c>
      <c r="T27" s="76">
        <f t="shared" si="7"/>
        <v>96875.099999999991</v>
      </c>
    </row>
    <row r="28" spans="2:105" ht="45" x14ac:dyDescent="0.25">
      <c r="B28" s="49">
        <v>24</v>
      </c>
      <c r="C28" s="49" t="s">
        <v>238</v>
      </c>
      <c r="D28" s="49" t="s">
        <v>184</v>
      </c>
      <c r="E28" s="49">
        <v>727</v>
      </c>
      <c r="F28" s="72">
        <f t="shared" si="1"/>
        <v>7825.3552999999993</v>
      </c>
      <c r="G28" s="72">
        <v>30</v>
      </c>
      <c r="H28" s="88">
        <f t="shared" si="2"/>
        <v>98.399999999999991</v>
      </c>
      <c r="I28" s="49">
        <v>1989</v>
      </c>
      <c r="J28" s="49">
        <v>2022</v>
      </c>
      <c r="K28" s="49">
        <f t="shared" si="3"/>
        <v>33</v>
      </c>
      <c r="L28" s="49">
        <v>30</v>
      </c>
      <c r="M28" s="74">
        <v>0.1</v>
      </c>
      <c r="N28" s="75">
        <f t="shared" si="4"/>
        <v>3.0000000000000002E-2</v>
      </c>
      <c r="O28" s="76">
        <v>1400</v>
      </c>
      <c r="P28" s="76">
        <f t="shared" si="5"/>
        <v>10955497.419999998</v>
      </c>
      <c r="Q28" s="76">
        <f t="shared" si="6"/>
        <v>10845942.445799999</v>
      </c>
      <c r="R28" s="76">
        <f t="shared" si="0"/>
        <v>109554.97419999912</v>
      </c>
      <c r="S28" s="77">
        <v>0</v>
      </c>
      <c r="T28" s="76">
        <f t="shared" si="7"/>
        <v>1095549.7419999999</v>
      </c>
      <c r="V28" s="46"/>
    </row>
    <row r="29" spans="2:105" x14ac:dyDescent="0.25">
      <c r="B29" s="49">
        <v>25</v>
      </c>
      <c r="C29" s="49" t="s">
        <v>239</v>
      </c>
      <c r="D29" s="49" t="s">
        <v>184</v>
      </c>
      <c r="E29" s="49">
        <v>200</v>
      </c>
      <c r="F29" s="72">
        <f t="shared" si="1"/>
        <v>2152.7799999999997</v>
      </c>
      <c r="G29" s="72">
        <v>7</v>
      </c>
      <c r="H29" s="88">
        <f t="shared" si="2"/>
        <v>22.959999999999997</v>
      </c>
      <c r="I29" s="49">
        <v>1989</v>
      </c>
      <c r="J29" s="49">
        <v>2022</v>
      </c>
      <c r="K29" s="49">
        <f t="shared" si="3"/>
        <v>33</v>
      </c>
      <c r="L29" s="49">
        <v>40</v>
      </c>
      <c r="M29" s="74">
        <v>0.1</v>
      </c>
      <c r="N29" s="75">
        <f t="shared" si="4"/>
        <v>2.2499999999999999E-2</v>
      </c>
      <c r="O29" s="76">
        <v>1200</v>
      </c>
      <c r="P29" s="76">
        <f t="shared" si="5"/>
        <v>2583335.9999999995</v>
      </c>
      <c r="Q29" s="76">
        <f t="shared" si="6"/>
        <v>1918126.9799999997</v>
      </c>
      <c r="R29" s="76">
        <f t="shared" si="0"/>
        <v>665209.01999999979</v>
      </c>
      <c r="S29" s="77">
        <v>0</v>
      </c>
      <c r="T29" s="76">
        <f t="shared" si="7"/>
        <v>665209.01999999979</v>
      </c>
    </row>
    <row r="30" spans="2:105" x14ac:dyDescent="0.25">
      <c r="B30" s="49">
        <v>26</v>
      </c>
      <c r="C30" s="49" t="s">
        <v>240</v>
      </c>
      <c r="D30" s="49" t="s">
        <v>184</v>
      </c>
      <c r="E30" s="49">
        <v>375</v>
      </c>
      <c r="F30" s="72">
        <f t="shared" si="1"/>
        <v>4036.4624999999996</v>
      </c>
      <c r="G30" s="72">
        <v>12</v>
      </c>
      <c r="H30" s="88">
        <f t="shared" si="2"/>
        <v>39.36</v>
      </c>
      <c r="I30" s="49">
        <v>1989</v>
      </c>
      <c r="J30" s="49">
        <v>2022</v>
      </c>
      <c r="K30" s="49">
        <f t="shared" si="3"/>
        <v>33</v>
      </c>
      <c r="L30" s="49">
        <v>30</v>
      </c>
      <c r="M30" s="74">
        <v>0.1</v>
      </c>
      <c r="N30" s="75">
        <f t="shared" si="4"/>
        <v>3.0000000000000002E-2</v>
      </c>
      <c r="O30" s="76">
        <v>1300</v>
      </c>
      <c r="P30" s="76">
        <f t="shared" si="5"/>
        <v>5247401.2499999991</v>
      </c>
      <c r="Q30" s="76">
        <f t="shared" si="6"/>
        <v>5194927.2374999989</v>
      </c>
      <c r="R30" s="76">
        <f t="shared" si="0"/>
        <v>52474.012500000186</v>
      </c>
      <c r="S30" s="77">
        <v>0</v>
      </c>
      <c r="T30" s="76">
        <f t="shared" si="7"/>
        <v>524740.12499999988</v>
      </c>
    </row>
    <row r="31" spans="2:105" x14ac:dyDescent="0.25">
      <c r="B31" s="49">
        <v>27</v>
      </c>
      <c r="C31" s="49" t="s">
        <v>104</v>
      </c>
      <c r="D31" s="49" t="s">
        <v>184</v>
      </c>
      <c r="E31" s="49">
        <v>79.650000000000006</v>
      </c>
      <c r="F31" s="72">
        <f t="shared" si="1"/>
        <v>857.34463500000004</v>
      </c>
      <c r="G31" s="72">
        <v>4</v>
      </c>
      <c r="H31" s="88">
        <f t="shared" si="2"/>
        <v>13.12</v>
      </c>
      <c r="I31" s="49">
        <v>1989</v>
      </c>
      <c r="J31" s="49">
        <v>2022</v>
      </c>
      <c r="K31" s="49">
        <f t="shared" si="3"/>
        <v>33</v>
      </c>
      <c r="L31" s="49">
        <v>30</v>
      </c>
      <c r="M31" s="74">
        <v>0.1</v>
      </c>
      <c r="N31" s="75">
        <f t="shared" si="4"/>
        <v>3.0000000000000002E-2</v>
      </c>
      <c r="O31" s="76">
        <v>1100</v>
      </c>
      <c r="P31" s="76">
        <f t="shared" si="5"/>
        <v>943079.09850000008</v>
      </c>
      <c r="Q31" s="76">
        <f t="shared" si="6"/>
        <v>933648.30751500023</v>
      </c>
      <c r="R31" s="76">
        <f t="shared" si="0"/>
        <v>9430.7909849998541</v>
      </c>
      <c r="S31" s="77">
        <v>0</v>
      </c>
      <c r="T31" s="76">
        <f t="shared" si="7"/>
        <v>94307.909850000011</v>
      </c>
    </row>
    <row r="32" spans="2:105" x14ac:dyDescent="0.25">
      <c r="B32" s="49">
        <v>28</v>
      </c>
      <c r="C32" s="49" t="s">
        <v>241</v>
      </c>
      <c r="D32" s="49" t="s">
        <v>183</v>
      </c>
      <c r="E32" s="49">
        <v>180</v>
      </c>
      <c r="F32" s="72">
        <f t="shared" si="1"/>
        <v>1937.502</v>
      </c>
      <c r="G32" s="72">
        <v>4</v>
      </c>
      <c r="H32" s="88">
        <f t="shared" si="2"/>
        <v>13.12</v>
      </c>
      <c r="I32" s="49">
        <v>1989</v>
      </c>
      <c r="J32" s="49">
        <v>2022</v>
      </c>
      <c r="K32" s="49">
        <f t="shared" si="3"/>
        <v>33</v>
      </c>
      <c r="L32" s="27">
        <v>60</v>
      </c>
      <c r="M32" s="74">
        <v>0.1</v>
      </c>
      <c r="N32" s="75">
        <f t="shared" si="4"/>
        <v>1.5000000000000001E-2</v>
      </c>
      <c r="O32" s="76">
        <v>1000</v>
      </c>
      <c r="P32" s="76">
        <f t="shared" si="5"/>
        <v>1937502</v>
      </c>
      <c r="Q32" s="76">
        <f t="shared" si="6"/>
        <v>959063.49000000011</v>
      </c>
      <c r="R32" s="76">
        <f t="shared" si="0"/>
        <v>978438.50999999989</v>
      </c>
      <c r="S32" s="77">
        <v>0</v>
      </c>
      <c r="T32" s="76">
        <f t="shared" si="7"/>
        <v>978438.50999999989</v>
      </c>
    </row>
    <row r="33" spans="2:20" x14ac:dyDescent="0.25">
      <c r="B33" s="49">
        <v>29</v>
      </c>
      <c r="C33" s="49" t="s">
        <v>242</v>
      </c>
      <c r="D33" s="49" t="s">
        <v>184</v>
      </c>
      <c r="E33" s="49">
        <v>35</v>
      </c>
      <c r="F33" s="72">
        <f t="shared" si="1"/>
        <v>376.73649999999998</v>
      </c>
      <c r="G33" s="72">
        <v>4</v>
      </c>
      <c r="H33" s="88">
        <f t="shared" si="2"/>
        <v>13.12</v>
      </c>
      <c r="I33" s="49">
        <v>1989</v>
      </c>
      <c r="J33" s="49">
        <v>2022</v>
      </c>
      <c r="K33" s="49">
        <f t="shared" si="3"/>
        <v>33</v>
      </c>
      <c r="L33" s="49">
        <v>30</v>
      </c>
      <c r="M33" s="74">
        <v>0.1</v>
      </c>
      <c r="N33" s="75">
        <f t="shared" si="4"/>
        <v>3.0000000000000002E-2</v>
      </c>
      <c r="O33" s="76">
        <v>900</v>
      </c>
      <c r="P33" s="76">
        <f t="shared" si="5"/>
        <v>339062.85</v>
      </c>
      <c r="Q33" s="76">
        <f t="shared" si="6"/>
        <v>335672.22149999999</v>
      </c>
      <c r="R33" s="76">
        <f t="shared" si="0"/>
        <v>3390.6284999999916</v>
      </c>
      <c r="S33" s="77">
        <v>0</v>
      </c>
      <c r="T33" s="76">
        <f t="shared" si="7"/>
        <v>33906.284999999996</v>
      </c>
    </row>
    <row r="34" spans="2:20" x14ac:dyDescent="0.25">
      <c r="B34" s="49">
        <v>30</v>
      </c>
      <c r="C34" s="49" t="s">
        <v>243</v>
      </c>
      <c r="D34" s="49" t="s">
        <v>184</v>
      </c>
      <c r="E34" s="49">
        <v>818.5</v>
      </c>
      <c r="F34" s="72">
        <f t="shared" si="1"/>
        <v>8810.2521500000003</v>
      </c>
      <c r="G34" s="72">
        <v>12</v>
      </c>
      <c r="H34" s="88">
        <f t="shared" si="2"/>
        <v>39.36</v>
      </c>
      <c r="I34" s="49">
        <v>1989</v>
      </c>
      <c r="J34" s="49">
        <v>2022</v>
      </c>
      <c r="K34" s="49">
        <f t="shared" si="3"/>
        <v>33</v>
      </c>
      <c r="L34" s="49">
        <v>30</v>
      </c>
      <c r="M34" s="74">
        <v>0.1</v>
      </c>
      <c r="N34" s="75">
        <f t="shared" si="4"/>
        <v>3.0000000000000002E-2</v>
      </c>
      <c r="O34" s="76">
        <v>1300</v>
      </c>
      <c r="P34" s="76">
        <f t="shared" si="5"/>
        <v>11453327.795</v>
      </c>
      <c r="Q34" s="76">
        <f t="shared" si="6"/>
        <v>11338794.517050002</v>
      </c>
      <c r="R34" s="76">
        <f t="shared" si="0"/>
        <v>114533.27794999816</v>
      </c>
      <c r="S34" s="77">
        <v>0</v>
      </c>
      <c r="T34" s="76">
        <f t="shared" si="7"/>
        <v>1145332.7794999999</v>
      </c>
    </row>
    <row r="35" spans="2:20" ht="30" x14ac:dyDescent="0.25">
      <c r="B35" s="96">
        <v>31</v>
      </c>
      <c r="C35" s="96" t="s">
        <v>322</v>
      </c>
      <c r="D35" s="96" t="s">
        <v>183</v>
      </c>
      <c r="E35" s="96">
        <v>4541</v>
      </c>
      <c r="F35" s="72">
        <f t="shared" si="1"/>
        <v>48878.869899999998</v>
      </c>
      <c r="G35" s="72">
        <v>13</v>
      </c>
      <c r="H35" s="88">
        <f t="shared" si="2"/>
        <v>42.64</v>
      </c>
      <c r="I35" s="96">
        <v>1989</v>
      </c>
      <c r="J35" s="96">
        <v>2022</v>
      </c>
      <c r="K35" s="96">
        <v>33</v>
      </c>
      <c r="L35" s="96">
        <v>60</v>
      </c>
      <c r="M35" s="74">
        <v>0.1</v>
      </c>
      <c r="N35" s="75">
        <f t="shared" si="4"/>
        <v>1.5000000000000001E-2</v>
      </c>
      <c r="O35" s="76">
        <v>1700</v>
      </c>
      <c r="P35" s="76">
        <f t="shared" si="5"/>
        <v>83094078.829999998</v>
      </c>
      <c r="Q35" s="76">
        <f t="shared" si="6"/>
        <v>41131569.020849995</v>
      </c>
      <c r="R35" s="76">
        <f t="shared" si="0"/>
        <v>41962509.809150003</v>
      </c>
      <c r="S35" s="77">
        <v>0</v>
      </c>
      <c r="T35" s="76">
        <f t="shared" si="7"/>
        <v>41962509.809150003</v>
      </c>
    </row>
    <row r="36" spans="2:20" x14ac:dyDescent="0.25">
      <c r="B36" s="119" t="s">
        <v>47</v>
      </c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51">
        <f>SUM(P5:P35)</f>
        <v>829853289.95519984</v>
      </c>
      <c r="Q36" s="14"/>
      <c r="R36" s="14"/>
      <c r="S36" s="14"/>
      <c r="T36" s="51">
        <f>SUM(T5:T34)</f>
        <v>229664136.89706549</v>
      </c>
    </row>
    <row r="40" spans="2:20" x14ac:dyDescent="0.25">
      <c r="Q40" s="50" t="e">
        <f>'Working_VTP 1'!T91+#REF!+Working_OTR!T19</f>
        <v>#REF!</v>
      </c>
    </row>
  </sheetData>
  <autoFilter ref="B4:T34">
    <sortState ref="B13:T26">
      <sortCondition ref="C4:C34"/>
    </sortState>
  </autoFilter>
  <mergeCells count="2">
    <mergeCell ref="B3:T3"/>
    <mergeCell ref="B36:O3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28"/>
  <sheetViews>
    <sheetView topLeftCell="B81" zoomScaleNormal="100" workbookViewId="0">
      <selection activeCell="C27" sqref="C27"/>
    </sheetView>
  </sheetViews>
  <sheetFormatPr defaultRowHeight="15" x14ac:dyDescent="0.25"/>
  <cols>
    <col min="1" max="1" width="2" customWidth="1"/>
    <col min="2" max="2" width="6.140625" style="2" customWidth="1"/>
    <col min="3" max="3" width="34.85546875" style="5" bestFit="1" customWidth="1"/>
    <col min="4" max="4" width="12.5703125" style="1" customWidth="1"/>
    <col min="5" max="5" width="11.28515625" style="1" customWidth="1"/>
    <col min="6" max="7" width="12.28515625" style="1" customWidth="1"/>
    <col min="8" max="8" width="56.85546875" style="5" customWidth="1"/>
    <col min="9" max="9" width="12" style="1" customWidth="1"/>
    <col min="10" max="10" width="13.42578125" style="1" customWidth="1"/>
    <col min="11" max="11" width="11.7109375" style="1" customWidth="1"/>
    <col min="12" max="12" width="9.140625" style="33"/>
    <col min="13" max="13" width="77.7109375" hidden="1" customWidth="1"/>
  </cols>
  <sheetData>
    <row r="2" spans="2:13" ht="15.75" x14ac:dyDescent="0.25">
      <c r="B2" s="101" t="s">
        <v>255</v>
      </c>
      <c r="C2" s="101"/>
      <c r="D2" s="101"/>
      <c r="E2" s="101"/>
      <c r="F2" s="101"/>
      <c r="G2" s="101"/>
      <c r="H2" s="101"/>
      <c r="I2" s="101"/>
      <c r="J2" s="101"/>
      <c r="K2" s="101"/>
    </row>
    <row r="3" spans="2:13" ht="30" x14ac:dyDescent="0.25">
      <c r="B3" s="8" t="s">
        <v>8</v>
      </c>
      <c r="C3" s="8" t="s">
        <v>13</v>
      </c>
      <c r="D3" s="8" t="s">
        <v>0</v>
      </c>
      <c r="E3" s="8" t="s">
        <v>10</v>
      </c>
      <c r="F3" s="8" t="s">
        <v>1</v>
      </c>
      <c r="G3" s="8" t="s">
        <v>23</v>
      </c>
      <c r="H3" s="8" t="s">
        <v>14</v>
      </c>
      <c r="I3" s="8" t="s">
        <v>2</v>
      </c>
      <c r="J3" s="8" t="s">
        <v>16</v>
      </c>
      <c r="K3" s="8" t="s">
        <v>17</v>
      </c>
      <c r="M3" t="s">
        <v>3</v>
      </c>
    </row>
    <row r="4" spans="2:13" ht="15" customHeight="1" x14ac:dyDescent="0.25">
      <c r="B4" s="102" t="s">
        <v>9</v>
      </c>
      <c r="C4" s="103"/>
      <c r="D4" s="103"/>
      <c r="E4" s="103"/>
      <c r="F4" s="103"/>
      <c r="G4" s="103"/>
      <c r="H4" s="103"/>
      <c r="I4" s="103"/>
      <c r="J4" s="103"/>
      <c r="K4" s="103"/>
      <c r="M4" t="s">
        <v>4</v>
      </c>
    </row>
    <row r="5" spans="2:13" x14ac:dyDescent="0.25">
      <c r="B5" s="21">
        <v>1</v>
      </c>
      <c r="C5" s="47" t="s">
        <v>187</v>
      </c>
      <c r="D5" s="47"/>
      <c r="E5" s="7"/>
      <c r="F5" s="25">
        <v>2010</v>
      </c>
      <c r="G5" s="24">
        <v>12</v>
      </c>
      <c r="H5" s="24" t="s">
        <v>184</v>
      </c>
      <c r="I5" s="3"/>
      <c r="J5" s="22">
        <v>11021</v>
      </c>
      <c r="K5" s="9">
        <f>10.7642*J5</f>
        <v>118632.2482</v>
      </c>
      <c r="L5" s="33">
        <v>45</v>
      </c>
      <c r="M5" t="s">
        <v>5</v>
      </c>
    </row>
    <row r="6" spans="2:13" x14ac:dyDescent="0.25">
      <c r="B6" s="120">
        <v>2</v>
      </c>
      <c r="C6" s="47" t="s">
        <v>188</v>
      </c>
      <c r="D6" s="47"/>
      <c r="E6" s="7"/>
      <c r="F6" s="24" t="s">
        <v>179</v>
      </c>
      <c r="G6" s="24">
        <v>7.6</v>
      </c>
      <c r="H6" s="24" t="s">
        <v>184</v>
      </c>
      <c r="I6" s="3"/>
      <c r="J6" s="23">
        <v>3040</v>
      </c>
      <c r="K6" s="9">
        <f t="shared" ref="K6:K28" si="0">10.7642*J6</f>
        <v>32723.168000000001</v>
      </c>
      <c r="L6" s="33">
        <v>45</v>
      </c>
      <c r="M6" t="s">
        <v>15</v>
      </c>
    </row>
    <row r="7" spans="2:13" x14ac:dyDescent="0.25">
      <c r="B7" s="121"/>
      <c r="C7" s="47" t="s">
        <v>189</v>
      </c>
      <c r="D7" s="47"/>
      <c r="E7" s="7"/>
      <c r="F7" s="24" t="s">
        <v>179</v>
      </c>
      <c r="G7" s="24">
        <v>3</v>
      </c>
      <c r="H7" s="24" t="s">
        <v>184</v>
      </c>
      <c r="I7" s="3"/>
      <c r="J7" s="23">
        <v>3040</v>
      </c>
      <c r="K7" s="9">
        <f t="shared" si="0"/>
        <v>32723.168000000001</v>
      </c>
      <c r="L7" s="10">
        <v>60</v>
      </c>
      <c r="M7" t="s">
        <v>15</v>
      </c>
    </row>
    <row r="8" spans="2:13" x14ac:dyDescent="0.25">
      <c r="B8" s="121"/>
      <c r="C8" s="47" t="s">
        <v>190</v>
      </c>
      <c r="D8" s="47"/>
      <c r="E8" s="7"/>
      <c r="F8" s="24" t="s">
        <v>179</v>
      </c>
      <c r="G8" s="24">
        <v>3</v>
      </c>
      <c r="H8" s="24" t="s">
        <v>184</v>
      </c>
      <c r="I8" s="3"/>
      <c r="J8" s="23">
        <v>3040</v>
      </c>
      <c r="K8" s="9">
        <f t="shared" si="0"/>
        <v>32723.168000000001</v>
      </c>
      <c r="L8" s="10">
        <v>60</v>
      </c>
      <c r="M8" t="s">
        <v>15</v>
      </c>
    </row>
    <row r="9" spans="2:13" x14ac:dyDescent="0.25">
      <c r="B9" s="121"/>
      <c r="C9" s="47" t="s">
        <v>191</v>
      </c>
      <c r="D9" s="47"/>
      <c r="E9" s="7"/>
      <c r="F9" s="24" t="s">
        <v>179</v>
      </c>
      <c r="G9" s="24">
        <v>3</v>
      </c>
      <c r="H9" s="24" t="s">
        <v>184</v>
      </c>
      <c r="I9" s="3"/>
      <c r="J9" s="23">
        <v>3040</v>
      </c>
      <c r="K9" s="9">
        <f t="shared" si="0"/>
        <v>32723.168000000001</v>
      </c>
      <c r="L9" s="10">
        <v>60</v>
      </c>
      <c r="M9" t="s">
        <v>15</v>
      </c>
    </row>
    <row r="10" spans="2:13" x14ac:dyDescent="0.25">
      <c r="B10" s="121"/>
      <c r="C10" s="47" t="s">
        <v>192</v>
      </c>
      <c r="D10" s="47"/>
      <c r="E10" s="7"/>
      <c r="F10" s="24" t="s">
        <v>179</v>
      </c>
      <c r="G10" s="24">
        <v>3</v>
      </c>
      <c r="H10" s="24" t="s">
        <v>184</v>
      </c>
      <c r="I10" s="3"/>
      <c r="J10" s="23">
        <v>3040</v>
      </c>
      <c r="K10" s="9">
        <f t="shared" si="0"/>
        <v>32723.168000000001</v>
      </c>
      <c r="L10" s="10">
        <v>45</v>
      </c>
      <c r="M10" t="s">
        <v>15</v>
      </c>
    </row>
    <row r="11" spans="2:13" x14ac:dyDescent="0.25">
      <c r="B11" s="121"/>
      <c r="C11" s="47" t="s">
        <v>193</v>
      </c>
      <c r="D11" s="47"/>
      <c r="E11" s="12"/>
      <c r="F11" s="24" t="s">
        <v>179</v>
      </c>
      <c r="G11" s="24">
        <v>3</v>
      </c>
      <c r="H11" s="24" t="s">
        <v>182</v>
      </c>
      <c r="I11" s="3"/>
      <c r="J11" s="23">
        <v>3040</v>
      </c>
      <c r="K11" s="9">
        <f t="shared" si="0"/>
        <v>32723.168000000001</v>
      </c>
      <c r="L11" s="10">
        <v>45</v>
      </c>
      <c r="M11" t="s">
        <v>15</v>
      </c>
    </row>
    <row r="12" spans="2:13" x14ac:dyDescent="0.25">
      <c r="B12" s="121"/>
      <c r="C12" s="47" t="s">
        <v>194</v>
      </c>
      <c r="D12" s="47"/>
      <c r="E12" s="10"/>
      <c r="F12" s="24" t="s">
        <v>179</v>
      </c>
      <c r="G12" s="24">
        <v>3</v>
      </c>
      <c r="H12" s="24" t="s">
        <v>184</v>
      </c>
      <c r="I12" s="3"/>
      <c r="J12" s="23">
        <v>3040</v>
      </c>
      <c r="K12" s="9">
        <f t="shared" si="0"/>
        <v>32723.168000000001</v>
      </c>
      <c r="L12" s="10">
        <v>45</v>
      </c>
      <c r="M12" t="s">
        <v>15</v>
      </c>
    </row>
    <row r="13" spans="2:13" ht="24" x14ac:dyDescent="0.25">
      <c r="B13" s="121"/>
      <c r="C13" s="47" t="s">
        <v>195</v>
      </c>
      <c r="D13" s="47"/>
      <c r="E13" s="12"/>
      <c r="F13" s="24" t="s">
        <v>179</v>
      </c>
      <c r="G13" s="24">
        <v>3</v>
      </c>
      <c r="H13" s="24" t="s">
        <v>184</v>
      </c>
      <c r="I13" s="3"/>
      <c r="J13" s="23">
        <v>3040</v>
      </c>
      <c r="K13" s="9">
        <f t="shared" si="0"/>
        <v>32723.168000000001</v>
      </c>
      <c r="L13" s="10">
        <v>45</v>
      </c>
      <c r="M13" t="s">
        <v>15</v>
      </c>
    </row>
    <row r="14" spans="2:13" ht="24" x14ac:dyDescent="0.25">
      <c r="B14" s="122"/>
      <c r="C14" s="47" t="s">
        <v>196</v>
      </c>
      <c r="D14" s="47"/>
      <c r="E14" s="10"/>
      <c r="F14" s="24" t="s">
        <v>179</v>
      </c>
      <c r="G14" s="24">
        <v>3</v>
      </c>
      <c r="H14" s="24" t="s">
        <v>184</v>
      </c>
      <c r="I14" s="3"/>
      <c r="J14" s="23">
        <v>3040</v>
      </c>
      <c r="K14" s="9">
        <f t="shared" si="0"/>
        <v>32723.168000000001</v>
      </c>
      <c r="L14" s="10">
        <v>45</v>
      </c>
      <c r="M14" t="s">
        <v>15</v>
      </c>
    </row>
    <row r="15" spans="2:13" x14ac:dyDescent="0.25">
      <c r="B15" s="21">
        <v>3</v>
      </c>
      <c r="C15" s="47" t="s">
        <v>25</v>
      </c>
      <c r="D15" s="47"/>
      <c r="E15" s="10"/>
      <c r="F15" s="24" t="s">
        <v>179</v>
      </c>
      <c r="G15" s="24">
        <v>3</v>
      </c>
      <c r="H15" s="24" t="s">
        <v>184</v>
      </c>
      <c r="I15" s="3"/>
      <c r="J15" s="23">
        <v>3040</v>
      </c>
      <c r="K15" s="9">
        <f t="shared" si="0"/>
        <v>32723.168000000001</v>
      </c>
      <c r="L15" s="10">
        <v>45</v>
      </c>
      <c r="M15" t="s">
        <v>15</v>
      </c>
    </row>
    <row r="16" spans="2:13" x14ac:dyDescent="0.25">
      <c r="B16" s="21">
        <v>4</v>
      </c>
      <c r="C16" s="47" t="s">
        <v>197</v>
      </c>
      <c r="D16" s="47"/>
      <c r="E16" s="10"/>
      <c r="F16" s="24" t="s">
        <v>179</v>
      </c>
      <c r="G16" s="24">
        <v>3</v>
      </c>
      <c r="H16" s="24" t="s">
        <v>184</v>
      </c>
      <c r="I16" s="3"/>
      <c r="J16" s="23">
        <v>3040</v>
      </c>
      <c r="K16" s="9">
        <f t="shared" si="0"/>
        <v>32723.168000000001</v>
      </c>
      <c r="L16" s="10">
        <v>45</v>
      </c>
      <c r="M16" t="s">
        <v>15</v>
      </c>
    </row>
    <row r="17" spans="2:13" x14ac:dyDescent="0.25">
      <c r="B17" s="21">
        <v>5</v>
      </c>
      <c r="C17" s="47" t="s">
        <v>198</v>
      </c>
      <c r="D17" s="47"/>
      <c r="E17" s="10"/>
      <c r="F17" s="24" t="s">
        <v>179</v>
      </c>
      <c r="G17" s="24">
        <v>3</v>
      </c>
      <c r="H17" s="24" t="s">
        <v>184</v>
      </c>
      <c r="I17" s="3"/>
      <c r="J17" s="23">
        <v>3040</v>
      </c>
      <c r="K17" s="9">
        <f t="shared" si="0"/>
        <v>32723.168000000001</v>
      </c>
      <c r="L17" s="10">
        <v>60</v>
      </c>
      <c r="M17" t="s">
        <v>15</v>
      </c>
    </row>
    <row r="18" spans="2:13" x14ac:dyDescent="0.25">
      <c r="B18" s="21">
        <v>6</v>
      </c>
      <c r="C18" s="47" t="s">
        <v>199</v>
      </c>
      <c r="D18" s="47"/>
      <c r="E18" s="10"/>
      <c r="F18" s="24" t="s">
        <v>179</v>
      </c>
      <c r="G18" s="24">
        <v>3</v>
      </c>
      <c r="H18" s="24" t="s">
        <v>184</v>
      </c>
      <c r="I18" s="3"/>
      <c r="J18" s="23">
        <v>3040</v>
      </c>
      <c r="K18" s="9">
        <f t="shared" si="0"/>
        <v>32723.168000000001</v>
      </c>
      <c r="L18" s="10">
        <v>60</v>
      </c>
      <c r="M18" t="s">
        <v>15</v>
      </c>
    </row>
    <row r="19" spans="2:13" x14ac:dyDescent="0.25">
      <c r="B19" s="21">
        <v>7</v>
      </c>
      <c r="C19" s="47" t="s">
        <v>200</v>
      </c>
      <c r="D19" s="47"/>
      <c r="E19" s="10"/>
      <c r="F19" s="24" t="s">
        <v>179</v>
      </c>
      <c r="G19" s="24" t="s">
        <v>182</v>
      </c>
      <c r="H19" s="24" t="s">
        <v>182</v>
      </c>
      <c r="I19" s="3"/>
      <c r="J19" s="23">
        <v>3040</v>
      </c>
      <c r="K19" s="9">
        <f t="shared" si="0"/>
        <v>32723.168000000001</v>
      </c>
      <c r="L19" s="10">
        <v>60</v>
      </c>
      <c r="M19" t="s">
        <v>15</v>
      </c>
    </row>
    <row r="20" spans="2:13" x14ac:dyDescent="0.25">
      <c r="B20" s="123">
        <v>8</v>
      </c>
      <c r="C20" s="47" t="s">
        <v>201</v>
      </c>
      <c r="D20" s="47"/>
      <c r="E20" s="10"/>
      <c r="F20" s="24" t="s">
        <v>179</v>
      </c>
      <c r="G20" s="24">
        <v>3</v>
      </c>
      <c r="H20" s="24" t="s">
        <v>184</v>
      </c>
      <c r="I20" s="3"/>
      <c r="J20" s="23">
        <v>3040</v>
      </c>
      <c r="K20" s="9">
        <f t="shared" si="0"/>
        <v>32723.168000000001</v>
      </c>
      <c r="L20" s="10">
        <v>45</v>
      </c>
      <c r="M20" t="s">
        <v>15</v>
      </c>
    </row>
    <row r="21" spans="2:13" x14ac:dyDescent="0.25">
      <c r="B21" s="123"/>
      <c r="C21" s="40" t="s">
        <v>202</v>
      </c>
      <c r="D21" s="4"/>
      <c r="E21" s="10"/>
      <c r="F21" s="24" t="s">
        <v>179</v>
      </c>
      <c r="G21" s="24">
        <v>5</v>
      </c>
      <c r="H21" s="24" t="s">
        <v>184</v>
      </c>
      <c r="I21" s="3"/>
      <c r="J21" s="22">
        <v>120</v>
      </c>
      <c r="K21" s="9">
        <f t="shared" si="0"/>
        <v>1291.7040000000002</v>
      </c>
    </row>
    <row r="22" spans="2:13" x14ac:dyDescent="0.25">
      <c r="B22" s="120">
        <v>9</v>
      </c>
      <c r="C22" s="40" t="s">
        <v>203</v>
      </c>
      <c r="D22" s="4"/>
      <c r="E22" s="10"/>
      <c r="F22" s="24" t="s">
        <v>179</v>
      </c>
      <c r="G22" s="24">
        <v>2.75</v>
      </c>
      <c r="H22" s="24" t="s">
        <v>184</v>
      </c>
      <c r="I22" s="3"/>
      <c r="J22" s="22">
        <v>201</v>
      </c>
      <c r="K22" s="9">
        <f t="shared" si="0"/>
        <v>2163.6042000000002</v>
      </c>
    </row>
    <row r="23" spans="2:13" x14ac:dyDescent="0.25">
      <c r="B23" s="121"/>
      <c r="C23" s="40" t="s">
        <v>204</v>
      </c>
      <c r="D23" s="7"/>
      <c r="E23" s="7"/>
      <c r="F23" s="24" t="s">
        <v>179</v>
      </c>
      <c r="G23" s="24">
        <v>2.75</v>
      </c>
      <c r="H23" s="24" t="s">
        <v>184</v>
      </c>
      <c r="I23" s="3"/>
      <c r="J23" s="22">
        <v>85</v>
      </c>
      <c r="K23" s="9">
        <f t="shared" si="0"/>
        <v>914.95700000000011</v>
      </c>
    </row>
    <row r="24" spans="2:13" x14ac:dyDescent="0.25">
      <c r="B24" s="122"/>
      <c r="C24" s="40" t="s">
        <v>205</v>
      </c>
      <c r="D24" s="7"/>
      <c r="E24" s="7"/>
      <c r="F24" s="24" t="s">
        <v>179</v>
      </c>
      <c r="G24" s="24">
        <v>2.75</v>
      </c>
      <c r="H24" s="24" t="s">
        <v>184</v>
      </c>
      <c r="I24" s="3"/>
      <c r="J24" s="22">
        <v>361</v>
      </c>
      <c r="K24" s="9">
        <f t="shared" si="0"/>
        <v>3885.8762000000002</v>
      </c>
    </row>
    <row r="25" spans="2:13" x14ac:dyDescent="0.25">
      <c r="B25" s="21">
        <v>10</v>
      </c>
      <c r="C25" s="40" t="s">
        <v>206</v>
      </c>
      <c r="D25" s="7"/>
      <c r="E25" s="7"/>
      <c r="F25" s="24" t="s">
        <v>179</v>
      </c>
      <c r="G25" s="24">
        <v>3</v>
      </c>
      <c r="H25" s="24" t="s">
        <v>183</v>
      </c>
      <c r="I25" s="3"/>
      <c r="J25" s="22">
        <v>23</v>
      </c>
      <c r="K25" s="9">
        <f t="shared" si="0"/>
        <v>247.57660000000001</v>
      </c>
    </row>
    <row r="26" spans="2:13" x14ac:dyDescent="0.25">
      <c r="B26" s="21">
        <v>11</v>
      </c>
      <c r="C26" s="40" t="s">
        <v>24</v>
      </c>
      <c r="D26" s="7"/>
      <c r="E26" s="12"/>
      <c r="F26" s="24" t="s">
        <v>179</v>
      </c>
      <c r="G26" s="24">
        <v>3.2</v>
      </c>
      <c r="H26" s="24" t="s">
        <v>183</v>
      </c>
      <c r="I26" s="3"/>
      <c r="J26" s="22">
        <v>208</v>
      </c>
      <c r="K26" s="9">
        <f t="shared" si="0"/>
        <v>2238.9536000000003</v>
      </c>
    </row>
    <row r="27" spans="2:13" x14ac:dyDescent="0.25">
      <c r="B27" s="21">
        <v>12</v>
      </c>
      <c r="C27" s="40" t="s">
        <v>207</v>
      </c>
      <c r="D27" s="7"/>
      <c r="E27" s="12"/>
      <c r="F27" s="24" t="s">
        <v>179</v>
      </c>
      <c r="G27" s="24" t="s">
        <v>182</v>
      </c>
      <c r="H27" s="24" t="s">
        <v>183</v>
      </c>
      <c r="I27" s="3"/>
      <c r="J27" s="22">
        <v>360</v>
      </c>
      <c r="K27" s="9">
        <f t="shared" si="0"/>
        <v>3875.1120000000001</v>
      </c>
    </row>
    <row r="28" spans="2:13" ht="22.5" x14ac:dyDescent="0.25">
      <c r="B28" s="17">
        <v>13</v>
      </c>
      <c r="C28" s="39" t="s">
        <v>208</v>
      </c>
      <c r="D28" s="7"/>
      <c r="E28" s="12"/>
      <c r="F28" s="19" t="s">
        <v>179</v>
      </c>
      <c r="G28" s="19">
        <v>5</v>
      </c>
      <c r="H28" s="19" t="s">
        <v>184</v>
      </c>
      <c r="I28" s="3"/>
      <c r="J28" s="16">
        <v>700</v>
      </c>
      <c r="K28" s="9">
        <f t="shared" si="0"/>
        <v>7534.9400000000005</v>
      </c>
    </row>
  </sheetData>
  <mergeCells count="5">
    <mergeCell ref="B2:K2"/>
    <mergeCell ref="B4:K4"/>
    <mergeCell ref="B6:B14"/>
    <mergeCell ref="B20:B21"/>
    <mergeCell ref="B22:B24"/>
  </mergeCells>
  <dataValidations count="2">
    <dataValidation type="list" allowBlank="1" showInputMessage="1" showErrorMessage="1" sqref="H5:H28">
      <formula1>$M$3:$M$8</formula1>
    </dataValidation>
    <dataValidation type="list" allowBlank="1" showInputMessage="1" showErrorMessage="1" sqref="I5:I28">
      <formula1>"Very Good, Good, Average, Poor, Ordinary with wreckages in the structure"</formula1>
    </dataValidation>
  </dataValidations>
  <pageMargins left="0.25" right="0.25" top="0.75" bottom="0.75" header="0.3" footer="0.3"/>
  <pageSetup paperSize="9" scale="7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E19"/>
  <sheetViews>
    <sheetView topLeftCell="A7" workbookViewId="0">
      <selection activeCell="V10" sqref="V10"/>
    </sheetView>
  </sheetViews>
  <sheetFormatPr defaultRowHeight="15" x14ac:dyDescent="0.25"/>
  <cols>
    <col min="2" max="2" width="4.140625" customWidth="1"/>
    <col min="3" max="3" width="18.140625" style="33" customWidth="1"/>
    <col min="4" max="4" width="13.140625" customWidth="1"/>
    <col min="5" max="5" width="11.140625" style="33" hidden="1" customWidth="1"/>
    <col min="6" max="6" width="9.7109375" customWidth="1"/>
    <col min="7" max="7" width="11" hidden="1" customWidth="1"/>
    <col min="8" max="8" width="11" customWidth="1"/>
    <col min="9" max="9" width="12.85546875" customWidth="1"/>
    <col min="10" max="10" width="12.7109375" customWidth="1"/>
    <col min="11" max="11" width="11" customWidth="1"/>
    <col min="12" max="12" width="11.140625" style="33" customWidth="1"/>
    <col min="13" max="13" width="7.7109375" hidden="1" customWidth="1"/>
    <col min="14" max="14" width="12.85546875" hidden="1" customWidth="1"/>
    <col min="15" max="15" width="12.140625" customWidth="1"/>
    <col min="16" max="16" width="15.140625" customWidth="1"/>
    <col min="17" max="17" width="13.28515625" bestFit="1" customWidth="1"/>
    <col min="18" max="18" width="14.28515625" hidden="1" customWidth="1"/>
    <col min="19" max="19" width="12.85546875" hidden="1" customWidth="1"/>
    <col min="20" max="20" width="14.28515625" bestFit="1" customWidth="1"/>
    <col min="21" max="21" width="10.5703125" bestFit="1" customWidth="1"/>
  </cols>
  <sheetData>
    <row r="3" spans="1:83" ht="15.75" x14ac:dyDescent="0.25">
      <c r="B3" s="107" t="s">
        <v>282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</row>
    <row r="4" spans="1:83" ht="60" x14ac:dyDescent="0.25">
      <c r="B4" s="41" t="s">
        <v>256</v>
      </c>
      <c r="C4" s="41" t="s">
        <v>276</v>
      </c>
      <c r="D4" s="41" t="s">
        <v>257</v>
      </c>
      <c r="E4" s="41" t="s">
        <v>258</v>
      </c>
      <c r="F4" s="41" t="s">
        <v>259</v>
      </c>
      <c r="G4" s="41" t="s">
        <v>278</v>
      </c>
      <c r="H4" s="41" t="s">
        <v>260</v>
      </c>
      <c r="I4" s="41" t="s">
        <v>261</v>
      </c>
      <c r="J4" s="41" t="s">
        <v>262</v>
      </c>
      <c r="K4" s="41" t="s">
        <v>263</v>
      </c>
      <c r="L4" s="41" t="s">
        <v>264</v>
      </c>
      <c r="M4" s="41" t="s">
        <v>265</v>
      </c>
      <c r="N4" s="41" t="s">
        <v>266</v>
      </c>
      <c r="O4" s="41" t="s">
        <v>267</v>
      </c>
      <c r="P4" s="41" t="s">
        <v>268</v>
      </c>
      <c r="Q4" s="41" t="s">
        <v>269</v>
      </c>
      <c r="R4" s="41" t="s">
        <v>270</v>
      </c>
      <c r="S4" s="42" t="s">
        <v>271</v>
      </c>
      <c r="T4" s="41" t="s">
        <v>272</v>
      </c>
    </row>
    <row r="5" spans="1:83" x14ac:dyDescent="0.25">
      <c r="B5" s="49">
        <v>1</v>
      </c>
      <c r="C5" s="19" t="s">
        <v>187</v>
      </c>
      <c r="D5" s="19" t="s">
        <v>280</v>
      </c>
      <c r="E5" s="19">
        <v>11021</v>
      </c>
      <c r="F5" s="72">
        <f>E5*10.7639</f>
        <v>118628.94189999999</v>
      </c>
      <c r="G5" s="19">
        <v>12</v>
      </c>
      <c r="H5" s="19">
        <f>G5*3.28</f>
        <v>39.36</v>
      </c>
      <c r="I5" s="49">
        <v>2010</v>
      </c>
      <c r="J5" s="49">
        <v>2022</v>
      </c>
      <c r="K5" s="49">
        <f>J5-I5</f>
        <v>12</v>
      </c>
      <c r="L5" s="49">
        <v>30</v>
      </c>
      <c r="M5" s="74">
        <v>0.1</v>
      </c>
      <c r="N5" s="75">
        <f>(1-M5)/L5</f>
        <v>3.0000000000000002E-2</v>
      </c>
      <c r="O5" s="76">
        <v>1400</v>
      </c>
      <c r="P5" s="76">
        <f>O5*F5</f>
        <v>166080518.66</v>
      </c>
      <c r="Q5" s="76">
        <f>P5*N5*K5</f>
        <v>59788986.717600003</v>
      </c>
      <c r="R5" s="76">
        <f t="shared" ref="R5" si="0">MAX(P5-Q5,0)</f>
        <v>106291531.94239999</v>
      </c>
      <c r="S5" s="77">
        <v>0</v>
      </c>
      <c r="T5" s="76">
        <f>IF(R5&gt;M5*P5,R5*(1+S5),P5*M5)</f>
        <v>106291531.94239999</v>
      </c>
      <c r="U5" s="68"/>
    </row>
    <row r="6" spans="1:83" ht="22.5" x14ac:dyDescent="0.25">
      <c r="B6" s="49">
        <v>2</v>
      </c>
      <c r="C6" s="19" t="s">
        <v>188</v>
      </c>
      <c r="D6" s="19" t="s">
        <v>280</v>
      </c>
      <c r="E6" s="19">
        <v>3040</v>
      </c>
      <c r="F6" s="72">
        <f t="shared" ref="F6:F18" si="1">E6*10.7639</f>
        <v>32722.255999999998</v>
      </c>
      <c r="G6" s="19">
        <v>7.6</v>
      </c>
      <c r="H6" s="19">
        <f t="shared" ref="H6:H18" si="2">G6*3.28</f>
        <v>24.927999999999997</v>
      </c>
      <c r="I6" s="49">
        <v>2010</v>
      </c>
      <c r="J6" s="49">
        <v>2022</v>
      </c>
      <c r="K6" s="49">
        <f t="shared" ref="K6:K18" si="3">J6-I6</f>
        <v>12</v>
      </c>
      <c r="L6" s="49">
        <v>30</v>
      </c>
      <c r="M6" s="74">
        <v>0.1</v>
      </c>
      <c r="N6" s="75">
        <f t="shared" ref="N6:N18" si="4">(1-M6)/L6</f>
        <v>3.0000000000000002E-2</v>
      </c>
      <c r="O6" s="76">
        <v>1200</v>
      </c>
      <c r="P6" s="76">
        <f t="shared" ref="P6:P18" si="5">O6*F6</f>
        <v>39266707.199999996</v>
      </c>
      <c r="Q6" s="76">
        <f t="shared" ref="Q6:Q18" si="6">P6*N6*K6</f>
        <v>14136014.592</v>
      </c>
      <c r="R6" s="76">
        <f>MAX(P6-Q6,0)</f>
        <v>25130692.607999995</v>
      </c>
      <c r="S6" s="77">
        <v>0</v>
      </c>
      <c r="T6" s="76">
        <f t="shared" ref="T6:T18" si="7">IF(R6&gt;M6*P6,R6*(1+S6),P6*M6)</f>
        <v>25130692.607999995</v>
      </c>
    </row>
    <row r="7" spans="1:83" x14ac:dyDescent="0.25">
      <c r="B7" s="49">
        <v>3</v>
      </c>
      <c r="C7" s="19" t="s">
        <v>25</v>
      </c>
      <c r="D7" s="19" t="s">
        <v>183</v>
      </c>
      <c r="E7" s="19">
        <v>20</v>
      </c>
      <c r="F7" s="72">
        <f t="shared" si="1"/>
        <v>215.27799999999999</v>
      </c>
      <c r="G7" s="19">
        <v>3</v>
      </c>
      <c r="H7" s="19">
        <f t="shared" si="2"/>
        <v>9.84</v>
      </c>
      <c r="I7" s="49">
        <v>2010</v>
      </c>
      <c r="J7" s="49">
        <v>2022</v>
      </c>
      <c r="K7" s="49">
        <f t="shared" si="3"/>
        <v>12</v>
      </c>
      <c r="L7" s="27">
        <v>60</v>
      </c>
      <c r="M7" s="74">
        <v>0.1</v>
      </c>
      <c r="N7" s="75">
        <f t="shared" si="4"/>
        <v>1.5000000000000001E-2</v>
      </c>
      <c r="O7" s="76">
        <v>1100</v>
      </c>
      <c r="P7" s="76">
        <f t="shared" si="5"/>
        <v>236805.8</v>
      </c>
      <c r="Q7" s="76">
        <f t="shared" si="6"/>
        <v>42625.044000000002</v>
      </c>
      <c r="R7" s="76">
        <f t="shared" ref="R7:R18" si="8">MAX(P7-Q7,0)</f>
        <v>194180.75599999999</v>
      </c>
      <c r="S7" s="77">
        <v>0</v>
      </c>
      <c r="T7" s="76">
        <f t="shared" si="7"/>
        <v>194180.75599999999</v>
      </c>
    </row>
    <row r="8" spans="1:83" x14ac:dyDescent="0.25">
      <c r="B8" s="49">
        <v>4</v>
      </c>
      <c r="C8" s="19" t="s">
        <v>197</v>
      </c>
      <c r="D8" s="19" t="s">
        <v>183</v>
      </c>
      <c r="E8" s="19">
        <v>20</v>
      </c>
      <c r="F8" s="72">
        <f t="shared" si="1"/>
        <v>215.27799999999999</v>
      </c>
      <c r="G8" s="19">
        <v>3</v>
      </c>
      <c r="H8" s="19">
        <f t="shared" si="2"/>
        <v>9.84</v>
      </c>
      <c r="I8" s="49">
        <v>2010</v>
      </c>
      <c r="J8" s="49">
        <v>2022</v>
      </c>
      <c r="K8" s="49">
        <f t="shared" si="3"/>
        <v>12</v>
      </c>
      <c r="L8" s="27">
        <v>60</v>
      </c>
      <c r="M8" s="74">
        <v>0.1</v>
      </c>
      <c r="N8" s="75">
        <f t="shared" si="4"/>
        <v>1.5000000000000001E-2</v>
      </c>
      <c r="O8" s="76">
        <v>1100</v>
      </c>
      <c r="P8" s="76">
        <f t="shared" si="5"/>
        <v>236805.8</v>
      </c>
      <c r="Q8" s="76">
        <f t="shared" si="6"/>
        <v>42625.044000000002</v>
      </c>
      <c r="R8" s="76">
        <f t="shared" si="8"/>
        <v>194180.75599999999</v>
      </c>
      <c r="S8" s="77">
        <v>0</v>
      </c>
      <c r="T8" s="76">
        <f t="shared" si="7"/>
        <v>194180.75599999999</v>
      </c>
    </row>
    <row r="9" spans="1:83" x14ac:dyDescent="0.25">
      <c r="B9" s="49">
        <v>5</v>
      </c>
      <c r="C9" s="19" t="s">
        <v>198</v>
      </c>
      <c r="D9" s="19" t="s">
        <v>183</v>
      </c>
      <c r="E9" s="19">
        <v>44</v>
      </c>
      <c r="F9" s="72">
        <f t="shared" si="1"/>
        <v>473.61159999999995</v>
      </c>
      <c r="G9" s="19">
        <v>3</v>
      </c>
      <c r="H9" s="19">
        <f t="shared" si="2"/>
        <v>9.84</v>
      </c>
      <c r="I9" s="49">
        <v>2010</v>
      </c>
      <c r="J9" s="49">
        <v>2022</v>
      </c>
      <c r="K9" s="49">
        <f t="shared" si="3"/>
        <v>12</v>
      </c>
      <c r="L9" s="27">
        <v>60</v>
      </c>
      <c r="M9" s="74">
        <v>0.1</v>
      </c>
      <c r="N9" s="75">
        <f t="shared" si="4"/>
        <v>1.5000000000000001E-2</v>
      </c>
      <c r="O9" s="76">
        <v>1100</v>
      </c>
      <c r="P9" s="76">
        <f t="shared" si="5"/>
        <v>520972.75999999995</v>
      </c>
      <c r="Q9" s="76">
        <f t="shared" si="6"/>
        <v>93775.096799999999</v>
      </c>
      <c r="R9" s="76">
        <f t="shared" si="8"/>
        <v>427197.66319999995</v>
      </c>
      <c r="S9" s="77">
        <v>0</v>
      </c>
      <c r="T9" s="76">
        <f t="shared" si="7"/>
        <v>427197.66319999995</v>
      </c>
    </row>
    <row r="10" spans="1:83" ht="22.5" x14ac:dyDescent="0.25">
      <c r="B10" s="49">
        <v>6</v>
      </c>
      <c r="C10" s="19" t="s">
        <v>199</v>
      </c>
      <c r="D10" s="19" t="s">
        <v>280</v>
      </c>
      <c r="E10" s="19">
        <v>74</v>
      </c>
      <c r="F10" s="72">
        <f t="shared" si="1"/>
        <v>796.52859999999998</v>
      </c>
      <c r="G10" s="19">
        <v>3</v>
      </c>
      <c r="H10" s="19">
        <f t="shared" si="2"/>
        <v>9.84</v>
      </c>
      <c r="I10" s="49">
        <v>2010</v>
      </c>
      <c r="J10" s="49">
        <v>2022</v>
      </c>
      <c r="K10" s="49">
        <f t="shared" si="3"/>
        <v>12</v>
      </c>
      <c r="L10" s="49">
        <v>30</v>
      </c>
      <c r="M10" s="74">
        <v>0.1</v>
      </c>
      <c r="N10" s="75">
        <f t="shared" si="4"/>
        <v>3.0000000000000002E-2</v>
      </c>
      <c r="O10" s="76">
        <v>1200</v>
      </c>
      <c r="P10" s="76">
        <f t="shared" si="5"/>
        <v>955834.32</v>
      </c>
      <c r="Q10" s="76">
        <f t="shared" si="6"/>
        <v>344100.35519999999</v>
      </c>
      <c r="R10" s="76">
        <f t="shared" si="8"/>
        <v>611733.96479999996</v>
      </c>
      <c r="S10" s="77">
        <v>0</v>
      </c>
      <c r="T10" s="76">
        <f t="shared" si="7"/>
        <v>611733.96479999996</v>
      </c>
    </row>
    <row r="11" spans="1:83" x14ac:dyDescent="0.25">
      <c r="A11" s="46"/>
      <c r="B11" s="49">
        <v>7</v>
      </c>
      <c r="C11" s="19" t="s">
        <v>201</v>
      </c>
      <c r="D11" s="19" t="s">
        <v>280</v>
      </c>
      <c r="E11" s="19">
        <v>345</v>
      </c>
      <c r="F11" s="72">
        <f t="shared" si="1"/>
        <v>3713.5454999999997</v>
      </c>
      <c r="G11" s="19">
        <v>3</v>
      </c>
      <c r="H11" s="19">
        <f t="shared" si="2"/>
        <v>9.84</v>
      </c>
      <c r="I11" s="49">
        <v>2010</v>
      </c>
      <c r="J11" s="49">
        <v>2022</v>
      </c>
      <c r="K11" s="49">
        <f t="shared" si="3"/>
        <v>12</v>
      </c>
      <c r="L11" s="49">
        <v>30</v>
      </c>
      <c r="M11" s="74">
        <v>0.1</v>
      </c>
      <c r="N11" s="75">
        <f t="shared" si="4"/>
        <v>3.0000000000000002E-2</v>
      </c>
      <c r="O11" s="76">
        <v>1000</v>
      </c>
      <c r="P11" s="76">
        <f t="shared" si="5"/>
        <v>3713545.4999999995</v>
      </c>
      <c r="Q11" s="76">
        <f t="shared" si="6"/>
        <v>1336876.3799999999</v>
      </c>
      <c r="R11" s="76">
        <f t="shared" si="8"/>
        <v>2376669.1199999996</v>
      </c>
      <c r="S11" s="77">
        <v>0</v>
      </c>
      <c r="T11" s="76">
        <f t="shared" si="7"/>
        <v>2376669.1199999996</v>
      </c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</row>
    <row r="12" spans="1:83" x14ac:dyDescent="0.25">
      <c r="A12" s="46"/>
      <c r="B12" s="49">
        <v>8</v>
      </c>
      <c r="C12" s="19" t="s">
        <v>202</v>
      </c>
      <c r="D12" s="19" t="s">
        <v>280</v>
      </c>
      <c r="E12" s="19">
        <v>120</v>
      </c>
      <c r="F12" s="72">
        <f t="shared" si="1"/>
        <v>1291.6679999999999</v>
      </c>
      <c r="G12" s="19">
        <v>5</v>
      </c>
      <c r="H12" s="19">
        <f t="shared" si="2"/>
        <v>16.399999999999999</v>
      </c>
      <c r="I12" s="49">
        <v>2010</v>
      </c>
      <c r="J12" s="49">
        <v>2022</v>
      </c>
      <c r="K12" s="49">
        <f t="shared" si="3"/>
        <v>12</v>
      </c>
      <c r="L12" s="49">
        <v>30</v>
      </c>
      <c r="M12" s="74">
        <v>0.1</v>
      </c>
      <c r="N12" s="75">
        <f t="shared" si="4"/>
        <v>3.0000000000000002E-2</v>
      </c>
      <c r="O12" s="76">
        <v>1000</v>
      </c>
      <c r="P12" s="76">
        <f t="shared" si="5"/>
        <v>1291668</v>
      </c>
      <c r="Q12" s="76">
        <f t="shared" si="6"/>
        <v>465000.48</v>
      </c>
      <c r="R12" s="76">
        <f t="shared" si="8"/>
        <v>826667.52000000002</v>
      </c>
      <c r="S12" s="77">
        <v>0</v>
      </c>
      <c r="T12" s="76">
        <f t="shared" si="7"/>
        <v>826667.52000000002</v>
      </c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</row>
    <row r="13" spans="1:83" x14ac:dyDescent="0.25">
      <c r="A13" s="46"/>
      <c r="B13" s="49">
        <v>9</v>
      </c>
      <c r="C13" s="19" t="s">
        <v>203</v>
      </c>
      <c r="D13" s="19" t="s">
        <v>280</v>
      </c>
      <c r="E13" s="19">
        <v>201</v>
      </c>
      <c r="F13" s="72">
        <f t="shared" si="1"/>
        <v>2163.5439000000001</v>
      </c>
      <c r="G13" s="19">
        <v>2.75</v>
      </c>
      <c r="H13" s="19">
        <f t="shared" si="2"/>
        <v>9.02</v>
      </c>
      <c r="I13" s="49">
        <v>2010</v>
      </c>
      <c r="J13" s="49">
        <v>2022</v>
      </c>
      <c r="K13" s="49">
        <f t="shared" si="3"/>
        <v>12</v>
      </c>
      <c r="L13" s="49">
        <v>30</v>
      </c>
      <c r="M13" s="74">
        <v>0.1</v>
      </c>
      <c r="N13" s="75">
        <f t="shared" si="4"/>
        <v>3.0000000000000002E-2</v>
      </c>
      <c r="O13" s="76">
        <v>900</v>
      </c>
      <c r="P13" s="76">
        <f t="shared" si="5"/>
        <v>1947189.51</v>
      </c>
      <c r="Q13" s="76">
        <f t="shared" si="6"/>
        <v>700988.22360000003</v>
      </c>
      <c r="R13" s="76">
        <f t="shared" si="8"/>
        <v>1246201.2864000001</v>
      </c>
      <c r="S13" s="77">
        <v>0</v>
      </c>
      <c r="T13" s="76">
        <f t="shared" si="7"/>
        <v>1246201.2864000001</v>
      </c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</row>
    <row r="14" spans="1:83" ht="22.5" x14ac:dyDescent="0.25">
      <c r="A14" s="46"/>
      <c r="B14" s="49">
        <v>10</v>
      </c>
      <c r="C14" s="19" t="s">
        <v>204</v>
      </c>
      <c r="D14" s="19" t="s">
        <v>280</v>
      </c>
      <c r="E14" s="19">
        <v>85</v>
      </c>
      <c r="F14" s="72">
        <f t="shared" si="1"/>
        <v>914.93149999999991</v>
      </c>
      <c r="G14" s="19">
        <v>2.75</v>
      </c>
      <c r="H14" s="19">
        <f t="shared" si="2"/>
        <v>9.02</v>
      </c>
      <c r="I14" s="49">
        <v>2010</v>
      </c>
      <c r="J14" s="49">
        <v>2022</v>
      </c>
      <c r="K14" s="49">
        <f t="shared" si="3"/>
        <v>12</v>
      </c>
      <c r="L14" s="49">
        <v>30</v>
      </c>
      <c r="M14" s="74">
        <v>0.1</v>
      </c>
      <c r="N14" s="75">
        <f t="shared" si="4"/>
        <v>3.0000000000000002E-2</v>
      </c>
      <c r="O14" s="76">
        <v>900</v>
      </c>
      <c r="P14" s="76">
        <f t="shared" si="5"/>
        <v>823438.35</v>
      </c>
      <c r="Q14" s="76">
        <f t="shared" si="6"/>
        <v>296437.80599999998</v>
      </c>
      <c r="R14" s="76">
        <f t="shared" si="8"/>
        <v>527000.54399999999</v>
      </c>
      <c r="S14" s="77">
        <v>0</v>
      </c>
      <c r="T14" s="76">
        <f t="shared" si="7"/>
        <v>527000.54399999999</v>
      </c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</row>
    <row r="15" spans="1:83" ht="22.5" x14ac:dyDescent="0.25">
      <c r="A15" s="46"/>
      <c r="B15" s="49">
        <v>11</v>
      </c>
      <c r="C15" s="19" t="s">
        <v>205</v>
      </c>
      <c r="D15" s="19" t="s">
        <v>280</v>
      </c>
      <c r="E15" s="19">
        <v>361</v>
      </c>
      <c r="F15" s="72">
        <f t="shared" si="1"/>
        <v>3885.7678999999998</v>
      </c>
      <c r="G15" s="19">
        <v>2.75</v>
      </c>
      <c r="H15" s="19">
        <f t="shared" si="2"/>
        <v>9.02</v>
      </c>
      <c r="I15" s="49">
        <v>2010</v>
      </c>
      <c r="J15" s="49">
        <v>2022</v>
      </c>
      <c r="K15" s="49">
        <f t="shared" si="3"/>
        <v>12</v>
      </c>
      <c r="L15" s="49">
        <v>30</v>
      </c>
      <c r="M15" s="74">
        <v>0.1</v>
      </c>
      <c r="N15" s="75">
        <f t="shared" si="4"/>
        <v>3.0000000000000002E-2</v>
      </c>
      <c r="O15" s="76">
        <v>900</v>
      </c>
      <c r="P15" s="76">
        <f t="shared" si="5"/>
        <v>3497191.11</v>
      </c>
      <c r="Q15" s="76">
        <f t="shared" si="6"/>
        <v>1258988.7996</v>
      </c>
      <c r="R15" s="76">
        <f t="shared" si="8"/>
        <v>2238202.3103999998</v>
      </c>
      <c r="S15" s="77">
        <v>0</v>
      </c>
      <c r="T15" s="76">
        <f t="shared" si="7"/>
        <v>2238202.3103999998</v>
      </c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</row>
    <row r="16" spans="1:83" ht="22.5" x14ac:dyDescent="0.25">
      <c r="A16" s="46"/>
      <c r="B16" s="49">
        <v>12</v>
      </c>
      <c r="C16" s="19" t="s">
        <v>206</v>
      </c>
      <c r="D16" s="19" t="s">
        <v>183</v>
      </c>
      <c r="E16" s="19">
        <v>23</v>
      </c>
      <c r="F16" s="72">
        <f t="shared" si="1"/>
        <v>247.56969999999998</v>
      </c>
      <c r="G16" s="19">
        <v>3</v>
      </c>
      <c r="H16" s="19">
        <f t="shared" si="2"/>
        <v>9.84</v>
      </c>
      <c r="I16" s="49">
        <v>2010</v>
      </c>
      <c r="J16" s="49">
        <v>2022</v>
      </c>
      <c r="K16" s="49">
        <f t="shared" si="3"/>
        <v>12</v>
      </c>
      <c r="L16" s="27">
        <v>60</v>
      </c>
      <c r="M16" s="74">
        <v>0.1</v>
      </c>
      <c r="N16" s="75">
        <f t="shared" si="4"/>
        <v>1.5000000000000001E-2</v>
      </c>
      <c r="O16" s="76">
        <v>1000</v>
      </c>
      <c r="P16" s="76">
        <f t="shared" si="5"/>
        <v>247569.69999999998</v>
      </c>
      <c r="Q16" s="76">
        <f t="shared" si="6"/>
        <v>44562.546000000002</v>
      </c>
      <c r="R16" s="76">
        <f t="shared" si="8"/>
        <v>203007.15399999998</v>
      </c>
      <c r="S16" s="77">
        <v>0</v>
      </c>
      <c r="T16" s="76">
        <f t="shared" si="7"/>
        <v>203007.15399999998</v>
      </c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</row>
    <row r="17" spans="1:83" x14ac:dyDescent="0.25">
      <c r="A17" s="46"/>
      <c r="B17" s="49">
        <v>13</v>
      </c>
      <c r="C17" s="19" t="s">
        <v>24</v>
      </c>
      <c r="D17" s="19" t="s">
        <v>183</v>
      </c>
      <c r="E17" s="19">
        <v>208</v>
      </c>
      <c r="F17" s="72">
        <f t="shared" si="1"/>
        <v>2238.8912</v>
      </c>
      <c r="G17" s="19">
        <v>3.2</v>
      </c>
      <c r="H17" s="19">
        <f t="shared" si="2"/>
        <v>10.496</v>
      </c>
      <c r="I17" s="49">
        <v>2010</v>
      </c>
      <c r="J17" s="49">
        <v>2022</v>
      </c>
      <c r="K17" s="49">
        <f t="shared" si="3"/>
        <v>12</v>
      </c>
      <c r="L17" s="27">
        <v>60</v>
      </c>
      <c r="M17" s="74">
        <v>0.1</v>
      </c>
      <c r="N17" s="75">
        <f t="shared" si="4"/>
        <v>1.5000000000000001E-2</v>
      </c>
      <c r="O17" s="76">
        <v>1200</v>
      </c>
      <c r="P17" s="76">
        <f t="shared" si="5"/>
        <v>2686669.44</v>
      </c>
      <c r="Q17" s="76">
        <f t="shared" si="6"/>
        <v>483600.49920000008</v>
      </c>
      <c r="R17" s="76">
        <f t="shared" si="8"/>
        <v>2203068.9408</v>
      </c>
      <c r="S17" s="77">
        <v>0</v>
      </c>
      <c r="T17" s="76">
        <f t="shared" si="7"/>
        <v>2203068.9408</v>
      </c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</row>
    <row r="18" spans="1:83" ht="36" x14ac:dyDescent="0.25">
      <c r="B18" s="49">
        <v>14</v>
      </c>
      <c r="C18" s="72" t="s">
        <v>208</v>
      </c>
      <c r="D18" s="72" t="s">
        <v>280</v>
      </c>
      <c r="E18" s="72">
        <v>700</v>
      </c>
      <c r="F18" s="72">
        <f t="shared" si="1"/>
        <v>7534.73</v>
      </c>
      <c r="G18" s="19">
        <v>5</v>
      </c>
      <c r="H18" s="19">
        <f t="shared" si="2"/>
        <v>16.399999999999999</v>
      </c>
      <c r="I18" s="49">
        <v>2010</v>
      </c>
      <c r="J18" s="49">
        <v>2022</v>
      </c>
      <c r="K18" s="49">
        <f t="shared" si="3"/>
        <v>12</v>
      </c>
      <c r="L18" s="49">
        <v>30</v>
      </c>
      <c r="M18" s="74">
        <v>0.1</v>
      </c>
      <c r="N18" s="75">
        <f t="shared" si="4"/>
        <v>3.0000000000000002E-2</v>
      </c>
      <c r="O18" s="76">
        <v>1200</v>
      </c>
      <c r="P18" s="76">
        <f t="shared" si="5"/>
        <v>9041676</v>
      </c>
      <c r="Q18" s="76">
        <f t="shared" si="6"/>
        <v>3255003.3600000003</v>
      </c>
      <c r="R18" s="76">
        <f t="shared" si="8"/>
        <v>5786672.6399999997</v>
      </c>
      <c r="S18" s="77">
        <v>0</v>
      </c>
      <c r="T18" s="76">
        <f t="shared" si="7"/>
        <v>5786672.6399999997</v>
      </c>
    </row>
    <row r="19" spans="1:83" x14ac:dyDescent="0.25">
      <c r="B19" s="119" t="s">
        <v>47</v>
      </c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51">
        <f>SUM(P5:P18)</f>
        <v>230546592.14999998</v>
      </c>
      <c r="Q19" s="51">
        <f>SUM(Q5:Q18)</f>
        <v>82289584.943999991</v>
      </c>
      <c r="R19" s="48">
        <f>SUM(R5:R18)</f>
        <v>148257007.206</v>
      </c>
      <c r="S19" s="52"/>
      <c r="T19" s="51">
        <f>SUM(T5:T18)</f>
        <v>148257007.206</v>
      </c>
    </row>
  </sheetData>
  <autoFilter ref="C4:T19"/>
  <mergeCells count="2">
    <mergeCell ref="B3:T3"/>
    <mergeCell ref="B19:O19"/>
  </mergeCells>
  <dataValidations count="1">
    <dataValidation type="list" allowBlank="1" showInputMessage="1" showErrorMessage="1" sqref="D7:D9 D16:D17">
      <formula1>$M$3:$M$8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</vt:i4>
      </vt:variant>
    </vt:vector>
  </HeadingPairs>
  <TitlesOfParts>
    <vt:vector size="19" baseType="lpstr">
      <vt:lpstr>Building Sheet VTP</vt:lpstr>
      <vt:lpstr>Building Sheet VTP(1)</vt:lpstr>
      <vt:lpstr>Working_VTP 1</vt:lpstr>
      <vt:lpstr>VTP_OTR_RTP_Land_Valuation</vt:lpstr>
      <vt:lpstr>Building Sheet VTP(2)</vt:lpstr>
      <vt:lpstr>Building Sheet RTP</vt:lpstr>
      <vt:lpstr>Working_RTP</vt:lpstr>
      <vt:lpstr>Building Sheet OTR</vt:lpstr>
      <vt:lpstr>Working_OTR</vt:lpstr>
      <vt:lpstr>Boundary Wall Length (VTP&amp;OTR)</vt:lpstr>
      <vt:lpstr>Length or Area of Road (VTP&amp;OTR</vt:lpstr>
      <vt:lpstr>Drainage length (VTP&amp;OTR)</vt:lpstr>
      <vt:lpstr>Boundary Wall Length RTP</vt:lpstr>
      <vt:lpstr>Length or Area of Road RTP</vt:lpstr>
      <vt:lpstr>Drainage length RTP</vt:lpstr>
      <vt:lpstr>Rate indicator</vt:lpstr>
      <vt:lpstr>Summary</vt:lpstr>
      <vt:lpstr>'Building Sheet OTR'!Print_Titles</vt:lpstr>
      <vt:lpstr>'Building Sheet VTP(1)'!Print_Titles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Mohit Agarwal</dc:creator>
  <cp:lastModifiedBy>Babul</cp:lastModifiedBy>
  <cp:lastPrinted>2022-06-17T11:44:17Z</cp:lastPrinted>
  <dcterms:created xsi:type="dcterms:W3CDTF">2016-02-17T05:50:56Z</dcterms:created>
  <dcterms:modified xsi:type="dcterms:W3CDTF">2022-09-08T05:57:45Z</dcterms:modified>
</cp:coreProperties>
</file>