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hishsawe\Downloads\VIS(2022-23)-PL008-006-009_printing_1668420842\uploads\VIS(2022-23)-PL008-006-009\other_document\"/>
    </mc:Choice>
  </mc:AlternateContent>
  <bookViews>
    <workbookView xWindow="-120" yWindow="-120" windowWidth="21840" windowHeight="13140" firstSheet="1" activeTab="4"/>
  </bookViews>
  <sheets>
    <sheet name="Land_Details" sheetId="1" r:id="rId1"/>
    <sheet name="Valuation_land" sheetId="2" r:id="rId2"/>
    <sheet name="Building_sheet" sheetId="3" r:id="rId3"/>
    <sheet name="Building_working" sheetId="4" r:id="rId4"/>
    <sheet name="Boundary_wall" sheetId="5" r:id="rId5"/>
    <sheet name="Road" sheetId="6" r:id="rId6"/>
    <sheet name="Drainage" sheetId="7" r:id="rId7"/>
    <sheet name="Summary" sheetId="8" r:id="rId8"/>
  </sheets>
  <externalReferences>
    <externalReference r:id="rId9"/>
  </externalReferences>
  <definedNames>
    <definedName name="_xlnm._FilterDatabase" localSheetId="2" hidden="1">Building_sheet!$B$3:$N$211</definedName>
    <definedName name="_xlnm._FilterDatabase" localSheetId="3" hidden="1">Building_working!$B$3:$T$62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14" i="4" l="1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5" i="4"/>
  <c r="U116" i="4"/>
  <c r="U117" i="4"/>
  <c r="U118" i="4"/>
  <c r="U4" i="4"/>
  <c r="P108" i="4"/>
  <c r="L10" i="8" l="1"/>
  <c r="K7" i="8"/>
  <c r="H15" i="8"/>
  <c r="I6" i="8"/>
  <c r="H6" i="8"/>
  <c r="G6" i="8"/>
  <c r="F6" i="8"/>
  <c r="E6" i="8"/>
  <c r="K14" i="7"/>
  <c r="K13" i="7"/>
  <c r="K12" i="7"/>
  <c r="K11" i="7"/>
  <c r="K10" i="7"/>
  <c r="K9" i="7"/>
  <c r="K8" i="7"/>
  <c r="K19" i="6"/>
  <c r="K18" i="6"/>
  <c r="K17" i="6"/>
  <c r="K16" i="6"/>
  <c r="K15" i="6"/>
  <c r="K14" i="6"/>
  <c r="K13" i="6"/>
  <c r="K12" i="6"/>
  <c r="K11" i="6"/>
  <c r="K10" i="6"/>
  <c r="K9" i="6"/>
  <c r="K8" i="6"/>
  <c r="I18" i="6"/>
  <c r="I17" i="6"/>
  <c r="I16" i="6"/>
  <c r="I15" i="6"/>
  <c r="I14" i="6"/>
  <c r="I13" i="6"/>
  <c r="H12" i="6"/>
  <c r="I12" i="6" s="1"/>
  <c r="I11" i="6"/>
  <c r="I10" i="6"/>
  <c r="I9" i="6"/>
  <c r="I8" i="6"/>
  <c r="L10" i="5"/>
  <c r="L9" i="5"/>
  <c r="L8" i="5"/>
  <c r="J9" i="5"/>
  <c r="J8" i="5"/>
  <c r="I7" i="8" l="1"/>
  <c r="T119" i="4" l="1"/>
  <c r="P118" i="4"/>
  <c r="Q118" i="4" s="1"/>
  <c r="N118" i="4"/>
  <c r="K118" i="4"/>
  <c r="H118" i="4"/>
  <c r="F118" i="4"/>
  <c r="T117" i="4"/>
  <c r="R117" i="4"/>
  <c r="Q117" i="4"/>
  <c r="P117" i="4"/>
  <c r="N117" i="4"/>
  <c r="K117" i="4"/>
  <c r="F117" i="4"/>
  <c r="H117" i="4"/>
  <c r="T116" i="4"/>
  <c r="R116" i="4"/>
  <c r="Q116" i="4"/>
  <c r="P116" i="4"/>
  <c r="N116" i="4"/>
  <c r="K116" i="4"/>
  <c r="F116" i="4"/>
  <c r="H116" i="4"/>
  <c r="P115" i="4"/>
  <c r="N115" i="4"/>
  <c r="K115" i="4"/>
  <c r="F115" i="4"/>
  <c r="H115" i="4"/>
  <c r="P114" i="4"/>
  <c r="N114" i="4"/>
  <c r="K114" i="4"/>
  <c r="F114" i="4"/>
  <c r="E114" i="4"/>
  <c r="H114" i="4"/>
  <c r="T108" i="4"/>
  <c r="T109" i="4"/>
  <c r="T110" i="4"/>
  <c r="T111" i="4"/>
  <c r="T112" i="4"/>
  <c r="T113" i="4"/>
  <c r="P113" i="4"/>
  <c r="Q113" i="4" s="1"/>
  <c r="P112" i="4"/>
  <c r="Q112" i="4" s="1"/>
  <c r="P111" i="4"/>
  <c r="Q111" i="4" s="1"/>
  <c r="P110" i="4"/>
  <c r="Q110" i="4" s="1"/>
  <c r="P109" i="4"/>
  <c r="Q109" i="4" s="1"/>
  <c r="Q108" i="4"/>
  <c r="N108" i="4"/>
  <c r="N109" i="4"/>
  <c r="N110" i="4"/>
  <c r="N111" i="4"/>
  <c r="N112" i="4"/>
  <c r="N113" i="4"/>
  <c r="K108" i="4"/>
  <c r="K109" i="4"/>
  <c r="K110" i="4"/>
  <c r="K111" i="4"/>
  <c r="K112" i="4"/>
  <c r="K113" i="4"/>
  <c r="H108" i="4"/>
  <c r="H109" i="4"/>
  <c r="H110" i="4"/>
  <c r="H111" i="4"/>
  <c r="H112" i="4"/>
  <c r="H113" i="4"/>
  <c r="F108" i="4"/>
  <c r="F109" i="4"/>
  <c r="F110" i="4"/>
  <c r="F111" i="4"/>
  <c r="F112" i="4"/>
  <c r="F113" i="4"/>
  <c r="N101" i="4"/>
  <c r="N102" i="4"/>
  <c r="N103" i="4"/>
  <c r="N104" i="4"/>
  <c r="N105" i="4"/>
  <c r="N106" i="4"/>
  <c r="N107" i="4"/>
  <c r="K101" i="4"/>
  <c r="K102" i="4"/>
  <c r="K103" i="4"/>
  <c r="K104" i="4"/>
  <c r="K105" i="4"/>
  <c r="K106" i="4"/>
  <c r="K107" i="4"/>
  <c r="F101" i="4"/>
  <c r="P101" i="4" s="1"/>
  <c r="F102" i="4"/>
  <c r="P102" i="4" s="1"/>
  <c r="F103" i="4"/>
  <c r="P103" i="4" s="1"/>
  <c r="F104" i="4"/>
  <c r="P104" i="4" s="1"/>
  <c r="F105" i="4"/>
  <c r="P105" i="4" s="1"/>
  <c r="F106" i="4"/>
  <c r="P106" i="4" s="1"/>
  <c r="F107" i="4"/>
  <c r="P107" i="4" s="1"/>
  <c r="H101" i="4"/>
  <c r="H102" i="4"/>
  <c r="H103" i="4"/>
  <c r="H104" i="4"/>
  <c r="H105" i="4"/>
  <c r="H106" i="4"/>
  <c r="H107" i="4"/>
  <c r="N97" i="4"/>
  <c r="N98" i="4"/>
  <c r="N99" i="4"/>
  <c r="N100" i="4"/>
  <c r="K97" i="4"/>
  <c r="K98" i="4"/>
  <c r="K99" i="4"/>
  <c r="K100" i="4"/>
  <c r="H97" i="4"/>
  <c r="H98" i="4"/>
  <c r="H99" i="4"/>
  <c r="H100" i="4"/>
  <c r="F100" i="4"/>
  <c r="P100" i="4" s="1"/>
  <c r="Q100" i="4" s="1"/>
  <c r="R100" i="4" s="1"/>
  <c r="T100" i="4" s="1"/>
  <c r="F97" i="4"/>
  <c r="P97" i="4" s="1"/>
  <c r="Q97" i="4" s="1"/>
  <c r="F98" i="4"/>
  <c r="P98" i="4" s="1"/>
  <c r="F99" i="4"/>
  <c r="P99" i="4" s="1"/>
  <c r="N91" i="4"/>
  <c r="N92" i="4"/>
  <c r="N93" i="4"/>
  <c r="N94" i="4"/>
  <c r="N95" i="4"/>
  <c r="N96" i="4"/>
  <c r="K91" i="4"/>
  <c r="K92" i="4"/>
  <c r="K93" i="4"/>
  <c r="K94" i="4"/>
  <c r="K95" i="4"/>
  <c r="K96" i="4"/>
  <c r="H91" i="4"/>
  <c r="H92" i="4"/>
  <c r="H93" i="4"/>
  <c r="H94" i="4"/>
  <c r="H95" i="4"/>
  <c r="H96" i="4"/>
  <c r="F91" i="4"/>
  <c r="P91" i="4" s="1"/>
  <c r="F92" i="4"/>
  <c r="P92" i="4" s="1"/>
  <c r="F93" i="4"/>
  <c r="P93" i="4" s="1"/>
  <c r="F94" i="4"/>
  <c r="P94" i="4" s="1"/>
  <c r="F95" i="4"/>
  <c r="P95" i="4" s="1"/>
  <c r="F96" i="4"/>
  <c r="P96" i="4" s="1"/>
  <c r="N84" i="4"/>
  <c r="N85" i="4"/>
  <c r="N86" i="4"/>
  <c r="N87" i="4"/>
  <c r="N88" i="4"/>
  <c r="N89" i="4"/>
  <c r="N90" i="4"/>
  <c r="K84" i="4"/>
  <c r="K85" i="4"/>
  <c r="K86" i="4"/>
  <c r="K87" i="4"/>
  <c r="K88" i="4"/>
  <c r="K89" i="4"/>
  <c r="K90" i="4"/>
  <c r="H84" i="4"/>
  <c r="H85" i="4"/>
  <c r="H86" i="4"/>
  <c r="H87" i="4"/>
  <c r="H88" i="4"/>
  <c r="H89" i="4"/>
  <c r="H90" i="4"/>
  <c r="F84" i="4"/>
  <c r="P84" i="4" s="1"/>
  <c r="F85" i="4"/>
  <c r="P85" i="4" s="1"/>
  <c r="F86" i="4"/>
  <c r="P86" i="4" s="1"/>
  <c r="F87" i="4"/>
  <c r="P87" i="4" s="1"/>
  <c r="F88" i="4"/>
  <c r="P88" i="4" s="1"/>
  <c r="F89" i="4"/>
  <c r="P89" i="4" s="1"/>
  <c r="F90" i="4"/>
  <c r="P90" i="4" s="1"/>
  <c r="N81" i="4"/>
  <c r="N82" i="4"/>
  <c r="N83" i="4"/>
  <c r="K81" i="4"/>
  <c r="K82" i="4"/>
  <c r="K83" i="4"/>
  <c r="H81" i="4"/>
  <c r="H82" i="4"/>
  <c r="H83" i="4"/>
  <c r="F81" i="4"/>
  <c r="P81" i="4" s="1"/>
  <c r="F82" i="4"/>
  <c r="P82" i="4" s="1"/>
  <c r="F83" i="4"/>
  <c r="P83" i="4" s="1"/>
  <c r="N76" i="4"/>
  <c r="N77" i="4"/>
  <c r="N78" i="4"/>
  <c r="N79" i="4"/>
  <c r="N80" i="4"/>
  <c r="K76" i="4"/>
  <c r="K77" i="4"/>
  <c r="K78" i="4"/>
  <c r="K79" i="4"/>
  <c r="K80" i="4"/>
  <c r="H77" i="4"/>
  <c r="H78" i="4"/>
  <c r="H79" i="4"/>
  <c r="H80" i="4"/>
  <c r="H76" i="4"/>
  <c r="F76" i="4"/>
  <c r="P76" i="4" s="1"/>
  <c r="F77" i="4"/>
  <c r="P77" i="4" s="1"/>
  <c r="F78" i="4"/>
  <c r="P78" i="4" s="1"/>
  <c r="F79" i="4"/>
  <c r="P79" i="4" s="1"/>
  <c r="F80" i="4"/>
  <c r="P80" i="4" s="1"/>
  <c r="P70" i="4"/>
  <c r="N70" i="4"/>
  <c r="N71" i="4"/>
  <c r="N72" i="4"/>
  <c r="N73" i="4"/>
  <c r="N74" i="4"/>
  <c r="N75" i="4"/>
  <c r="K70" i="4"/>
  <c r="K71" i="4"/>
  <c r="K72" i="4"/>
  <c r="K73" i="4"/>
  <c r="K74" i="4"/>
  <c r="K75" i="4"/>
  <c r="H70" i="4"/>
  <c r="H71" i="4"/>
  <c r="H72" i="4"/>
  <c r="H73" i="4"/>
  <c r="H74" i="4"/>
  <c r="H75" i="4"/>
  <c r="F70" i="4"/>
  <c r="F71" i="4"/>
  <c r="P71" i="4" s="1"/>
  <c r="F72" i="4"/>
  <c r="P72" i="4" s="1"/>
  <c r="F73" i="4"/>
  <c r="P73" i="4" s="1"/>
  <c r="F74" i="4"/>
  <c r="P74" i="4" s="1"/>
  <c r="F75" i="4"/>
  <c r="P75" i="4" s="1"/>
  <c r="N63" i="4"/>
  <c r="N64" i="4"/>
  <c r="N65" i="4"/>
  <c r="N66" i="4"/>
  <c r="N67" i="4"/>
  <c r="N68" i="4"/>
  <c r="N69" i="4"/>
  <c r="K63" i="4"/>
  <c r="K64" i="4"/>
  <c r="K65" i="4"/>
  <c r="K66" i="4"/>
  <c r="K67" i="4"/>
  <c r="K68" i="4"/>
  <c r="K69" i="4"/>
  <c r="H63" i="4"/>
  <c r="H64" i="4"/>
  <c r="G69" i="4"/>
  <c r="H69" i="4" s="1"/>
  <c r="G68" i="4"/>
  <c r="H68" i="4" s="1"/>
  <c r="G67" i="4"/>
  <c r="H67" i="4" s="1"/>
  <c r="G66" i="4"/>
  <c r="H66" i="4" s="1"/>
  <c r="G65" i="4"/>
  <c r="H65" i="4" s="1"/>
  <c r="F63" i="4"/>
  <c r="P63" i="4" s="1"/>
  <c r="F64" i="4"/>
  <c r="P64" i="4" s="1"/>
  <c r="F65" i="4"/>
  <c r="P65" i="4" s="1"/>
  <c r="F66" i="4"/>
  <c r="P66" i="4" s="1"/>
  <c r="F67" i="4"/>
  <c r="P67" i="4" s="1"/>
  <c r="F68" i="4"/>
  <c r="P68" i="4" s="1"/>
  <c r="F69" i="4"/>
  <c r="P69" i="4" s="1"/>
  <c r="AF65" i="4"/>
  <c r="AE65" i="4"/>
  <c r="N55" i="4"/>
  <c r="N56" i="4"/>
  <c r="N57" i="4"/>
  <c r="N58" i="4"/>
  <c r="N59" i="4"/>
  <c r="N60" i="4"/>
  <c r="N61" i="4"/>
  <c r="N62" i="4"/>
  <c r="K55" i="4"/>
  <c r="K56" i="4"/>
  <c r="K57" i="4"/>
  <c r="K58" i="4"/>
  <c r="K59" i="4"/>
  <c r="K60" i="4"/>
  <c r="K61" i="4"/>
  <c r="K62" i="4"/>
  <c r="H55" i="4"/>
  <c r="H56" i="4"/>
  <c r="H57" i="4"/>
  <c r="H58" i="4"/>
  <c r="H59" i="4"/>
  <c r="H60" i="4"/>
  <c r="H61" i="4"/>
  <c r="H62" i="4"/>
  <c r="F55" i="4"/>
  <c r="P55" i="4" s="1"/>
  <c r="X57" i="4" s="1"/>
  <c r="F56" i="4"/>
  <c r="P56" i="4" s="1"/>
  <c r="X58" i="4" s="1"/>
  <c r="F57" i="4"/>
  <c r="P57" i="4" s="1"/>
  <c r="X59" i="4" s="1"/>
  <c r="F58" i="4"/>
  <c r="P58" i="4" s="1"/>
  <c r="X60" i="4" s="1"/>
  <c r="F59" i="4"/>
  <c r="P59" i="4" s="1"/>
  <c r="X61" i="4" s="1"/>
  <c r="F60" i="4"/>
  <c r="P60" i="4" s="1"/>
  <c r="X62" i="4" s="1"/>
  <c r="F61" i="4"/>
  <c r="P61" i="4" s="1"/>
  <c r="X63" i="4" s="1"/>
  <c r="F62" i="4"/>
  <c r="P62" i="4" s="1"/>
  <c r="X64" i="4" s="1"/>
  <c r="N51" i="4"/>
  <c r="N52" i="4"/>
  <c r="N53" i="4"/>
  <c r="N54" i="4"/>
  <c r="K51" i="4"/>
  <c r="K52" i="4"/>
  <c r="K53" i="4"/>
  <c r="K54" i="4"/>
  <c r="H54" i="4"/>
  <c r="H53" i="4"/>
  <c r="H52" i="4"/>
  <c r="H51" i="4"/>
  <c r="F51" i="4"/>
  <c r="P51" i="4" s="1"/>
  <c r="F52" i="4"/>
  <c r="P52" i="4" s="1"/>
  <c r="Q52" i="4" s="1"/>
  <c r="F53" i="4"/>
  <c r="P53" i="4" s="1"/>
  <c r="Q53" i="4" s="1"/>
  <c r="F54" i="4"/>
  <c r="P54" i="4" s="1"/>
  <c r="Q54" i="4" s="1"/>
  <c r="N48" i="4"/>
  <c r="N49" i="4"/>
  <c r="N50" i="4"/>
  <c r="K48" i="4"/>
  <c r="K49" i="4"/>
  <c r="K50" i="4"/>
  <c r="H48" i="4"/>
  <c r="H49" i="4"/>
  <c r="H50" i="4"/>
  <c r="F48" i="4"/>
  <c r="P48" i="4" s="1"/>
  <c r="X50" i="4" s="1"/>
  <c r="F49" i="4"/>
  <c r="P49" i="4" s="1"/>
  <c r="X51" i="4" s="1"/>
  <c r="F50" i="4"/>
  <c r="P50" i="4" s="1"/>
  <c r="X52" i="4" s="1"/>
  <c r="N47" i="4"/>
  <c r="K47" i="4"/>
  <c r="H47" i="4"/>
  <c r="F47" i="4"/>
  <c r="P47" i="4" s="1"/>
  <c r="X49" i="4" s="1"/>
  <c r="N46" i="4"/>
  <c r="K46" i="4"/>
  <c r="H46" i="4"/>
  <c r="F46" i="4"/>
  <c r="P46" i="4" s="1"/>
  <c r="X48" i="4" s="1"/>
  <c r="N45" i="4"/>
  <c r="K45" i="4"/>
  <c r="H45" i="4"/>
  <c r="F45" i="4"/>
  <c r="P45" i="4" s="1"/>
  <c r="X47" i="4" s="1"/>
  <c r="N42" i="4"/>
  <c r="N43" i="4"/>
  <c r="N44" i="4"/>
  <c r="K42" i="4"/>
  <c r="K43" i="4"/>
  <c r="K44" i="4"/>
  <c r="H42" i="4"/>
  <c r="H43" i="4"/>
  <c r="H44" i="4"/>
  <c r="F42" i="4"/>
  <c r="P42" i="4" s="1"/>
  <c r="X44" i="4" s="1"/>
  <c r="F43" i="4"/>
  <c r="P43" i="4" s="1"/>
  <c r="X45" i="4" s="1"/>
  <c r="F44" i="4"/>
  <c r="P44" i="4" s="1"/>
  <c r="X46" i="4" s="1"/>
  <c r="N33" i="4"/>
  <c r="N34" i="4"/>
  <c r="N35" i="4"/>
  <c r="N36" i="4"/>
  <c r="N37" i="4"/>
  <c r="N38" i="4"/>
  <c r="N39" i="4"/>
  <c r="N40" i="4"/>
  <c r="N41" i="4"/>
  <c r="K33" i="4"/>
  <c r="K34" i="4"/>
  <c r="K35" i="4"/>
  <c r="K36" i="4"/>
  <c r="K37" i="4"/>
  <c r="K38" i="4"/>
  <c r="K39" i="4"/>
  <c r="K40" i="4"/>
  <c r="K41" i="4"/>
  <c r="F33" i="4"/>
  <c r="P33" i="4" s="1"/>
  <c r="X35" i="4" s="1"/>
  <c r="F34" i="4"/>
  <c r="P34" i="4" s="1"/>
  <c r="X36" i="4" s="1"/>
  <c r="F35" i="4"/>
  <c r="P35" i="4" s="1"/>
  <c r="X37" i="4" s="1"/>
  <c r="F36" i="4"/>
  <c r="P36" i="4" s="1"/>
  <c r="X38" i="4" s="1"/>
  <c r="F37" i="4"/>
  <c r="P37" i="4" s="1"/>
  <c r="X39" i="4" s="1"/>
  <c r="F38" i="4"/>
  <c r="P38" i="4" s="1"/>
  <c r="X40" i="4" s="1"/>
  <c r="F39" i="4"/>
  <c r="P39" i="4" s="1"/>
  <c r="X41" i="4" s="1"/>
  <c r="E41" i="4"/>
  <c r="F41" i="4" s="1"/>
  <c r="P41" i="4" s="1"/>
  <c r="X43" i="4" s="1"/>
  <c r="E40" i="4"/>
  <c r="F40" i="4" s="1"/>
  <c r="P40" i="4" s="1"/>
  <c r="X42" i="4" s="1"/>
  <c r="Y42" i="4" s="1"/>
  <c r="H33" i="4"/>
  <c r="H34" i="4"/>
  <c r="H35" i="4"/>
  <c r="H36" i="4"/>
  <c r="H37" i="4"/>
  <c r="H38" i="4"/>
  <c r="H39" i="4"/>
  <c r="H40" i="4"/>
  <c r="H41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G10" i="4"/>
  <c r="H10" i="4" s="1"/>
  <c r="G9" i="4"/>
  <c r="H9" i="4" s="1"/>
  <c r="G8" i="4"/>
  <c r="H8" i="4" s="1"/>
  <c r="G7" i="4"/>
  <c r="H7" i="4" s="1"/>
  <c r="G6" i="4"/>
  <c r="H6" i="4" s="1"/>
  <c r="F6" i="4"/>
  <c r="P6" i="4" s="1"/>
  <c r="X8" i="4" s="1"/>
  <c r="Y8" i="4" s="1"/>
  <c r="F7" i="4"/>
  <c r="P7" i="4" s="1"/>
  <c r="X9" i="4" s="1"/>
  <c r="F8" i="4"/>
  <c r="P8" i="4" s="1"/>
  <c r="X10" i="4" s="1"/>
  <c r="Y10" i="4" s="1"/>
  <c r="F9" i="4"/>
  <c r="P9" i="4" s="1"/>
  <c r="X11" i="4" s="1"/>
  <c r="F10" i="4"/>
  <c r="P10" i="4" s="1"/>
  <c r="X12" i="4" s="1"/>
  <c r="Y12" i="4" s="1"/>
  <c r="F11" i="4"/>
  <c r="P11" i="4" s="1"/>
  <c r="X13" i="4" s="1"/>
  <c r="F12" i="4"/>
  <c r="P12" i="4" s="1"/>
  <c r="X14" i="4" s="1"/>
  <c r="F13" i="4"/>
  <c r="P13" i="4" s="1"/>
  <c r="X15" i="4" s="1"/>
  <c r="Y15" i="4" s="1"/>
  <c r="F14" i="4"/>
  <c r="P14" i="4" s="1"/>
  <c r="X16" i="4" s="1"/>
  <c r="Y16" i="4" s="1"/>
  <c r="F15" i="4"/>
  <c r="P15" i="4" s="1"/>
  <c r="X17" i="4" s="1"/>
  <c r="F16" i="4"/>
  <c r="P16" i="4" s="1"/>
  <c r="X18" i="4" s="1"/>
  <c r="F17" i="4"/>
  <c r="P17" i="4" s="1"/>
  <c r="X19" i="4" s="1"/>
  <c r="F18" i="4"/>
  <c r="P18" i="4" s="1"/>
  <c r="X20" i="4" s="1"/>
  <c r="Y20" i="4" s="1"/>
  <c r="F19" i="4"/>
  <c r="P19" i="4" s="1"/>
  <c r="X21" i="4" s="1"/>
  <c r="Y21" i="4" s="1"/>
  <c r="F20" i="4"/>
  <c r="P20" i="4" s="1"/>
  <c r="X22" i="4" s="1"/>
  <c r="F21" i="4"/>
  <c r="P21" i="4" s="1"/>
  <c r="X23" i="4" s="1"/>
  <c r="F22" i="4"/>
  <c r="P22" i="4" s="1"/>
  <c r="X24" i="4" s="1"/>
  <c r="F23" i="4"/>
  <c r="P23" i="4" s="1"/>
  <c r="X25" i="4" s="1"/>
  <c r="F24" i="4"/>
  <c r="P24" i="4" s="1"/>
  <c r="X26" i="4" s="1"/>
  <c r="F25" i="4"/>
  <c r="P25" i="4" s="1"/>
  <c r="X27" i="4" s="1"/>
  <c r="F26" i="4"/>
  <c r="P26" i="4" s="1"/>
  <c r="X28" i="4" s="1"/>
  <c r="F27" i="4"/>
  <c r="P27" i="4" s="1"/>
  <c r="X29" i="4" s="1"/>
  <c r="F28" i="4"/>
  <c r="P28" i="4" s="1"/>
  <c r="X30" i="4" s="1"/>
  <c r="F29" i="4"/>
  <c r="P29" i="4" s="1"/>
  <c r="X31" i="4" s="1"/>
  <c r="F30" i="4"/>
  <c r="P30" i="4" s="1"/>
  <c r="X32" i="4" s="1"/>
  <c r="F31" i="4"/>
  <c r="P31" i="4" s="1"/>
  <c r="X33" i="4" s="1"/>
  <c r="F32" i="4"/>
  <c r="P32" i="4" s="1"/>
  <c r="X34" i="4" s="1"/>
  <c r="N5" i="4"/>
  <c r="K5" i="4"/>
  <c r="H5" i="4"/>
  <c r="F5" i="4"/>
  <c r="P5" i="4" s="1"/>
  <c r="X7" i="4" s="1"/>
  <c r="N4" i="4"/>
  <c r="K4" i="4"/>
  <c r="H4" i="4"/>
  <c r="F4" i="4"/>
  <c r="P4" i="4" s="1"/>
  <c r="X6" i="4" s="1"/>
  <c r="R118" i="4" l="1"/>
  <c r="T118" i="4" s="1"/>
  <c r="Q115" i="4"/>
  <c r="R115" i="4"/>
  <c r="T115" i="4" s="1"/>
  <c r="Q114" i="4"/>
  <c r="R114" i="4" s="1"/>
  <c r="T114" i="4" s="1"/>
  <c r="R113" i="4"/>
  <c r="R112" i="4"/>
  <c r="R111" i="4"/>
  <c r="R110" i="4"/>
  <c r="R109" i="4"/>
  <c r="R108" i="4"/>
  <c r="Q99" i="4"/>
  <c r="Q70" i="4"/>
  <c r="Q98" i="4"/>
  <c r="R98" i="4" s="1"/>
  <c r="T98" i="4" s="1"/>
  <c r="Q101" i="4"/>
  <c r="R101" i="4" s="1"/>
  <c r="T101" i="4" s="1"/>
  <c r="Q105" i="4"/>
  <c r="R105" i="4" s="1"/>
  <c r="T105" i="4" s="1"/>
  <c r="AA12" i="4"/>
  <c r="AC12" i="4" s="1"/>
  <c r="AD12" i="4" s="1"/>
  <c r="Q77" i="4"/>
  <c r="Q87" i="4"/>
  <c r="R87" i="4" s="1"/>
  <c r="T87" i="4" s="1"/>
  <c r="Q90" i="4"/>
  <c r="R90" i="4" s="1"/>
  <c r="T90" i="4" s="1"/>
  <c r="Q86" i="4"/>
  <c r="Q96" i="4"/>
  <c r="R96" i="4" s="1"/>
  <c r="T96" i="4" s="1"/>
  <c r="Q107" i="4"/>
  <c r="R107" i="4" s="1"/>
  <c r="T107" i="4" s="1"/>
  <c r="Q95" i="4"/>
  <c r="R95" i="4" s="1"/>
  <c r="T95" i="4" s="1"/>
  <c r="Q91" i="4"/>
  <c r="R91" i="4" s="1"/>
  <c r="T91" i="4" s="1"/>
  <c r="Q106" i="4"/>
  <c r="R106" i="4"/>
  <c r="T106" i="4" s="1"/>
  <c r="Q102" i="4"/>
  <c r="R102" i="4" s="1"/>
  <c r="T102" i="4" s="1"/>
  <c r="Q93" i="4"/>
  <c r="R93" i="4"/>
  <c r="T93" i="4" s="1"/>
  <c r="Q104" i="4"/>
  <c r="R104" i="4" s="1"/>
  <c r="T104" i="4" s="1"/>
  <c r="Q92" i="4"/>
  <c r="R92" i="4" s="1"/>
  <c r="T92" i="4" s="1"/>
  <c r="Q103" i="4"/>
  <c r="R103" i="4" s="1"/>
  <c r="T103" i="4" s="1"/>
  <c r="Q94" i="4"/>
  <c r="R94" i="4" s="1"/>
  <c r="T94" i="4" s="1"/>
  <c r="Q63" i="4"/>
  <c r="X55" i="4"/>
  <c r="Q79" i="4"/>
  <c r="R79" i="4" s="1"/>
  <c r="T79" i="4" s="1"/>
  <c r="Q82" i="4"/>
  <c r="R82" i="4" s="1"/>
  <c r="T82" i="4" s="1"/>
  <c r="Q85" i="4"/>
  <c r="R85" i="4" s="1"/>
  <c r="T85" i="4" s="1"/>
  <c r="Q78" i="4"/>
  <c r="Q81" i="4"/>
  <c r="R81" i="4" s="1"/>
  <c r="T81" i="4" s="1"/>
  <c r="Q84" i="4"/>
  <c r="R99" i="4"/>
  <c r="T99" i="4" s="1"/>
  <c r="R97" i="4"/>
  <c r="T97" i="4" s="1"/>
  <c r="Y27" i="4"/>
  <c r="AA27" i="4" s="1"/>
  <c r="AC27" i="4" s="1"/>
  <c r="AD27" i="4" s="1"/>
  <c r="Y23" i="4"/>
  <c r="AA23" i="4" s="1"/>
  <c r="AC23" i="4" s="1"/>
  <c r="AD23" i="4" s="1"/>
  <c r="Y31" i="4"/>
  <c r="AA31" i="4" s="1"/>
  <c r="AC31" i="4" s="1"/>
  <c r="AD31" i="4" s="1"/>
  <c r="Y11" i="4"/>
  <c r="AA11" i="4" s="1"/>
  <c r="AC11" i="4" s="1"/>
  <c r="AD11" i="4" s="1"/>
  <c r="Y38" i="4"/>
  <c r="AA38" i="4" s="1"/>
  <c r="AC38" i="4" s="1"/>
  <c r="AD38" i="4" s="1"/>
  <c r="R63" i="4"/>
  <c r="T63" i="4" s="1"/>
  <c r="Y34" i="4"/>
  <c r="AA34" i="4" s="1"/>
  <c r="AC34" i="4" s="1"/>
  <c r="AD34" i="4" s="1"/>
  <c r="Y22" i="4"/>
  <c r="AA22" i="4" s="1"/>
  <c r="AC22" i="4" s="1"/>
  <c r="AD22" i="4" s="1"/>
  <c r="Y41" i="4"/>
  <c r="AA41" i="4" s="1"/>
  <c r="AC41" i="4" s="1"/>
  <c r="AD41" i="4" s="1"/>
  <c r="Q51" i="4"/>
  <c r="R51" i="4" s="1"/>
  <c r="T51" i="4" s="1"/>
  <c r="X53" i="4"/>
  <c r="Y61" i="4"/>
  <c r="AA61" i="4" s="1"/>
  <c r="AC61" i="4" s="1"/>
  <c r="AD61" i="4" s="1"/>
  <c r="Y57" i="4"/>
  <c r="AA57" i="4" s="1"/>
  <c r="AC57" i="4" s="1"/>
  <c r="AD57" i="4" s="1"/>
  <c r="Y51" i="4"/>
  <c r="AA51" i="4" s="1"/>
  <c r="AC51" i="4" s="1"/>
  <c r="AD51" i="4" s="1"/>
  <c r="Y35" i="4"/>
  <c r="AA35" i="4" s="1"/>
  <c r="AC35" i="4" s="1"/>
  <c r="AD35" i="4" s="1"/>
  <c r="Y18" i="4"/>
  <c r="AA18" i="4" s="1"/>
  <c r="AC18" i="4" s="1"/>
  <c r="AD18" i="4" s="1"/>
  <c r="Y37" i="4"/>
  <c r="AA37" i="4" s="1"/>
  <c r="AC37" i="4" s="1"/>
  <c r="AD37" i="4" s="1"/>
  <c r="Y58" i="4"/>
  <c r="AA58" i="4" s="1"/>
  <c r="AC58" i="4" s="1"/>
  <c r="AD58" i="4" s="1"/>
  <c r="Q74" i="4"/>
  <c r="R74" i="4" s="1"/>
  <c r="T74" i="4" s="1"/>
  <c r="AA15" i="4"/>
  <c r="AC15" i="4" s="1"/>
  <c r="AD15" i="4" s="1"/>
  <c r="Y44" i="4"/>
  <c r="AA44" i="4" s="1"/>
  <c r="AC44" i="4" s="1"/>
  <c r="AD44" i="4" s="1"/>
  <c r="Y39" i="4"/>
  <c r="AA39" i="4" s="1"/>
  <c r="AC39" i="4" s="1"/>
  <c r="AD39" i="4" s="1"/>
  <c r="Y30" i="4"/>
  <c r="AA30" i="4" s="1"/>
  <c r="AC30" i="4" s="1"/>
  <c r="AD30" i="4" s="1"/>
  <c r="Y14" i="4"/>
  <c r="AA14" i="4" s="1"/>
  <c r="AC14" i="4" s="1"/>
  <c r="AD14" i="4" s="1"/>
  <c r="Y25" i="4"/>
  <c r="AA25" i="4" s="1"/>
  <c r="AC25" i="4" s="1"/>
  <c r="AD25" i="4" s="1"/>
  <c r="Y17" i="4"/>
  <c r="AA17" i="4" s="1"/>
  <c r="AC17" i="4" s="1"/>
  <c r="AD17" i="4" s="1"/>
  <c r="Y36" i="4"/>
  <c r="AA36" i="4" s="1"/>
  <c r="AC36" i="4" s="1"/>
  <c r="AD36" i="4" s="1"/>
  <c r="Y48" i="4"/>
  <c r="AA48" i="4" s="1"/>
  <c r="AC48" i="4" s="1"/>
  <c r="AD48" i="4" s="1"/>
  <c r="Y52" i="4"/>
  <c r="AA52" i="4" s="1"/>
  <c r="AC52" i="4" s="1"/>
  <c r="AD52" i="4" s="1"/>
  <c r="Y64" i="4"/>
  <c r="AA64" i="4" s="1"/>
  <c r="AC64" i="4" s="1"/>
  <c r="AD64" i="4" s="1"/>
  <c r="Y60" i="4"/>
  <c r="AA60" i="4" s="1"/>
  <c r="AC60" i="4" s="1"/>
  <c r="AD60" i="4" s="1"/>
  <c r="Y13" i="4"/>
  <c r="AA13" i="4" s="1"/>
  <c r="AC13" i="4" s="1"/>
  <c r="AD13" i="4" s="1"/>
  <c r="Y63" i="4"/>
  <c r="AA63" i="4" s="1"/>
  <c r="AC63" i="4" s="1"/>
  <c r="AD63" i="4" s="1"/>
  <c r="Y19" i="4"/>
  <c r="AA19" i="4" s="1"/>
  <c r="AC19" i="4" s="1"/>
  <c r="AD19" i="4" s="1"/>
  <c r="Y50" i="4"/>
  <c r="AA50" i="4" s="1"/>
  <c r="AC50" i="4" s="1"/>
  <c r="AD50" i="4" s="1"/>
  <c r="Y62" i="4"/>
  <c r="AA62" i="4" s="1"/>
  <c r="AC62" i="4" s="1"/>
  <c r="AD62" i="4" s="1"/>
  <c r="Q67" i="4"/>
  <c r="R67" i="4" s="1"/>
  <c r="T67" i="4" s="1"/>
  <c r="Y6" i="4"/>
  <c r="AA6" i="4" s="1"/>
  <c r="AA10" i="4"/>
  <c r="AC10" i="4" s="1"/>
  <c r="AD10" i="4" s="1"/>
  <c r="Y33" i="4"/>
  <c r="AA33" i="4" s="1"/>
  <c r="AC33" i="4" s="1"/>
  <c r="AD33" i="4" s="1"/>
  <c r="Y29" i="4"/>
  <c r="AA29" i="4" s="1"/>
  <c r="AC29" i="4" s="1"/>
  <c r="AD29" i="4" s="1"/>
  <c r="AA21" i="4"/>
  <c r="AC21" i="4" s="1"/>
  <c r="AD21" i="4" s="1"/>
  <c r="Y9" i="4"/>
  <c r="AA9" i="4" s="1"/>
  <c r="AC9" i="4" s="1"/>
  <c r="AD9" i="4" s="1"/>
  <c r="Y40" i="4"/>
  <c r="AA40" i="4" s="1"/>
  <c r="AC40" i="4" s="1"/>
  <c r="AD40" i="4" s="1"/>
  <c r="Y46" i="4"/>
  <c r="AA46" i="4" s="1"/>
  <c r="AC46" i="4" s="1"/>
  <c r="AD46" i="4" s="1"/>
  <c r="Y49" i="4"/>
  <c r="AA49" i="4" s="1"/>
  <c r="AC49" i="4" s="1"/>
  <c r="AD49" i="4" s="1"/>
  <c r="Y32" i="4"/>
  <c r="AA32" i="4" s="1"/>
  <c r="AC32" i="4" s="1"/>
  <c r="AD32" i="4" s="1"/>
  <c r="Y28" i="4"/>
  <c r="AA28" i="4" s="1"/>
  <c r="AC28" i="4" s="1"/>
  <c r="AD28" i="4" s="1"/>
  <c r="Y24" i="4"/>
  <c r="AA24" i="4" s="1"/>
  <c r="AC24" i="4" s="1"/>
  <c r="AD24" i="4" s="1"/>
  <c r="AA42" i="4"/>
  <c r="AC42" i="4" s="1"/>
  <c r="AD42" i="4" s="1"/>
  <c r="Y45" i="4"/>
  <c r="AA45" i="4" s="1"/>
  <c r="AC45" i="4" s="1"/>
  <c r="AD45" i="4" s="1"/>
  <c r="Y59" i="4"/>
  <c r="AA59" i="4" s="1"/>
  <c r="AC59" i="4" s="1"/>
  <c r="AD59" i="4" s="1"/>
  <c r="Y43" i="4"/>
  <c r="AA43" i="4" s="1"/>
  <c r="AC43" i="4" s="1"/>
  <c r="AD43" i="4" s="1"/>
  <c r="Y7" i="4"/>
  <c r="AA7" i="4" s="1"/>
  <c r="AC7" i="4" s="1"/>
  <c r="AD7" i="4" s="1"/>
  <c r="Y26" i="4"/>
  <c r="AA26" i="4" s="1"/>
  <c r="AC26" i="4" s="1"/>
  <c r="AD26" i="4" s="1"/>
  <c r="Y47" i="4"/>
  <c r="AA47" i="4" s="1"/>
  <c r="AC47" i="4" s="1"/>
  <c r="AD47" i="4" s="1"/>
  <c r="Q68" i="4"/>
  <c r="R68" i="4" s="1"/>
  <c r="T68" i="4" s="1"/>
  <c r="Q72" i="4"/>
  <c r="R72" i="4" s="1"/>
  <c r="T72" i="4" s="1"/>
  <c r="Q88" i="4"/>
  <c r="R88" i="4" s="1"/>
  <c r="T88" i="4" s="1"/>
  <c r="Q64" i="4"/>
  <c r="R64" i="4" s="1"/>
  <c r="T64" i="4" s="1"/>
  <c r="X54" i="4"/>
  <c r="AA16" i="4"/>
  <c r="AC16" i="4" s="1"/>
  <c r="AD16" i="4" s="1"/>
  <c r="Q65" i="4"/>
  <c r="R65" i="4" s="1"/>
  <c r="X71" i="4"/>
  <c r="AA20" i="4"/>
  <c r="AC20" i="4" s="1"/>
  <c r="AD20" i="4" s="1"/>
  <c r="Q75" i="4"/>
  <c r="R75" i="4" s="1"/>
  <c r="T75" i="4" s="1"/>
  <c r="Q71" i="4"/>
  <c r="R71" i="4" s="1"/>
  <c r="T71" i="4" s="1"/>
  <c r="R70" i="4"/>
  <c r="T70" i="4" s="1"/>
  <c r="Q80" i="4"/>
  <c r="R80" i="4" s="1"/>
  <c r="T80" i="4" s="1"/>
  <c r="Q76" i="4"/>
  <c r="R76" i="4" s="1"/>
  <c r="T76" i="4" s="1"/>
  <c r="Q89" i="4"/>
  <c r="R89" i="4"/>
  <c r="T89" i="4" s="1"/>
  <c r="Q69" i="4"/>
  <c r="R69" i="4" s="1"/>
  <c r="T69" i="4" s="1"/>
  <c r="Q73" i="4"/>
  <c r="R73" i="4" s="1"/>
  <c r="T73" i="4" s="1"/>
  <c r="X56" i="4"/>
  <c r="AA8" i="4"/>
  <c r="AC8" i="4" s="1"/>
  <c r="AD8" i="4" s="1"/>
  <c r="Q66" i="4"/>
  <c r="R66" i="4" s="1"/>
  <c r="T66" i="4" s="1"/>
  <c r="Q83" i="4"/>
  <c r="R83" i="4" s="1"/>
  <c r="T83" i="4" s="1"/>
  <c r="R86" i="4"/>
  <c r="T86" i="4" s="1"/>
  <c r="R84" i="4"/>
  <c r="T84" i="4" s="1"/>
  <c r="R78" i="4"/>
  <c r="T78" i="4" s="1"/>
  <c r="R77" i="4"/>
  <c r="T77" i="4" s="1"/>
  <c r="X68" i="4"/>
  <c r="X70" i="4"/>
  <c r="X69" i="4"/>
  <c r="X67" i="4"/>
  <c r="T65" i="4"/>
  <c r="X66" i="4"/>
  <c r="AA66" i="4" s="1"/>
  <c r="Q45" i="4"/>
  <c r="Q46" i="4"/>
  <c r="Q47" i="4"/>
  <c r="R47" i="4" s="1"/>
  <c r="T47" i="4" s="1"/>
  <c r="Q31" i="4"/>
  <c r="R31" i="4" s="1"/>
  <c r="T31" i="4" s="1"/>
  <c r="Q27" i="4"/>
  <c r="Q15" i="4"/>
  <c r="R15" i="4" s="1"/>
  <c r="T15" i="4" s="1"/>
  <c r="Q33" i="4"/>
  <c r="R33" i="4" s="1"/>
  <c r="T33" i="4" s="1"/>
  <c r="Q13" i="4"/>
  <c r="R13" i="4" s="1"/>
  <c r="T13" i="4" s="1"/>
  <c r="Q43" i="4"/>
  <c r="R43" i="4" s="1"/>
  <c r="T43" i="4" s="1"/>
  <c r="Q42" i="4"/>
  <c r="R42" i="4" s="1"/>
  <c r="T42" i="4" s="1"/>
  <c r="Q11" i="4"/>
  <c r="R11" i="4" s="1"/>
  <c r="T11" i="4" s="1"/>
  <c r="Q38" i="4"/>
  <c r="R38" i="4" s="1"/>
  <c r="T38" i="4" s="1"/>
  <c r="Q34" i="4"/>
  <c r="R34" i="4" s="1"/>
  <c r="T34" i="4" s="1"/>
  <c r="Q23" i="4"/>
  <c r="R23" i="4" s="1"/>
  <c r="T23" i="4" s="1"/>
  <c r="Q19" i="4"/>
  <c r="R19" i="4" s="1"/>
  <c r="T19" i="4" s="1"/>
  <c r="Q41" i="4"/>
  <c r="R41" i="4" s="1"/>
  <c r="T41" i="4" s="1"/>
  <c r="Q37" i="4"/>
  <c r="R37" i="4" s="1"/>
  <c r="T37" i="4" s="1"/>
  <c r="Q62" i="4"/>
  <c r="R62" i="4" s="1"/>
  <c r="T62" i="4" s="1"/>
  <c r="Q58" i="4"/>
  <c r="R58" i="4" s="1"/>
  <c r="T58" i="4" s="1"/>
  <c r="Q61" i="4"/>
  <c r="R61" i="4" s="1"/>
  <c r="T61" i="4" s="1"/>
  <c r="Q57" i="4"/>
  <c r="R57" i="4" s="1"/>
  <c r="T57" i="4" s="1"/>
  <c r="Q60" i="4"/>
  <c r="R60" i="4" s="1"/>
  <c r="T60" i="4" s="1"/>
  <c r="Q56" i="4"/>
  <c r="R56" i="4" s="1"/>
  <c r="T56" i="4" s="1"/>
  <c r="Q59" i="4"/>
  <c r="R59" i="4" s="1"/>
  <c r="T59" i="4" s="1"/>
  <c r="Q55" i="4"/>
  <c r="R55" i="4" s="1"/>
  <c r="T55" i="4" s="1"/>
  <c r="Q36" i="4"/>
  <c r="R36" i="4" s="1"/>
  <c r="T36" i="4" s="1"/>
  <c r="Q39" i="4"/>
  <c r="R39" i="4" s="1"/>
  <c r="T39" i="4" s="1"/>
  <c r="Q35" i="4"/>
  <c r="R35" i="4" s="1"/>
  <c r="T35" i="4" s="1"/>
  <c r="Q40" i="4"/>
  <c r="R40" i="4" s="1"/>
  <c r="T40" i="4" s="1"/>
  <c r="R54" i="4"/>
  <c r="T54" i="4" s="1"/>
  <c r="R53" i="4"/>
  <c r="T53" i="4" s="1"/>
  <c r="R52" i="4"/>
  <c r="T52" i="4" s="1"/>
  <c r="Q25" i="4"/>
  <c r="R25" i="4" s="1"/>
  <c r="T25" i="4" s="1"/>
  <c r="Q49" i="4"/>
  <c r="R49" i="4" s="1"/>
  <c r="T49" i="4" s="1"/>
  <c r="Q48" i="4"/>
  <c r="R48" i="4" s="1"/>
  <c r="T48" i="4" s="1"/>
  <c r="Q29" i="4"/>
  <c r="R29" i="4" s="1"/>
  <c r="T29" i="4" s="1"/>
  <c r="Q21" i="4"/>
  <c r="R21" i="4" s="1"/>
  <c r="T21" i="4" s="1"/>
  <c r="Q17" i="4"/>
  <c r="R17" i="4" s="1"/>
  <c r="T17" i="4" s="1"/>
  <c r="Q9" i="4"/>
  <c r="R9" i="4" s="1"/>
  <c r="T9" i="4" s="1"/>
  <c r="Q50" i="4"/>
  <c r="R50" i="4" s="1"/>
  <c r="T50" i="4" s="1"/>
  <c r="Q32" i="4"/>
  <c r="R32" i="4" s="1"/>
  <c r="T32" i="4" s="1"/>
  <c r="Q28" i="4"/>
  <c r="R28" i="4" s="1"/>
  <c r="T28" i="4" s="1"/>
  <c r="Q24" i="4"/>
  <c r="R24" i="4" s="1"/>
  <c r="T24" i="4" s="1"/>
  <c r="Q20" i="4"/>
  <c r="R20" i="4" s="1"/>
  <c r="T20" i="4" s="1"/>
  <c r="Q16" i="4"/>
  <c r="R16" i="4" s="1"/>
  <c r="T16" i="4" s="1"/>
  <c r="Q12" i="4"/>
  <c r="R12" i="4" s="1"/>
  <c r="T12" i="4" s="1"/>
  <c r="Q8" i="4"/>
  <c r="R8" i="4" s="1"/>
  <c r="T8" i="4" s="1"/>
  <c r="Q30" i="4"/>
  <c r="R30" i="4" s="1"/>
  <c r="T30" i="4" s="1"/>
  <c r="Q26" i="4"/>
  <c r="R26" i="4" s="1"/>
  <c r="T26" i="4" s="1"/>
  <c r="Q22" i="4"/>
  <c r="R22" i="4" s="1"/>
  <c r="T22" i="4" s="1"/>
  <c r="Q18" i="4"/>
  <c r="R18" i="4" s="1"/>
  <c r="T18" i="4" s="1"/>
  <c r="Q14" i="4"/>
  <c r="R14" i="4" s="1"/>
  <c r="T14" i="4" s="1"/>
  <c r="Q10" i="4"/>
  <c r="R10" i="4" s="1"/>
  <c r="T10" i="4" s="1"/>
  <c r="Q6" i="4"/>
  <c r="R6" i="4" s="1"/>
  <c r="T6" i="4" s="1"/>
  <c r="Q44" i="4"/>
  <c r="R44" i="4" s="1"/>
  <c r="T44" i="4" s="1"/>
  <c r="Q7" i="4"/>
  <c r="R7" i="4" s="1"/>
  <c r="T7" i="4" s="1"/>
  <c r="R27" i="4"/>
  <c r="T27" i="4" s="1"/>
  <c r="R46" i="4"/>
  <c r="T46" i="4" s="1"/>
  <c r="R45" i="4"/>
  <c r="T45" i="4" s="1"/>
  <c r="Q4" i="4"/>
  <c r="R4" i="4" s="1"/>
  <c r="T4" i="4" s="1"/>
  <c r="Q5" i="4"/>
  <c r="R5" i="4" s="1"/>
  <c r="T5" i="4" s="1"/>
  <c r="Y55" i="4" l="1"/>
  <c r="AA55" i="4" s="1"/>
  <c r="AC55" i="4" s="1"/>
  <c r="AD55" i="4" s="1"/>
  <c r="AC6" i="4"/>
  <c r="Y53" i="4"/>
  <c r="AA53" i="4" s="1"/>
  <c r="AC53" i="4" s="1"/>
  <c r="AD53" i="4" s="1"/>
  <c r="Y56" i="4"/>
  <c r="AA56" i="4" s="1"/>
  <c r="AC56" i="4" s="1"/>
  <c r="AD56" i="4" s="1"/>
  <c r="X65" i="4"/>
  <c r="Y54" i="4"/>
  <c r="AA54" i="4" s="1"/>
  <c r="AC54" i="4" s="1"/>
  <c r="AD54" i="4" s="1"/>
  <c r="Y65" i="4" l="1"/>
  <c r="AA65" i="4"/>
  <c r="AC65" i="4"/>
  <c r="AD6" i="4"/>
  <c r="AD65" i="4" s="1"/>
  <c r="N211" i="3" l="1"/>
  <c r="E211" i="3"/>
  <c r="N209" i="3"/>
  <c r="E209" i="3"/>
  <c r="N208" i="3"/>
  <c r="E208" i="3"/>
  <c r="N207" i="3"/>
  <c r="E207" i="3"/>
  <c r="B203" i="3"/>
  <c r="B204" i="3" s="1"/>
  <c r="B205" i="3" s="1"/>
  <c r="B206" i="3" s="1"/>
  <c r="B207" i="3" s="1"/>
  <c r="B208" i="3" s="1"/>
  <c r="B209" i="3" s="1"/>
  <c r="B210" i="3" s="1"/>
  <c r="B211" i="3" s="1"/>
  <c r="N200" i="3"/>
  <c r="E200" i="3"/>
  <c r="N194" i="3"/>
  <c r="E194" i="3"/>
  <c r="N193" i="3"/>
  <c r="E193" i="3"/>
  <c r="N192" i="3"/>
  <c r="E192" i="3"/>
  <c r="N191" i="3"/>
  <c r="M191" i="3"/>
  <c r="N189" i="3"/>
  <c r="M189" i="3"/>
  <c r="N188" i="3"/>
  <c r="E188" i="3"/>
  <c r="B188" i="3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N187" i="3"/>
  <c r="E187" i="3"/>
  <c r="N184" i="3"/>
  <c r="E184" i="3"/>
  <c r="N183" i="3"/>
  <c r="K183" i="3"/>
  <c r="N182" i="3"/>
  <c r="N179" i="3"/>
  <c r="E179" i="3"/>
  <c r="N178" i="3"/>
  <c r="E178" i="3"/>
  <c r="B178" i="3"/>
  <c r="B179" i="3" s="1"/>
  <c r="B180" i="3" s="1"/>
  <c r="B181" i="3" s="1"/>
  <c r="B182" i="3" s="1"/>
  <c r="B183" i="3" s="1"/>
  <c r="B184" i="3" s="1"/>
  <c r="N177" i="3"/>
  <c r="E177" i="3"/>
  <c r="B177" i="3"/>
  <c r="N176" i="3"/>
  <c r="E176" i="3"/>
  <c r="N175" i="3"/>
  <c r="E175" i="3"/>
  <c r="N174" i="3"/>
  <c r="N173" i="3"/>
  <c r="N172" i="3"/>
  <c r="N171" i="3"/>
  <c r="E171" i="3"/>
  <c r="N170" i="3"/>
  <c r="N169" i="3"/>
  <c r="N168" i="3"/>
  <c r="N167" i="3"/>
  <c r="N166" i="3"/>
  <c r="E166" i="3"/>
  <c r="N165" i="3"/>
  <c r="E165" i="3"/>
  <c r="N164" i="3"/>
  <c r="E164" i="3"/>
  <c r="N163" i="3"/>
  <c r="E163" i="3"/>
  <c r="N162" i="3"/>
  <c r="E162" i="3"/>
  <c r="N161" i="3"/>
  <c r="E161" i="3"/>
  <c r="N160" i="3"/>
  <c r="E160" i="3"/>
  <c r="N159" i="3"/>
  <c r="E159" i="3"/>
  <c r="N158" i="3"/>
  <c r="E158" i="3"/>
  <c r="N157" i="3"/>
  <c r="N156" i="3"/>
  <c r="E155" i="3"/>
  <c r="E154" i="3"/>
  <c r="E153" i="3"/>
  <c r="E152" i="3"/>
  <c r="E151" i="3"/>
  <c r="N150" i="3"/>
  <c r="E150" i="3"/>
  <c r="N149" i="3"/>
  <c r="E149" i="3"/>
  <c r="N147" i="3"/>
  <c r="E147" i="3"/>
  <c r="N146" i="3"/>
  <c r="E146" i="3"/>
  <c r="N145" i="3"/>
  <c r="E145" i="3"/>
  <c r="N144" i="3"/>
  <c r="E144" i="3"/>
  <c r="N143" i="3"/>
  <c r="E143" i="3"/>
  <c r="N142" i="3"/>
  <c r="E142" i="3"/>
  <c r="N141" i="3"/>
  <c r="E141" i="3"/>
  <c r="N140" i="3"/>
  <c r="E140" i="3"/>
  <c r="N139" i="3"/>
  <c r="E139" i="3"/>
  <c r="N138" i="3"/>
  <c r="E138" i="3"/>
  <c r="N137" i="3"/>
  <c r="E137" i="3"/>
  <c r="N136" i="3"/>
  <c r="E136" i="3"/>
  <c r="N135" i="3"/>
  <c r="E135" i="3"/>
  <c r="N134" i="3"/>
  <c r="N133" i="3"/>
  <c r="E133" i="3"/>
  <c r="N132" i="3"/>
  <c r="E132" i="3"/>
  <c r="N131" i="3"/>
  <c r="E131" i="3"/>
  <c r="N130" i="3"/>
  <c r="E130" i="3"/>
  <c r="N129" i="3"/>
  <c r="E129" i="3"/>
  <c r="N128" i="3"/>
  <c r="E128" i="3"/>
  <c r="N127" i="3"/>
  <c r="E127" i="3"/>
  <c r="N126" i="3"/>
  <c r="E126" i="3"/>
  <c r="N125" i="3"/>
  <c r="E125" i="3"/>
  <c r="N124" i="3"/>
  <c r="E124" i="3"/>
  <c r="N123" i="3"/>
  <c r="E123" i="3"/>
  <c r="N122" i="3"/>
  <c r="E122" i="3"/>
  <c r="N121" i="3"/>
  <c r="E121" i="3"/>
  <c r="N120" i="3"/>
  <c r="E120" i="3"/>
  <c r="N119" i="3"/>
  <c r="E119" i="3"/>
  <c r="N117" i="3"/>
  <c r="E117" i="3"/>
  <c r="N116" i="3"/>
  <c r="E116" i="3"/>
  <c r="N115" i="3"/>
  <c r="E115" i="3"/>
  <c r="N114" i="3"/>
  <c r="E114" i="3"/>
  <c r="N113" i="3"/>
  <c r="E113" i="3"/>
  <c r="N112" i="3"/>
  <c r="E112" i="3"/>
  <c r="N111" i="3"/>
  <c r="E111" i="3"/>
  <c r="N110" i="3"/>
  <c r="E110" i="3"/>
  <c r="N109" i="3"/>
  <c r="E109" i="3"/>
  <c r="N108" i="3"/>
  <c r="E108" i="3"/>
  <c r="N107" i="3"/>
  <c r="E107" i="3"/>
  <c r="N106" i="3"/>
  <c r="N101" i="3"/>
  <c r="E101" i="3"/>
  <c r="N100" i="3"/>
  <c r="E100" i="3"/>
  <c r="N99" i="3"/>
  <c r="E99" i="3"/>
  <c r="N98" i="3"/>
  <c r="E98" i="3"/>
  <c r="B98" i="3"/>
  <c r="B99" i="3" s="1"/>
  <c r="B100" i="3" s="1"/>
  <c r="B101" i="3" s="1"/>
  <c r="B102" i="3" s="1"/>
  <c r="N97" i="3"/>
  <c r="E97" i="3"/>
  <c r="N96" i="3"/>
  <c r="E96" i="3"/>
  <c r="N93" i="3"/>
  <c r="F93" i="3"/>
  <c r="E93" i="3" s="1"/>
  <c r="N92" i="3"/>
  <c r="F92" i="3"/>
  <c r="E92" i="3" s="1"/>
  <c r="N91" i="3"/>
  <c r="F91" i="3"/>
  <c r="E91" i="3" s="1"/>
  <c r="N90" i="3"/>
  <c r="F90" i="3"/>
  <c r="E90" i="3" s="1"/>
  <c r="N89" i="3"/>
  <c r="F89" i="3"/>
  <c r="E89" i="3" s="1"/>
  <c r="N88" i="3"/>
  <c r="E88" i="3"/>
  <c r="B88" i="3"/>
  <c r="B89" i="3" s="1"/>
  <c r="B90" i="3" s="1"/>
  <c r="B91" i="3" s="1"/>
  <c r="B92" i="3" s="1"/>
  <c r="B93" i="3" s="1"/>
  <c r="N87" i="3"/>
  <c r="E87" i="3"/>
  <c r="N84" i="3"/>
  <c r="E84" i="3"/>
  <c r="N83" i="3"/>
  <c r="E83" i="3"/>
  <c r="E82" i="3"/>
  <c r="N81" i="3"/>
  <c r="M81" i="3"/>
  <c r="E81" i="3"/>
  <c r="N80" i="3"/>
  <c r="E80" i="3"/>
  <c r="N79" i="3"/>
  <c r="E79" i="3"/>
  <c r="N78" i="3"/>
  <c r="E78" i="3"/>
  <c r="N77" i="3"/>
  <c r="E77" i="3"/>
  <c r="N76" i="3"/>
  <c r="E76" i="3"/>
  <c r="N75" i="3"/>
  <c r="E75" i="3"/>
  <c r="N74" i="3"/>
  <c r="E74" i="3"/>
  <c r="N73" i="3"/>
  <c r="E73" i="3"/>
  <c r="N72" i="3"/>
  <c r="E72" i="3"/>
  <c r="N71" i="3"/>
  <c r="E71" i="3"/>
  <c r="N70" i="3"/>
  <c r="E70" i="3"/>
  <c r="N69" i="3"/>
  <c r="E69" i="3"/>
  <c r="N68" i="3"/>
  <c r="E68" i="3"/>
  <c r="N67" i="3"/>
  <c r="E67" i="3"/>
  <c r="N66" i="3"/>
  <c r="E66" i="3"/>
  <c r="N64" i="3"/>
  <c r="E64" i="3"/>
  <c r="N63" i="3"/>
  <c r="E63" i="3"/>
  <c r="N62" i="3"/>
  <c r="E62" i="3"/>
  <c r="N61" i="3"/>
  <c r="E61" i="3"/>
  <c r="N60" i="3"/>
  <c r="E60" i="3"/>
  <c r="N59" i="3"/>
  <c r="E59" i="3"/>
  <c r="N58" i="3"/>
  <c r="E58" i="3"/>
  <c r="N57" i="3"/>
  <c r="E57" i="3"/>
  <c r="N56" i="3"/>
  <c r="E56" i="3"/>
  <c r="N55" i="3"/>
  <c r="E55" i="3"/>
  <c r="N54" i="3"/>
  <c r="E54" i="3"/>
  <c r="N53" i="3"/>
  <c r="E53" i="3"/>
  <c r="N52" i="3"/>
  <c r="E52" i="3"/>
  <c r="N51" i="3"/>
  <c r="E51" i="3"/>
  <c r="N50" i="3"/>
  <c r="E50" i="3"/>
  <c r="N49" i="3"/>
  <c r="E49" i="3"/>
  <c r="N48" i="3"/>
  <c r="E48" i="3"/>
  <c r="N47" i="3"/>
  <c r="E47" i="3"/>
  <c r="N46" i="3"/>
  <c r="E46" i="3"/>
  <c r="N45" i="3"/>
  <c r="E45" i="3"/>
  <c r="N43" i="3"/>
  <c r="M43" i="3"/>
  <c r="E43" i="3"/>
  <c r="N42" i="3"/>
  <c r="M42" i="3"/>
  <c r="E42" i="3"/>
  <c r="N41" i="3"/>
  <c r="E41" i="3"/>
  <c r="N40" i="3"/>
  <c r="E40" i="3"/>
  <c r="N39" i="3"/>
  <c r="E39" i="3"/>
  <c r="N38" i="3"/>
  <c r="E38" i="3"/>
  <c r="N37" i="3"/>
  <c r="E37" i="3"/>
  <c r="N36" i="3"/>
  <c r="E36" i="3"/>
  <c r="N35" i="3"/>
  <c r="E35" i="3"/>
  <c r="N34" i="3"/>
  <c r="E34" i="3"/>
  <c r="N33" i="3"/>
  <c r="E33" i="3"/>
  <c r="N32" i="3"/>
  <c r="E32" i="3"/>
  <c r="N31" i="3"/>
  <c r="E31" i="3"/>
  <c r="N30" i="3"/>
  <c r="E30" i="3"/>
  <c r="N29" i="3"/>
  <c r="E2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6" i="3" s="1"/>
  <c r="B67" i="3" s="1"/>
  <c r="B68" i="3" s="1"/>
  <c r="B69" i="3" s="1"/>
  <c r="B70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N28" i="3"/>
  <c r="E28" i="3"/>
  <c r="N27" i="3"/>
  <c r="E27" i="3"/>
  <c r="N26" i="3"/>
  <c r="E26" i="3"/>
  <c r="N25" i="3"/>
  <c r="E25" i="3"/>
  <c r="N24" i="3"/>
  <c r="E24" i="3"/>
  <c r="N23" i="3"/>
  <c r="E23" i="3"/>
  <c r="N22" i="3"/>
  <c r="E22" i="3"/>
  <c r="N21" i="3"/>
  <c r="E21" i="3"/>
  <c r="N20" i="3"/>
  <c r="E20" i="3"/>
  <c r="N19" i="3"/>
  <c r="E19" i="3"/>
  <c r="N18" i="3"/>
  <c r="E18" i="3"/>
  <c r="N17" i="3"/>
  <c r="E17" i="3"/>
  <c r="N16" i="3"/>
  <c r="E16" i="3"/>
  <c r="N15" i="3"/>
  <c r="E15" i="3"/>
  <c r="N14" i="3"/>
  <c r="E14" i="3"/>
  <c r="N13" i="3"/>
  <c r="E13" i="3"/>
  <c r="N12" i="3"/>
  <c r="F12" i="3"/>
  <c r="E12" i="3" s="1"/>
  <c r="N11" i="3"/>
  <c r="F11" i="3"/>
  <c r="E11" i="3"/>
  <c r="N10" i="3"/>
  <c r="F10" i="3"/>
  <c r="E10" i="3"/>
  <c r="N9" i="3"/>
  <c r="F9" i="3"/>
  <c r="E9" i="3" s="1"/>
  <c r="N8" i="3"/>
  <c r="F8" i="3"/>
  <c r="E8" i="3" s="1"/>
  <c r="N7" i="3"/>
  <c r="E7" i="3"/>
  <c r="N6" i="3"/>
  <c r="E6" i="3"/>
  <c r="E6" i="2"/>
  <c r="E102" i="1" l="1"/>
  <c r="D102" i="1"/>
  <c r="D34" i="1"/>
  <c r="E34" i="1" s="1"/>
  <c r="D33" i="1"/>
  <c r="E33" i="1" s="1"/>
  <c r="D32" i="1"/>
  <c r="E32" i="1" s="1"/>
  <c r="D2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4" i="1"/>
</calcChain>
</file>

<file path=xl/sharedStrings.xml><?xml version="1.0" encoding="utf-8"?>
<sst xmlns="http://schemas.openxmlformats.org/spreadsheetml/2006/main" count="1226" uniqueCount="433">
  <si>
    <t>Survey No.</t>
  </si>
  <si>
    <t>J.K. TYRES CHENNAI PLANT LAND DETAILS</t>
  </si>
  <si>
    <t>Sr. No.</t>
  </si>
  <si>
    <t>177/2</t>
  </si>
  <si>
    <t>TOTAL</t>
  </si>
  <si>
    <t>246/1</t>
  </si>
  <si>
    <t>274/1A, 274/1B</t>
  </si>
  <si>
    <t>246/2</t>
  </si>
  <si>
    <t>218/1B,216/1,236/1</t>
  </si>
  <si>
    <t>234//2</t>
  </si>
  <si>
    <t>241,245/1</t>
  </si>
  <si>
    <t>173/1,173/2</t>
  </si>
  <si>
    <t>179/3,179/5A</t>
  </si>
  <si>
    <t>238//3,238/4,222/1</t>
  </si>
  <si>
    <t>161/2</t>
  </si>
  <si>
    <t>226/3</t>
  </si>
  <si>
    <t>179/2A</t>
  </si>
  <si>
    <t>239/2</t>
  </si>
  <si>
    <t>182/2,183/2,191/2B,171/2</t>
  </si>
  <si>
    <t>191/1</t>
  </si>
  <si>
    <t>182/1,223/1</t>
  </si>
  <si>
    <t>193/2</t>
  </si>
  <si>
    <t>231/2,230/1</t>
  </si>
  <si>
    <t>176/1,177/1A</t>
  </si>
  <si>
    <t>229/1,228/1</t>
  </si>
  <si>
    <t>183/1,228/1</t>
  </si>
  <si>
    <t>156/1,156/2</t>
  </si>
  <si>
    <t>184/1,184/2,166/1,166/2</t>
  </si>
  <si>
    <t>193/1,195</t>
  </si>
  <si>
    <t>159/1,190/3,162,176/2B,234/1</t>
  </si>
  <si>
    <t>214/1</t>
  </si>
  <si>
    <t>159/3</t>
  </si>
  <si>
    <t>159/2,178/1</t>
  </si>
  <si>
    <t>231/3</t>
  </si>
  <si>
    <t>151/1</t>
  </si>
  <si>
    <t>249,212/3,247,248</t>
  </si>
  <si>
    <t>214/2</t>
  </si>
  <si>
    <t>215/2</t>
  </si>
  <si>
    <t>237/1</t>
  </si>
  <si>
    <t>179/5B,181/1</t>
  </si>
  <si>
    <t>244/1</t>
  </si>
  <si>
    <t>229/1,229/2,229/7</t>
  </si>
  <si>
    <t>238/1</t>
  </si>
  <si>
    <t>226/1A,228/4</t>
  </si>
  <si>
    <t>236/2</t>
  </si>
  <si>
    <t>174/2B</t>
  </si>
  <si>
    <t>265/2</t>
  </si>
  <si>
    <t>194/2</t>
  </si>
  <si>
    <t>212/1,212/3</t>
  </si>
  <si>
    <t>218/1A,216/2</t>
  </si>
  <si>
    <t>170/3,172/2,239/3</t>
  </si>
  <si>
    <t>179/4,179/6</t>
  </si>
  <si>
    <t>192,217/1,231/1A,171/1</t>
  </si>
  <si>
    <t>194/1,171/3</t>
  </si>
  <si>
    <t>151/2,191/2A</t>
  </si>
  <si>
    <t>266/2</t>
  </si>
  <si>
    <t>176/2A</t>
  </si>
  <si>
    <t>175/2</t>
  </si>
  <si>
    <t>174/1</t>
  </si>
  <si>
    <t>175/1</t>
  </si>
  <si>
    <t>242/1</t>
  </si>
  <si>
    <t>228/3</t>
  </si>
  <si>
    <t>226/1B</t>
  </si>
  <si>
    <t>232,233,170/2</t>
  </si>
  <si>
    <t>172/1</t>
  </si>
  <si>
    <t>174/2A</t>
  </si>
  <si>
    <t>224/3</t>
  </si>
  <si>
    <t>211/2</t>
  </si>
  <si>
    <t>178/2</t>
  </si>
  <si>
    <t>229/2</t>
  </si>
  <si>
    <t>222/3,218/4,215/1,226/2,266/3</t>
  </si>
  <si>
    <t>245/2,212/2,222/2,224/1,224/4,242/2,239/1A</t>
  </si>
  <si>
    <t>218/2</t>
  </si>
  <si>
    <t>317/2,317/5</t>
  </si>
  <si>
    <t>273/1,273/2,277/1,274/2,274/3,274/4</t>
  </si>
  <si>
    <t>274,266/1</t>
  </si>
  <si>
    <t>237/2,228/2,237/3,239/1B,236/3,235/1,235/2</t>
  </si>
  <si>
    <t>177/1B,225/2,180,181/2,225/1</t>
  </si>
  <si>
    <t>190/1,190/2</t>
  </si>
  <si>
    <t>154/1,224/2,179/2B,154/2,163,187</t>
  </si>
  <si>
    <t>243,170/1,179/1,218/3</t>
  </si>
  <si>
    <t>217/2,217/3,220,221</t>
  </si>
  <si>
    <t>238/2</t>
  </si>
  <si>
    <t>211/1,212/4,212/5</t>
  </si>
  <si>
    <t>215/3</t>
  </si>
  <si>
    <t>159/1</t>
  </si>
  <si>
    <t>161/1B</t>
  </si>
  <si>
    <t>173/4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</si>
  <si>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>(In Cents)</t>
    </r>
  </si>
  <si>
    <r>
      <t xml:space="preserve">Area
</t>
    </r>
    <r>
      <rPr>
        <b/>
        <i/>
        <sz val="11"/>
        <color theme="1"/>
        <rFont val="Calibri"/>
        <family val="2"/>
        <scheme val="minor"/>
      </rPr>
      <t>(In Acres)</t>
    </r>
  </si>
  <si>
    <t>Land Area</t>
  </si>
  <si>
    <t>Total Value</t>
  </si>
  <si>
    <t>In Acre</t>
  </si>
  <si>
    <t>Notes-</t>
  </si>
  <si>
    <t>In Hectares</t>
  </si>
  <si>
    <t>J.K. TYRES, CHENNAI</t>
  </si>
  <si>
    <r>
      <t>Rate Adopted
(</t>
    </r>
    <r>
      <rPr>
        <b/>
        <i/>
        <sz val="11"/>
        <color theme="1"/>
        <rFont val="Calibri"/>
        <family val="2"/>
        <scheme val="minor"/>
      </rPr>
      <t>Acres</t>
    </r>
    <r>
      <rPr>
        <b/>
        <sz val="11"/>
        <color theme="1"/>
        <rFont val="Calibri"/>
        <family val="2"/>
        <scheme val="minor"/>
      </rPr>
      <t>)</t>
    </r>
  </si>
  <si>
    <t>Total land area have been taken from the data provided by the client.</t>
  </si>
  <si>
    <t>CIVIL/STRUCTURES VALUATION - 18.10.2022</t>
  </si>
  <si>
    <t>S.No.</t>
  </si>
  <si>
    <t>Building/ Block Name</t>
  </si>
  <si>
    <t>Total Slabs/ Floors</t>
  </si>
  <si>
    <t>Floor wise Height (ft.)</t>
  </si>
  <si>
    <t>Floor wise Height (M )</t>
  </si>
  <si>
    <t>Year of construction</t>
  </si>
  <si>
    <t>Total Height IN M</t>
  </si>
  <si>
    <t>Type of construction
(select from drop down)</t>
  </si>
  <si>
    <t>Structure condition</t>
  </si>
  <si>
    <t>L</t>
  </si>
  <si>
    <t>B</t>
  </si>
  <si>
    <t>Area
(in sq. mtr.)</t>
  </si>
  <si>
    <t>Area
(sq. fts.)</t>
  </si>
  <si>
    <t>Phase - 1</t>
  </si>
  <si>
    <t>GREENFIELD ASSETS</t>
  </si>
  <si>
    <t>RMS Building (1029.96 sqm)</t>
  </si>
  <si>
    <t>GI shed roof mounted on iron pillars, trusses frame structure</t>
  </si>
  <si>
    <t>Very Good</t>
  </si>
  <si>
    <t>F270 Banbury Building +0.00 M Ground Floor - TSS MILL &amp; BATCH OFF (1582.83 sqm)</t>
  </si>
  <si>
    <t>F270 Banbury Building +4.50M MIXER FLOOR (446.57 sqm)</t>
  </si>
  <si>
    <t>GI shed roof mounted on RCC  pillars with RCC Slab, trusses frame structure</t>
  </si>
  <si>
    <t>F270 Banbury Building +6.80 M POLYMER CHARGING FLOOR (1148.55 sqm)</t>
  </si>
  <si>
    <t>F270 Banbury Building +9.00M CONTROL PANEL ROOM FLOOR (235.05 sqm)</t>
  </si>
  <si>
    <t>F270 Banbury Building +11.30M AUTO CHEMICAL WEIGHING FLOOR (593.31 Sqm)</t>
  </si>
  <si>
    <t>F270 Banbury Building +16.90M CHEMICAL &amp; CARBON CHARGING &amp; DAY BIN FLOOR (593.31 sqm)</t>
  </si>
  <si>
    <t>F270 Banbury Building-+22.50M LIFT M/C Room (40.77 sqm)</t>
  </si>
  <si>
    <t>Extruder  Building (10513.65 sqm)</t>
  </si>
  <si>
    <t>Stock Preparation Building (4947.60 sqm)</t>
  </si>
  <si>
    <t>Stock Preparation Building mezzanine floor at +5.00 M level  (709.45 sqm)</t>
  </si>
  <si>
    <t>TBR Tyre Building  (3252.38 sqm)</t>
  </si>
  <si>
    <t>Canteen/dining hall building (556.51 sqm)</t>
  </si>
  <si>
    <t>Workshop Building (376.78 sqm)</t>
  </si>
  <si>
    <t>Engineering store Building (556.51 sqm)</t>
  </si>
  <si>
    <t>Building for Utlity scada,utility control room  and PRS room( Pressure reducing station ) (214.39 sqm)</t>
  </si>
  <si>
    <t>PCR Tyre Building (3252.38 sqm)</t>
  </si>
  <si>
    <t>Chiller &amp; Compressor Building (753.56 sqm)</t>
  </si>
  <si>
    <t>PCR drum Tooling area Building (197.06 sqm)</t>
  </si>
  <si>
    <t>PCR Drum Tooling area-First floor at +5.00 M level</t>
  </si>
  <si>
    <t>Kitchen  &amp; first aid center Building (197.06 sqm)</t>
  </si>
  <si>
    <t>TBR Curing Building (4644.06 sqm)</t>
  </si>
  <si>
    <t>PCR Curing Building (9051.46 sqm)</t>
  </si>
  <si>
    <t>Tyre Test House (860.64 sqm)</t>
  </si>
  <si>
    <t>GI shed roof mounted on RCC  pillars, trusses frame structure with outer brick wall</t>
  </si>
  <si>
    <t>Toilet building &amp; Interior work for Stock preparation (43.47 sqm)</t>
  </si>
  <si>
    <t>GI shed roof mounted on iron pillars, trusses frame structure with outer brick wall</t>
  </si>
  <si>
    <t>Toilet building for Kitchen and First aid center (27.90 sqm)</t>
  </si>
  <si>
    <t>Toilet for banbury (39.90 sqm)</t>
  </si>
  <si>
    <t>Toilet for Lab (19.24 sqm)</t>
  </si>
  <si>
    <t>Toilet  for Plant office (26.60 sqm)</t>
  </si>
  <si>
    <t>Toilet  for PCR curing (9.36 sqm)</t>
  </si>
  <si>
    <t>Toilet  for TBR curing (9.36 sqm)</t>
  </si>
  <si>
    <t>Toilet  for TBR FGS (21.42 sqm)</t>
  </si>
  <si>
    <t>Toilet  for PCR Finishing (9.36 sqm)</t>
  </si>
  <si>
    <t>Toilet  for Stores (14.62 sqm)</t>
  </si>
  <si>
    <t>Carbon Godown (418.50 sqm)</t>
  </si>
  <si>
    <t>GI shed roof mounted on RCC pillars, trusses frame structure with outer brick wall</t>
  </si>
  <si>
    <t>Sulphur Godown (135.95 sqm)</t>
  </si>
  <si>
    <t xml:space="preserve">TBR FGS </t>
  </si>
  <si>
    <t xml:space="preserve">PCR FGS </t>
  </si>
  <si>
    <t>UTILITY CIVIL WORKS</t>
  </si>
  <si>
    <t>Boiler House &amp;  Chimney  including anciallarries civil works (442.99 sqm)</t>
  </si>
  <si>
    <t>RCC framed pillar beam column structure on RCC slab</t>
  </si>
  <si>
    <t>Boiler House &amp;  Chimney- First floor control panel room  (129 sqm)</t>
  </si>
  <si>
    <t>RCC Water tanks (1342.12 sqm)</t>
  </si>
  <si>
    <t>Pump House (786.29 sqm)</t>
  </si>
  <si>
    <t>Ash Storage Silo (140.36 cum)</t>
  </si>
  <si>
    <t>Coal Handling System Foundations (563.40 sqm)</t>
  </si>
  <si>
    <t xml:space="preserve">GI shed roof mounted on iron pillars, trusses frame structure with outer brick wallwith U/G Retaing walls&amp;floor </t>
  </si>
  <si>
    <t>Crusher House-First floor (107.16 sqm)</t>
  </si>
  <si>
    <t>Crusher House-2nd floor (107.16)</t>
  </si>
  <si>
    <t>Crusher House-3rd floor (107.16)</t>
  </si>
  <si>
    <t>Grizly pit (Coal feeding pit) (82.45 sqm)</t>
  </si>
  <si>
    <t>coal shed (360 sqm)</t>
  </si>
  <si>
    <t>GI shed roof mounted on RCC pillars, trusses frame structure</t>
  </si>
  <si>
    <t>coal yard (800 sqm open area)</t>
  </si>
  <si>
    <t>Pipe Trenches Outside Buildings (725 sqm)</t>
  </si>
  <si>
    <t>ETP  civil Works (502.08 sqm)</t>
  </si>
  <si>
    <t>GI shed roof mounted on RCC  pillars, trusses frame structure  with outer brick wall</t>
  </si>
  <si>
    <t>STP civil Works (141.64 sqm)</t>
  </si>
  <si>
    <t>GI shed roof mounted on RCC pillars, trusses frame structure  with outer brick wall</t>
  </si>
  <si>
    <t>DM Plant &amp; Lab Room (298.77 sqm)</t>
  </si>
  <si>
    <t>DG Foundations (173.71 sqm)</t>
  </si>
  <si>
    <t>DG Panel Room (87 sqm)</t>
  </si>
  <si>
    <t>civil works for Cooling Towers (125.39 sqm)</t>
  </si>
  <si>
    <t>GI shed roof mounted on RCC pillars, trusses frame structure with outer RCC wall</t>
  </si>
  <si>
    <t>Hot Water Pit &amp; Other Works (723 sqm)</t>
  </si>
  <si>
    <t>GI shed roof mounted on RCC pillars, trusses frame structure with outer RCC wall &amp;Floor U/G</t>
  </si>
  <si>
    <t>ANCILARY CIVIL WORKS</t>
  </si>
  <si>
    <t>Project Office  (274.72 sqm)</t>
  </si>
  <si>
    <t>Weigh Scale Control Room (20 sqm)</t>
  </si>
  <si>
    <t>Weigh Bridge (60 Tons) (162.80 sqm)</t>
  </si>
  <si>
    <t>Security Office (62.44 sqm)</t>
  </si>
  <si>
    <t>Plant office (473 sqm)</t>
  </si>
  <si>
    <t>CIVIL WORKS FOR ELECTRICAL</t>
  </si>
  <si>
    <t>TS-1 Substation Building (237.32 sqm)</t>
  </si>
  <si>
    <t>110 kV Switch Yard &amp; Main Transformer foundations with cable trenches (1958.46 sqm)</t>
  </si>
  <si>
    <t>TS-2 Building (Banbury Substation) Ground Floor (490.70sqm)</t>
  </si>
  <si>
    <t>GI shed roof mounted on RCC Pillars rame structure with outer brick wall</t>
  </si>
  <si>
    <t>TS-2 Building (Banbury Substation) First Floor (490.70sqm)</t>
  </si>
  <si>
    <t>TS-2 Transformer foundation &amp; Yard (400 sqm)</t>
  </si>
  <si>
    <t>TS-4 Substation Building- Ground floor (602.74 sqm)</t>
  </si>
  <si>
    <t>TS-4 Substation Building- First floor (602.74 sqm)</t>
  </si>
  <si>
    <t>TS-4 Transformer foundation &amp; Yard (287 sqm)</t>
  </si>
  <si>
    <t>Box Culverts - Inside Premises (9 m)</t>
  </si>
  <si>
    <t>Site Development and land filling Works</t>
  </si>
  <si>
    <t xml:space="preserve">EARTH FILLING WORK </t>
  </si>
  <si>
    <t xml:space="preserve">Enrance Arch &amp; high mast name board- VALUE -63.91 LAKHS </t>
  </si>
  <si>
    <t>STEEL STRUCTURE</t>
  </si>
  <si>
    <t>NA</t>
  </si>
  <si>
    <t>10 TPH boiler civil works</t>
  </si>
  <si>
    <t xml:space="preserve">Civil works in coal shed ,coal yard </t>
  </si>
  <si>
    <t>Phase - 2</t>
  </si>
  <si>
    <t>RMS Building (1129.96 sqm)</t>
  </si>
  <si>
    <t>440 Mixer-Banbury Building +0.00 M Ground Floor - TSS MILL &amp; BATCH OFF (1736.09 sqm)</t>
  </si>
  <si>
    <t>440 Mixer- Banbury Building +4.50M MIXER FLOOR (489.81 sqm)</t>
  </si>
  <si>
    <t>440 Mixer- Banbury Building +6.80 M POLYMER CHARGING FLOOR (1259.76 sqm)</t>
  </si>
  <si>
    <t>440Mixer- Banbury Building +9.00M CONTROL PANEL ROOM FLOOR (257.81 sqm)</t>
  </si>
  <si>
    <t>440Mixer-Banbury Building +11.30M AUTO CHEMICAL WEIGHING FLOOR (650.76 Sqm)</t>
  </si>
  <si>
    <t>440Mixer-Banbury Building +16.90M CHEMICAL &amp; CARBON CHARGING &amp; DAY BIN FLOOR (650.76 sqm)</t>
  </si>
  <si>
    <t>Phase - 3</t>
  </si>
  <si>
    <t>TBR MOULD SHOP EXTENSION</t>
  </si>
  <si>
    <t>TBR FGS BUILDING EXTENSION</t>
  </si>
  <si>
    <t xml:space="preserve">TYRE BUILDING </t>
  </si>
  <si>
    <t>PCR GT PAINTING MEZZANINE</t>
  </si>
  <si>
    <t>FGS EXTENSION</t>
  </si>
  <si>
    <t>FGS</t>
  </si>
  <si>
    <t xml:space="preserve">RWH without stone pitching -value -90 lakhs </t>
  </si>
  <si>
    <t xml:space="preserve">RR Stone pitching </t>
  </si>
  <si>
    <t>Phase - 4</t>
  </si>
  <si>
    <t>A</t>
  </si>
  <si>
    <t>PRODUCTION BUILDINGS-COMMON FACILTIES</t>
  </si>
  <si>
    <t>310 MIXER BUILDING</t>
  </si>
  <si>
    <t xml:space="preserve">4.5 , 6.8 , 9 , 11.3 , 16.9 </t>
  </si>
  <si>
    <t>GI shed roof mounted on iron pillars, trusses frame structure(+4.5M lvl GI shed roof mounted on RCCPIllar with RCC slab, trusses frame structure)</t>
  </si>
  <si>
    <t>310 RMS BUILDING</t>
  </si>
  <si>
    <t>310 RMS UNLOADING SHEDS</t>
  </si>
  <si>
    <t>430 MIXER BUILDING</t>
  </si>
  <si>
    <t>430 RMS BUILDING</t>
  </si>
  <si>
    <t>430 LIFT &amp; STAIRCASE</t>
  </si>
  <si>
    <t xml:space="preserve"> Pipe racks IN RM</t>
  </si>
  <si>
    <t>Pipe rack Area roofing</t>
  </si>
  <si>
    <t>Internal  Pipe Racks- IN RM</t>
  </si>
  <si>
    <t>CARBON GODOWN</t>
  </si>
  <si>
    <t>GI shed roof mounted onRCC pillars, trusses frame structure with outer brick wall</t>
  </si>
  <si>
    <t>SULPHUR GODOWN</t>
  </si>
  <si>
    <t>CEMENT HOUSE</t>
  </si>
  <si>
    <t>C</t>
  </si>
  <si>
    <t>PRODUCTION BUILDINGS- TBR</t>
  </si>
  <si>
    <t xml:space="preserve">EXTRUDER </t>
  </si>
  <si>
    <t>STOCK</t>
  </si>
  <si>
    <t>Mezzanine Floor For AHU</t>
  </si>
  <si>
    <t>GT PAINTING &amp; STORAGE</t>
  </si>
  <si>
    <t>GT STORAGE-Mezzanine floors</t>
  </si>
  <si>
    <t>CURING AND FINAL FINISH</t>
  </si>
  <si>
    <t>FINAL FINISH mezzanine floors</t>
  </si>
  <si>
    <t>FGS LOADING BAY SHEDS</t>
  </si>
  <si>
    <t>CANTEEN</t>
  </si>
  <si>
    <t>MHE, TOOLS  &amp; REPAIR</t>
  </si>
  <si>
    <t>ENGINEERING STORE EXTENSION</t>
  </si>
  <si>
    <t>Mezzanine for the Canteen area</t>
  </si>
  <si>
    <t>MOULD STORAGE</t>
  </si>
  <si>
    <t>D</t>
  </si>
  <si>
    <t>PRODUCTION BUILDINGS- PCR</t>
  </si>
  <si>
    <t xml:space="preserve">STOCK </t>
  </si>
  <si>
    <t>GT PAINTING</t>
  </si>
  <si>
    <t>GT STORAGE</t>
  </si>
  <si>
    <t>TOOL ROOM</t>
  </si>
  <si>
    <t>E</t>
  </si>
  <si>
    <t>UTILITY BUILDINGS/STRUCTURES</t>
  </si>
  <si>
    <t>CHILLER</t>
  </si>
  <si>
    <t>COMPRESSOR</t>
  </si>
  <si>
    <t xml:space="preserve">VAM cooling tower  -Value - 65.55 Lakhs </t>
  </si>
  <si>
    <t xml:space="preserve">Ejector cooling tower   -Value -5.87Lakhs </t>
  </si>
  <si>
    <t xml:space="preserve">Process cooling tower -Value - 35.63 Lakhs </t>
  </si>
  <si>
    <t xml:space="preserve">Hydraulic power pack Cooling Tower -Value - 32.22 Lakhs </t>
  </si>
  <si>
    <t xml:space="preserve">Hot water system  -Value - 59.38 Lakhs </t>
  </si>
  <si>
    <t>BOILER</t>
  </si>
  <si>
    <t>5,10</t>
  </si>
  <si>
    <t>COAL  YARD</t>
  </si>
  <si>
    <t>GI shed roof mounted on RCC  pillars, trusses frame structure</t>
  </si>
  <si>
    <t>WTP</t>
  </si>
  <si>
    <t>Existing Pump room extension</t>
  </si>
  <si>
    <t>New Water tanks ( PEB &amp; Roofing)</t>
  </si>
  <si>
    <t xml:space="preserve">Existing water tank PEB &amp; Roofing area </t>
  </si>
  <si>
    <t>100KL Tank-STP</t>
  </si>
  <si>
    <t>Lamella clarifier foundations-STP</t>
  </si>
  <si>
    <t>Nitrogen tank foundation &amp; Yard</t>
  </si>
  <si>
    <t>Naphtha Tank Yard</t>
  </si>
  <si>
    <t>Yard with underground tank</t>
  </si>
  <si>
    <t>ETP</t>
  </si>
  <si>
    <t>F</t>
  </si>
  <si>
    <t>ELECTRICAL BUILDINGS/STRUCTURES</t>
  </si>
  <si>
    <t>TS-3</t>
  </si>
  <si>
    <t>0  , 6</t>
  </si>
  <si>
    <t>TS-3 Transformer Yard</t>
  </si>
  <si>
    <t xml:space="preserve">Yard with transformer foundation </t>
  </si>
  <si>
    <t>TS-3 Pipe Rack</t>
  </si>
  <si>
    <t>Pipe HVAC &amp; Cable yard Barrication</t>
  </si>
  <si>
    <t>Yard with stoarge of cables</t>
  </si>
  <si>
    <t>TS-2 Transformer Yard</t>
  </si>
  <si>
    <t>DG House, Chimney &amp; Control Room</t>
  </si>
  <si>
    <t>Sewage collection pit near FGS</t>
  </si>
  <si>
    <t>Service Return Tyre - forensic Lab, Drivers Dormetory, Security Dormetary</t>
  </si>
  <si>
    <t>0 , 4</t>
  </si>
  <si>
    <t>KITCHEN EXTENSION</t>
  </si>
  <si>
    <t>Security office First floor extension</t>
  </si>
  <si>
    <t>Engineering material storage Shed  (Salvaged materials shed)</t>
  </si>
  <si>
    <t>Greenery improvement ( lot ) about value - 36.85 lakh</t>
  </si>
  <si>
    <t>Greenery improvement</t>
  </si>
  <si>
    <t xml:space="preserve">RWH  Extension with stone pitching - VALUE -84.48 lakhs </t>
  </si>
  <si>
    <t xml:space="preserve">RCC flooring for process oil &amp; Naptha yard </t>
  </si>
  <si>
    <t xml:space="preserve">Weld mesh partition in FGS </t>
  </si>
  <si>
    <t>Weld mesh partition</t>
  </si>
  <si>
    <t>Aluminium partition in HR Record Room,Tyre uniformity area,Sulphur weighing System,Plant Office,die shop.</t>
  </si>
  <si>
    <t xml:space="preserve">Aluminium partition </t>
  </si>
  <si>
    <t>Phase - 5</t>
  </si>
  <si>
    <t>TYRE TEST HOUSE MEAZZANINE FLOOR EXTEN/LIFT</t>
  </si>
  <si>
    <t>BALE CUTTER CONVEYOR SYSTEM WORK</t>
  </si>
  <si>
    <t>Construction of admin building</t>
  </si>
  <si>
    <t xml:space="preserve">0 , 4 , 8 , 12 </t>
  </si>
  <si>
    <t>Glass facade on RCC steel frame</t>
  </si>
  <si>
    <t>ERECTION OF GI GUTTER in RM- VALUE -81.41 lakh</t>
  </si>
  <si>
    <t xml:space="preserve">RAIN WATER GUTTER SUPPLY AND FIXING </t>
  </si>
  <si>
    <t>1670 RM</t>
  </si>
  <si>
    <t>5478 FT</t>
  </si>
  <si>
    <t>Concrete flooring for coal yard</t>
  </si>
  <si>
    <t xml:space="preserve">civil works canteen waste composite shed </t>
  </si>
  <si>
    <t>civil works STP</t>
  </si>
  <si>
    <t>FABRICATION AND ERECTION-STP filter pres</t>
  </si>
  <si>
    <t>Landscaping  works- VALUE -16.46 LACK</t>
  </si>
  <si>
    <t>IRRIGATION SYSTEM WORKS- SUPPLY &amp; INSTALLATION-VALUE -53.18 LACK</t>
  </si>
  <si>
    <t>SUPLY &amp; INSTALLATION OF HDPE LINE-SEWAGE SYSTEM  21.63 LACK - RM</t>
  </si>
  <si>
    <t xml:space="preserve">SEWAGE SYSTEM </t>
  </si>
  <si>
    <t>2500 RM</t>
  </si>
  <si>
    <t>SEWAGE PUMP SUBMERGE-GRUNDFOS - 10.28 LACK</t>
  </si>
  <si>
    <t>Construction of admin building - Interier and exterior work - 149 .81 LAKHS</t>
  </si>
  <si>
    <t xml:space="preserve">ONLY INTERIOR WITH BUILT IN FURNITURE </t>
  </si>
  <si>
    <t>Admin building -TENSILE CAR SHED</t>
  </si>
  <si>
    <t xml:space="preserve">STOCK ONLINE BEADAPEXING FOUND CIVIL- VALUE -18.8 LAKHS </t>
  </si>
  <si>
    <t xml:space="preserve">High speed uniformity Machine foundation- VALUE -54.66 LAKHS </t>
  </si>
  <si>
    <t xml:space="preserve">CAP STRIP CIVIL WORK-VALUE -5.69 LAKHS </t>
  </si>
  <si>
    <t xml:space="preserve">PCR Tyre Building Machine no 7 Foundation Civil Work-VALUE -45.36 LAKHS </t>
  </si>
  <si>
    <t xml:space="preserve">PCR Stock preapration cheffer slitter pi VALUE -2.31 LAKHS </t>
  </si>
  <si>
    <t xml:space="preserve">First Phase Curing press Civil work Cons VALUE -21.54 LAKHS </t>
  </si>
  <si>
    <t xml:space="preserve">PUNCHER MACHINE PLANT ROOM VALUE -54.66 LAKHS </t>
  </si>
  <si>
    <t>PLANT SURVILANCE ROOM IN PLANT OFFICE Excluding TV &amp; IT networking cost( only civil &amp; furniture works)</t>
  </si>
  <si>
    <t>RMS CHEMICAL STORAGE ROOM Steel Mezzanine floor, Office room and Split ac</t>
  </si>
  <si>
    <t>Textile Cutter  Foundation Civil Work - value 60 lakh</t>
  </si>
  <si>
    <t>100TR chiller civil works</t>
  </si>
  <si>
    <t>Name of Building</t>
  </si>
  <si>
    <t>Type of Structure</t>
  </si>
  <si>
    <t>Area 
(in sq.mtr)</t>
  </si>
  <si>
    <t>Area 
(in sq ft)</t>
  </si>
  <si>
    <t>Height (in mtr.)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</si>
  <si>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</si>
  <si>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</si>
  <si>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</si>
  <si>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</si>
  <si>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</si>
  <si>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</si>
  <si>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</si>
  <si>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</si>
  <si>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</si>
  <si>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</si>
  <si>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</si>
  <si>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Additional Aesthetics (Renovation)</t>
  </si>
  <si>
    <t>Depreciated Replacement Market Value
(INR)</t>
  </si>
  <si>
    <r>
      <t xml:space="preserve">Crusher House
</t>
    </r>
    <r>
      <rPr>
        <i/>
        <sz val="11"/>
        <color theme="1"/>
        <rFont val="Calibri"/>
        <family val="2"/>
        <scheme val="minor"/>
      </rPr>
      <t>(3 floors)</t>
    </r>
  </si>
  <si>
    <t xml:space="preserve">Coal shed </t>
  </si>
  <si>
    <t xml:space="preserve">DM Plant &amp; Lab Room </t>
  </si>
  <si>
    <t xml:space="preserve">DG Foundations </t>
  </si>
  <si>
    <t xml:space="preserve">DG Panel Room </t>
  </si>
  <si>
    <t>REPRODUCTION</t>
  </si>
  <si>
    <t>Salvage Value</t>
  </si>
  <si>
    <t xml:space="preserve">Useful Life </t>
  </si>
  <si>
    <t>Depr. Pe year</t>
  </si>
  <si>
    <t>Consumed Life</t>
  </si>
  <si>
    <t>Total depr.</t>
  </si>
  <si>
    <t>FMV</t>
  </si>
  <si>
    <t>Civil works STP</t>
  </si>
  <si>
    <t xml:space="preserve">PUNCHER MACHINE PLANT ROOM </t>
  </si>
  <si>
    <t>BUILDING VALUATION OF PROPERTY OF JK TYRES | SITUATED AT KANCHEEPURAM</t>
  </si>
  <si>
    <t>Total Height</t>
  </si>
  <si>
    <t>Length
(in  mtr.)</t>
  </si>
  <si>
    <t>Length
( fts.)</t>
  </si>
  <si>
    <t>Compound Wall (2500 m)</t>
  </si>
  <si>
    <t>RCC column with masonry wall</t>
  </si>
  <si>
    <t xml:space="preserve">Type of construction
</t>
  </si>
  <si>
    <t xml:space="preserve">BOUNDARY WALL VALUATION </t>
  </si>
  <si>
    <t xml:space="preserve">Flood damage compound wall  </t>
  </si>
  <si>
    <t>Value</t>
  </si>
  <si>
    <t>Rate per RMTS (CPWD)</t>
  </si>
  <si>
    <t>Approach - Road Works  700m single lane of 7.2m wide  and 250m  lane second lane  of 7.2m wide (6840 sqm)</t>
  </si>
  <si>
    <t>Culvert in Approach road (217.26 sqm)</t>
  </si>
  <si>
    <t>Inside Premises - Road Works (37000 sqm)</t>
  </si>
  <si>
    <t>Parking yard outside with drains</t>
  </si>
  <si>
    <t>Entry road for cars</t>
  </si>
  <si>
    <t>Road Works (84 sqm)</t>
  </si>
  <si>
    <t xml:space="preserve">Road  from WTP to ETP to TBR FGS </t>
  </si>
  <si>
    <t>Approach Road second lane</t>
  </si>
  <si>
    <t xml:space="preserve">Paver roads at Training center, STP ,Cement house and 440 mixer </t>
  </si>
  <si>
    <t xml:space="preserve">Tar Road Topping </t>
  </si>
  <si>
    <t>BOILER CHIMNEY APPROCH Road-GSB road</t>
  </si>
  <si>
    <t>Area 
(Sq. mts)</t>
  </si>
  <si>
    <t>Area
(Sq. ft.)</t>
  </si>
  <si>
    <t>TAR ROAD</t>
  </si>
  <si>
    <t xml:space="preserve"> paver block road </t>
  </si>
  <si>
    <t xml:space="preserve"> Road With out TAR topping </t>
  </si>
  <si>
    <t xml:space="preserve">Tar Topping </t>
  </si>
  <si>
    <t>ROAD WORKS VALUATION</t>
  </si>
  <si>
    <t>DRAINAGE WORKS CALCULATION</t>
  </si>
  <si>
    <t>Drains (3390 m)</t>
  </si>
  <si>
    <t>Kuchha drains (1250 m)</t>
  </si>
  <si>
    <t>Stone pitched drains (300 m )</t>
  </si>
  <si>
    <t>Stone Pitching Periphery Drain</t>
  </si>
  <si>
    <t>RR DRAIN</t>
  </si>
  <si>
    <t>Drain Around Parking Area</t>
  </si>
  <si>
    <t>EARTHEN DRAIN</t>
  </si>
  <si>
    <t>Stone pitched drains</t>
  </si>
  <si>
    <t>Length (Feet)</t>
  </si>
  <si>
    <t>Length (Meter)</t>
  </si>
  <si>
    <t>Sr.No</t>
  </si>
  <si>
    <t>Particulars</t>
  </si>
  <si>
    <t>Depreciated Replacement Market Value
(Building)</t>
  </si>
  <si>
    <t>Depreciated Replacement Market Value
(Road)</t>
  </si>
  <si>
    <t>Depreciated Replacement Market Value
(Drainage)</t>
  </si>
  <si>
    <t>Depreciated Replacement Market Value
(Boundary Wall)</t>
  </si>
  <si>
    <t>Total Prospective  Market Value (PFMV) (INR)</t>
  </si>
  <si>
    <t>Total</t>
  </si>
  <si>
    <t>Note:</t>
  </si>
  <si>
    <t>1.All the details related to the Buildings and civil work has been provided by Company and all the details are relied upon for the assessent.</t>
  </si>
  <si>
    <t>2. Building Area Statement has been provided to us by the company management. On the provided details we have inspected through sample measurement which was found to be approximately same.</t>
  </si>
  <si>
    <t>SUMMARY- JK TYRES KANCHEEPURAM UNIT</t>
  </si>
  <si>
    <t>Kancheepuram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</si>
</sst>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Bookman Old Style"/>
      <family val="1"/>
    </font>
    <font>
      <sz val="16"/>
      <color theme="1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2"/>
      <name val="Bookman Old Style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6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10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10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9" fillId="9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2" fontId="8" fillId="1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4" borderId="1" xfId="3" applyFont="1" applyBorder="1" applyAlignment="1">
      <alignment horizontal="center" vertical="center" wrapText="1"/>
    </xf>
    <xf numFmtId="9" fontId="2" fillId="4" borderId="1" xfId="3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5" fontId="0" fillId="14" borderId="0" xfId="0" applyNumberFormat="1" applyFill="1" applyAlignment="1">
      <alignment wrapText="1"/>
    </xf>
    <xf numFmtId="165" fontId="2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" fontId="0" fillId="16" borderId="1" xfId="0" applyNumberForma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left" vertical="center" wrapText="1"/>
    </xf>
    <xf numFmtId="165" fontId="0" fillId="0" borderId="0" xfId="1" applyNumberFormat="1" applyFont="1"/>
    <xf numFmtId="165" fontId="0" fillId="0" borderId="0" xfId="0" applyNumberFormat="1"/>
    <xf numFmtId="0" fontId="2" fillId="0" borderId="1" xfId="3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/>
    </xf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 applyAlignment="1">
      <alignment vertical="center"/>
    </xf>
    <xf numFmtId="0" fontId="18" fillId="0" borderId="0" xfId="0" applyFont="1"/>
    <xf numFmtId="0" fontId="19" fillId="4" borderId="1" xfId="3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5" fontId="18" fillId="0" borderId="1" xfId="0" applyNumberFormat="1" applyFont="1" applyBorder="1"/>
    <xf numFmtId="0" fontId="21" fillId="1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2" fillId="12" borderId="1" xfId="0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left" vertical="center"/>
    </xf>
    <xf numFmtId="0" fontId="22" fillId="12" borderId="1" xfId="0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left" vertical="center"/>
    </xf>
    <xf numFmtId="0" fontId="18" fillId="0" borderId="1" xfId="0" applyFont="1" applyBorder="1"/>
    <xf numFmtId="165" fontId="18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vertical="center"/>
    </xf>
    <xf numFmtId="44" fontId="23" fillId="17" borderId="1" xfId="1" applyFont="1" applyFill="1" applyBorder="1" applyAlignment="1">
      <alignment horizontal="center" vertical="center" wrapText="1"/>
    </xf>
    <xf numFmtId="165" fontId="2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2" fillId="4" borderId="3" xfId="3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4" xfId="3" applyFont="1" applyBorder="1" applyAlignment="1">
      <alignment horizontal="center" vertical="center" wrapText="1"/>
    </xf>
    <xf numFmtId="0" fontId="2" fillId="4" borderId="1" xfId="3" applyFont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19" fillId="4" borderId="3" xfId="3" applyFont="1" applyBorder="1" applyAlignment="1">
      <alignment horizontal="center" vertical="center" wrapText="1"/>
    </xf>
    <xf numFmtId="0" fontId="19" fillId="4" borderId="5" xfId="3" applyFont="1" applyBorder="1" applyAlignment="1">
      <alignment horizontal="center" vertical="center" wrapText="1"/>
    </xf>
    <xf numFmtId="0" fontId="19" fillId="4" borderId="4" xfId="3" applyFont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4" fontId="23" fillId="17" borderId="3" xfId="1" applyFont="1" applyFill="1" applyBorder="1" applyAlignment="1">
      <alignment horizontal="center" vertical="center" wrapText="1"/>
    </xf>
    <xf numFmtId="44" fontId="23" fillId="17" borderId="5" xfId="1" applyFont="1" applyFill="1" applyBorder="1" applyAlignment="1">
      <alignment horizontal="center" vertical="center" wrapText="1"/>
    </xf>
    <xf numFmtId="44" fontId="23" fillId="17" borderId="4" xfId="1" applyFont="1" applyFill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ineer4/Desktop/JK_Tyres_Chennai/RK%20Building%20Sheet.Rev.2%20-18.10.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Boundary Wall Length"/>
      <sheetName val="Lenght or Area of Road"/>
      <sheetName val="Drainage length"/>
    </sheetNames>
    <sheetDataSet>
      <sheetData sheetId="0" refreshError="1"/>
      <sheetData sheetId="1" refreshError="1"/>
      <sheetData sheetId="2">
        <row r="17">
          <cell r="B17">
            <v>11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2"/>
  <sheetViews>
    <sheetView zoomScaleNormal="100" workbookViewId="0">
      <selection activeCell="I14" sqref="I14"/>
    </sheetView>
  </sheetViews>
  <sheetFormatPr defaultRowHeight="15" x14ac:dyDescent="0.25"/>
  <cols>
    <col min="3" max="3" width="40.7109375" style="3" bestFit="1" customWidth="1"/>
    <col min="4" max="4" width="13" style="3" customWidth="1"/>
    <col min="5" max="5" width="12.42578125" style="3" customWidth="1"/>
  </cols>
  <sheetData>
    <row r="2" spans="2:5" ht="15" customHeight="1" x14ac:dyDescent="0.25">
      <c r="B2" s="111" t="s">
        <v>1</v>
      </c>
      <c r="C2" s="111"/>
      <c r="D2" s="111"/>
      <c r="E2" s="112"/>
    </row>
    <row r="3" spans="2:5" ht="30" x14ac:dyDescent="0.25">
      <c r="B3" s="2" t="s">
        <v>2</v>
      </c>
      <c r="C3" s="1" t="s">
        <v>0</v>
      </c>
      <c r="D3" s="2" t="s">
        <v>88</v>
      </c>
      <c r="E3" s="2" t="s">
        <v>89</v>
      </c>
    </row>
    <row r="4" spans="2:5" x14ac:dyDescent="0.25">
      <c r="B4" s="4">
        <v>1</v>
      </c>
      <c r="C4" s="4" t="s">
        <v>3</v>
      </c>
      <c r="D4" s="4">
        <v>36</v>
      </c>
      <c r="E4" s="4">
        <f>D4*0.01</f>
        <v>0.36</v>
      </c>
    </row>
    <row r="5" spans="2:5" x14ac:dyDescent="0.25">
      <c r="B5" s="4">
        <v>2</v>
      </c>
      <c r="C5" s="4">
        <v>168</v>
      </c>
      <c r="D5" s="4">
        <v>32</v>
      </c>
      <c r="E5" s="4">
        <f t="shared" ref="E5:E68" si="0">D5*0.01</f>
        <v>0.32</v>
      </c>
    </row>
    <row r="6" spans="2:5" x14ac:dyDescent="0.25">
      <c r="B6" s="4">
        <v>3</v>
      </c>
      <c r="C6" s="4" t="s">
        <v>5</v>
      </c>
      <c r="D6" s="4">
        <v>76</v>
      </c>
      <c r="E6" s="4">
        <f t="shared" si="0"/>
        <v>0.76</v>
      </c>
    </row>
    <row r="7" spans="2:5" x14ac:dyDescent="0.25">
      <c r="B7" s="4">
        <v>4</v>
      </c>
      <c r="C7" s="4" t="s">
        <v>6</v>
      </c>
      <c r="D7" s="4">
        <v>85</v>
      </c>
      <c r="E7" s="4">
        <f t="shared" si="0"/>
        <v>0.85</v>
      </c>
    </row>
    <row r="8" spans="2:5" x14ac:dyDescent="0.25">
      <c r="B8" s="4">
        <v>5</v>
      </c>
      <c r="C8" s="4" t="s">
        <v>7</v>
      </c>
      <c r="D8" s="4">
        <v>75</v>
      </c>
      <c r="E8" s="4">
        <f t="shared" si="0"/>
        <v>0.75</v>
      </c>
    </row>
    <row r="9" spans="2:5" x14ac:dyDescent="0.25">
      <c r="B9" s="4">
        <v>6</v>
      </c>
      <c r="C9" s="4" t="s">
        <v>8</v>
      </c>
      <c r="D9" s="4">
        <v>240</v>
      </c>
      <c r="E9" s="4">
        <f t="shared" si="0"/>
        <v>2.4</v>
      </c>
    </row>
    <row r="10" spans="2:5" x14ac:dyDescent="0.25">
      <c r="B10" s="4">
        <v>7</v>
      </c>
      <c r="C10" s="4" t="s">
        <v>9</v>
      </c>
      <c r="D10" s="4">
        <v>40</v>
      </c>
      <c r="E10" s="4">
        <f t="shared" si="0"/>
        <v>0.4</v>
      </c>
    </row>
    <row r="11" spans="2:5" x14ac:dyDescent="0.25">
      <c r="B11" s="4">
        <v>8</v>
      </c>
      <c r="C11" s="4" t="s">
        <v>10</v>
      </c>
      <c r="D11" s="4">
        <v>145</v>
      </c>
      <c r="E11" s="4">
        <f t="shared" si="0"/>
        <v>1.45</v>
      </c>
    </row>
    <row r="12" spans="2:5" x14ac:dyDescent="0.25">
      <c r="B12" s="4">
        <v>9</v>
      </c>
      <c r="C12" s="4" t="s">
        <v>11</v>
      </c>
      <c r="D12" s="4">
        <v>86</v>
      </c>
      <c r="E12" s="4">
        <f t="shared" si="0"/>
        <v>0.86</v>
      </c>
    </row>
    <row r="13" spans="2:5" x14ac:dyDescent="0.25">
      <c r="B13" s="4">
        <v>10</v>
      </c>
      <c r="C13" s="4" t="s">
        <v>12</v>
      </c>
      <c r="D13" s="4">
        <v>155</v>
      </c>
      <c r="E13" s="4">
        <f t="shared" si="0"/>
        <v>1.55</v>
      </c>
    </row>
    <row r="14" spans="2:5" x14ac:dyDescent="0.25">
      <c r="B14" s="4">
        <v>11</v>
      </c>
      <c r="C14" s="4">
        <v>188</v>
      </c>
      <c r="D14" s="4">
        <v>77</v>
      </c>
      <c r="E14" s="4">
        <f t="shared" si="0"/>
        <v>0.77</v>
      </c>
    </row>
    <row r="15" spans="2:5" x14ac:dyDescent="0.25">
      <c r="B15" s="4">
        <v>12</v>
      </c>
      <c r="C15" s="4" t="s">
        <v>13</v>
      </c>
      <c r="D15" s="4">
        <v>157</v>
      </c>
      <c r="E15" s="4">
        <f t="shared" si="0"/>
        <v>1.57</v>
      </c>
    </row>
    <row r="16" spans="2:5" x14ac:dyDescent="0.25">
      <c r="B16" s="4">
        <v>13</v>
      </c>
      <c r="C16" s="4">
        <v>150</v>
      </c>
      <c r="D16" s="4">
        <v>71</v>
      </c>
      <c r="E16" s="4">
        <f t="shared" si="0"/>
        <v>0.71</v>
      </c>
    </row>
    <row r="17" spans="2:5" x14ac:dyDescent="0.25">
      <c r="B17" s="4">
        <v>14</v>
      </c>
      <c r="C17" s="4" t="s">
        <v>14</v>
      </c>
      <c r="D17" s="4">
        <v>76</v>
      </c>
      <c r="E17" s="4">
        <f t="shared" si="0"/>
        <v>0.76</v>
      </c>
    </row>
    <row r="18" spans="2:5" x14ac:dyDescent="0.25">
      <c r="B18" s="4">
        <v>15</v>
      </c>
      <c r="C18" s="4" t="s">
        <v>15</v>
      </c>
      <c r="D18" s="4">
        <v>42</v>
      </c>
      <c r="E18" s="4">
        <f t="shared" si="0"/>
        <v>0.42</v>
      </c>
    </row>
    <row r="19" spans="2:5" x14ac:dyDescent="0.25">
      <c r="B19" s="4">
        <v>16</v>
      </c>
      <c r="C19" s="4" t="s">
        <v>16</v>
      </c>
      <c r="D19" s="4">
        <v>57</v>
      </c>
      <c r="E19" s="4">
        <f t="shared" si="0"/>
        <v>0.57000000000000006</v>
      </c>
    </row>
    <row r="20" spans="2:5" x14ac:dyDescent="0.25">
      <c r="B20" s="4">
        <v>17</v>
      </c>
      <c r="C20" s="4" t="s">
        <v>17</v>
      </c>
      <c r="D20" s="4">
        <v>70</v>
      </c>
      <c r="E20" s="4">
        <f t="shared" si="0"/>
        <v>0.70000000000000007</v>
      </c>
    </row>
    <row r="21" spans="2:5" x14ac:dyDescent="0.25">
      <c r="B21" s="4">
        <v>18</v>
      </c>
      <c r="C21" s="4">
        <v>213</v>
      </c>
      <c r="D21" s="4">
        <v>68</v>
      </c>
      <c r="E21" s="4">
        <f t="shared" si="0"/>
        <v>0.68</v>
      </c>
    </row>
    <row r="22" spans="2:5" x14ac:dyDescent="0.25">
      <c r="B22" s="4">
        <v>19</v>
      </c>
      <c r="C22" s="4" t="s">
        <v>18</v>
      </c>
      <c r="D22" s="4">
        <v>220</v>
      </c>
      <c r="E22" s="4">
        <f t="shared" si="0"/>
        <v>2.2000000000000002</v>
      </c>
    </row>
    <row r="23" spans="2:5" x14ac:dyDescent="0.25">
      <c r="B23" s="4">
        <v>20</v>
      </c>
      <c r="C23" s="4" t="s">
        <v>19</v>
      </c>
      <c r="D23" s="4">
        <v>79</v>
      </c>
      <c r="E23" s="4">
        <f t="shared" si="0"/>
        <v>0.79</v>
      </c>
    </row>
    <row r="24" spans="2:5" x14ac:dyDescent="0.25">
      <c r="B24" s="4">
        <v>21</v>
      </c>
      <c r="C24" s="4" t="s">
        <v>20</v>
      </c>
      <c r="D24" s="4">
        <v>114</v>
      </c>
      <c r="E24" s="4">
        <f t="shared" si="0"/>
        <v>1.1400000000000001</v>
      </c>
    </row>
    <row r="25" spans="2:5" x14ac:dyDescent="0.25">
      <c r="B25" s="4">
        <v>22</v>
      </c>
      <c r="C25" s="4" t="s">
        <v>21</v>
      </c>
      <c r="D25" s="4">
        <v>72</v>
      </c>
      <c r="E25" s="4">
        <f t="shared" si="0"/>
        <v>0.72</v>
      </c>
    </row>
    <row r="26" spans="2:5" x14ac:dyDescent="0.25">
      <c r="B26" s="4">
        <v>23</v>
      </c>
      <c r="C26" s="4" t="s">
        <v>22</v>
      </c>
      <c r="D26" s="4">
        <v>110</v>
      </c>
      <c r="E26" s="4">
        <f t="shared" si="0"/>
        <v>1.1000000000000001</v>
      </c>
    </row>
    <row r="27" spans="2:5" x14ac:dyDescent="0.25">
      <c r="B27" s="4">
        <v>24</v>
      </c>
      <c r="C27" s="4" t="s">
        <v>23</v>
      </c>
      <c r="D27" s="4">
        <v>53</v>
      </c>
      <c r="E27" s="4">
        <f t="shared" si="0"/>
        <v>0.53</v>
      </c>
    </row>
    <row r="28" spans="2:5" x14ac:dyDescent="0.25">
      <c r="B28" s="4">
        <v>25</v>
      </c>
      <c r="C28" s="4" t="s">
        <v>24</v>
      </c>
      <c r="D28" s="4">
        <f>80+73</f>
        <v>153</v>
      </c>
      <c r="E28" s="4">
        <f t="shared" si="0"/>
        <v>1.53</v>
      </c>
    </row>
    <row r="29" spans="2:5" x14ac:dyDescent="0.25">
      <c r="B29" s="4">
        <v>26</v>
      </c>
      <c r="C29" s="4" t="s">
        <v>25</v>
      </c>
      <c r="D29" s="4">
        <v>119</v>
      </c>
      <c r="E29" s="4">
        <f t="shared" si="0"/>
        <v>1.19</v>
      </c>
    </row>
    <row r="30" spans="2:5" x14ac:dyDescent="0.25">
      <c r="B30" s="4">
        <v>27</v>
      </c>
      <c r="C30" s="4">
        <v>186</v>
      </c>
      <c r="D30" s="4">
        <v>70</v>
      </c>
      <c r="E30" s="4">
        <f t="shared" si="0"/>
        <v>0.70000000000000007</v>
      </c>
    </row>
    <row r="31" spans="2:5" x14ac:dyDescent="0.25">
      <c r="B31" s="4">
        <v>28</v>
      </c>
      <c r="C31" s="4" t="s">
        <v>26</v>
      </c>
      <c r="D31" s="4">
        <v>83.5</v>
      </c>
      <c r="E31" s="4">
        <f t="shared" si="0"/>
        <v>0.83499999999999996</v>
      </c>
    </row>
    <row r="32" spans="2:5" x14ac:dyDescent="0.25">
      <c r="B32" s="4">
        <v>29</v>
      </c>
      <c r="C32" s="4" t="s">
        <v>27</v>
      </c>
      <c r="D32" s="4">
        <f>37+40+38+38</f>
        <v>153</v>
      </c>
      <c r="E32" s="4">
        <f t="shared" si="0"/>
        <v>1.53</v>
      </c>
    </row>
    <row r="33" spans="2:5" x14ac:dyDescent="0.25">
      <c r="B33" s="4">
        <v>30</v>
      </c>
      <c r="C33" s="4" t="s">
        <v>28</v>
      </c>
      <c r="D33" s="4">
        <f>73+81</f>
        <v>154</v>
      </c>
      <c r="E33" s="4">
        <f t="shared" si="0"/>
        <v>1.54</v>
      </c>
    </row>
    <row r="34" spans="2:5" x14ac:dyDescent="0.25">
      <c r="B34" s="4">
        <v>31</v>
      </c>
      <c r="C34" s="4" t="s">
        <v>29</v>
      </c>
      <c r="D34" s="4">
        <f>71+78+42+17+40</f>
        <v>248</v>
      </c>
      <c r="E34" s="4">
        <f t="shared" si="0"/>
        <v>2.48</v>
      </c>
    </row>
    <row r="35" spans="2:5" x14ac:dyDescent="0.25">
      <c r="B35" s="4">
        <v>32</v>
      </c>
      <c r="C35" s="4" t="s">
        <v>30</v>
      </c>
      <c r="D35" s="4">
        <v>80</v>
      </c>
      <c r="E35" s="4">
        <f t="shared" si="0"/>
        <v>0.8</v>
      </c>
    </row>
    <row r="36" spans="2:5" x14ac:dyDescent="0.25">
      <c r="B36" s="4">
        <v>33</v>
      </c>
      <c r="C36" s="4" t="s">
        <v>31</v>
      </c>
      <c r="D36" s="4">
        <v>76</v>
      </c>
      <c r="E36" s="4">
        <f t="shared" si="0"/>
        <v>0.76</v>
      </c>
    </row>
    <row r="37" spans="2:5" x14ac:dyDescent="0.25">
      <c r="B37" s="4">
        <v>34</v>
      </c>
      <c r="C37" s="4" t="s">
        <v>32</v>
      </c>
      <c r="D37" s="4">
        <v>115</v>
      </c>
      <c r="E37" s="4">
        <f t="shared" si="0"/>
        <v>1.1500000000000001</v>
      </c>
    </row>
    <row r="38" spans="2:5" x14ac:dyDescent="0.25">
      <c r="B38" s="4">
        <v>35</v>
      </c>
      <c r="C38" s="4" t="s">
        <v>33</v>
      </c>
      <c r="D38" s="4">
        <v>37</v>
      </c>
      <c r="E38" s="4">
        <f t="shared" si="0"/>
        <v>0.37</v>
      </c>
    </row>
    <row r="39" spans="2:5" x14ac:dyDescent="0.25">
      <c r="B39" s="4">
        <v>36</v>
      </c>
      <c r="C39" s="4" t="s">
        <v>34</v>
      </c>
      <c r="D39" s="4">
        <v>75</v>
      </c>
      <c r="E39" s="4">
        <f t="shared" si="0"/>
        <v>0.75</v>
      </c>
    </row>
    <row r="40" spans="2:5" x14ac:dyDescent="0.25">
      <c r="B40" s="4">
        <v>37</v>
      </c>
      <c r="C40" s="4" t="s">
        <v>35</v>
      </c>
      <c r="D40" s="4">
        <v>222</v>
      </c>
      <c r="E40" s="4">
        <f t="shared" si="0"/>
        <v>2.2200000000000002</v>
      </c>
    </row>
    <row r="41" spans="2:5" x14ac:dyDescent="0.25">
      <c r="B41" s="4">
        <v>38</v>
      </c>
      <c r="C41" s="4" t="s">
        <v>36</v>
      </c>
      <c r="D41" s="4">
        <v>78</v>
      </c>
      <c r="E41" s="4">
        <f t="shared" si="0"/>
        <v>0.78</v>
      </c>
    </row>
    <row r="42" spans="2:5" x14ac:dyDescent="0.25">
      <c r="B42" s="4">
        <v>39</v>
      </c>
      <c r="C42" s="4">
        <v>167</v>
      </c>
      <c r="D42" s="4">
        <v>69</v>
      </c>
      <c r="E42" s="4">
        <f t="shared" si="0"/>
        <v>0.69000000000000006</v>
      </c>
    </row>
    <row r="43" spans="2:5" x14ac:dyDescent="0.25">
      <c r="B43" s="4">
        <v>40</v>
      </c>
      <c r="C43" s="4" t="s">
        <v>37</v>
      </c>
      <c r="D43" s="4">
        <v>39</v>
      </c>
      <c r="E43" s="4">
        <f t="shared" si="0"/>
        <v>0.39</v>
      </c>
    </row>
    <row r="44" spans="2:5" x14ac:dyDescent="0.25">
      <c r="B44" s="4">
        <v>41</v>
      </c>
      <c r="C44" s="5">
        <v>219</v>
      </c>
      <c r="D44" s="4">
        <v>81</v>
      </c>
      <c r="E44" s="4">
        <f t="shared" si="0"/>
        <v>0.81</v>
      </c>
    </row>
    <row r="45" spans="2:5" x14ac:dyDescent="0.25">
      <c r="B45" s="4">
        <v>42</v>
      </c>
      <c r="C45" s="4">
        <v>196</v>
      </c>
      <c r="D45" s="4">
        <v>84</v>
      </c>
      <c r="E45" s="4">
        <f t="shared" si="0"/>
        <v>0.84</v>
      </c>
    </row>
    <row r="46" spans="2:5" x14ac:dyDescent="0.25">
      <c r="B46" s="4">
        <v>43</v>
      </c>
      <c r="C46" s="4" t="s">
        <v>38</v>
      </c>
      <c r="D46" s="4">
        <v>75</v>
      </c>
      <c r="E46" s="4">
        <f t="shared" si="0"/>
        <v>0.75</v>
      </c>
    </row>
    <row r="47" spans="2:5" x14ac:dyDescent="0.25">
      <c r="B47" s="4">
        <v>44</v>
      </c>
      <c r="C47" s="4" t="s">
        <v>39</v>
      </c>
      <c r="D47" s="4">
        <v>166</v>
      </c>
      <c r="E47" s="4">
        <f t="shared" si="0"/>
        <v>1.6600000000000001</v>
      </c>
    </row>
    <row r="48" spans="2:5" x14ac:dyDescent="0.25">
      <c r="B48" s="4">
        <v>45</v>
      </c>
      <c r="C48" s="4" t="s">
        <v>40</v>
      </c>
      <c r="D48" s="4">
        <v>78</v>
      </c>
      <c r="E48" s="4">
        <f t="shared" si="0"/>
        <v>0.78</v>
      </c>
    </row>
    <row r="49" spans="2:5" x14ac:dyDescent="0.25">
      <c r="B49" s="4">
        <v>46</v>
      </c>
      <c r="C49" s="4" t="s">
        <v>41</v>
      </c>
      <c r="D49" s="4">
        <v>80</v>
      </c>
      <c r="E49" s="4">
        <f t="shared" si="0"/>
        <v>0.8</v>
      </c>
    </row>
    <row r="50" spans="2:5" x14ac:dyDescent="0.25">
      <c r="B50" s="4">
        <v>47</v>
      </c>
      <c r="C50" s="4" t="s">
        <v>42</v>
      </c>
      <c r="D50" s="4">
        <v>31</v>
      </c>
      <c r="E50" s="4">
        <f t="shared" si="0"/>
        <v>0.31</v>
      </c>
    </row>
    <row r="51" spans="2:5" x14ac:dyDescent="0.25">
      <c r="B51" s="4">
        <v>48</v>
      </c>
      <c r="C51" s="4">
        <v>155</v>
      </c>
      <c r="D51" s="4">
        <v>73</v>
      </c>
      <c r="E51" s="4">
        <f t="shared" si="0"/>
        <v>0.73</v>
      </c>
    </row>
    <row r="52" spans="2:5" x14ac:dyDescent="0.25">
      <c r="B52" s="4">
        <v>49</v>
      </c>
      <c r="C52" s="4" t="s">
        <v>43</v>
      </c>
      <c r="D52" s="4">
        <v>75</v>
      </c>
      <c r="E52" s="4">
        <f t="shared" si="0"/>
        <v>0.75</v>
      </c>
    </row>
    <row r="53" spans="2:5" x14ac:dyDescent="0.25">
      <c r="B53" s="4">
        <v>50</v>
      </c>
      <c r="C53" s="4" t="s">
        <v>44</v>
      </c>
      <c r="D53" s="4">
        <v>77</v>
      </c>
      <c r="E53" s="4">
        <f t="shared" si="0"/>
        <v>0.77</v>
      </c>
    </row>
    <row r="54" spans="2:5" x14ac:dyDescent="0.25">
      <c r="B54" s="4">
        <v>51</v>
      </c>
      <c r="C54" s="4" t="s">
        <v>45</v>
      </c>
      <c r="D54" s="4">
        <v>74</v>
      </c>
      <c r="E54" s="4">
        <f t="shared" si="0"/>
        <v>0.74</v>
      </c>
    </row>
    <row r="55" spans="2:5" x14ac:dyDescent="0.25">
      <c r="B55" s="4">
        <v>52</v>
      </c>
      <c r="C55" s="4" t="s">
        <v>46</v>
      </c>
      <c r="D55" s="4">
        <v>79</v>
      </c>
      <c r="E55" s="4">
        <f t="shared" si="0"/>
        <v>0.79</v>
      </c>
    </row>
    <row r="56" spans="2:5" x14ac:dyDescent="0.25">
      <c r="B56" s="4">
        <v>53</v>
      </c>
      <c r="C56" s="4" t="s">
        <v>47</v>
      </c>
      <c r="D56" s="4">
        <v>40</v>
      </c>
      <c r="E56" s="4">
        <f t="shared" si="0"/>
        <v>0.4</v>
      </c>
    </row>
    <row r="57" spans="2:5" x14ac:dyDescent="0.25">
      <c r="B57" s="4">
        <v>54</v>
      </c>
      <c r="C57" s="4" t="s">
        <v>48</v>
      </c>
      <c r="D57" s="4">
        <v>75</v>
      </c>
      <c r="E57" s="4">
        <f t="shared" si="0"/>
        <v>0.75</v>
      </c>
    </row>
    <row r="58" spans="2:5" x14ac:dyDescent="0.25">
      <c r="B58" s="4">
        <v>55</v>
      </c>
      <c r="C58" s="4" t="s">
        <v>49</v>
      </c>
      <c r="D58" s="4">
        <v>79</v>
      </c>
      <c r="E58" s="4">
        <f t="shared" si="0"/>
        <v>0.79</v>
      </c>
    </row>
    <row r="59" spans="2:5" x14ac:dyDescent="0.25">
      <c r="B59" s="4">
        <v>56</v>
      </c>
      <c r="C59" s="4" t="s">
        <v>50</v>
      </c>
      <c r="D59" s="4">
        <v>155</v>
      </c>
      <c r="E59" s="4">
        <f t="shared" si="0"/>
        <v>1.55</v>
      </c>
    </row>
    <row r="60" spans="2:5" x14ac:dyDescent="0.25">
      <c r="B60" s="4">
        <v>57</v>
      </c>
      <c r="C60" s="4" t="s">
        <v>51</v>
      </c>
      <c r="D60" s="4">
        <v>129</v>
      </c>
      <c r="E60" s="4">
        <f t="shared" si="0"/>
        <v>1.29</v>
      </c>
    </row>
    <row r="61" spans="2:5" x14ac:dyDescent="0.25">
      <c r="B61" s="4">
        <v>58</v>
      </c>
      <c r="C61" s="4" t="s">
        <v>52</v>
      </c>
      <c r="D61" s="4">
        <v>272</v>
      </c>
      <c r="E61" s="4">
        <f t="shared" si="0"/>
        <v>2.72</v>
      </c>
    </row>
    <row r="62" spans="2:5" x14ac:dyDescent="0.25">
      <c r="B62" s="4">
        <v>59</v>
      </c>
      <c r="C62" s="4" t="s">
        <v>53</v>
      </c>
      <c r="D62" s="4">
        <v>78</v>
      </c>
      <c r="E62" s="4">
        <f t="shared" si="0"/>
        <v>0.78</v>
      </c>
    </row>
    <row r="63" spans="2:5" x14ac:dyDescent="0.25">
      <c r="B63" s="4">
        <v>60</v>
      </c>
      <c r="C63" s="4" t="s">
        <v>54</v>
      </c>
      <c r="D63" s="4">
        <v>118</v>
      </c>
      <c r="E63" s="4">
        <f t="shared" si="0"/>
        <v>1.18</v>
      </c>
    </row>
    <row r="64" spans="2:5" x14ac:dyDescent="0.25">
      <c r="B64" s="4">
        <v>61</v>
      </c>
      <c r="C64" s="4" t="s">
        <v>55</v>
      </c>
      <c r="D64" s="4">
        <v>40</v>
      </c>
      <c r="E64" s="4">
        <f t="shared" si="0"/>
        <v>0.4</v>
      </c>
    </row>
    <row r="65" spans="2:5" x14ac:dyDescent="0.25">
      <c r="B65" s="4">
        <v>62</v>
      </c>
      <c r="C65" s="4" t="s">
        <v>56</v>
      </c>
      <c r="D65" s="4">
        <v>18</v>
      </c>
      <c r="E65" s="4">
        <f t="shared" si="0"/>
        <v>0.18</v>
      </c>
    </row>
    <row r="66" spans="2:5" x14ac:dyDescent="0.25">
      <c r="B66" s="4">
        <v>63</v>
      </c>
      <c r="C66" s="4" t="s">
        <v>57</v>
      </c>
      <c r="D66" s="4">
        <v>78</v>
      </c>
      <c r="E66" s="4">
        <f t="shared" si="0"/>
        <v>0.78</v>
      </c>
    </row>
    <row r="67" spans="2:5" x14ac:dyDescent="0.25">
      <c r="B67" s="4">
        <v>64</v>
      </c>
      <c r="C67" s="4" t="s">
        <v>58</v>
      </c>
      <c r="D67" s="4">
        <v>60</v>
      </c>
      <c r="E67" s="4">
        <f t="shared" si="0"/>
        <v>0.6</v>
      </c>
    </row>
    <row r="68" spans="2:5" x14ac:dyDescent="0.25">
      <c r="B68" s="4">
        <v>65</v>
      </c>
      <c r="C68" s="4" t="s">
        <v>59</v>
      </c>
      <c r="D68" s="4">
        <v>77</v>
      </c>
      <c r="E68" s="4">
        <f t="shared" si="0"/>
        <v>0.77</v>
      </c>
    </row>
    <row r="69" spans="2:5" x14ac:dyDescent="0.25">
      <c r="B69" s="4">
        <v>66</v>
      </c>
      <c r="C69" s="4" t="s">
        <v>60</v>
      </c>
      <c r="D69" s="4">
        <v>39</v>
      </c>
      <c r="E69" s="4">
        <f t="shared" ref="E69:E101" si="1">D69*0.01</f>
        <v>0.39</v>
      </c>
    </row>
    <row r="70" spans="2:5" x14ac:dyDescent="0.25">
      <c r="B70" s="4">
        <v>67</v>
      </c>
      <c r="C70" s="4">
        <v>185</v>
      </c>
      <c r="D70" s="4">
        <v>76</v>
      </c>
      <c r="E70" s="4">
        <f t="shared" si="1"/>
        <v>0.76</v>
      </c>
    </row>
    <row r="71" spans="2:5" x14ac:dyDescent="0.25">
      <c r="B71" s="4">
        <v>68</v>
      </c>
      <c r="C71" s="4" t="s">
        <v>61</v>
      </c>
      <c r="D71" s="4">
        <v>40</v>
      </c>
      <c r="E71" s="4">
        <f t="shared" si="1"/>
        <v>0.4</v>
      </c>
    </row>
    <row r="72" spans="2:5" x14ac:dyDescent="0.25">
      <c r="B72" s="4">
        <v>69</v>
      </c>
      <c r="C72" s="4" t="s">
        <v>62</v>
      </c>
      <c r="D72" s="4">
        <v>36</v>
      </c>
      <c r="E72" s="4">
        <f t="shared" si="1"/>
        <v>0.36</v>
      </c>
    </row>
    <row r="73" spans="2:5" x14ac:dyDescent="0.25">
      <c r="B73" s="4">
        <v>70</v>
      </c>
      <c r="C73" s="4" t="s">
        <v>63</v>
      </c>
      <c r="D73" s="4">
        <v>185</v>
      </c>
      <c r="E73" s="4">
        <f t="shared" si="1"/>
        <v>1.85</v>
      </c>
    </row>
    <row r="74" spans="2:5" x14ac:dyDescent="0.25">
      <c r="B74" s="4">
        <v>71</v>
      </c>
      <c r="C74" s="4" t="s">
        <v>64</v>
      </c>
      <c r="D74" s="4">
        <v>83</v>
      </c>
      <c r="E74" s="4">
        <f t="shared" si="1"/>
        <v>0.83000000000000007</v>
      </c>
    </row>
    <row r="75" spans="2:5" x14ac:dyDescent="0.25">
      <c r="B75" s="4">
        <v>72</v>
      </c>
      <c r="C75" s="4" t="s">
        <v>68</v>
      </c>
      <c r="D75" s="4">
        <v>38</v>
      </c>
      <c r="E75" s="4">
        <f t="shared" si="1"/>
        <v>0.38</v>
      </c>
    </row>
    <row r="76" spans="2:5" x14ac:dyDescent="0.25">
      <c r="B76" s="4">
        <v>73</v>
      </c>
      <c r="C76" s="4" t="s">
        <v>69</v>
      </c>
      <c r="D76" s="4">
        <v>80</v>
      </c>
      <c r="E76" s="4">
        <f t="shared" si="1"/>
        <v>0.8</v>
      </c>
    </row>
    <row r="77" spans="2:5" x14ac:dyDescent="0.25">
      <c r="B77" s="4">
        <v>74</v>
      </c>
      <c r="C77" s="4" t="s">
        <v>65</v>
      </c>
      <c r="D77" s="4">
        <v>22</v>
      </c>
      <c r="E77" s="4">
        <f t="shared" si="1"/>
        <v>0.22</v>
      </c>
    </row>
    <row r="78" spans="2:5" x14ac:dyDescent="0.25">
      <c r="B78" s="4">
        <v>75</v>
      </c>
      <c r="C78" s="4" t="s">
        <v>66</v>
      </c>
      <c r="D78" s="4">
        <v>79</v>
      </c>
      <c r="E78" s="4">
        <f t="shared" si="1"/>
        <v>0.79</v>
      </c>
    </row>
    <row r="79" spans="2:5" x14ac:dyDescent="0.25">
      <c r="B79" s="4">
        <v>76</v>
      </c>
      <c r="C79" s="4" t="s">
        <v>67</v>
      </c>
      <c r="D79" s="4">
        <v>42</v>
      </c>
      <c r="E79" s="4">
        <f t="shared" si="1"/>
        <v>0.42</v>
      </c>
    </row>
    <row r="80" spans="2:5" x14ac:dyDescent="0.25">
      <c r="B80" s="4">
        <v>77</v>
      </c>
      <c r="C80" s="4" t="s">
        <v>70</v>
      </c>
      <c r="D80" s="4">
        <v>276</v>
      </c>
      <c r="E80" s="4">
        <f t="shared" si="1"/>
        <v>2.7600000000000002</v>
      </c>
    </row>
    <row r="81" spans="2:5" x14ac:dyDescent="0.25">
      <c r="B81" s="4">
        <v>78</v>
      </c>
      <c r="C81" s="4" t="s">
        <v>71</v>
      </c>
      <c r="D81" s="4">
        <v>303</v>
      </c>
      <c r="E81" s="4">
        <f>D81*0.01</f>
        <v>3.0300000000000002</v>
      </c>
    </row>
    <row r="82" spans="2:5" x14ac:dyDescent="0.25">
      <c r="B82" s="4">
        <v>79</v>
      </c>
      <c r="C82" s="4" t="s">
        <v>72</v>
      </c>
      <c r="D82" s="4">
        <v>80</v>
      </c>
      <c r="E82" s="4">
        <f t="shared" si="1"/>
        <v>0.8</v>
      </c>
    </row>
    <row r="83" spans="2:5" x14ac:dyDescent="0.25">
      <c r="B83" s="4">
        <v>80</v>
      </c>
      <c r="C83" s="4" t="s">
        <v>73</v>
      </c>
      <c r="D83" s="4">
        <v>64.14</v>
      </c>
      <c r="E83" s="4">
        <f t="shared" si="1"/>
        <v>0.64139999999999997</v>
      </c>
    </row>
    <row r="84" spans="2:5" x14ac:dyDescent="0.25">
      <c r="B84" s="4">
        <v>81</v>
      </c>
      <c r="C84" s="4" t="s">
        <v>74</v>
      </c>
      <c r="D84" s="4">
        <v>371</v>
      </c>
      <c r="E84" s="4">
        <f t="shared" si="1"/>
        <v>3.71</v>
      </c>
    </row>
    <row r="85" spans="2:5" x14ac:dyDescent="0.25">
      <c r="B85" s="4">
        <v>82</v>
      </c>
      <c r="C85" s="4" t="s">
        <v>75</v>
      </c>
      <c r="D85" s="4">
        <v>115</v>
      </c>
      <c r="E85" s="4">
        <f t="shared" si="1"/>
        <v>1.1500000000000001</v>
      </c>
    </row>
    <row r="86" spans="2:5" x14ac:dyDescent="0.25">
      <c r="B86" s="4">
        <v>83</v>
      </c>
      <c r="C86" s="4" t="s">
        <v>76</v>
      </c>
      <c r="D86" s="4">
        <v>447</v>
      </c>
      <c r="E86" s="4">
        <f t="shared" si="1"/>
        <v>4.47</v>
      </c>
    </row>
    <row r="87" spans="2:5" x14ac:dyDescent="0.25">
      <c r="B87" s="4">
        <v>84</v>
      </c>
      <c r="C87" s="4" t="s">
        <v>77</v>
      </c>
      <c r="D87" s="4">
        <v>145</v>
      </c>
      <c r="E87" s="4">
        <f t="shared" si="1"/>
        <v>1.45</v>
      </c>
    </row>
    <row r="88" spans="2:5" x14ac:dyDescent="0.25">
      <c r="B88" s="4">
        <v>85</v>
      </c>
      <c r="C88" s="4" t="s">
        <v>78</v>
      </c>
      <c r="D88" s="4">
        <v>71</v>
      </c>
      <c r="E88" s="4">
        <f t="shared" si="1"/>
        <v>0.71</v>
      </c>
    </row>
    <row r="89" spans="2:5" x14ac:dyDescent="0.25">
      <c r="B89" s="4">
        <v>86</v>
      </c>
      <c r="C89" s="4" t="s">
        <v>79</v>
      </c>
      <c r="D89" s="4">
        <v>364</v>
      </c>
      <c r="E89" s="4">
        <f t="shared" si="1"/>
        <v>3.64</v>
      </c>
    </row>
    <row r="90" spans="2:5" x14ac:dyDescent="0.25">
      <c r="B90" s="4">
        <v>87</v>
      </c>
      <c r="C90" s="4" t="s">
        <v>80</v>
      </c>
      <c r="D90" s="4">
        <v>286</v>
      </c>
      <c r="E90" s="4">
        <f t="shared" si="1"/>
        <v>2.86</v>
      </c>
    </row>
    <row r="91" spans="2:5" x14ac:dyDescent="0.25">
      <c r="B91" s="4">
        <v>88</v>
      </c>
      <c r="C91" s="4" t="s">
        <v>81</v>
      </c>
      <c r="D91" s="4">
        <v>163</v>
      </c>
      <c r="E91" s="4">
        <f t="shared" si="1"/>
        <v>1.6300000000000001</v>
      </c>
    </row>
    <row r="92" spans="2:5" x14ac:dyDescent="0.25">
      <c r="B92" s="4">
        <v>89</v>
      </c>
      <c r="C92" s="4">
        <v>189</v>
      </c>
      <c r="D92" s="4">
        <v>81</v>
      </c>
      <c r="E92" s="4">
        <f t="shared" si="1"/>
        <v>0.81</v>
      </c>
    </row>
    <row r="93" spans="2:5" x14ac:dyDescent="0.25">
      <c r="B93" s="4">
        <v>90</v>
      </c>
      <c r="C93" s="4" t="s">
        <v>82</v>
      </c>
      <c r="D93" s="4">
        <v>38</v>
      </c>
      <c r="E93" s="4">
        <f t="shared" si="1"/>
        <v>0.38</v>
      </c>
    </row>
    <row r="94" spans="2:5" x14ac:dyDescent="0.25">
      <c r="B94" s="4">
        <v>91</v>
      </c>
      <c r="C94" s="4">
        <v>248</v>
      </c>
      <c r="D94" s="4">
        <v>74</v>
      </c>
      <c r="E94" s="4">
        <f t="shared" si="1"/>
        <v>0.74</v>
      </c>
    </row>
    <row r="95" spans="2:5" x14ac:dyDescent="0.25">
      <c r="B95" s="4">
        <v>92</v>
      </c>
      <c r="C95" s="4" t="s">
        <v>83</v>
      </c>
      <c r="D95" s="4">
        <v>93</v>
      </c>
      <c r="E95" s="4">
        <f t="shared" si="1"/>
        <v>0.93</v>
      </c>
    </row>
    <row r="96" spans="2:5" x14ac:dyDescent="0.25">
      <c r="B96" s="4">
        <v>93</v>
      </c>
      <c r="C96" s="4" t="s">
        <v>84</v>
      </c>
      <c r="D96" s="4">
        <v>78</v>
      </c>
      <c r="E96" s="4">
        <f t="shared" si="1"/>
        <v>0.78</v>
      </c>
    </row>
    <row r="97" spans="2:5" x14ac:dyDescent="0.25">
      <c r="B97" s="4">
        <v>94</v>
      </c>
      <c r="C97" s="4" t="s">
        <v>14</v>
      </c>
      <c r="D97" s="4">
        <v>27</v>
      </c>
      <c r="E97" s="4">
        <f t="shared" si="1"/>
        <v>0.27</v>
      </c>
    </row>
    <row r="98" spans="2:5" x14ac:dyDescent="0.25">
      <c r="B98" s="4">
        <v>95</v>
      </c>
      <c r="C98" s="4" t="s">
        <v>85</v>
      </c>
      <c r="D98" s="4">
        <v>11.1</v>
      </c>
      <c r="E98" s="4">
        <f t="shared" si="1"/>
        <v>0.111</v>
      </c>
    </row>
    <row r="99" spans="2:5" x14ac:dyDescent="0.25">
      <c r="B99" s="4">
        <v>96</v>
      </c>
      <c r="C99" s="4">
        <v>175</v>
      </c>
      <c r="D99" s="4">
        <v>29</v>
      </c>
      <c r="E99" s="4">
        <f t="shared" si="1"/>
        <v>0.28999999999999998</v>
      </c>
    </row>
    <row r="100" spans="2:5" x14ac:dyDescent="0.25">
      <c r="B100" s="4">
        <v>97</v>
      </c>
      <c r="C100" s="4" t="s">
        <v>86</v>
      </c>
      <c r="D100" s="4">
        <v>85.03</v>
      </c>
      <c r="E100" s="4">
        <f t="shared" si="1"/>
        <v>0.85030000000000006</v>
      </c>
    </row>
    <row r="101" spans="2:5" x14ac:dyDescent="0.25">
      <c r="B101" s="4">
        <v>98</v>
      </c>
      <c r="C101" s="4" t="s">
        <v>87</v>
      </c>
      <c r="D101" s="4">
        <v>67.290000000000006</v>
      </c>
      <c r="E101" s="4">
        <f t="shared" si="1"/>
        <v>0.67290000000000005</v>
      </c>
    </row>
    <row r="102" spans="2:5" x14ac:dyDescent="0.25">
      <c r="B102" s="113" t="s">
        <v>4</v>
      </c>
      <c r="C102" s="114"/>
      <c r="D102" s="6">
        <f>SUM(D4:D101)</f>
        <v>10188.060000000001</v>
      </c>
      <c r="E102" s="6">
        <f>SUM(E4:E101)</f>
        <v>101.88059999999999</v>
      </c>
    </row>
  </sheetData>
  <mergeCells count="2">
    <mergeCell ref="B2:E2"/>
    <mergeCell ref="B102:C1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workbookViewId="0">
      <selection activeCell="E6" sqref="E6:F6"/>
    </sheetView>
  </sheetViews>
  <sheetFormatPr defaultRowHeight="15" x14ac:dyDescent="0.25"/>
  <cols>
    <col min="3" max="3" width="13.140625" customWidth="1"/>
    <col min="4" max="4" width="15.42578125" customWidth="1"/>
  </cols>
  <sheetData>
    <row r="3" spans="2:6" x14ac:dyDescent="0.25">
      <c r="B3" s="122" t="s">
        <v>95</v>
      </c>
      <c r="C3" s="123"/>
      <c r="D3" s="123"/>
      <c r="E3" s="123"/>
      <c r="F3" s="123"/>
    </row>
    <row r="4" spans="2:6" ht="45" customHeight="1" x14ac:dyDescent="0.25">
      <c r="B4" s="121" t="s">
        <v>90</v>
      </c>
      <c r="C4" s="121"/>
      <c r="D4" s="130" t="s">
        <v>96</v>
      </c>
      <c r="E4" s="115" t="s">
        <v>91</v>
      </c>
      <c r="F4" s="116"/>
    </row>
    <row r="5" spans="2:6" x14ac:dyDescent="0.25">
      <c r="B5" s="10" t="s">
        <v>92</v>
      </c>
      <c r="C5" s="11" t="s">
        <v>94</v>
      </c>
      <c r="D5" s="131"/>
      <c r="E5" s="117"/>
      <c r="F5" s="118"/>
    </row>
    <row r="6" spans="2:6" x14ac:dyDescent="0.25">
      <c r="B6" s="4">
        <v>100.99</v>
      </c>
      <c r="C6" s="4">
        <v>40.08</v>
      </c>
      <c r="D6" s="8">
        <v>10000000</v>
      </c>
      <c r="E6" s="119">
        <f>D6*B6</f>
        <v>1009900000</v>
      </c>
      <c r="F6" s="120"/>
    </row>
    <row r="7" spans="2:6" x14ac:dyDescent="0.25">
      <c r="B7" s="127" t="s">
        <v>93</v>
      </c>
      <c r="C7" s="128"/>
      <c r="D7" s="128"/>
      <c r="E7" s="128"/>
      <c r="F7" s="129"/>
    </row>
    <row r="8" spans="2:6" ht="36.75" customHeight="1" x14ac:dyDescent="0.25">
      <c r="B8" s="124" t="s">
        <v>97</v>
      </c>
      <c r="C8" s="125"/>
      <c r="D8" s="125"/>
      <c r="E8" s="125"/>
      <c r="F8" s="126"/>
    </row>
  </sheetData>
  <mergeCells count="7">
    <mergeCell ref="E4:F5"/>
    <mergeCell ref="E6:F6"/>
    <mergeCell ref="B4:C4"/>
    <mergeCell ref="B3:F3"/>
    <mergeCell ref="B8:F8"/>
    <mergeCell ref="B7:F7"/>
    <mergeCell ref="D4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1"/>
  <sheetViews>
    <sheetView topLeftCell="A181" zoomScale="55" zoomScaleNormal="55" workbookViewId="0">
      <selection activeCell="C3" sqref="C3"/>
    </sheetView>
  </sheetViews>
  <sheetFormatPr defaultRowHeight="15" x14ac:dyDescent="0.25"/>
  <cols>
    <col min="2" max="2" width="6.140625" customWidth="1"/>
    <col min="3" max="3" width="99.5703125" bestFit="1" customWidth="1"/>
    <col min="4" max="5" width="12.5703125" customWidth="1"/>
    <col min="6" max="6" width="11.28515625" customWidth="1"/>
    <col min="7" max="7" width="12.28515625" customWidth="1"/>
    <col min="8" max="8" width="12.5703125" customWidth="1"/>
    <col min="9" max="9" width="98.28515625" bestFit="1" customWidth="1"/>
    <col min="10" max="10" width="15.7109375" customWidth="1"/>
    <col min="11" max="11" width="19.140625" bestFit="1" customWidth="1"/>
    <col min="12" max="12" width="11" customWidth="1"/>
    <col min="13" max="13" width="18.5703125" bestFit="1" customWidth="1"/>
    <col min="14" max="14" width="11.7109375" customWidth="1"/>
  </cols>
  <sheetData>
    <row r="2" spans="2:14" ht="18.75" x14ac:dyDescent="0.25">
      <c r="B2" s="134" t="s">
        <v>98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2:14" ht="75" x14ac:dyDescent="0.25">
      <c r="B3" s="12" t="s">
        <v>99</v>
      </c>
      <c r="C3" s="13" t="s">
        <v>100</v>
      </c>
      <c r="D3" s="12" t="s">
        <v>101</v>
      </c>
      <c r="E3" s="12" t="s">
        <v>102</v>
      </c>
      <c r="F3" s="12" t="s">
        <v>103</v>
      </c>
      <c r="G3" s="12" t="s">
        <v>104</v>
      </c>
      <c r="H3" s="12" t="s">
        <v>105</v>
      </c>
      <c r="I3" s="12" t="s">
        <v>106</v>
      </c>
      <c r="J3" s="12" t="s">
        <v>107</v>
      </c>
      <c r="K3" s="12" t="s">
        <v>108</v>
      </c>
      <c r="L3" s="12" t="s">
        <v>109</v>
      </c>
      <c r="M3" s="14" t="s">
        <v>110</v>
      </c>
      <c r="N3" s="14" t="s">
        <v>111</v>
      </c>
    </row>
    <row r="4" spans="2:14" ht="18.75" x14ac:dyDescent="0.25">
      <c r="B4" s="135" t="s">
        <v>112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4" ht="18.75" x14ac:dyDescent="0.25">
      <c r="B5" s="15"/>
      <c r="C5" s="16" t="s">
        <v>113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 ht="18.75" x14ac:dyDescent="0.25">
      <c r="B6" s="18">
        <v>1</v>
      </c>
      <c r="C6" s="19" t="s">
        <v>114</v>
      </c>
      <c r="D6" s="20">
        <v>1</v>
      </c>
      <c r="E6" s="20">
        <f>F6*3.28</f>
        <v>16.399999999999999</v>
      </c>
      <c r="F6" s="18">
        <v>5</v>
      </c>
      <c r="G6" s="18">
        <v>2013</v>
      </c>
      <c r="H6" s="18">
        <v>5</v>
      </c>
      <c r="I6" s="20" t="s">
        <v>115</v>
      </c>
      <c r="J6" s="18" t="s">
        <v>116</v>
      </c>
      <c r="K6" s="18">
        <v>38.94</v>
      </c>
      <c r="L6" s="18">
        <v>26.45</v>
      </c>
      <c r="M6" s="21">
        <v>1029.963</v>
      </c>
      <c r="N6" s="21">
        <f>M6*10.764</f>
        <v>11086.521731999999</v>
      </c>
    </row>
    <row r="7" spans="2:14" ht="36" x14ac:dyDescent="0.25">
      <c r="B7" s="18">
        <v>2</v>
      </c>
      <c r="C7" s="19" t="s">
        <v>117</v>
      </c>
      <c r="D7" s="20">
        <v>1</v>
      </c>
      <c r="E7" s="20">
        <f>F7*3.28</f>
        <v>14.76</v>
      </c>
      <c r="F7" s="18">
        <v>4.5</v>
      </c>
      <c r="G7" s="18">
        <v>2013</v>
      </c>
      <c r="H7" s="18">
        <v>25</v>
      </c>
      <c r="I7" s="20" t="s">
        <v>115</v>
      </c>
      <c r="J7" s="18" t="s">
        <v>116</v>
      </c>
      <c r="K7" s="18">
        <v>59.865000000000002</v>
      </c>
      <c r="L7" s="18">
        <v>26.44</v>
      </c>
      <c r="M7" s="21">
        <v>1582.8306000000002</v>
      </c>
      <c r="N7" s="21">
        <f t="shared" ref="N7:N70" si="0">M7*10.764</f>
        <v>17037.588578400002</v>
      </c>
    </row>
    <row r="8" spans="2:14" ht="21" x14ac:dyDescent="0.25">
      <c r="B8" s="18">
        <v>3</v>
      </c>
      <c r="C8" s="19" t="s">
        <v>118</v>
      </c>
      <c r="D8" s="20">
        <v>1</v>
      </c>
      <c r="E8" s="20">
        <f t="shared" ref="E8:E13" si="1">F8*3.28</f>
        <v>41</v>
      </c>
      <c r="F8" s="18">
        <f>22-4.5-5</f>
        <v>12.5</v>
      </c>
      <c r="G8" s="18">
        <v>2013</v>
      </c>
      <c r="H8" s="18">
        <v>25</v>
      </c>
      <c r="I8" s="22" t="s">
        <v>119</v>
      </c>
      <c r="J8" s="18" t="s">
        <v>116</v>
      </c>
      <c r="K8" s="18">
        <v>16.89</v>
      </c>
      <c r="L8" s="18">
        <v>26.44</v>
      </c>
      <c r="M8" s="21">
        <v>446.57160000000005</v>
      </c>
      <c r="N8" s="21">
        <f t="shared" si="0"/>
        <v>4806.8967024000003</v>
      </c>
    </row>
    <row r="9" spans="2:14" ht="36" x14ac:dyDescent="0.25">
      <c r="B9" s="18">
        <v>4</v>
      </c>
      <c r="C9" s="19" t="s">
        <v>120</v>
      </c>
      <c r="D9" s="20">
        <v>1</v>
      </c>
      <c r="E9" s="20">
        <f t="shared" si="1"/>
        <v>14.760000000000002</v>
      </c>
      <c r="F9" s="18">
        <f>11.3-6.8</f>
        <v>4.5000000000000009</v>
      </c>
      <c r="G9" s="18">
        <v>2013</v>
      </c>
      <c r="H9" s="18">
        <v>25</v>
      </c>
      <c r="I9" s="20" t="s">
        <v>115</v>
      </c>
      <c r="J9" s="18" t="s">
        <v>116</v>
      </c>
      <c r="K9" s="18">
        <v>43.44</v>
      </c>
      <c r="L9" s="18">
        <v>26.44</v>
      </c>
      <c r="M9" s="21">
        <v>1148.5536</v>
      </c>
      <c r="N9" s="21">
        <f t="shared" si="0"/>
        <v>12363.0309504</v>
      </c>
    </row>
    <row r="10" spans="2:14" ht="36" x14ac:dyDescent="0.25">
      <c r="B10" s="18">
        <v>5</v>
      </c>
      <c r="C10" s="19" t="s">
        <v>121</v>
      </c>
      <c r="D10" s="20">
        <v>1</v>
      </c>
      <c r="E10" s="20">
        <f t="shared" si="1"/>
        <v>26.24</v>
      </c>
      <c r="F10" s="18">
        <f>22-9-5</f>
        <v>8</v>
      </c>
      <c r="G10" s="18">
        <v>2013</v>
      </c>
      <c r="H10" s="18">
        <v>25</v>
      </c>
      <c r="I10" s="20" t="s">
        <v>115</v>
      </c>
      <c r="J10" s="18" t="s">
        <v>116</v>
      </c>
      <c r="K10" s="18">
        <v>8.89</v>
      </c>
      <c r="L10" s="18">
        <v>26.44</v>
      </c>
      <c r="M10" s="21">
        <v>235.05160000000004</v>
      </c>
      <c r="N10" s="21">
        <f t="shared" si="0"/>
        <v>2530.0954224000002</v>
      </c>
    </row>
    <row r="11" spans="2:14" ht="36" x14ac:dyDescent="0.25">
      <c r="B11" s="18">
        <v>6</v>
      </c>
      <c r="C11" s="19" t="s">
        <v>122</v>
      </c>
      <c r="D11" s="20">
        <v>1</v>
      </c>
      <c r="E11" s="20">
        <f t="shared" si="1"/>
        <v>18.695999999999998</v>
      </c>
      <c r="F11" s="18">
        <f>22-11.3-5</f>
        <v>5.6999999999999993</v>
      </c>
      <c r="G11" s="18">
        <v>2013</v>
      </c>
      <c r="H11" s="18">
        <v>25</v>
      </c>
      <c r="I11" s="20" t="s">
        <v>115</v>
      </c>
      <c r="J11" s="18" t="s">
        <v>116</v>
      </c>
      <c r="K11" s="18">
        <v>22.44</v>
      </c>
      <c r="L11" s="18">
        <v>26.44</v>
      </c>
      <c r="M11" s="21">
        <v>593.31360000000006</v>
      </c>
      <c r="N11" s="21">
        <f t="shared" si="0"/>
        <v>6386.4275904000006</v>
      </c>
    </row>
    <row r="12" spans="2:14" ht="36" x14ac:dyDescent="0.25">
      <c r="B12" s="18">
        <v>7</v>
      </c>
      <c r="C12" s="19" t="s">
        <v>123</v>
      </c>
      <c r="D12" s="20">
        <v>1</v>
      </c>
      <c r="E12" s="20">
        <f t="shared" si="1"/>
        <v>16.728000000000005</v>
      </c>
      <c r="F12" s="18">
        <f>22-16.9</f>
        <v>5.1000000000000014</v>
      </c>
      <c r="G12" s="18">
        <v>2013</v>
      </c>
      <c r="H12" s="18">
        <v>25</v>
      </c>
      <c r="I12" s="20" t="s">
        <v>115</v>
      </c>
      <c r="J12" s="18" t="s">
        <v>116</v>
      </c>
      <c r="K12" s="18">
        <v>22.44</v>
      </c>
      <c r="L12" s="18">
        <v>26.44</v>
      </c>
      <c r="M12" s="21">
        <v>593.31360000000006</v>
      </c>
      <c r="N12" s="21">
        <f t="shared" si="0"/>
        <v>6386.4275904000006</v>
      </c>
    </row>
    <row r="13" spans="2:14" ht="18.75" x14ac:dyDescent="0.25">
      <c r="B13" s="18">
        <v>6</v>
      </c>
      <c r="C13" s="19" t="s">
        <v>124</v>
      </c>
      <c r="D13" s="20">
        <v>1</v>
      </c>
      <c r="E13" s="20">
        <f t="shared" si="1"/>
        <v>73.8</v>
      </c>
      <c r="F13" s="18">
        <v>22.5</v>
      </c>
      <c r="G13" s="18">
        <v>2013</v>
      </c>
      <c r="H13" s="18">
        <v>25</v>
      </c>
      <c r="I13" s="20" t="s">
        <v>115</v>
      </c>
      <c r="J13" s="18" t="s">
        <v>116</v>
      </c>
      <c r="K13" s="18">
        <v>3.42</v>
      </c>
      <c r="L13" s="18">
        <v>11.92</v>
      </c>
      <c r="M13" s="21">
        <v>40.766399999999997</v>
      </c>
      <c r="N13" s="21">
        <f t="shared" si="0"/>
        <v>438.80952959999996</v>
      </c>
    </row>
    <row r="14" spans="2:14" ht="18.75" x14ac:dyDescent="0.25">
      <c r="B14" s="18">
        <v>7</v>
      </c>
      <c r="C14" s="19" t="s">
        <v>125</v>
      </c>
      <c r="D14" s="20">
        <v>1</v>
      </c>
      <c r="E14" s="20">
        <f>F14*3.28</f>
        <v>22.959999999999997</v>
      </c>
      <c r="F14" s="23">
        <v>7</v>
      </c>
      <c r="G14" s="18">
        <v>2013</v>
      </c>
      <c r="H14" s="18">
        <v>7</v>
      </c>
      <c r="I14" s="20" t="s">
        <v>115</v>
      </c>
      <c r="J14" s="18" t="s">
        <v>116</v>
      </c>
      <c r="K14" s="18">
        <v>119</v>
      </c>
      <c r="L14" s="18">
        <v>88.35</v>
      </c>
      <c r="M14" s="21">
        <v>10513.65</v>
      </c>
      <c r="N14" s="21">
        <f t="shared" si="0"/>
        <v>113168.92859999998</v>
      </c>
    </row>
    <row r="15" spans="2:14" ht="18.75" x14ac:dyDescent="0.25">
      <c r="B15" s="18">
        <v>8</v>
      </c>
      <c r="C15" s="19" t="s">
        <v>126</v>
      </c>
      <c r="D15" s="20">
        <v>1</v>
      </c>
      <c r="E15" s="20">
        <f t="shared" ref="E15:E55" si="2">F15*3.28</f>
        <v>16.399999999999999</v>
      </c>
      <c r="F15" s="18">
        <v>5</v>
      </c>
      <c r="G15" s="18">
        <v>2013</v>
      </c>
      <c r="H15" s="18">
        <v>5</v>
      </c>
      <c r="I15" s="20" t="s">
        <v>115</v>
      </c>
      <c r="J15" s="18" t="s">
        <v>116</v>
      </c>
      <c r="K15" s="18">
        <v>56</v>
      </c>
      <c r="L15" s="18">
        <v>88.35</v>
      </c>
      <c r="M15" s="21">
        <v>4947.5999999999995</v>
      </c>
      <c r="N15" s="21">
        <f t="shared" si="0"/>
        <v>53255.96639999999</v>
      </c>
    </row>
    <row r="16" spans="2:14" ht="36" x14ac:dyDescent="0.25">
      <c r="B16" s="18">
        <v>9</v>
      </c>
      <c r="C16" s="19" t="s">
        <v>127</v>
      </c>
      <c r="D16" s="20">
        <v>1</v>
      </c>
      <c r="E16" s="20">
        <f t="shared" si="2"/>
        <v>6.56</v>
      </c>
      <c r="F16" s="23">
        <v>2</v>
      </c>
      <c r="G16" s="18">
        <v>2013</v>
      </c>
      <c r="H16" s="18">
        <v>2</v>
      </c>
      <c r="I16" s="20" t="s">
        <v>115</v>
      </c>
      <c r="J16" s="18" t="s">
        <v>116</v>
      </c>
      <c r="K16" s="18">
        <v>7</v>
      </c>
      <c r="L16" s="18">
        <v>101.35</v>
      </c>
      <c r="M16" s="21">
        <v>709.44999999999993</v>
      </c>
      <c r="N16" s="21">
        <f t="shared" si="0"/>
        <v>7636.5197999999991</v>
      </c>
    </row>
    <row r="17" spans="2:14" ht="18.75" x14ac:dyDescent="0.3">
      <c r="B17" s="18">
        <v>10</v>
      </c>
      <c r="C17" s="19" t="s">
        <v>128</v>
      </c>
      <c r="D17" s="20">
        <v>1</v>
      </c>
      <c r="E17" s="20">
        <f t="shared" si="2"/>
        <v>16.399999999999999</v>
      </c>
      <c r="F17" s="24">
        <v>5</v>
      </c>
      <c r="G17" s="18">
        <v>2013</v>
      </c>
      <c r="H17" s="18">
        <v>5</v>
      </c>
      <c r="I17" s="20" t="s">
        <v>115</v>
      </c>
      <c r="J17" s="18" t="s">
        <v>116</v>
      </c>
      <c r="K17" s="18">
        <v>126.675</v>
      </c>
      <c r="L17" s="18">
        <v>25.675000000000001</v>
      </c>
      <c r="M17" s="21">
        <v>3252.3806250000002</v>
      </c>
      <c r="N17" s="21">
        <f t="shared" si="0"/>
        <v>35008.625047499998</v>
      </c>
    </row>
    <row r="18" spans="2:14" ht="18.75" x14ac:dyDescent="0.3">
      <c r="B18" s="18">
        <v>11</v>
      </c>
      <c r="C18" s="19" t="s">
        <v>129</v>
      </c>
      <c r="D18" s="20">
        <v>1</v>
      </c>
      <c r="E18" s="20">
        <f t="shared" si="2"/>
        <v>22.959999999999997</v>
      </c>
      <c r="F18" s="24">
        <v>7</v>
      </c>
      <c r="G18" s="18">
        <v>2013</v>
      </c>
      <c r="H18" s="18">
        <v>7</v>
      </c>
      <c r="I18" s="20" t="s">
        <v>115</v>
      </c>
      <c r="J18" s="18" t="s">
        <v>116</v>
      </c>
      <c r="K18" s="18">
        <v>21.675000000000001</v>
      </c>
      <c r="L18" s="18">
        <v>25.675000000000001</v>
      </c>
      <c r="M18" s="21">
        <v>556.50562500000001</v>
      </c>
      <c r="N18" s="21">
        <f t="shared" si="0"/>
        <v>5990.2265474999995</v>
      </c>
    </row>
    <row r="19" spans="2:14" ht="18.75" x14ac:dyDescent="0.3">
      <c r="B19" s="18">
        <v>12</v>
      </c>
      <c r="C19" s="19" t="s">
        <v>130</v>
      </c>
      <c r="D19" s="20">
        <v>1</v>
      </c>
      <c r="E19" s="20">
        <f t="shared" si="2"/>
        <v>22.959999999999997</v>
      </c>
      <c r="F19" s="24">
        <v>7</v>
      </c>
      <c r="G19" s="18">
        <v>2013</v>
      </c>
      <c r="H19" s="18">
        <v>7</v>
      </c>
      <c r="I19" s="20" t="s">
        <v>115</v>
      </c>
      <c r="J19" s="18" t="s">
        <v>116</v>
      </c>
      <c r="K19" s="18">
        <v>14.675000000000001</v>
      </c>
      <c r="L19" s="18">
        <v>25.675000000000001</v>
      </c>
      <c r="M19" s="21">
        <v>376.78062500000004</v>
      </c>
      <c r="N19" s="21">
        <f t="shared" si="0"/>
        <v>4055.6666475000002</v>
      </c>
    </row>
    <row r="20" spans="2:14" ht="18.75" x14ac:dyDescent="0.3">
      <c r="B20" s="18">
        <v>13</v>
      </c>
      <c r="C20" s="19" t="s">
        <v>131</v>
      </c>
      <c r="D20" s="20">
        <v>1</v>
      </c>
      <c r="E20" s="20">
        <f t="shared" si="2"/>
        <v>22.959999999999997</v>
      </c>
      <c r="F20" s="24">
        <v>7</v>
      </c>
      <c r="G20" s="18">
        <v>2013</v>
      </c>
      <c r="H20" s="18">
        <v>7</v>
      </c>
      <c r="I20" s="20" t="s">
        <v>115</v>
      </c>
      <c r="J20" s="18" t="s">
        <v>116</v>
      </c>
      <c r="K20" s="18">
        <v>21.675000000000001</v>
      </c>
      <c r="L20" s="18">
        <v>25.675000000000001</v>
      </c>
      <c r="M20" s="21">
        <v>556.50562500000001</v>
      </c>
      <c r="N20" s="21">
        <f t="shared" si="0"/>
        <v>5990.2265474999995</v>
      </c>
    </row>
    <row r="21" spans="2:14" ht="36" x14ac:dyDescent="0.3">
      <c r="B21" s="18">
        <v>14</v>
      </c>
      <c r="C21" s="19" t="s">
        <v>132</v>
      </c>
      <c r="D21" s="20">
        <v>1</v>
      </c>
      <c r="E21" s="20">
        <f t="shared" si="2"/>
        <v>22.959999999999997</v>
      </c>
      <c r="F21" s="24">
        <v>7</v>
      </c>
      <c r="G21" s="18">
        <v>2013</v>
      </c>
      <c r="H21" s="18">
        <v>7</v>
      </c>
      <c r="I21" s="20" t="s">
        <v>115</v>
      </c>
      <c r="J21" s="18" t="s">
        <v>116</v>
      </c>
      <c r="K21" s="18">
        <v>8.35</v>
      </c>
      <c r="L21" s="18">
        <v>25.675000000000001</v>
      </c>
      <c r="M21" s="21">
        <v>214.38624999999999</v>
      </c>
      <c r="N21" s="21">
        <f t="shared" si="0"/>
        <v>2307.6535949999998</v>
      </c>
    </row>
    <row r="22" spans="2:14" ht="18.75" x14ac:dyDescent="0.3">
      <c r="B22" s="18">
        <v>15</v>
      </c>
      <c r="C22" s="19" t="s">
        <v>133</v>
      </c>
      <c r="D22" s="20">
        <v>1</v>
      </c>
      <c r="E22" s="20">
        <f t="shared" si="2"/>
        <v>16.399999999999999</v>
      </c>
      <c r="F22" s="24">
        <v>5</v>
      </c>
      <c r="G22" s="18">
        <v>2013</v>
      </c>
      <c r="H22" s="18">
        <v>5</v>
      </c>
      <c r="I22" s="20" t="s">
        <v>115</v>
      </c>
      <c r="J22" s="18" t="s">
        <v>116</v>
      </c>
      <c r="K22" s="18">
        <v>126.675</v>
      </c>
      <c r="L22" s="18">
        <v>25.675000000000001</v>
      </c>
      <c r="M22" s="21">
        <v>3252.3806250000002</v>
      </c>
      <c r="N22" s="21">
        <f t="shared" si="0"/>
        <v>35008.625047499998</v>
      </c>
    </row>
    <row r="23" spans="2:14" ht="18.75" x14ac:dyDescent="0.3">
      <c r="B23" s="18">
        <v>16</v>
      </c>
      <c r="C23" s="19" t="s">
        <v>134</v>
      </c>
      <c r="D23" s="20">
        <v>1</v>
      </c>
      <c r="E23" s="20">
        <f t="shared" si="2"/>
        <v>16.399999999999999</v>
      </c>
      <c r="F23" s="24">
        <v>5</v>
      </c>
      <c r="G23" s="18">
        <v>2013</v>
      </c>
      <c r="H23" s="18">
        <v>5</v>
      </c>
      <c r="I23" s="20" t="s">
        <v>115</v>
      </c>
      <c r="J23" s="18" t="s">
        <v>116</v>
      </c>
      <c r="K23" s="18">
        <v>29.35</v>
      </c>
      <c r="L23" s="18">
        <v>25.675000000000001</v>
      </c>
      <c r="M23" s="21">
        <v>753.56125000000009</v>
      </c>
      <c r="N23" s="21">
        <f t="shared" si="0"/>
        <v>8111.3332950000004</v>
      </c>
    </row>
    <row r="24" spans="2:14" ht="18.75" x14ac:dyDescent="0.3">
      <c r="B24" s="18">
        <v>17</v>
      </c>
      <c r="C24" s="19" t="s">
        <v>135</v>
      </c>
      <c r="D24" s="20">
        <v>1</v>
      </c>
      <c r="E24" s="20">
        <f t="shared" si="2"/>
        <v>16.399999999999999</v>
      </c>
      <c r="F24" s="24">
        <v>5</v>
      </c>
      <c r="G24" s="18">
        <v>2013</v>
      </c>
      <c r="H24" s="18">
        <v>5</v>
      </c>
      <c r="I24" s="20" t="s">
        <v>115</v>
      </c>
      <c r="J24" s="18" t="s">
        <v>116</v>
      </c>
      <c r="K24" s="18">
        <v>7.6749999999999998</v>
      </c>
      <c r="L24" s="18">
        <v>25.675000000000001</v>
      </c>
      <c r="M24" s="21">
        <v>197.05562499999999</v>
      </c>
      <c r="N24" s="21">
        <f t="shared" si="0"/>
        <v>2121.1067475</v>
      </c>
    </row>
    <row r="25" spans="2:14" ht="18.75" x14ac:dyDescent="0.3">
      <c r="B25" s="18">
        <v>18</v>
      </c>
      <c r="C25" s="19" t="s">
        <v>136</v>
      </c>
      <c r="D25" s="20">
        <v>1</v>
      </c>
      <c r="E25" s="20">
        <f t="shared" si="2"/>
        <v>13.12</v>
      </c>
      <c r="F25" s="24">
        <v>4</v>
      </c>
      <c r="G25" s="18">
        <v>2013</v>
      </c>
      <c r="H25" s="18">
        <v>4</v>
      </c>
      <c r="I25" s="20" t="s">
        <v>115</v>
      </c>
      <c r="J25" s="18" t="s">
        <v>116</v>
      </c>
      <c r="K25" s="18">
        <v>7.6749999999999998</v>
      </c>
      <c r="L25" s="18">
        <v>25.675000000000001</v>
      </c>
      <c r="M25" s="21">
        <v>197.05562499999999</v>
      </c>
      <c r="N25" s="21">
        <f t="shared" si="0"/>
        <v>2121.1067475</v>
      </c>
    </row>
    <row r="26" spans="2:14" ht="18.75" x14ac:dyDescent="0.25">
      <c r="B26" s="18">
        <v>19</v>
      </c>
      <c r="C26" s="19" t="s">
        <v>137</v>
      </c>
      <c r="D26" s="18">
        <v>1</v>
      </c>
      <c r="E26" s="20">
        <f t="shared" si="2"/>
        <v>16.399999999999999</v>
      </c>
      <c r="F26" s="18">
        <v>5</v>
      </c>
      <c r="G26" s="18">
        <v>2013</v>
      </c>
      <c r="H26" s="18">
        <v>5</v>
      </c>
      <c r="I26" s="20" t="s">
        <v>115</v>
      </c>
      <c r="J26" s="18" t="s">
        <v>116</v>
      </c>
      <c r="K26" s="18">
        <v>7.6749999999999998</v>
      </c>
      <c r="L26" s="18">
        <v>25.675000000000001</v>
      </c>
      <c r="M26" s="21">
        <v>197.05562499999999</v>
      </c>
      <c r="N26" s="21">
        <f t="shared" si="0"/>
        <v>2121.1067475</v>
      </c>
    </row>
    <row r="27" spans="2:14" ht="18.75" x14ac:dyDescent="0.25">
      <c r="B27" s="18">
        <v>20</v>
      </c>
      <c r="C27" s="19" t="s">
        <v>138</v>
      </c>
      <c r="D27" s="18">
        <v>1</v>
      </c>
      <c r="E27" s="20">
        <f t="shared" si="2"/>
        <v>22.959999999999997</v>
      </c>
      <c r="F27" s="18">
        <v>7</v>
      </c>
      <c r="G27" s="18">
        <v>2013</v>
      </c>
      <c r="H27" s="18">
        <v>7</v>
      </c>
      <c r="I27" s="20" t="s">
        <v>115</v>
      </c>
      <c r="J27" s="18" t="s">
        <v>116</v>
      </c>
      <c r="K27" s="18">
        <v>176.245</v>
      </c>
      <c r="L27" s="18">
        <v>26.35</v>
      </c>
      <c r="M27" s="21">
        <v>4644.0557500000004</v>
      </c>
      <c r="N27" s="21">
        <f t="shared" si="0"/>
        <v>49988.616093000004</v>
      </c>
    </row>
    <row r="28" spans="2:14" ht="18.75" x14ac:dyDescent="0.25">
      <c r="B28" s="18">
        <v>21</v>
      </c>
      <c r="C28" s="19" t="s">
        <v>139</v>
      </c>
      <c r="D28" s="18">
        <v>1</v>
      </c>
      <c r="E28" s="20">
        <f t="shared" si="2"/>
        <v>22.959999999999997</v>
      </c>
      <c r="F28" s="18">
        <v>7</v>
      </c>
      <c r="G28" s="18">
        <v>2013</v>
      </c>
      <c r="H28" s="18">
        <v>7</v>
      </c>
      <c r="I28" s="20" t="s">
        <v>115</v>
      </c>
      <c r="J28" s="18" t="s">
        <v>116</v>
      </c>
      <c r="K28" s="18">
        <v>176.27</v>
      </c>
      <c r="L28" s="18">
        <v>51.35</v>
      </c>
      <c r="M28" s="21">
        <v>10133.209999999999</v>
      </c>
      <c r="N28" s="21">
        <f t="shared" si="0"/>
        <v>109073.87243999998</v>
      </c>
    </row>
    <row r="29" spans="2:14" ht="18.75" x14ac:dyDescent="0.25">
      <c r="B29" s="18">
        <f>B28+1</f>
        <v>22</v>
      </c>
      <c r="C29" s="19" t="s">
        <v>140</v>
      </c>
      <c r="D29" s="18">
        <v>1</v>
      </c>
      <c r="E29" s="20">
        <f t="shared" si="2"/>
        <v>22.959999999999997</v>
      </c>
      <c r="F29" s="23">
        <v>7</v>
      </c>
      <c r="G29" s="18">
        <v>2013</v>
      </c>
      <c r="H29" s="18">
        <v>7</v>
      </c>
      <c r="I29" s="25" t="s">
        <v>141</v>
      </c>
      <c r="J29" s="18" t="s">
        <v>116</v>
      </c>
      <c r="K29" s="18">
        <v>35.86</v>
      </c>
      <c r="L29" s="18">
        <v>24</v>
      </c>
      <c r="M29" s="21">
        <v>860.64</v>
      </c>
      <c r="N29" s="21">
        <f t="shared" si="0"/>
        <v>9263.9289599999993</v>
      </c>
    </row>
    <row r="30" spans="2:14" ht="18.75" x14ac:dyDescent="0.25">
      <c r="B30" s="18">
        <f t="shared" ref="B30:B41" si="3">B29+1</f>
        <v>23</v>
      </c>
      <c r="C30" s="19" t="s">
        <v>142</v>
      </c>
      <c r="D30" s="18">
        <v>1</v>
      </c>
      <c r="E30" s="20">
        <f t="shared" si="2"/>
        <v>11.479999999999999</v>
      </c>
      <c r="F30" s="23">
        <v>3.5</v>
      </c>
      <c r="G30" s="18">
        <v>2013</v>
      </c>
      <c r="H30" s="18">
        <v>3.5</v>
      </c>
      <c r="I30" s="20" t="s">
        <v>143</v>
      </c>
      <c r="J30" s="18" t="s">
        <v>116</v>
      </c>
      <c r="K30" s="18">
        <v>6.9</v>
      </c>
      <c r="L30" s="18">
        <v>6.3</v>
      </c>
      <c r="M30" s="21">
        <v>43.47</v>
      </c>
      <c r="N30" s="21">
        <f t="shared" si="0"/>
        <v>467.91107999999997</v>
      </c>
    </row>
    <row r="31" spans="2:14" ht="18.75" x14ac:dyDescent="0.25">
      <c r="B31" s="18">
        <f t="shared" si="3"/>
        <v>24</v>
      </c>
      <c r="C31" s="19" t="s">
        <v>144</v>
      </c>
      <c r="D31" s="18">
        <v>1</v>
      </c>
      <c r="E31" s="20">
        <f t="shared" si="2"/>
        <v>11.479999999999999</v>
      </c>
      <c r="F31" s="23">
        <v>3.5</v>
      </c>
      <c r="G31" s="18">
        <v>2013</v>
      </c>
      <c r="H31" s="18">
        <v>3.5</v>
      </c>
      <c r="I31" s="20" t="s">
        <v>143</v>
      </c>
      <c r="J31" s="18" t="s">
        <v>116</v>
      </c>
      <c r="K31" s="18">
        <v>6.2</v>
      </c>
      <c r="L31" s="18">
        <v>4.5</v>
      </c>
      <c r="M31" s="21">
        <v>27.900000000000002</v>
      </c>
      <c r="N31" s="21">
        <f t="shared" si="0"/>
        <v>300.31560000000002</v>
      </c>
    </row>
    <row r="32" spans="2:14" ht="18.75" x14ac:dyDescent="0.25">
      <c r="B32" s="18">
        <f t="shared" si="3"/>
        <v>25</v>
      </c>
      <c r="C32" s="19" t="s">
        <v>145</v>
      </c>
      <c r="D32" s="18">
        <v>1</v>
      </c>
      <c r="E32" s="20">
        <f t="shared" si="2"/>
        <v>11.479999999999999</v>
      </c>
      <c r="F32" s="23">
        <v>3.5</v>
      </c>
      <c r="G32" s="18">
        <v>2013</v>
      </c>
      <c r="H32" s="18">
        <v>3.5</v>
      </c>
      <c r="I32" s="20" t="s">
        <v>143</v>
      </c>
      <c r="J32" s="18" t="s">
        <v>116</v>
      </c>
      <c r="K32" s="18">
        <v>11.4</v>
      </c>
      <c r="L32" s="18">
        <v>3.5</v>
      </c>
      <c r="M32" s="21">
        <v>39.9</v>
      </c>
      <c r="N32" s="21">
        <f t="shared" si="0"/>
        <v>429.48359999999997</v>
      </c>
    </row>
    <row r="33" spans="2:14" ht="18.75" x14ac:dyDescent="0.25">
      <c r="B33" s="18">
        <f t="shared" si="3"/>
        <v>26</v>
      </c>
      <c r="C33" s="19" t="s">
        <v>146</v>
      </c>
      <c r="D33" s="18">
        <v>1</v>
      </c>
      <c r="E33" s="20">
        <f t="shared" si="2"/>
        <v>11.479999999999999</v>
      </c>
      <c r="F33" s="23">
        <v>3.5</v>
      </c>
      <c r="G33" s="18">
        <v>2013</v>
      </c>
      <c r="H33" s="18">
        <v>3.5</v>
      </c>
      <c r="I33" s="20" t="s">
        <v>143</v>
      </c>
      <c r="J33" s="18" t="s">
        <v>116</v>
      </c>
      <c r="K33" s="18">
        <v>5.2</v>
      </c>
      <c r="L33" s="18">
        <v>3.7</v>
      </c>
      <c r="M33" s="21">
        <v>19.240000000000002</v>
      </c>
      <c r="N33" s="21">
        <f t="shared" si="0"/>
        <v>207.09936000000002</v>
      </c>
    </row>
    <row r="34" spans="2:14" ht="18.75" x14ac:dyDescent="0.25">
      <c r="B34" s="18">
        <f t="shared" si="3"/>
        <v>27</v>
      </c>
      <c r="C34" s="19" t="s">
        <v>147</v>
      </c>
      <c r="D34" s="18">
        <v>1</v>
      </c>
      <c r="E34" s="20">
        <f t="shared" si="2"/>
        <v>11.479999999999999</v>
      </c>
      <c r="F34" s="23">
        <v>3.5</v>
      </c>
      <c r="G34" s="18">
        <v>2013</v>
      </c>
      <c r="H34" s="18">
        <v>3.5</v>
      </c>
      <c r="I34" s="20" t="s">
        <v>143</v>
      </c>
      <c r="J34" s="18" t="s">
        <v>116</v>
      </c>
      <c r="K34" s="18">
        <v>13.3</v>
      </c>
      <c r="L34" s="18">
        <v>2</v>
      </c>
      <c r="M34" s="21">
        <v>26.6</v>
      </c>
      <c r="N34" s="21">
        <f t="shared" si="0"/>
        <v>286.32240000000002</v>
      </c>
    </row>
    <row r="35" spans="2:14" ht="18.75" x14ac:dyDescent="0.25">
      <c r="B35" s="18">
        <f t="shared" si="3"/>
        <v>28</v>
      </c>
      <c r="C35" s="19" t="s">
        <v>148</v>
      </c>
      <c r="D35" s="18">
        <v>1</v>
      </c>
      <c r="E35" s="20">
        <f t="shared" si="2"/>
        <v>11.479999999999999</v>
      </c>
      <c r="F35" s="23">
        <v>3.5</v>
      </c>
      <c r="G35" s="18">
        <v>2013</v>
      </c>
      <c r="H35" s="18">
        <v>3.5</v>
      </c>
      <c r="I35" s="20" t="s">
        <v>143</v>
      </c>
      <c r="J35" s="18" t="s">
        <v>116</v>
      </c>
      <c r="K35" s="18">
        <v>3.9</v>
      </c>
      <c r="L35" s="18">
        <v>2.4</v>
      </c>
      <c r="M35" s="21">
        <v>9.36</v>
      </c>
      <c r="N35" s="21">
        <f t="shared" si="0"/>
        <v>100.75103999999999</v>
      </c>
    </row>
    <row r="36" spans="2:14" ht="18.75" x14ac:dyDescent="0.25">
      <c r="B36" s="18">
        <f t="shared" si="3"/>
        <v>29</v>
      </c>
      <c r="C36" s="26" t="s">
        <v>149</v>
      </c>
      <c r="D36" s="18">
        <v>1</v>
      </c>
      <c r="E36" s="20">
        <f t="shared" si="2"/>
        <v>11.479999999999999</v>
      </c>
      <c r="F36" s="23">
        <v>3.5</v>
      </c>
      <c r="G36" s="18">
        <v>2013</v>
      </c>
      <c r="H36" s="18">
        <v>3.5</v>
      </c>
      <c r="I36" s="20" t="s">
        <v>143</v>
      </c>
      <c r="J36" s="18" t="s">
        <v>116</v>
      </c>
      <c r="K36" s="18">
        <v>3.9</v>
      </c>
      <c r="L36" s="18">
        <v>2.4</v>
      </c>
      <c r="M36" s="21">
        <v>30.78</v>
      </c>
      <c r="N36" s="21">
        <f t="shared" si="0"/>
        <v>331.31592000000001</v>
      </c>
    </row>
    <row r="37" spans="2:14" ht="18.75" x14ac:dyDescent="0.25">
      <c r="B37" s="18">
        <f t="shared" si="3"/>
        <v>30</v>
      </c>
      <c r="C37" s="19" t="s">
        <v>150</v>
      </c>
      <c r="D37" s="18">
        <v>1</v>
      </c>
      <c r="E37" s="20">
        <f t="shared" si="2"/>
        <v>11.479999999999999</v>
      </c>
      <c r="F37" s="18">
        <v>3.5</v>
      </c>
      <c r="G37" s="18">
        <v>2013</v>
      </c>
      <c r="H37" s="18">
        <v>3.5</v>
      </c>
      <c r="I37" s="20" t="s">
        <v>143</v>
      </c>
      <c r="J37" s="18" t="s">
        <v>116</v>
      </c>
      <c r="K37" s="18">
        <v>4.2</v>
      </c>
      <c r="L37" s="18">
        <v>5.0999999999999996</v>
      </c>
      <c r="M37" s="21">
        <v>21.419999999999998</v>
      </c>
      <c r="N37" s="21">
        <f t="shared" si="0"/>
        <v>230.56487999999996</v>
      </c>
    </row>
    <row r="38" spans="2:14" ht="18.75" x14ac:dyDescent="0.25">
      <c r="B38" s="18">
        <f t="shared" si="3"/>
        <v>31</v>
      </c>
      <c r="C38" s="19" t="s">
        <v>151</v>
      </c>
      <c r="D38" s="18">
        <v>1</v>
      </c>
      <c r="E38" s="20">
        <f t="shared" si="2"/>
        <v>11.479999999999999</v>
      </c>
      <c r="F38" s="23">
        <v>3.5</v>
      </c>
      <c r="G38" s="18">
        <v>2013</v>
      </c>
      <c r="H38" s="18">
        <v>3.5</v>
      </c>
      <c r="I38" s="20" t="s">
        <v>143</v>
      </c>
      <c r="J38" s="18" t="s">
        <v>116</v>
      </c>
      <c r="K38" s="18">
        <v>2.4</v>
      </c>
      <c r="L38" s="18">
        <v>3.9</v>
      </c>
      <c r="M38" s="21">
        <v>9.36</v>
      </c>
      <c r="N38" s="21">
        <f t="shared" si="0"/>
        <v>100.75103999999999</v>
      </c>
    </row>
    <row r="39" spans="2:14" ht="18.75" x14ac:dyDescent="0.25">
      <c r="B39" s="18">
        <f t="shared" si="3"/>
        <v>32</v>
      </c>
      <c r="C39" s="19" t="s">
        <v>152</v>
      </c>
      <c r="D39" s="18">
        <v>1</v>
      </c>
      <c r="E39" s="20">
        <f t="shared" si="2"/>
        <v>11.479999999999999</v>
      </c>
      <c r="F39" s="23">
        <v>3.5</v>
      </c>
      <c r="G39" s="18">
        <v>2013</v>
      </c>
      <c r="H39" s="18">
        <v>3.5</v>
      </c>
      <c r="I39" s="20" t="s">
        <v>143</v>
      </c>
      <c r="J39" s="18" t="s">
        <v>116</v>
      </c>
      <c r="K39" s="18">
        <v>3.4</v>
      </c>
      <c r="L39" s="18">
        <v>4.3</v>
      </c>
      <c r="M39" s="21">
        <v>14.62</v>
      </c>
      <c r="N39" s="21">
        <f t="shared" si="0"/>
        <v>157.36967999999999</v>
      </c>
    </row>
    <row r="40" spans="2:14" ht="18.75" x14ac:dyDescent="0.25">
      <c r="B40" s="18">
        <f t="shared" si="3"/>
        <v>33</v>
      </c>
      <c r="C40" s="19" t="s">
        <v>153</v>
      </c>
      <c r="D40" s="18">
        <v>1</v>
      </c>
      <c r="E40" s="20">
        <f t="shared" si="2"/>
        <v>36.08</v>
      </c>
      <c r="F40" s="18">
        <v>11</v>
      </c>
      <c r="G40" s="18">
        <v>2013</v>
      </c>
      <c r="H40" s="18">
        <v>11</v>
      </c>
      <c r="I40" s="25" t="s">
        <v>154</v>
      </c>
      <c r="J40" s="18" t="s">
        <v>116</v>
      </c>
      <c r="K40" s="18">
        <v>16.739999999999998</v>
      </c>
      <c r="L40" s="18">
        <v>25</v>
      </c>
      <c r="M40" s="21">
        <v>418.49999999999994</v>
      </c>
      <c r="N40" s="21">
        <f t="shared" si="0"/>
        <v>4504.7339999999995</v>
      </c>
    </row>
    <row r="41" spans="2:14" ht="18.75" x14ac:dyDescent="0.25">
      <c r="B41" s="18">
        <f t="shared" si="3"/>
        <v>34</v>
      </c>
      <c r="C41" s="19" t="s">
        <v>155</v>
      </c>
      <c r="D41" s="18">
        <v>1</v>
      </c>
      <c r="E41" s="20">
        <f t="shared" si="2"/>
        <v>16.399999999999999</v>
      </c>
      <c r="F41" s="18">
        <v>5</v>
      </c>
      <c r="G41" s="18">
        <v>2013</v>
      </c>
      <c r="H41" s="18">
        <v>5</v>
      </c>
      <c r="I41" s="25" t="s">
        <v>154</v>
      </c>
      <c r="J41" s="18" t="s">
        <v>116</v>
      </c>
      <c r="K41" s="18">
        <v>13.65</v>
      </c>
      <c r="L41" s="18">
        <v>9.9600000000000009</v>
      </c>
      <c r="M41" s="21">
        <v>135.95400000000001</v>
      </c>
      <c r="N41" s="21">
        <f t="shared" si="0"/>
        <v>1463.408856</v>
      </c>
    </row>
    <row r="42" spans="2:14" ht="18.75" x14ac:dyDescent="0.25">
      <c r="B42" s="18">
        <f>B41+1</f>
        <v>35</v>
      </c>
      <c r="C42" s="27" t="s">
        <v>156</v>
      </c>
      <c r="D42" s="20">
        <v>1</v>
      </c>
      <c r="E42" s="20">
        <f t="shared" si="2"/>
        <v>16.399999999999999</v>
      </c>
      <c r="F42" s="20">
        <v>5</v>
      </c>
      <c r="G42" s="18">
        <v>2013</v>
      </c>
      <c r="H42" s="20">
        <v>5</v>
      </c>
      <c r="I42" s="20" t="s">
        <v>115</v>
      </c>
      <c r="J42" s="18" t="s">
        <v>116</v>
      </c>
      <c r="K42" s="21">
        <v>42</v>
      </c>
      <c r="L42" s="21">
        <v>50</v>
      </c>
      <c r="M42" s="21">
        <f>21*25</f>
        <v>525</v>
      </c>
      <c r="N42" s="21">
        <f t="shared" si="0"/>
        <v>5651.0999999999995</v>
      </c>
    </row>
    <row r="43" spans="2:14" ht="18.75" x14ac:dyDescent="0.25">
      <c r="B43" s="18">
        <f>B42+1</f>
        <v>36</v>
      </c>
      <c r="C43" s="27" t="s">
        <v>157</v>
      </c>
      <c r="D43" s="20">
        <v>1</v>
      </c>
      <c r="E43" s="20">
        <f t="shared" si="2"/>
        <v>16.399999999999999</v>
      </c>
      <c r="F43" s="20">
        <v>5</v>
      </c>
      <c r="G43" s="18">
        <v>2013</v>
      </c>
      <c r="H43" s="20">
        <v>5</v>
      </c>
      <c r="I43" s="20" t="s">
        <v>115</v>
      </c>
      <c r="J43" s="18" t="s">
        <v>116</v>
      </c>
      <c r="K43" s="21">
        <v>42</v>
      </c>
      <c r="L43" s="21">
        <v>50</v>
      </c>
      <c r="M43" s="21">
        <f>42*25</f>
        <v>1050</v>
      </c>
      <c r="N43" s="21">
        <f t="shared" si="0"/>
        <v>11302.199999999999</v>
      </c>
    </row>
    <row r="44" spans="2:14" ht="18.75" x14ac:dyDescent="0.25">
      <c r="B44" s="18"/>
      <c r="C44" s="28" t="s">
        <v>158</v>
      </c>
      <c r="D44" s="18"/>
      <c r="E44" s="20"/>
      <c r="F44" s="18"/>
      <c r="G44" s="18"/>
      <c r="H44" s="18"/>
      <c r="I44" s="20"/>
      <c r="J44" s="18"/>
      <c r="K44" s="18"/>
      <c r="L44" s="18"/>
      <c r="M44" s="21"/>
      <c r="N44" s="21"/>
    </row>
    <row r="45" spans="2:14" ht="36" x14ac:dyDescent="0.25">
      <c r="B45" s="18">
        <f>B43+1</f>
        <v>37</v>
      </c>
      <c r="C45" s="19" t="s">
        <v>159</v>
      </c>
      <c r="D45" s="18">
        <v>1</v>
      </c>
      <c r="E45" s="20">
        <f t="shared" si="2"/>
        <v>32.799999999999997</v>
      </c>
      <c r="F45" s="18">
        <v>10</v>
      </c>
      <c r="G45" s="18">
        <v>2013</v>
      </c>
      <c r="H45" s="18">
        <v>20</v>
      </c>
      <c r="I45" s="20" t="s">
        <v>160</v>
      </c>
      <c r="J45" s="18" t="s">
        <v>116</v>
      </c>
      <c r="K45" s="18">
        <v>17.2</v>
      </c>
      <c r="L45" s="18">
        <v>25.754999999999999</v>
      </c>
      <c r="M45" s="21">
        <v>442.98599999999999</v>
      </c>
      <c r="N45" s="21">
        <f t="shared" si="0"/>
        <v>4768.3013039999996</v>
      </c>
    </row>
    <row r="46" spans="2:14" ht="18.75" x14ac:dyDescent="0.25">
      <c r="B46" s="18">
        <f>B45+1</f>
        <v>38</v>
      </c>
      <c r="C46" s="19" t="s">
        <v>161</v>
      </c>
      <c r="D46" s="18">
        <v>1</v>
      </c>
      <c r="E46" s="20">
        <f t="shared" si="2"/>
        <v>32.799999999999997</v>
      </c>
      <c r="F46" s="18">
        <v>10</v>
      </c>
      <c r="G46" s="18">
        <v>2013</v>
      </c>
      <c r="H46" s="18">
        <v>20</v>
      </c>
      <c r="I46" s="20" t="s">
        <v>160</v>
      </c>
      <c r="J46" s="18" t="s">
        <v>116</v>
      </c>
      <c r="K46" s="18">
        <v>17.2</v>
      </c>
      <c r="L46" s="18">
        <v>7.5</v>
      </c>
      <c r="M46" s="21">
        <v>129</v>
      </c>
      <c r="N46" s="21">
        <f t="shared" si="0"/>
        <v>1388.5559999999998</v>
      </c>
    </row>
    <row r="47" spans="2:14" ht="18.75" x14ac:dyDescent="0.25">
      <c r="B47" s="18">
        <f t="shared" ref="B47:B64" si="4">B46+1</f>
        <v>39</v>
      </c>
      <c r="C47" s="19" t="s">
        <v>162</v>
      </c>
      <c r="D47" s="18">
        <v>1</v>
      </c>
      <c r="E47" s="20">
        <f t="shared" si="2"/>
        <v>19.68</v>
      </c>
      <c r="F47" s="18">
        <v>6</v>
      </c>
      <c r="G47" s="18">
        <v>2013</v>
      </c>
      <c r="H47" s="18">
        <v>6</v>
      </c>
      <c r="I47" s="20" t="s">
        <v>160</v>
      </c>
      <c r="J47" s="18" t="s">
        <v>116</v>
      </c>
      <c r="K47" s="18">
        <v>73.34</v>
      </c>
      <c r="L47" s="18">
        <v>18.3</v>
      </c>
      <c r="M47" s="21">
        <v>1342.1220000000001</v>
      </c>
      <c r="N47" s="21">
        <f t="shared" si="0"/>
        <v>14446.601208</v>
      </c>
    </row>
    <row r="48" spans="2:14" ht="18.75" x14ac:dyDescent="0.25">
      <c r="B48" s="18">
        <f t="shared" si="4"/>
        <v>40</v>
      </c>
      <c r="C48" s="19" t="s">
        <v>163</v>
      </c>
      <c r="D48" s="18">
        <v>1</v>
      </c>
      <c r="E48" s="20">
        <f t="shared" si="2"/>
        <v>16.399999999999999</v>
      </c>
      <c r="F48" s="18">
        <v>5</v>
      </c>
      <c r="G48" s="18">
        <v>2013</v>
      </c>
      <c r="H48" s="18">
        <v>5</v>
      </c>
      <c r="I48" s="20" t="s">
        <v>115</v>
      </c>
      <c r="J48" s="18" t="s">
        <v>116</v>
      </c>
      <c r="K48" s="18">
        <v>73.28</v>
      </c>
      <c r="L48" s="18">
        <v>10.73</v>
      </c>
      <c r="M48" s="21">
        <v>786.2944</v>
      </c>
      <c r="N48" s="21">
        <f t="shared" si="0"/>
        <v>8463.6729216000003</v>
      </c>
    </row>
    <row r="49" spans="2:14" ht="18.75" x14ac:dyDescent="0.25">
      <c r="B49" s="18">
        <f t="shared" si="4"/>
        <v>41</v>
      </c>
      <c r="C49" s="19" t="s">
        <v>164</v>
      </c>
      <c r="D49" s="18">
        <v>1</v>
      </c>
      <c r="E49" s="20">
        <f t="shared" si="2"/>
        <v>13.12</v>
      </c>
      <c r="F49" s="18">
        <v>4</v>
      </c>
      <c r="G49" s="18">
        <v>2013</v>
      </c>
      <c r="H49" s="18">
        <v>4</v>
      </c>
      <c r="I49" s="20" t="s">
        <v>160</v>
      </c>
      <c r="J49" s="18" t="s">
        <v>116</v>
      </c>
      <c r="K49" s="18">
        <v>140.358</v>
      </c>
      <c r="L49" s="18"/>
      <c r="M49" s="21">
        <v>140.358</v>
      </c>
      <c r="N49" s="21">
        <f t="shared" si="0"/>
        <v>1510.8135119999999</v>
      </c>
    </row>
    <row r="50" spans="2:14" ht="37.5" x14ac:dyDescent="0.25">
      <c r="B50" s="18">
        <f t="shared" si="4"/>
        <v>42</v>
      </c>
      <c r="C50" s="29" t="s">
        <v>165</v>
      </c>
      <c r="D50" s="30">
        <v>1</v>
      </c>
      <c r="E50" s="31">
        <f t="shared" si="2"/>
        <v>65.599999999999994</v>
      </c>
      <c r="F50" s="30">
        <v>20</v>
      </c>
      <c r="G50" s="30">
        <v>2013</v>
      </c>
      <c r="H50" s="30">
        <v>20</v>
      </c>
      <c r="I50" s="31" t="s">
        <v>166</v>
      </c>
      <c r="J50" s="30" t="s">
        <v>116</v>
      </c>
      <c r="K50" s="30">
        <v>125.2</v>
      </c>
      <c r="L50" s="30">
        <v>4.5</v>
      </c>
      <c r="M50" s="32">
        <v>563.4</v>
      </c>
      <c r="N50" s="32">
        <f t="shared" si="0"/>
        <v>6064.4375999999993</v>
      </c>
    </row>
    <row r="51" spans="2:14" ht="18.75" x14ac:dyDescent="0.25">
      <c r="B51" s="18">
        <f t="shared" si="4"/>
        <v>43</v>
      </c>
      <c r="C51" s="33" t="s">
        <v>167</v>
      </c>
      <c r="D51" s="18">
        <v>1</v>
      </c>
      <c r="E51" s="20">
        <f t="shared" si="2"/>
        <v>16.399999999999999</v>
      </c>
      <c r="F51" s="18">
        <v>5</v>
      </c>
      <c r="G51" s="18">
        <v>2013</v>
      </c>
      <c r="H51" s="18">
        <v>15</v>
      </c>
      <c r="I51" s="20" t="s">
        <v>115</v>
      </c>
      <c r="J51" s="18" t="s">
        <v>116</v>
      </c>
      <c r="K51" s="18">
        <v>11.96</v>
      </c>
      <c r="L51" s="18">
        <v>8.9600000000000009</v>
      </c>
      <c r="M51" s="21">
        <v>107.16160000000002</v>
      </c>
      <c r="N51" s="21">
        <f t="shared" si="0"/>
        <v>1153.4874624000001</v>
      </c>
    </row>
    <row r="52" spans="2:14" ht="18.75" x14ac:dyDescent="0.25">
      <c r="B52" s="18">
        <f t="shared" si="4"/>
        <v>44</v>
      </c>
      <c r="C52" s="33" t="s">
        <v>168</v>
      </c>
      <c r="D52" s="18">
        <v>1</v>
      </c>
      <c r="E52" s="20">
        <f t="shared" si="2"/>
        <v>16.399999999999999</v>
      </c>
      <c r="F52" s="18">
        <v>5</v>
      </c>
      <c r="G52" s="18">
        <v>2013</v>
      </c>
      <c r="H52" s="18">
        <v>15</v>
      </c>
      <c r="I52" s="20" t="s">
        <v>115</v>
      </c>
      <c r="J52" s="18" t="s">
        <v>116</v>
      </c>
      <c r="K52" s="18">
        <v>11.96</v>
      </c>
      <c r="L52" s="18">
        <v>8.9600000000000009</v>
      </c>
      <c r="M52" s="21">
        <v>107.16160000000002</v>
      </c>
      <c r="N52" s="21">
        <f t="shared" si="0"/>
        <v>1153.4874624000001</v>
      </c>
    </row>
    <row r="53" spans="2:14" ht="18.75" x14ac:dyDescent="0.25">
      <c r="B53" s="18">
        <f t="shared" si="4"/>
        <v>45</v>
      </c>
      <c r="C53" s="33" t="s">
        <v>169</v>
      </c>
      <c r="D53" s="18">
        <v>1</v>
      </c>
      <c r="E53" s="20">
        <f t="shared" si="2"/>
        <v>16.399999999999999</v>
      </c>
      <c r="F53" s="18">
        <v>5</v>
      </c>
      <c r="G53" s="18">
        <v>2013</v>
      </c>
      <c r="H53" s="18">
        <v>15</v>
      </c>
      <c r="I53" s="20" t="s">
        <v>115</v>
      </c>
      <c r="J53" s="18" t="s">
        <v>116</v>
      </c>
      <c r="K53" s="18">
        <v>11.96</v>
      </c>
      <c r="L53" s="18">
        <v>8.9600000000000009</v>
      </c>
      <c r="M53" s="21">
        <v>107.16160000000002</v>
      </c>
      <c r="N53" s="21">
        <f t="shared" si="0"/>
        <v>1153.4874624000001</v>
      </c>
    </row>
    <row r="54" spans="2:14" ht="18.75" x14ac:dyDescent="0.25">
      <c r="B54" s="18">
        <f t="shared" si="4"/>
        <v>46</v>
      </c>
      <c r="C54" s="33" t="s">
        <v>170</v>
      </c>
      <c r="D54" s="18">
        <v>1</v>
      </c>
      <c r="E54" s="20">
        <f t="shared" si="2"/>
        <v>49.199999999999996</v>
      </c>
      <c r="F54" s="18">
        <v>15</v>
      </c>
      <c r="G54" s="18">
        <v>2013</v>
      </c>
      <c r="H54" s="18">
        <v>15</v>
      </c>
      <c r="I54" s="20" t="s">
        <v>115</v>
      </c>
      <c r="J54" s="18" t="s">
        <v>116</v>
      </c>
      <c r="K54" s="18">
        <v>9.6999999999999993</v>
      </c>
      <c r="L54" s="18">
        <v>8.5</v>
      </c>
      <c r="M54" s="21">
        <v>82.449999999999989</v>
      </c>
      <c r="N54" s="21">
        <f t="shared" si="0"/>
        <v>887.49179999999978</v>
      </c>
    </row>
    <row r="55" spans="2:14" ht="18.75" x14ac:dyDescent="0.25">
      <c r="B55" s="18">
        <f t="shared" si="4"/>
        <v>47</v>
      </c>
      <c r="C55" s="33" t="s">
        <v>171</v>
      </c>
      <c r="D55" s="18">
        <v>1</v>
      </c>
      <c r="E55" s="20">
        <f t="shared" si="2"/>
        <v>16.399999999999999</v>
      </c>
      <c r="F55" s="18">
        <v>5</v>
      </c>
      <c r="G55" s="18">
        <v>2013</v>
      </c>
      <c r="H55" s="18">
        <v>5</v>
      </c>
      <c r="I55" s="25" t="s">
        <v>172</v>
      </c>
      <c r="J55" s="18" t="s">
        <v>116</v>
      </c>
      <c r="K55" s="18">
        <v>20</v>
      </c>
      <c r="L55" s="18">
        <v>18</v>
      </c>
      <c r="M55" s="21">
        <v>360</v>
      </c>
      <c r="N55" s="21">
        <f t="shared" si="0"/>
        <v>3875.04</v>
      </c>
    </row>
    <row r="56" spans="2:14" ht="18.75" x14ac:dyDescent="0.25">
      <c r="B56" s="18">
        <f t="shared" si="4"/>
        <v>48</v>
      </c>
      <c r="C56" s="33" t="s">
        <v>173</v>
      </c>
      <c r="D56" s="34">
        <v>1</v>
      </c>
      <c r="E56" s="34">
        <f>F56*3.28</f>
        <v>0</v>
      </c>
      <c r="F56" s="34">
        <v>0</v>
      </c>
      <c r="G56" s="34">
        <v>2013</v>
      </c>
      <c r="H56" s="34">
        <v>0</v>
      </c>
      <c r="I56" s="35" t="s">
        <v>160</v>
      </c>
      <c r="J56" s="34" t="s">
        <v>116</v>
      </c>
      <c r="K56" s="34"/>
      <c r="L56" s="34"/>
      <c r="M56" s="36">
        <v>800</v>
      </c>
      <c r="N56" s="36">
        <f t="shared" si="0"/>
        <v>8611.1999999999989</v>
      </c>
    </row>
    <row r="57" spans="2:14" ht="18.75" x14ac:dyDescent="0.25">
      <c r="B57" s="18">
        <f t="shared" si="4"/>
        <v>49</v>
      </c>
      <c r="C57" s="33" t="s">
        <v>174</v>
      </c>
      <c r="D57" s="18">
        <v>1</v>
      </c>
      <c r="E57" s="20">
        <f t="shared" ref="E57:E72" si="5">F57*3.28</f>
        <v>0</v>
      </c>
      <c r="F57" s="18">
        <v>0</v>
      </c>
      <c r="G57" s="18">
        <v>2013</v>
      </c>
      <c r="H57" s="18">
        <v>0</v>
      </c>
      <c r="I57" s="20" t="s">
        <v>115</v>
      </c>
      <c r="J57" s="18" t="s">
        <v>116</v>
      </c>
      <c r="K57" s="18">
        <v>145</v>
      </c>
      <c r="L57" s="18">
        <v>5</v>
      </c>
      <c r="M57" s="21">
        <v>725</v>
      </c>
      <c r="N57" s="21">
        <f t="shared" si="0"/>
        <v>7803.9</v>
      </c>
    </row>
    <row r="58" spans="2:14" ht="18.75" x14ac:dyDescent="0.25">
      <c r="B58" s="18">
        <f t="shared" si="4"/>
        <v>50</v>
      </c>
      <c r="C58" s="33" t="s">
        <v>175</v>
      </c>
      <c r="D58" s="18">
        <v>1</v>
      </c>
      <c r="E58" s="20">
        <f t="shared" si="5"/>
        <v>13.12</v>
      </c>
      <c r="F58" s="18">
        <v>4</v>
      </c>
      <c r="G58" s="18">
        <v>2013</v>
      </c>
      <c r="H58" s="18">
        <v>4</v>
      </c>
      <c r="I58" s="25" t="s">
        <v>176</v>
      </c>
      <c r="J58" s="18" t="s">
        <v>116</v>
      </c>
      <c r="K58" s="18">
        <v>48</v>
      </c>
      <c r="L58" s="18">
        <v>10.46</v>
      </c>
      <c r="M58" s="21">
        <v>502.08000000000004</v>
      </c>
      <c r="N58" s="21">
        <f t="shared" si="0"/>
        <v>5404.3891199999998</v>
      </c>
    </row>
    <row r="59" spans="2:14" ht="18.75" x14ac:dyDescent="0.25">
      <c r="B59" s="18">
        <f t="shared" si="4"/>
        <v>51</v>
      </c>
      <c r="C59" s="33" t="s">
        <v>177</v>
      </c>
      <c r="D59" s="18">
        <v>1</v>
      </c>
      <c r="E59" s="20">
        <f t="shared" si="5"/>
        <v>13.12</v>
      </c>
      <c r="F59" s="18">
        <v>4</v>
      </c>
      <c r="G59" s="18">
        <v>2013</v>
      </c>
      <c r="H59" s="18">
        <v>4</v>
      </c>
      <c r="I59" s="25" t="s">
        <v>178</v>
      </c>
      <c r="J59" s="18" t="s">
        <v>116</v>
      </c>
      <c r="K59" s="18">
        <v>21.46</v>
      </c>
      <c r="L59" s="18">
        <v>6.6</v>
      </c>
      <c r="M59" s="21">
        <v>141.636</v>
      </c>
      <c r="N59" s="21">
        <f t="shared" si="0"/>
        <v>1524.569904</v>
      </c>
    </row>
    <row r="60" spans="2:14" ht="18.75" x14ac:dyDescent="0.25">
      <c r="B60" s="18">
        <f t="shared" si="4"/>
        <v>52</v>
      </c>
      <c r="C60" s="33" t="s">
        <v>179</v>
      </c>
      <c r="D60" s="18">
        <v>1</v>
      </c>
      <c r="E60" s="20">
        <f t="shared" si="5"/>
        <v>16.399999999999999</v>
      </c>
      <c r="F60" s="18">
        <v>5</v>
      </c>
      <c r="G60" s="18">
        <v>2013</v>
      </c>
      <c r="H60" s="18">
        <v>5</v>
      </c>
      <c r="I60" s="20" t="s">
        <v>115</v>
      </c>
      <c r="J60" s="18" t="s">
        <v>116</v>
      </c>
      <c r="K60" s="18">
        <v>298.76796249999995</v>
      </c>
      <c r="L60" s="18"/>
      <c r="M60" s="21">
        <v>298.76796249999995</v>
      </c>
      <c r="N60" s="21">
        <f t="shared" si="0"/>
        <v>3215.9383483499992</v>
      </c>
    </row>
    <row r="61" spans="2:14" ht="18.75" x14ac:dyDescent="0.25">
      <c r="B61" s="18">
        <f t="shared" si="4"/>
        <v>53</v>
      </c>
      <c r="C61" s="33" t="s">
        <v>180</v>
      </c>
      <c r="D61" s="18">
        <v>1</v>
      </c>
      <c r="E61" s="20">
        <f t="shared" si="5"/>
        <v>6.56</v>
      </c>
      <c r="F61" s="18">
        <v>2</v>
      </c>
      <c r="G61" s="18">
        <v>2013</v>
      </c>
      <c r="H61" s="18">
        <v>2</v>
      </c>
      <c r="I61" s="20" t="s">
        <v>115</v>
      </c>
      <c r="J61" s="18" t="s">
        <v>116</v>
      </c>
      <c r="K61" s="18">
        <v>173.70999999999998</v>
      </c>
      <c r="L61" s="18"/>
      <c r="M61" s="21">
        <v>173.70999999999998</v>
      </c>
      <c r="N61" s="21">
        <f t="shared" si="0"/>
        <v>1869.8144399999996</v>
      </c>
    </row>
    <row r="62" spans="2:14" ht="18.75" x14ac:dyDescent="0.25">
      <c r="B62" s="18">
        <f t="shared" si="4"/>
        <v>54</v>
      </c>
      <c r="C62" s="33" t="s">
        <v>181</v>
      </c>
      <c r="D62" s="18">
        <v>1</v>
      </c>
      <c r="E62" s="20">
        <f t="shared" si="5"/>
        <v>13.12</v>
      </c>
      <c r="F62" s="18">
        <v>4</v>
      </c>
      <c r="G62" s="18">
        <v>2013</v>
      </c>
      <c r="H62" s="18">
        <v>4</v>
      </c>
      <c r="I62" s="20" t="s">
        <v>115</v>
      </c>
      <c r="J62" s="18" t="s">
        <v>116</v>
      </c>
      <c r="K62" s="18">
        <v>14.5</v>
      </c>
      <c r="L62" s="18">
        <v>6</v>
      </c>
      <c r="M62" s="21">
        <v>87</v>
      </c>
      <c r="N62" s="21">
        <f t="shared" si="0"/>
        <v>936.46799999999996</v>
      </c>
    </row>
    <row r="63" spans="2:14" ht="18.75" x14ac:dyDescent="0.25">
      <c r="B63" s="18">
        <f t="shared" si="4"/>
        <v>55</v>
      </c>
      <c r="C63" s="33" t="s">
        <v>182</v>
      </c>
      <c r="D63" s="18">
        <v>1</v>
      </c>
      <c r="E63" s="20">
        <f t="shared" si="5"/>
        <v>22.959999999999997</v>
      </c>
      <c r="F63" s="18">
        <v>7</v>
      </c>
      <c r="G63" s="18">
        <v>2013</v>
      </c>
      <c r="H63" s="18">
        <v>7</v>
      </c>
      <c r="I63" s="25" t="s">
        <v>183</v>
      </c>
      <c r="J63" s="18" t="s">
        <v>116</v>
      </c>
      <c r="K63" s="18">
        <v>125.38669999999999</v>
      </c>
      <c r="L63" s="18"/>
      <c r="M63" s="21">
        <v>125.38669999999999</v>
      </c>
      <c r="N63" s="21">
        <f t="shared" si="0"/>
        <v>1349.6624387999998</v>
      </c>
    </row>
    <row r="64" spans="2:14" ht="37.5" x14ac:dyDescent="0.25">
      <c r="B64" s="18">
        <f t="shared" si="4"/>
        <v>56</v>
      </c>
      <c r="C64" s="33" t="s">
        <v>184</v>
      </c>
      <c r="D64" s="18">
        <v>1</v>
      </c>
      <c r="E64" s="20">
        <f t="shared" si="5"/>
        <v>36.08</v>
      </c>
      <c r="F64" s="18">
        <v>11</v>
      </c>
      <c r="G64" s="18">
        <v>2013</v>
      </c>
      <c r="H64" s="18">
        <v>11</v>
      </c>
      <c r="I64" s="25" t="s">
        <v>185</v>
      </c>
      <c r="J64" s="18" t="s">
        <v>116</v>
      </c>
      <c r="K64" s="18">
        <v>723</v>
      </c>
      <c r="L64" s="18"/>
      <c r="M64" s="21">
        <v>723</v>
      </c>
      <c r="N64" s="21">
        <f t="shared" si="0"/>
        <v>7782.3719999999994</v>
      </c>
    </row>
    <row r="65" spans="2:14" ht="18.75" x14ac:dyDescent="0.25">
      <c r="B65" s="18"/>
      <c r="C65" s="37" t="s">
        <v>186</v>
      </c>
      <c r="D65" s="18"/>
      <c r="E65" s="20"/>
      <c r="F65" s="18"/>
      <c r="G65" s="18"/>
      <c r="H65" s="18"/>
      <c r="I65" s="20"/>
      <c r="J65" s="18"/>
      <c r="K65" s="18"/>
      <c r="L65" s="18"/>
      <c r="M65" s="21"/>
      <c r="N65" s="21"/>
    </row>
    <row r="66" spans="2:14" ht="18.75" x14ac:dyDescent="0.25">
      <c r="B66" s="18">
        <f>B64+1</f>
        <v>57</v>
      </c>
      <c r="C66" s="33" t="s">
        <v>187</v>
      </c>
      <c r="D66" s="18">
        <v>1</v>
      </c>
      <c r="E66" s="20">
        <f t="shared" si="5"/>
        <v>13.12</v>
      </c>
      <c r="F66" s="18">
        <v>4</v>
      </c>
      <c r="G66" s="18">
        <v>2013</v>
      </c>
      <c r="H66" s="18">
        <v>4</v>
      </c>
      <c r="I66" s="20" t="s">
        <v>115</v>
      </c>
      <c r="J66" s="18" t="s">
        <v>116</v>
      </c>
      <c r="K66" s="18">
        <v>20.395</v>
      </c>
      <c r="L66" s="18">
        <v>13.47</v>
      </c>
      <c r="M66" s="21">
        <v>274.72065000000003</v>
      </c>
      <c r="N66" s="21">
        <f t="shared" si="0"/>
        <v>2957.0930766000001</v>
      </c>
    </row>
    <row r="67" spans="2:14" ht="18.75" x14ac:dyDescent="0.25">
      <c r="B67" s="18">
        <f>B66+1</f>
        <v>58</v>
      </c>
      <c r="C67" s="33" t="s">
        <v>188</v>
      </c>
      <c r="D67" s="18">
        <v>1</v>
      </c>
      <c r="E67" s="20">
        <f t="shared" si="5"/>
        <v>13.12</v>
      </c>
      <c r="F67" s="18">
        <v>4</v>
      </c>
      <c r="G67" s="18">
        <v>2013</v>
      </c>
      <c r="H67" s="18">
        <v>4</v>
      </c>
      <c r="I67" s="20" t="s">
        <v>160</v>
      </c>
      <c r="J67" s="18" t="s">
        <v>116</v>
      </c>
      <c r="K67" s="18">
        <v>5</v>
      </c>
      <c r="L67" s="18">
        <v>4</v>
      </c>
      <c r="M67" s="21">
        <v>20</v>
      </c>
      <c r="N67" s="21">
        <f t="shared" si="0"/>
        <v>215.27999999999997</v>
      </c>
    </row>
    <row r="68" spans="2:14" ht="18.75" x14ac:dyDescent="0.25">
      <c r="B68" s="18">
        <f t="shared" ref="B68:B70" si="6">B67+1</f>
        <v>59</v>
      </c>
      <c r="C68" s="33" t="s">
        <v>189</v>
      </c>
      <c r="D68" s="18">
        <v>1</v>
      </c>
      <c r="E68" s="20">
        <f t="shared" si="5"/>
        <v>0</v>
      </c>
      <c r="F68" s="18">
        <v>0</v>
      </c>
      <c r="G68" s="18">
        <v>2013</v>
      </c>
      <c r="H68" s="18">
        <v>0</v>
      </c>
      <c r="I68" s="20" t="s">
        <v>160</v>
      </c>
      <c r="J68" s="18" t="s">
        <v>116</v>
      </c>
      <c r="K68" s="18">
        <v>162.80000000000001</v>
      </c>
      <c r="L68" s="18"/>
      <c r="M68" s="21">
        <v>162.80000000000001</v>
      </c>
      <c r="N68" s="21">
        <f t="shared" si="0"/>
        <v>1752.3792000000001</v>
      </c>
    </row>
    <row r="69" spans="2:14" ht="18.75" x14ac:dyDescent="0.25">
      <c r="B69" s="18">
        <f t="shared" si="6"/>
        <v>60</v>
      </c>
      <c r="C69" s="33" t="s">
        <v>190</v>
      </c>
      <c r="D69" s="18">
        <v>1</v>
      </c>
      <c r="E69" s="20">
        <f t="shared" si="5"/>
        <v>13.12</v>
      </c>
      <c r="F69" s="18">
        <v>4</v>
      </c>
      <c r="G69" s="18">
        <v>2013</v>
      </c>
      <c r="H69" s="18">
        <v>4</v>
      </c>
      <c r="I69" s="20" t="s">
        <v>160</v>
      </c>
      <c r="J69" s="18" t="s">
        <v>116</v>
      </c>
      <c r="K69" s="18">
        <v>14</v>
      </c>
      <c r="L69" s="18">
        <v>4.46</v>
      </c>
      <c r="M69" s="21">
        <v>62.44</v>
      </c>
      <c r="N69" s="21">
        <f t="shared" si="0"/>
        <v>672.10415999999998</v>
      </c>
    </row>
    <row r="70" spans="2:14" ht="18.75" x14ac:dyDescent="0.25">
      <c r="B70" s="18">
        <f t="shared" si="6"/>
        <v>61</v>
      </c>
      <c r="C70" s="33" t="s">
        <v>191</v>
      </c>
      <c r="D70" s="18">
        <v>1</v>
      </c>
      <c r="E70" s="20">
        <f t="shared" si="5"/>
        <v>11.479999999999999</v>
      </c>
      <c r="F70" s="18">
        <v>3.5</v>
      </c>
      <c r="G70" s="18">
        <v>2013</v>
      </c>
      <c r="H70" s="18">
        <v>3.5</v>
      </c>
      <c r="I70" s="20" t="s">
        <v>115</v>
      </c>
      <c r="J70" s="18" t="s">
        <v>116</v>
      </c>
      <c r="K70" s="18">
        <v>43</v>
      </c>
      <c r="L70" s="18">
        <v>11</v>
      </c>
      <c r="M70" s="21">
        <v>473</v>
      </c>
      <c r="N70" s="21">
        <f t="shared" si="0"/>
        <v>5091.3719999999994</v>
      </c>
    </row>
    <row r="71" spans="2:14" ht="18.75" x14ac:dyDescent="0.25">
      <c r="B71" s="18"/>
      <c r="C71" s="38" t="s">
        <v>192</v>
      </c>
      <c r="D71" s="18"/>
      <c r="E71" s="20">
        <f t="shared" si="5"/>
        <v>0</v>
      </c>
      <c r="F71" s="18"/>
      <c r="G71" s="18">
        <v>2013</v>
      </c>
      <c r="H71" s="18"/>
      <c r="I71" s="20" t="s">
        <v>115</v>
      </c>
      <c r="J71" s="18" t="s">
        <v>116</v>
      </c>
      <c r="K71" s="18"/>
      <c r="L71" s="18"/>
      <c r="M71" s="21"/>
      <c r="N71" s="21">
        <f t="shared" ref="N71:N84" si="7">M71*10.764</f>
        <v>0</v>
      </c>
    </row>
    <row r="72" spans="2:14" ht="18.75" x14ac:dyDescent="0.25">
      <c r="B72" s="18">
        <f>B70+1</f>
        <v>62</v>
      </c>
      <c r="C72" s="33" t="s">
        <v>193</v>
      </c>
      <c r="D72" s="18">
        <v>1</v>
      </c>
      <c r="E72" s="20">
        <f t="shared" si="5"/>
        <v>16.399999999999999</v>
      </c>
      <c r="F72" s="18">
        <v>5</v>
      </c>
      <c r="G72" s="18">
        <v>2013</v>
      </c>
      <c r="H72" s="18">
        <v>5</v>
      </c>
      <c r="I72" s="20" t="s">
        <v>115</v>
      </c>
      <c r="J72" s="18" t="s">
        <v>116</v>
      </c>
      <c r="K72" s="18">
        <v>19.309999999999999</v>
      </c>
      <c r="L72" s="18">
        <v>12.29</v>
      </c>
      <c r="M72" s="21">
        <v>237.31989999999996</v>
      </c>
      <c r="N72" s="21">
        <f t="shared" si="7"/>
        <v>2554.5114035999995</v>
      </c>
    </row>
    <row r="73" spans="2:14" ht="36" x14ac:dyDescent="0.25">
      <c r="B73" s="34">
        <f>B72+1</f>
        <v>63</v>
      </c>
      <c r="C73" s="33" t="s">
        <v>194</v>
      </c>
      <c r="D73" s="34">
        <v>1</v>
      </c>
      <c r="E73" s="34">
        <f>F73*3.28</f>
        <v>0</v>
      </c>
      <c r="F73" s="34">
        <v>0</v>
      </c>
      <c r="G73" s="34">
        <v>2013</v>
      </c>
      <c r="H73" s="34">
        <v>0</v>
      </c>
      <c r="I73" s="35" t="s">
        <v>160</v>
      </c>
      <c r="J73" s="34" t="s">
        <v>116</v>
      </c>
      <c r="K73" s="34">
        <v>46.19</v>
      </c>
      <c r="L73" s="34">
        <v>42.4</v>
      </c>
      <c r="M73" s="36">
        <v>1958.4559999999999</v>
      </c>
      <c r="N73" s="36">
        <f t="shared" si="7"/>
        <v>21080.820383999999</v>
      </c>
    </row>
    <row r="74" spans="2:14" ht="18.75" x14ac:dyDescent="0.25">
      <c r="B74" s="34">
        <f t="shared" ref="B74:B84" si="8">B73+1</f>
        <v>64</v>
      </c>
      <c r="C74" s="39" t="s">
        <v>195</v>
      </c>
      <c r="D74" s="18">
        <v>1</v>
      </c>
      <c r="E74" s="20">
        <f t="shared" ref="E74:E78" si="9">F74*3.28</f>
        <v>14.76</v>
      </c>
      <c r="F74" s="18">
        <v>4.5</v>
      </c>
      <c r="G74" s="18">
        <v>2013</v>
      </c>
      <c r="H74" s="18">
        <v>4.5</v>
      </c>
      <c r="I74" s="25" t="s">
        <v>196</v>
      </c>
      <c r="J74" s="18" t="s">
        <v>116</v>
      </c>
      <c r="K74" s="18">
        <v>38.76</v>
      </c>
      <c r="L74" s="18">
        <v>12.66</v>
      </c>
      <c r="M74" s="21">
        <v>490.70159999999998</v>
      </c>
      <c r="N74" s="21">
        <f t="shared" si="7"/>
        <v>5281.9120223999998</v>
      </c>
    </row>
    <row r="75" spans="2:14" ht="18.75" x14ac:dyDescent="0.25">
      <c r="B75" s="34">
        <f t="shared" si="8"/>
        <v>65</v>
      </c>
      <c r="C75" s="39" t="s">
        <v>197</v>
      </c>
      <c r="D75" s="18">
        <v>1</v>
      </c>
      <c r="E75" s="20">
        <f t="shared" si="9"/>
        <v>14.76</v>
      </c>
      <c r="F75" s="18">
        <v>4.5</v>
      </c>
      <c r="G75" s="18">
        <v>2013</v>
      </c>
      <c r="H75" s="18">
        <v>4.5</v>
      </c>
      <c r="I75" s="25" t="s">
        <v>196</v>
      </c>
      <c r="J75" s="18" t="s">
        <v>116</v>
      </c>
      <c r="K75" s="18">
        <v>38.76</v>
      </c>
      <c r="L75" s="18">
        <v>12.66</v>
      </c>
      <c r="M75" s="21">
        <v>490.70159999999998</v>
      </c>
      <c r="N75" s="21">
        <f t="shared" si="7"/>
        <v>5281.9120223999998</v>
      </c>
    </row>
    <row r="76" spans="2:14" ht="18.75" x14ac:dyDescent="0.25">
      <c r="B76" s="34">
        <f t="shared" si="8"/>
        <v>66</v>
      </c>
      <c r="C76" s="39" t="s">
        <v>198</v>
      </c>
      <c r="D76" s="18">
        <v>1</v>
      </c>
      <c r="E76" s="20">
        <f t="shared" si="9"/>
        <v>6.56</v>
      </c>
      <c r="F76" s="18">
        <v>2</v>
      </c>
      <c r="G76" s="18">
        <v>2013</v>
      </c>
      <c r="H76" s="18">
        <v>2</v>
      </c>
      <c r="I76" s="20" t="s">
        <v>143</v>
      </c>
      <c r="J76" s="18" t="s">
        <v>116</v>
      </c>
      <c r="K76" s="18">
        <v>40</v>
      </c>
      <c r="L76" s="18">
        <v>10</v>
      </c>
      <c r="M76" s="21">
        <v>400</v>
      </c>
      <c r="N76" s="21">
        <f t="shared" si="7"/>
        <v>4305.5999999999995</v>
      </c>
    </row>
    <row r="77" spans="2:14" ht="18.75" x14ac:dyDescent="0.25">
      <c r="B77" s="34">
        <f t="shared" si="8"/>
        <v>67</v>
      </c>
      <c r="C77" s="39" t="s">
        <v>199</v>
      </c>
      <c r="D77" s="18">
        <v>1</v>
      </c>
      <c r="E77" s="20">
        <f t="shared" si="9"/>
        <v>14.76</v>
      </c>
      <c r="F77" s="18">
        <v>4.5</v>
      </c>
      <c r="G77" s="18">
        <v>2013</v>
      </c>
      <c r="H77" s="18">
        <v>4.5</v>
      </c>
      <c r="I77" s="25" t="s">
        <v>196</v>
      </c>
      <c r="J77" s="18" t="s">
        <v>116</v>
      </c>
      <c r="K77" s="18">
        <v>47.61</v>
      </c>
      <c r="L77" s="18">
        <v>12.66</v>
      </c>
      <c r="M77" s="21">
        <v>602.74260000000004</v>
      </c>
      <c r="N77" s="21">
        <f t="shared" si="7"/>
        <v>6487.9213464000004</v>
      </c>
    </row>
    <row r="78" spans="2:14" ht="18.75" x14ac:dyDescent="0.25">
      <c r="B78" s="34">
        <f t="shared" si="8"/>
        <v>68</v>
      </c>
      <c r="C78" s="39" t="s">
        <v>200</v>
      </c>
      <c r="D78" s="18">
        <v>1</v>
      </c>
      <c r="E78" s="20">
        <f t="shared" si="9"/>
        <v>14.76</v>
      </c>
      <c r="F78" s="18">
        <v>4.5</v>
      </c>
      <c r="G78" s="18">
        <v>2013</v>
      </c>
      <c r="H78" s="18">
        <v>4.5</v>
      </c>
      <c r="I78" s="25" t="s">
        <v>196</v>
      </c>
      <c r="J78" s="18" t="s">
        <v>116</v>
      </c>
      <c r="K78" s="18">
        <v>47.61</v>
      </c>
      <c r="L78" s="18">
        <v>12.66</v>
      </c>
      <c r="M78" s="21">
        <v>602.74260000000004</v>
      </c>
      <c r="N78" s="21">
        <f t="shared" si="7"/>
        <v>6487.9213464000004</v>
      </c>
    </row>
    <row r="79" spans="2:14" ht="18.75" x14ac:dyDescent="0.25">
      <c r="B79" s="34">
        <f t="shared" si="8"/>
        <v>69</v>
      </c>
      <c r="C79" s="39" t="s">
        <v>201</v>
      </c>
      <c r="D79" s="18">
        <v>1</v>
      </c>
      <c r="E79" s="18">
        <f>F79*3.28</f>
        <v>6.56</v>
      </c>
      <c r="F79" s="18">
        <v>2</v>
      </c>
      <c r="G79" s="18">
        <v>2013</v>
      </c>
      <c r="H79" s="18">
        <v>2</v>
      </c>
      <c r="I79" s="20" t="s">
        <v>143</v>
      </c>
      <c r="J79" s="34" t="s">
        <v>116</v>
      </c>
      <c r="K79" s="34">
        <v>28.7</v>
      </c>
      <c r="L79" s="34">
        <v>10</v>
      </c>
      <c r="M79" s="36">
        <v>287</v>
      </c>
      <c r="N79" s="36">
        <f t="shared" si="7"/>
        <v>3089.268</v>
      </c>
    </row>
    <row r="80" spans="2:14" ht="18.75" x14ac:dyDescent="0.25">
      <c r="B80" s="34">
        <f t="shared" si="8"/>
        <v>70</v>
      </c>
      <c r="C80" s="39" t="s">
        <v>202</v>
      </c>
      <c r="D80" s="18">
        <v>1</v>
      </c>
      <c r="E80" s="20">
        <f t="shared" ref="E80:E84" si="10">F80*3.28</f>
        <v>0</v>
      </c>
      <c r="F80" s="18">
        <v>0</v>
      </c>
      <c r="G80" s="18">
        <v>2013</v>
      </c>
      <c r="H80" s="18">
        <v>0</v>
      </c>
      <c r="I80" s="20" t="s">
        <v>160</v>
      </c>
      <c r="J80" s="18" t="s">
        <v>116</v>
      </c>
      <c r="K80" s="18">
        <v>28.7</v>
      </c>
      <c r="L80" s="18">
        <v>10</v>
      </c>
      <c r="M80" s="21">
        <v>287</v>
      </c>
      <c r="N80" s="21">
        <f t="shared" si="7"/>
        <v>3089.268</v>
      </c>
    </row>
    <row r="81" spans="2:14" ht="18.75" x14ac:dyDescent="0.3">
      <c r="B81" s="34">
        <f t="shared" si="8"/>
        <v>71</v>
      </c>
      <c r="C81" s="33" t="s">
        <v>203</v>
      </c>
      <c r="D81" s="40">
        <v>1</v>
      </c>
      <c r="E81" s="35">
        <f t="shared" si="10"/>
        <v>0</v>
      </c>
      <c r="F81" s="34">
        <v>0</v>
      </c>
      <c r="G81" s="34">
        <v>2012</v>
      </c>
      <c r="H81" s="34">
        <v>0</v>
      </c>
      <c r="I81" s="41" t="s">
        <v>204</v>
      </c>
      <c r="J81" s="34" t="s">
        <v>116</v>
      </c>
      <c r="K81" s="34"/>
      <c r="L81" s="34"/>
      <c r="M81" s="36">
        <f>107*100*(436/10.764)</f>
        <v>433407.6551467856</v>
      </c>
      <c r="N81" s="36">
        <f t="shared" si="7"/>
        <v>4665200</v>
      </c>
    </row>
    <row r="82" spans="2:14" ht="18.75" x14ac:dyDescent="0.25">
      <c r="B82" s="34">
        <f t="shared" si="8"/>
        <v>72</v>
      </c>
      <c r="C82" s="42" t="s">
        <v>205</v>
      </c>
      <c r="D82" s="34">
        <v>1</v>
      </c>
      <c r="E82" s="35">
        <f t="shared" si="10"/>
        <v>36.08</v>
      </c>
      <c r="F82" s="34">
        <v>11</v>
      </c>
      <c r="G82" s="34">
        <v>2013</v>
      </c>
      <c r="H82" s="34">
        <v>11</v>
      </c>
      <c r="I82" s="35" t="s">
        <v>206</v>
      </c>
      <c r="J82" s="34" t="s">
        <v>116</v>
      </c>
      <c r="K82" s="34"/>
      <c r="L82" s="34"/>
      <c r="M82" s="36" t="s">
        <v>207</v>
      </c>
      <c r="N82" s="36" t="s">
        <v>207</v>
      </c>
    </row>
    <row r="83" spans="2:14" ht="18.75" x14ac:dyDescent="0.25">
      <c r="B83" s="34">
        <f t="shared" si="8"/>
        <v>73</v>
      </c>
      <c r="C83" s="43" t="s">
        <v>208</v>
      </c>
      <c r="D83" s="18">
        <v>1</v>
      </c>
      <c r="E83" s="20">
        <f t="shared" si="10"/>
        <v>22.959999999999997</v>
      </c>
      <c r="F83" s="18">
        <v>7</v>
      </c>
      <c r="G83" s="18">
        <v>2013</v>
      </c>
      <c r="H83" s="18">
        <v>7</v>
      </c>
      <c r="I83" s="20" t="s">
        <v>115</v>
      </c>
      <c r="J83" s="18" t="s">
        <v>116</v>
      </c>
      <c r="K83" s="18"/>
      <c r="L83" s="18"/>
      <c r="M83" s="21">
        <v>350</v>
      </c>
      <c r="N83" s="21">
        <f t="shared" si="7"/>
        <v>3767.3999999999996</v>
      </c>
    </row>
    <row r="84" spans="2:14" ht="18.75" x14ac:dyDescent="0.25">
      <c r="B84" s="34">
        <f t="shared" si="8"/>
        <v>74</v>
      </c>
      <c r="C84" s="44" t="s">
        <v>209</v>
      </c>
      <c r="D84" s="18">
        <v>1</v>
      </c>
      <c r="E84" s="20">
        <f t="shared" si="10"/>
        <v>16.399999999999999</v>
      </c>
      <c r="F84" s="18">
        <v>5</v>
      </c>
      <c r="G84" s="18">
        <v>2013</v>
      </c>
      <c r="H84" s="18">
        <v>5</v>
      </c>
      <c r="I84" s="20" t="s">
        <v>143</v>
      </c>
      <c r="J84" s="18" t="s">
        <v>116</v>
      </c>
      <c r="K84" s="18"/>
      <c r="L84" s="18"/>
      <c r="M84" s="21">
        <v>620</v>
      </c>
      <c r="N84" s="21">
        <f t="shared" si="7"/>
        <v>6673.6799999999994</v>
      </c>
    </row>
    <row r="85" spans="2:14" ht="18.75" x14ac:dyDescent="0.25">
      <c r="B85" s="18"/>
      <c r="C85" s="137" t="s">
        <v>210</v>
      </c>
      <c r="D85" s="137"/>
      <c r="E85" s="137"/>
      <c r="F85" s="137"/>
      <c r="G85" s="137"/>
      <c r="H85" s="137"/>
      <c r="I85" s="137"/>
      <c r="J85" s="137"/>
      <c r="K85" s="18"/>
      <c r="L85" s="18"/>
      <c r="M85" s="46"/>
      <c r="N85" s="46"/>
    </row>
    <row r="86" spans="2:14" ht="75" x14ac:dyDescent="0.25">
      <c r="B86" s="12" t="s">
        <v>99</v>
      </c>
      <c r="C86" s="13" t="s">
        <v>100</v>
      </c>
      <c r="D86" s="12" t="s">
        <v>101</v>
      </c>
      <c r="E86" s="12" t="s">
        <v>102</v>
      </c>
      <c r="F86" s="12" t="s">
        <v>103</v>
      </c>
      <c r="G86" s="12" t="s">
        <v>104</v>
      </c>
      <c r="H86" s="12" t="s">
        <v>105</v>
      </c>
      <c r="I86" s="12" t="s">
        <v>106</v>
      </c>
      <c r="J86" s="12" t="s">
        <v>107</v>
      </c>
      <c r="K86" s="12" t="s">
        <v>108</v>
      </c>
      <c r="L86" s="12" t="s">
        <v>109</v>
      </c>
      <c r="M86" s="14" t="s">
        <v>110</v>
      </c>
      <c r="N86" s="14" t="s">
        <v>111</v>
      </c>
    </row>
    <row r="87" spans="2:14" ht="18.75" x14ac:dyDescent="0.25">
      <c r="B87" s="18">
        <v>1</v>
      </c>
      <c r="C87" s="33" t="s">
        <v>211</v>
      </c>
      <c r="D87" s="20">
        <v>1</v>
      </c>
      <c r="E87" s="20">
        <f>F87*3.28</f>
        <v>16.399999999999999</v>
      </c>
      <c r="F87" s="18">
        <v>5</v>
      </c>
      <c r="G87" s="18">
        <v>2013</v>
      </c>
      <c r="H87" s="18">
        <v>5</v>
      </c>
      <c r="I87" s="20" t="s">
        <v>115</v>
      </c>
      <c r="J87" s="18" t="s">
        <v>116</v>
      </c>
      <c r="K87" s="21">
        <v>38.94</v>
      </c>
      <c r="L87" s="21">
        <v>29</v>
      </c>
      <c r="M87" s="21">
        <v>1129.26</v>
      </c>
      <c r="N87" s="21">
        <f t="shared" ref="N87:N93" si="11">M87*10.764</f>
        <v>12155.35464</v>
      </c>
    </row>
    <row r="88" spans="2:14" ht="36" x14ac:dyDescent="0.25">
      <c r="B88" s="18">
        <f>B87+1</f>
        <v>2</v>
      </c>
      <c r="C88" s="33" t="s">
        <v>212</v>
      </c>
      <c r="D88" s="20">
        <v>1</v>
      </c>
      <c r="E88" s="20">
        <f>F88*3.28</f>
        <v>14.76</v>
      </c>
      <c r="F88" s="18">
        <v>4.5</v>
      </c>
      <c r="G88" s="18">
        <v>2013</v>
      </c>
      <c r="H88" s="18">
        <v>25</v>
      </c>
      <c r="I88" s="20" t="s">
        <v>115</v>
      </c>
      <c r="J88" s="18" t="s">
        <v>116</v>
      </c>
      <c r="K88" s="21">
        <v>59.865000000000002</v>
      </c>
      <c r="L88" s="21">
        <v>29</v>
      </c>
      <c r="M88" s="21">
        <v>1736.085</v>
      </c>
      <c r="N88" s="21">
        <f t="shared" si="11"/>
        <v>18687.218939999999</v>
      </c>
    </row>
    <row r="89" spans="2:14" ht="21" x14ac:dyDescent="0.25">
      <c r="B89" s="18">
        <f t="shared" ref="B89:B93" si="12">B88+1</f>
        <v>3</v>
      </c>
      <c r="C89" s="33" t="s">
        <v>213</v>
      </c>
      <c r="D89" s="20">
        <v>1</v>
      </c>
      <c r="E89" s="20">
        <f t="shared" ref="E89:E93" si="13">F89*3.28</f>
        <v>41</v>
      </c>
      <c r="F89" s="18">
        <f>22-4.5-5</f>
        <v>12.5</v>
      </c>
      <c r="G89" s="18">
        <v>2013</v>
      </c>
      <c r="H89" s="18">
        <v>25</v>
      </c>
      <c r="I89" s="22" t="s">
        <v>119</v>
      </c>
      <c r="J89" s="18" t="s">
        <v>116</v>
      </c>
      <c r="K89" s="21">
        <v>16.89</v>
      </c>
      <c r="L89" s="21">
        <v>29</v>
      </c>
      <c r="M89" s="21">
        <v>489.81</v>
      </c>
      <c r="N89" s="21">
        <f t="shared" si="11"/>
        <v>5272.31484</v>
      </c>
    </row>
    <row r="90" spans="2:14" ht="36" x14ac:dyDescent="0.25">
      <c r="B90" s="18">
        <f t="shared" si="12"/>
        <v>4</v>
      </c>
      <c r="C90" s="33" t="s">
        <v>214</v>
      </c>
      <c r="D90" s="20">
        <v>1</v>
      </c>
      <c r="E90" s="20">
        <f t="shared" si="13"/>
        <v>14.760000000000002</v>
      </c>
      <c r="F90" s="18">
        <f>11.3-6.8</f>
        <v>4.5000000000000009</v>
      </c>
      <c r="G90" s="18">
        <v>2013</v>
      </c>
      <c r="H90" s="18">
        <v>25</v>
      </c>
      <c r="I90" s="20" t="s">
        <v>115</v>
      </c>
      <c r="J90" s="18" t="s">
        <v>116</v>
      </c>
      <c r="K90" s="21">
        <v>43.44</v>
      </c>
      <c r="L90" s="21">
        <v>29</v>
      </c>
      <c r="M90" s="21">
        <v>1259.76</v>
      </c>
      <c r="N90" s="21">
        <f t="shared" si="11"/>
        <v>13560.056639999999</v>
      </c>
    </row>
    <row r="91" spans="2:14" ht="36" x14ac:dyDescent="0.25">
      <c r="B91" s="18">
        <f t="shared" si="12"/>
        <v>5</v>
      </c>
      <c r="C91" s="33" t="s">
        <v>215</v>
      </c>
      <c r="D91" s="20">
        <v>1</v>
      </c>
      <c r="E91" s="20">
        <f t="shared" si="13"/>
        <v>26.24</v>
      </c>
      <c r="F91" s="18">
        <f>22-9-5</f>
        <v>8</v>
      </c>
      <c r="G91" s="18">
        <v>2013</v>
      </c>
      <c r="H91" s="18">
        <v>25</v>
      </c>
      <c r="I91" s="20" t="s">
        <v>115</v>
      </c>
      <c r="J91" s="18" t="s">
        <v>116</v>
      </c>
      <c r="K91" s="21">
        <v>8.89</v>
      </c>
      <c r="L91" s="21">
        <v>29</v>
      </c>
      <c r="M91" s="21">
        <v>257.81</v>
      </c>
      <c r="N91" s="21">
        <f t="shared" si="11"/>
        <v>2775.06684</v>
      </c>
    </row>
    <row r="92" spans="2:14" ht="36" x14ac:dyDescent="0.25">
      <c r="B92" s="18">
        <f t="shared" si="12"/>
        <v>6</v>
      </c>
      <c r="C92" s="33" t="s">
        <v>216</v>
      </c>
      <c r="D92" s="20">
        <v>1</v>
      </c>
      <c r="E92" s="20">
        <f t="shared" si="13"/>
        <v>18.695999999999998</v>
      </c>
      <c r="F92" s="18">
        <f>22-11.3-5</f>
        <v>5.6999999999999993</v>
      </c>
      <c r="G92" s="18">
        <v>2013</v>
      </c>
      <c r="H92" s="18">
        <v>25</v>
      </c>
      <c r="I92" s="20" t="s">
        <v>115</v>
      </c>
      <c r="J92" s="18" t="s">
        <v>116</v>
      </c>
      <c r="K92" s="21">
        <v>22.44</v>
      </c>
      <c r="L92" s="21">
        <v>29</v>
      </c>
      <c r="M92" s="21">
        <v>650.76</v>
      </c>
      <c r="N92" s="21">
        <f t="shared" si="11"/>
        <v>7004.780639999999</v>
      </c>
    </row>
    <row r="93" spans="2:14" ht="36" x14ac:dyDescent="0.25">
      <c r="B93" s="18">
        <f t="shared" si="12"/>
        <v>7</v>
      </c>
      <c r="C93" s="33" t="s">
        <v>217</v>
      </c>
      <c r="D93" s="20">
        <v>1</v>
      </c>
      <c r="E93" s="20">
        <f t="shared" si="13"/>
        <v>16.728000000000005</v>
      </c>
      <c r="F93" s="18">
        <f>22-16.9</f>
        <v>5.1000000000000014</v>
      </c>
      <c r="G93" s="18">
        <v>2013</v>
      </c>
      <c r="H93" s="18">
        <v>25</v>
      </c>
      <c r="I93" s="20" t="s">
        <v>115</v>
      </c>
      <c r="J93" s="18" t="s">
        <v>116</v>
      </c>
      <c r="K93" s="21">
        <v>22.44</v>
      </c>
      <c r="L93" s="21">
        <v>29</v>
      </c>
      <c r="M93" s="21">
        <v>650.76</v>
      </c>
      <c r="N93" s="21">
        <f t="shared" si="11"/>
        <v>7004.780639999999</v>
      </c>
    </row>
    <row r="94" spans="2:14" ht="18.75" x14ac:dyDescent="0.25">
      <c r="B94" s="47"/>
      <c r="C94" s="137" t="s">
        <v>218</v>
      </c>
      <c r="D94" s="137"/>
      <c r="E94" s="137"/>
      <c r="F94" s="137"/>
      <c r="G94" s="137"/>
      <c r="H94" s="137"/>
      <c r="I94" s="137"/>
      <c r="J94" s="137"/>
      <c r="K94" s="18"/>
      <c r="L94" s="18"/>
      <c r="M94" s="48"/>
      <c r="N94" s="46"/>
    </row>
    <row r="95" spans="2:14" ht="75" x14ac:dyDescent="0.25">
      <c r="B95" s="12" t="s">
        <v>99</v>
      </c>
      <c r="C95" s="13" t="s">
        <v>100</v>
      </c>
      <c r="D95" s="12" t="s">
        <v>101</v>
      </c>
      <c r="E95" s="12" t="s">
        <v>102</v>
      </c>
      <c r="F95" s="12" t="s">
        <v>103</v>
      </c>
      <c r="G95" s="12" t="s">
        <v>104</v>
      </c>
      <c r="H95" s="12" t="s">
        <v>105</v>
      </c>
      <c r="I95" s="12" t="s">
        <v>106</v>
      </c>
      <c r="J95" s="12" t="s">
        <v>107</v>
      </c>
      <c r="K95" s="12" t="s">
        <v>108</v>
      </c>
      <c r="L95" s="12" t="s">
        <v>109</v>
      </c>
      <c r="M95" s="14" t="s">
        <v>110</v>
      </c>
      <c r="N95" s="14" t="s">
        <v>111</v>
      </c>
    </row>
    <row r="96" spans="2:14" ht="18.75" x14ac:dyDescent="0.25">
      <c r="B96" s="33">
        <v>1</v>
      </c>
      <c r="C96" s="33" t="s">
        <v>219</v>
      </c>
      <c r="D96" s="20">
        <v>1</v>
      </c>
      <c r="E96" s="20">
        <f t="shared" ref="E96:E101" si="14">F96*3.28</f>
        <v>22.959999999999997</v>
      </c>
      <c r="F96" s="20">
        <v>7</v>
      </c>
      <c r="G96" s="18">
        <v>2013</v>
      </c>
      <c r="H96" s="20">
        <v>7</v>
      </c>
      <c r="I96" s="20" t="s">
        <v>115</v>
      </c>
      <c r="J96" s="18" t="s">
        <v>116</v>
      </c>
      <c r="K96" s="21">
        <v>14</v>
      </c>
      <c r="L96" s="21">
        <v>25</v>
      </c>
      <c r="M96" s="21">
        <v>350</v>
      </c>
      <c r="N96" s="21">
        <f t="shared" ref="N96:N101" si="15">M96*10.764</f>
        <v>3767.3999999999996</v>
      </c>
    </row>
    <row r="97" spans="2:14" ht="18.75" x14ac:dyDescent="0.25">
      <c r="B97" s="33">
        <v>2</v>
      </c>
      <c r="C97" s="33" t="s">
        <v>220</v>
      </c>
      <c r="D97" s="20">
        <v>1</v>
      </c>
      <c r="E97" s="20">
        <f t="shared" si="14"/>
        <v>22.959999999999997</v>
      </c>
      <c r="F97" s="20">
        <v>7</v>
      </c>
      <c r="G97" s="18">
        <v>2013</v>
      </c>
      <c r="H97" s="20">
        <v>7</v>
      </c>
      <c r="I97" s="20" t="s">
        <v>115</v>
      </c>
      <c r="J97" s="18" t="s">
        <v>116</v>
      </c>
      <c r="K97" s="21">
        <v>56</v>
      </c>
      <c r="L97" s="21">
        <v>25</v>
      </c>
      <c r="M97" s="21">
        <v>1400</v>
      </c>
      <c r="N97" s="21">
        <f t="shared" si="15"/>
        <v>15069.599999999999</v>
      </c>
    </row>
    <row r="98" spans="2:14" ht="18.75" x14ac:dyDescent="0.25">
      <c r="B98" s="33">
        <f t="shared" ref="B98:B102" si="16">B97+1</f>
        <v>3</v>
      </c>
      <c r="C98" s="33" t="s">
        <v>221</v>
      </c>
      <c r="D98" s="20">
        <v>1</v>
      </c>
      <c r="E98" s="20">
        <f t="shared" si="14"/>
        <v>16.399999999999999</v>
      </c>
      <c r="F98" s="20">
        <v>5</v>
      </c>
      <c r="G98" s="18">
        <v>2013</v>
      </c>
      <c r="H98" s="20">
        <v>5</v>
      </c>
      <c r="I98" s="20" t="s">
        <v>115</v>
      </c>
      <c r="J98" s="18" t="s">
        <v>116</v>
      </c>
      <c r="K98" s="21">
        <v>28</v>
      </c>
      <c r="L98" s="21">
        <v>25</v>
      </c>
      <c r="M98" s="21">
        <v>700</v>
      </c>
      <c r="N98" s="21">
        <f t="shared" si="15"/>
        <v>7534.7999999999993</v>
      </c>
    </row>
    <row r="99" spans="2:14" ht="18.75" x14ac:dyDescent="0.25">
      <c r="B99" s="33">
        <f t="shared" si="16"/>
        <v>4</v>
      </c>
      <c r="C99" s="33" t="s">
        <v>222</v>
      </c>
      <c r="D99" s="20">
        <v>1</v>
      </c>
      <c r="E99" s="20">
        <f t="shared" si="14"/>
        <v>16.399999999999999</v>
      </c>
      <c r="F99" s="20">
        <v>5</v>
      </c>
      <c r="G99" s="18">
        <v>2013</v>
      </c>
      <c r="H99" s="20">
        <v>5</v>
      </c>
      <c r="I99" s="20" t="s">
        <v>115</v>
      </c>
      <c r="J99" s="18" t="s">
        <v>116</v>
      </c>
      <c r="K99" s="21">
        <v>84</v>
      </c>
      <c r="L99" s="21">
        <v>25</v>
      </c>
      <c r="M99" s="21">
        <v>2100</v>
      </c>
      <c r="N99" s="21">
        <f t="shared" si="15"/>
        <v>22604.399999999998</v>
      </c>
    </row>
    <row r="100" spans="2:14" ht="18.75" x14ac:dyDescent="0.25">
      <c r="B100" s="33">
        <f t="shared" si="16"/>
        <v>5</v>
      </c>
      <c r="C100" s="33" t="s">
        <v>223</v>
      </c>
      <c r="D100" s="20">
        <v>1</v>
      </c>
      <c r="E100" s="20">
        <f t="shared" si="14"/>
        <v>22.959999999999997</v>
      </c>
      <c r="F100" s="20">
        <v>7</v>
      </c>
      <c r="G100" s="18">
        <v>2013</v>
      </c>
      <c r="H100" s="20">
        <v>7</v>
      </c>
      <c r="I100" s="20" t="s">
        <v>115</v>
      </c>
      <c r="J100" s="18" t="s">
        <v>116</v>
      </c>
      <c r="K100" s="21">
        <v>42</v>
      </c>
      <c r="L100" s="21">
        <v>50</v>
      </c>
      <c r="M100" s="21">
        <v>2100</v>
      </c>
      <c r="N100" s="21">
        <f t="shared" si="15"/>
        <v>22604.399999999998</v>
      </c>
    </row>
    <row r="101" spans="2:14" ht="18.75" x14ac:dyDescent="0.25">
      <c r="B101" s="33">
        <f t="shared" si="16"/>
        <v>6</v>
      </c>
      <c r="C101" s="33" t="s">
        <v>224</v>
      </c>
      <c r="D101" s="20">
        <v>1</v>
      </c>
      <c r="E101" s="20">
        <f t="shared" si="14"/>
        <v>22.959999999999997</v>
      </c>
      <c r="F101" s="20">
        <v>7</v>
      </c>
      <c r="G101" s="18">
        <v>2013</v>
      </c>
      <c r="H101" s="20">
        <v>7</v>
      </c>
      <c r="I101" s="20" t="s">
        <v>115</v>
      </c>
      <c r="J101" s="18" t="s">
        <v>116</v>
      </c>
      <c r="K101" s="21">
        <v>42</v>
      </c>
      <c r="L101" s="21">
        <v>50</v>
      </c>
      <c r="M101" s="21">
        <v>2100</v>
      </c>
      <c r="N101" s="21">
        <f t="shared" si="15"/>
        <v>22604.399999999998</v>
      </c>
    </row>
    <row r="102" spans="2:14" ht="18.75" x14ac:dyDescent="0.25">
      <c r="B102" s="33">
        <f t="shared" si="16"/>
        <v>7</v>
      </c>
      <c r="C102" s="33" t="s">
        <v>225</v>
      </c>
      <c r="D102" s="35">
        <v>1</v>
      </c>
      <c r="E102" s="35" t="s">
        <v>207</v>
      </c>
      <c r="F102" s="35" t="s">
        <v>207</v>
      </c>
      <c r="G102" s="34">
        <v>2013</v>
      </c>
      <c r="H102" s="35">
        <v>0</v>
      </c>
      <c r="I102" s="35" t="s">
        <v>226</v>
      </c>
      <c r="J102" s="34" t="s">
        <v>116</v>
      </c>
      <c r="K102" s="33"/>
      <c r="L102" s="33"/>
      <c r="M102" s="33" t="s">
        <v>207</v>
      </c>
      <c r="N102" s="33" t="s">
        <v>207</v>
      </c>
    </row>
    <row r="103" spans="2:14" ht="18.75" x14ac:dyDescent="0.25">
      <c r="B103" s="47"/>
      <c r="C103" s="137" t="s">
        <v>227</v>
      </c>
      <c r="D103" s="137"/>
      <c r="E103" s="137"/>
      <c r="F103" s="137"/>
      <c r="G103" s="137"/>
      <c r="H103" s="137"/>
      <c r="I103" s="137"/>
      <c r="J103" s="137"/>
      <c r="K103" s="18"/>
      <c r="L103" s="18"/>
      <c r="M103" s="46"/>
      <c r="N103" s="46"/>
    </row>
    <row r="104" spans="2:14" ht="75" x14ac:dyDescent="0.25">
      <c r="B104" s="12" t="s">
        <v>99</v>
      </c>
      <c r="C104" s="13" t="s">
        <v>100</v>
      </c>
      <c r="D104" s="12" t="s">
        <v>101</v>
      </c>
      <c r="E104" s="12" t="s">
        <v>102</v>
      </c>
      <c r="F104" s="12" t="s">
        <v>103</v>
      </c>
      <c r="G104" s="12" t="s">
        <v>104</v>
      </c>
      <c r="H104" s="12" t="s">
        <v>105</v>
      </c>
      <c r="I104" s="12" t="s">
        <v>106</v>
      </c>
      <c r="J104" s="12" t="s">
        <v>107</v>
      </c>
      <c r="K104" s="12" t="s">
        <v>108</v>
      </c>
      <c r="L104" s="12" t="s">
        <v>109</v>
      </c>
      <c r="M104" s="14" t="s">
        <v>110</v>
      </c>
      <c r="N104" s="14" t="s">
        <v>111</v>
      </c>
    </row>
    <row r="105" spans="2:14" ht="18.75" x14ac:dyDescent="0.25">
      <c r="B105" s="49" t="s">
        <v>228</v>
      </c>
      <c r="C105" s="50" t="s">
        <v>229</v>
      </c>
      <c r="D105" s="18"/>
      <c r="E105" s="18"/>
      <c r="F105" s="18"/>
      <c r="G105" s="18"/>
      <c r="H105" s="18"/>
      <c r="I105" s="20"/>
      <c r="J105" s="18"/>
      <c r="K105" s="18"/>
      <c r="L105" s="18"/>
      <c r="M105" s="21"/>
      <c r="N105" s="21"/>
    </row>
    <row r="106" spans="2:14" ht="56.25" x14ac:dyDescent="0.25">
      <c r="B106" s="51">
        <v>1</v>
      </c>
      <c r="C106" s="52" t="s">
        <v>230</v>
      </c>
      <c r="D106" s="18">
        <v>5</v>
      </c>
      <c r="E106" s="18"/>
      <c r="F106" s="20" t="s">
        <v>231</v>
      </c>
      <c r="G106" s="18">
        <v>2015</v>
      </c>
      <c r="H106" s="18">
        <v>22</v>
      </c>
      <c r="I106" s="20" t="s">
        <v>232</v>
      </c>
      <c r="J106" s="18" t="s">
        <v>116</v>
      </c>
      <c r="K106" s="18">
        <v>59.2</v>
      </c>
      <c r="L106" s="18">
        <v>25.3</v>
      </c>
      <c r="M106" s="21">
        <v>4345</v>
      </c>
      <c r="N106" s="21">
        <f t="shared" ref="N106:N169" si="17">M106*10.764</f>
        <v>46769.579999999994</v>
      </c>
    </row>
    <row r="107" spans="2:14" ht="18.75" x14ac:dyDescent="0.25">
      <c r="B107" s="51">
        <v>2</v>
      </c>
      <c r="C107" s="52" t="s">
        <v>233</v>
      </c>
      <c r="D107" s="18">
        <v>1</v>
      </c>
      <c r="E107" s="20">
        <f t="shared" ref="E107:E147" si="18">F107*3.28</f>
        <v>16.399999999999999</v>
      </c>
      <c r="F107" s="18">
        <v>5</v>
      </c>
      <c r="G107" s="18">
        <v>2015</v>
      </c>
      <c r="H107" s="18">
        <v>5</v>
      </c>
      <c r="I107" s="20" t="s">
        <v>115</v>
      </c>
      <c r="J107" s="18" t="s">
        <v>116</v>
      </c>
      <c r="K107" s="18">
        <v>40.1</v>
      </c>
      <c r="L107" s="18">
        <v>25.3</v>
      </c>
      <c r="M107" s="21">
        <v>1015</v>
      </c>
      <c r="N107" s="21">
        <f t="shared" si="17"/>
        <v>10925.46</v>
      </c>
    </row>
    <row r="108" spans="2:14" ht="18.75" x14ac:dyDescent="0.25">
      <c r="B108" s="51">
        <v>3</v>
      </c>
      <c r="C108" s="52" t="s">
        <v>234</v>
      </c>
      <c r="D108" s="18">
        <v>1</v>
      </c>
      <c r="E108" s="20">
        <f t="shared" si="18"/>
        <v>21.32</v>
      </c>
      <c r="F108" s="18">
        <v>6.5</v>
      </c>
      <c r="G108" s="18">
        <v>2015</v>
      </c>
      <c r="H108" s="18">
        <v>6.5</v>
      </c>
      <c r="I108" s="20" t="s">
        <v>115</v>
      </c>
      <c r="J108" s="18" t="s">
        <v>116</v>
      </c>
      <c r="K108" s="18">
        <v>20.25</v>
      </c>
      <c r="L108" s="18">
        <v>76.8</v>
      </c>
      <c r="M108" s="21">
        <v>1555</v>
      </c>
      <c r="N108" s="21">
        <f t="shared" si="17"/>
        <v>16738.02</v>
      </c>
    </row>
    <row r="109" spans="2:14" ht="18.75" x14ac:dyDescent="0.25">
      <c r="B109" s="51">
        <v>4</v>
      </c>
      <c r="C109" s="52" t="s">
        <v>235</v>
      </c>
      <c r="D109" s="18">
        <v>1</v>
      </c>
      <c r="E109" s="20">
        <f t="shared" si="18"/>
        <v>82</v>
      </c>
      <c r="F109" s="18">
        <v>25</v>
      </c>
      <c r="G109" s="18">
        <v>2015</v>
      </c>
      <c r="H109" s="18">
        <v>25</v>
      </c>
      <c r="I109" s="20" t="s">
        <v>115</v>
      </c>
      <c r="J109" s="18" t="s">
        <v>116</v>
      </c>
      <c r="K109" s="18">
        <v>58.424999999999997</v>
      </c>
      <c r="L109" s="18">
        <v>26.5</v>
      </c>
      <c r="M109" s="21">
        <v>4665</v>
      </c>
      <c r="N109" s="21">
        <f t="shared" si="17"/>
        <v>50214.06</v>
      </c>
    </row>
    <row r="110" spans="2:14" ht="18.75" x14ac:dyDescent="0.25">
      <c r="B110" s="51">
        <v>5</v>
      </c>
      <c r="C110" s="52" t="s">
        <v>236</v>
      </c>
      <c r="D110" s="18">
        <v>1</v>
      </c>
      <c r="E110" s="20">
        <f t="shared" si="18"/>
        <v>22.959999999999997</v>
      </c>
      <c r="F110" s="18">
        <v>7</v>
      </c>
      <c r="G110" s="18">
        <v>2015</v>
      </c>
      <c r="H110" s="18">
        <v>7</v>
      </c>
      <c r="I110" s="20" t="s">
        <v>115</v>
      </c>
      <c r="J110" s="18" t="s">
        <v>116</v>
      </c>
      <c r="K110" s="18">
        <v>54</v>
      </c>
      <c r="L110" s="18">
        <v>26.5</v>
      </c>
      <c r="M110" s="21">
        <v>1431</v>
      </c>
      <c r="N110" s="21">
        <f t="shared" si="17"/>
        <v>15403.284</v>
      </c>
    </row>
    <row r="111" spans="2:14" ht="18.75" x14ac:dyDescent="0.25">
      <c r="B111" s="51">
        <v>6</v>
      </c>
      <c r="C111" s="52" t="s">
        <v>237</v>
      </c>
      <c r="D111" s="18">
        <v>1</v>
      </c>
      <c r="E111" s="20">
        <f t="shared" si="18"/>
        <v>75.44</v>
      </c>
      <c r="F111" s="18">
        <v>23</v>
      </c>
      <c r="G111" s="18">
        <v>2015</v>
      </c>
      <c r="H111" s="18">
        <v>23</v>
      </c>
      <c r="I111" s="20" t="s">
        <v>115</v>
      </c>
      <c r="J111" s="18" t="s">
        <v>116</v>
      </c>
      <c r="K111" s="18">
        <v>6</v>
      </c>
      <c r="L111" s="18">
        <v>5</v>
      </c>
      <c r="M111" s="21">
        <v>330</v>
      </c>
      <c r="N111" s="21">
        <f t="shared" si="17"/>
        <v>3552.12</v>
      </c>
    </row>
    <row r="112" spans="2:14" ht="18.75" x14ac:dyDescent="0.25">
      <c r="B112" s="53">
        <v>7</v>
      </c>
      <c r="C112" s="52" t="s">
        <v>238</v>
      </c>
      <c r="D112" s="34">
        <v>1</v>
      </c>
      <c r="E112" s="35">
        <f t="shared" si="18"/>
        <v>29.52</v>
      </c>
      <c r="F112" s="34">
        <v>9</v>
      </c>
      <c r="G112" s="34">
        <v>2015</v>
      </c>
      <c r="H112" s="34">
        <v>11</v>
      </c>
      <c r="I112" s="35" t="s">
        <v>115</v>
      </c>
      <c r="J112" s="34" t="s">
        <v>116</v>
      </c>
      <c r="K112" s="34"/>
      <c r="L112" s="34"/>
      <c r="M112" s="36">
        <v>75</v>
      </c>
      <c r="N112" s="36">
        <f t="shared" si="17"/>
        <v>807.3</v>
      </c>
    </row>
    <row r="113" spans="2:14" ht="18.75" x14ac:dyDescent="0.25">
      <c r="B113" s="53">
        <v>8</v>
      </c>
      <c r="C113" s="52" t="s">
        <v>239</v>
      </c>
      <c r="D113" s="34">
        <v>1</v>
      </c>
      <c r="E113" s="35">
        <f t="shared" si="18"/>
        <v>13.12</v>
      </c>
      <c r="F113" s="34">
        <v>4</v>
      </c>
      <c r="G113" s="34">
        <v>2015</v>
      </c>
      <c r="H113" s="34">
        <v>4</v>
      </c>
      <c r="I113" s="35" t="s">
        <v>115</v>
      </c>
      <c r="J113" s="34" t="s">
        <v>116</v>
      </c>
      <c r="K113" s="34">
        <v>100</v>
      </c>
      <c r="L113" s="34">
        <v>7.2</v>
      </c>
      <c r="M113" s="36">
        <v>720</v>
      </c>
      <c r="N113" s="36">
        <f t="shared" si="17"/>
        <v>7750.08</v>
      </c>
    </row>
    <row r="114" spans="2:14" ht="18.75" x14ac:dyDescent="0.25">
      <c r="B114" s="53">
        <v>9</v>
      </c>
      <c r="C114" s="52" t="s">
        <v>240</v>
      </c>
      <c r="D114" s="34">
        <v>1</v>
      </c>
      <c r="E114" s="35">
        <f t="shared" si="18"/>
        <v>16.399999999999999</v>
      </c>
      <c r="F114" s="34">
        <v>5</v>
      </c>
      <c r="G114" s="34">
        <v>2015</v>
      </c>
      <c r="H114" s="34">
        <v>5</v>
      </c>
      <c r="I114" s="35" t="s">
        <v>115</v>
      </c>
      <c r="J114" s="34" t="s">
        <v>116</v>
      </c>
      <c r="K114" s="34"/>
      <c r="L114" s="34"/>
      <c r="M114" s="36">
        <v>2776</v>
      </c>
      <c r="N114" s="36">
        <f t="shared" si="17"/>
        <v>29880.863999999998</v>
      </c>
    </row>
    <row r="115" spans="2:14" ht="18.75" x14ac:dyDescent="0.25">
      <c r="B115" s="53">
        <v>10</v>
      </c>
      <c r="C115" s="52" t="s">
        <v>241</v>
      </c>
      <c r="D115" s="34">
        <v>1</v>
      </c>
      <c r="E115" s="35">
        <f t="shared" si="18"/>
        <v>16.399999999999999</v>
      </c>
      <c r="F115" s="34">
        <v>5</v>
      </c>
      <c r="G115" s="34">
        <v>2015</v>
      </c>
      <c r="H115" s="34">
        <v>5</v>
      </c>
      <c r="I115" s="54" t="s">
        <v>242</v>
      </c>
      <c r="J115" s="34" t="s">
        <v>116</v>
      </c>
      <c r="K115" s="34">
        <v>32</v>
      </c>
      <c r="L115" s="34">
        <v>25</v>
      </c>
      <c r="M115" s="36">
        <v>800</v>
      </c>
      <c r="N115" s="36">
        <f t="shared" si="17"/>
        <v>8611.1999999999989</v>
      </c>
    </row>
    <row r="116" spans="2:14" ht="18.75" x14ac:dyDescent="0.25">
      <c r="B116" s="53">
        <v>11</v>
      </c>
      <c r="C116" s="52" t="s">
        <v>243</v>
      </c>
      <c r="D116" s="34">
        <v>1</v>
      </c>
      <c r="E116" s="35">
        <f t="shared" si="18"/>
        <v>14.76</v>
      </c>
      <c r="F116" s="34">
        <v>4.5</v>
      </c>
      <c r="G116" s="34">
        <v>2015</v>
      </c>
      <c r="H116" s="34">
        <v>4.5</v>
      </c>
      <c r="I116" s="54" t="s">
        <v>141</v>
      </c>
      <c r="J116" s="34" t="s">
        <v>116</v>
      </c>
      <c r="K116" s="34">
        <v>13.5</v>
      </c>
      <c r="L116" s="34">
        <v>10</v>
      </c>
      <c r="M116" s="36">
        <v>134</v>
      </c>
      <c r="N116" s="36">
        <f t="shared" si="17"/>
        <v>1442.376</v>
      </c>
    </row>
    <row r="117" spans="2:14" ht="18.75" x14ac:dyDescent="0.25">
      <c r="B117" s="51">
        <v>12</v>
      </c>
      <c r="C117" s="52" t="s">
        <v>244</v>
      </c>
      <c r="D117" s="18">
        <v>1</v>
      </c>
      <c r="E117" s="20">
        <f t="shared" si="18"/>
        <v>16.399999999999999</v>
      </c>
      <c r="F117" s="18">
        <v>5</v>
      </c>
      <c r="G117" s="18">
        <v>2015</v>
      </c>
      <c r="H117" s="18">
        <v>5</v>
      </c>
      <c r="I117" s="20" t="s">
        <v>160</v>
      </c>
      <c r="J117" s="18" t="s">
        <v>116</v>
      </c>
      <c r="K117" s="18">
        <v>10.5</v>
      </c>
      <c r="L117" s="18">
        <v>5.2</v>
      </c>
      <c r="M117" s="21">
        <v>61</v>
      </c>
      <c r="N117" s="21">
        <f t="shared" si="17"/>
        <v>656.60399999999993</v>
      </c>
    </row>
    <row r="118" spans="2:14" ht="18.75" x14ac:dyDescent="0.25">
      <c r="B118" s="49" t="s">
        <v>245</v>
      </c>
      <c r="C118" s="50" t="s">
        <v>246</v>
      </c>
      <c r="D118" s="18"/>
      <c r="E118" s="18"/>
      <c r="F118" s="18"/>
      <c r="G118" s="18"/>
      <c r="H118" s="18"/>
      <c r="I118" s="20"/>
      <c r="J118" s="18"/>
      <c r="K118" s="18"/>
      <c r="L118" s="18"/>
      <c r="M118" s="21"/>
      <c r="N118" s="21"/>
    </row>
    <row r="119" spans="2:14" ht="18.75" x14ac:dyDescent="0.25">
      <c r="B119" s="51">
        <v>13</v>
      </c>
      <c r="C119" s="52" t="s">
        <v>247</v>
      </c>
      <c r="D119" s="18">
        <v>1</v>
      </c>
      <c r="E119" s="20">
        <f t="shared" si="18"/>
        <v>22.959999999999997</v>
      </c>
      <c r="F119" s="18">
        <v>7</v>
      </c>
      <c r="G119" s="18">
        <v>2015</v>
      </c>
      <c r="H119" s="18">
        <v>7</v>
      </c>
      <c r="I119" s="20" t="s">
        <v>115</v>
      </c>
      <c r="J119" s="18" t="s">
        <v>116</v>
      </c>
      <c r="K119" s="18">
        <v>119.75</v>
      </c>
      <c r="L119" s="18">
        <v>25.55</v>
      </c>
      <c r="M119" s="21">
        <v>3060</v>
      </c>
      <c r="N119" s="21">
        <f t="shared" si="17"/>
        <v>32937.839999999997</v>
      </c>
    </row>
    <row r="120" spans="2:14" ht="18.75" x14ac:dyDescent="0.25">
      <c r="B120" s="51">
        <v>14</v>
      </c>
      <c r="C120" s="52" t="s">
        <v>248</v>
      </c>
      <c r="D120" s="18">
        <v>1</v>
      </c>
      <c r="E120" s="20">
        <f t="shared" si="18"/>
        <v>16.399999999999999</v>
      </c>
      <c r="F120" s="18">
        <v>5</v>
      </c>
      <c r="G120" s="18">
        <v>2015</v>
      </c>
      <c r="H120" s="18">
        <v>5</v>
      </c>
      <c r="I120" s="20" t="s">
        <v>115</v>
      </c>
      <c r="J120" s="18" t="s">
        <v>116</v>
      </c>
      <c r="K120" s="18">
        <v>56.3</v>
      </c>
      <c r="L120" s="18">
        <v>50.55</v>
      </c>
      <c r="M120" s="21">
        <v>2846</v>
      </c>
      <c r="N120" s="21">
        <f t="shared" si="17"/>
        <v>30634.343999999997</v>
      </c>
    </row>
    <row r="121" spans="2:14" ht="18.75" x14ac:dyDescent="0.25">
      <c r="B121" s="51">
        <v>15</v>
      </c>
      <c r="C121" s="52" t="s">
        <v>249</v>
      </c>
      <c r="D121" s="18">
        <v>1</v>
      </c>
      <c r="E121" s="20">
        <f t="shared" si="18"/>
        <v>13.12</v>
      </c>
      <c r="F121" s="18">
        <v>4</v>
      </c>
      <c r="G121" s="18">
        <v>2015</v>
      </c>
      <c r="H121" s="18">
        <v>4</v>
      </c>
      <c r="I121" s="20" t="s">
        <v>115</v>
      </c>
      <c r="J121" s="18" t="s">
        <v>116</v>
      </c>
      <c r="K121" s="18">
        <v>25</v>
      </c>
      <c r="L121" s="18">
        <v>7</v>
      </c>
      <c r="M121" s="21">
        <v>175</v>
      </c>
      <c r="N121" s="21">
        <f t="shared" si="17"/>
        <v>1883.6999999999998</v>
      </c>
    </row>
    <row r="122" spans="2:14" ht="18.75" x14ac:dyDescent="0.25">
      <c r="B122" s="51">
        <v>16</v>
      </c>
      <c r="C122" s="52" t="s">
        <v>221</v>
      </c>
      <c r="D122" s="18">
        <v>1</v>
      </c>
      <c r="E122" s="20">
        <f t="shared" si="18"/>
        <v>16.399999999999999</v>
      </c>
      <c r="F122" s="18">
        <v>5</v>
      </c>
      <c r="G122" s="18">
        <v>2015</v>
      </c>
      <c r="H122" s="18">
        <v>5</v>
      </c>
      <c r="I122" s="20" t="s">
        <v>115</v>
      </c>
      <c r="J122" s="18" t="s">
        <v>116</v>
      </c>
      <c r="K122" s="18">
        <v>105.8</v>
      </c>
      <c r="L122" s="18">
        <v>50.55</v>
      </c>
      <c r="M122" s="21">
        <v>5348</v>
      </c>
      <c r="N122" s="21">
        <f t="shared" si="17"/>
        <v>57565.871999999996</v>
      </c>
    </row>
    <row r="123" spans="2:14" ht="18.75" x14ac:dyDescent="0.25">
      <c r="B123" s="51">
        <v>17</v>
      </c>
      <c r="C123" s="52" t="s">
        <v>250</v>
      </c>
      <c r="D123" s="18">
        <v>1</v>
      </c>
      <c r="E123" s="20">
        <f t="shared" si="18"/>
        <v>39.36</v>
      </c>
      <c r="F123" s="18">
        <v>12</v>
      </c>
      <c r="G123" s="18">
        <v>2015</v>
      </c>
      <c r="H123" s="18">
        <v>12</v>
      </c>
      <c r="I123" s="20" t="s">
        <v>115</v>
      </c>
      <c r="J123" s="18" t="s">
        <v>116</v>
      </c>
      <c r="K123" s="18">
        <v>28.75</v>
      </c>
      <c r="L123" s="18">
        <v>50.55</v>
      </c>
      <c r="M123" s="21">
        <v>1453</v>
      </c>
      <c r="N123" s="21">
        <f t="shared" si="17"/>
        <v>15640.091999999999</v>
      </c>
    </row>
    <row r="124" spans="2:14" ht="18.75" x14ac:dyDescent="0.25">
      <c r="B124" s="51">
        <v>18</v>
      </c>
      <c r="C124" s="52" t="s">
        <v>251</v>
      </c>
      <c r="D124" s="18">
        <v>1</v>
      </c>
      <c r="E124" s="20">
        <f t="shared" si="18"/>
        <v>39.36</v>
      </c>
      <c r="F124" s="18">
        <v>12</v>
      </c>
      <c r="G124" s="18">
        <v>2015</v>
      </c>
      <c r="H124" s="18">
        <v>12</v>
      </c>
      <c r="I124" s="20" t="s">
        <v>115</v>
      </c>
      <c r="J124" s="18" t="s">
        <v>116</v>
      </c>
      <c r="K124" s="18">
        <v>28</v>
      </c>
      <c r="L124" s="18">
        <v>25</v>
      </c>
      <c r="M124" s="21">
        <v>1400</v>
      </c>
      <c r="N124" s="21">
        <f t="shared" si="17"/>
        <v>15069.599999999999</v>
      </c>
    </row>
    <row r="125" spans="2:14" ht="18.75" x14ac:dyDescent="0.25">
      <c r="B125" s="51">
        <v>19</v>
      </c>
      <c r="C125" s="52" t="s">
        <v>252</v>
      </c>
      <c r="D125" s="18">
        <v>1</v>
      </c>
      <c r="E125" s="20">
        <f t="shared" si="18"/>
        <v>22.959999999999997</v>
      </c>
      <c r="F125" s="18">
        <v>7</v>
      </c>
      <c r="G125" s="18">
        <v>2015</v>
      </c>
      <c r="H125" s="18">
        <v>7</v>
      </c>
      <c r="I125" s="20" t="s">
        <v>115</v>
      </c>
      <c r="J125" s="18" t="s">
        <v>116</v>
      </c>
      <c r="K125" s="18">
        <v>147</v>
      </c>
      <c r="L125" s="18">
        <v>50</v>
      </c>
      <c r="M125" s="21">
        <v>8600</v>
      </c>
      <c r="N125" s="21">
        <f t="shared" si="17"/>
        <v>92570.4</v>
      </c>
    </row>
    <row r="126" spans="2:14" ht="18.75" x14ac:dyDescent="0.25">
      <c r="B126" s="51">
        <v>20</v>
      </c>
      <c r="C126" s="52" t="s">
        <v>253</v>
      </c>
      <c r="D126" s="18">
        <v>1</v>
      </c>
      <c r="E126" s="20">
        <f t="shared" si="18"/>
        <v>13.12</v>
      </c>
      <c r="F126" s="18">
        <v>4</v>
      </c>
      <c r="G126" s="18">
        <v>2015</v>
      </c>
      <c r="H126" s="18">
        <v>4</v>
      </c>
      <c r="I126" s="20" t="s">
        <v>115</v>
      </c>
      <c r="J126" s="18" t="s">
        <v>116</v>
      </c>
      <c r="K126" s="18"/>
      <c r="L126" s="18"/>
      <c r="M126" s="21">
        <v>1225</v>
      </c>
      <c r="N126" s="21">
        <f t="shared" si="17"/>
        <v>13185.9</v>
      </c>
    </row>
    <row r="127" spans="2:14" ht="18.75" x14ac:dyDescent="0.25">
      <c r="B127" s="51">
        <v>21</v>
      </c>
      <c r="C127" s="52" t="s">
        <v>224</v>
      </c>
      <c r="D127" s="18">
        <v>1</v>
      </c>
      <c r="E127" s="20">
        <f t="shared" si="18"/>
        <v>22.959999999999997</v>
      </c>
      <c r="F127" s="18">
        <v>7</v>
      </c>
      <c r="G127" s="18">
        <v>2015</v>
      </c>
      <c r="H127" s="18">
        <v>7</v>
      </c>
      <c r="I127" s="20" t="s">
        <v>115</v>
      </c>
      <c r="J127" s="18" t="s">
        <v>116</v>
      </c>
      <c r="K127" s="18">
        <v>50.84</v>
      </c>
      <c r="L127" s="18">
        <v>50.55</v>
      </c>
      <c r="M127" s="21">
        <v>2570</v>
      </c>
      <c r="N127" s="21">
        <f t="shared" si="17"/>
        <v>27663.48</v>
      </c>
    </row>
    <row r="128" spans="2:14" ht="18.75" x14ac:dyDescent="0.25">
      <c r="B128" s="51">
        <v>22</v>
      </c>
      <c r="C128" s="52" t="s">
        <v>254</v>
      </c>
      <c r="D128" s="18">
        <v>1</v>
      </c>
      <c r="E128" s="20">
        <f t="shared" si="18"/>
        <v>22.959999999999997</v>
      </c>
      <c r="F128" s="18">
        <v>7</v>
      </c>
      <c r="G128" s="18">
        <v>2015</v>
      </c>
      <c r="H128" s="18">
        <v>7</v>
      </c>
      <c r="I128" s="20" t="s">
        <v>115</v>
      </c>
      <c r="J128" s="18" t="s">
        <v>116</v>
      </c>
      <c r="K128" s="18">
        <v>21</v>
      </c>
      <c r="L128" s="18">
        <v>75</v>
      </c>
      <c r="M128" s="21">
        <v>1875</v>
      </c>
      <c r="N128" s="21">
        <f t="shared" si="17"/>
        <v>20182.5</v>
      </c>
    </row>
    <row r="129" spans="2:14" ht="18.75" x14ac:dyDescent="0.25">
      <c r="B129" s="51">
        <v>23</v>
      </c>
      <c r="C129" s="52" t="s">
        <v>255</v>
      </c>
      <c r="D129" s="18">
        <v>1</v>
      </c>
      <c r="E129" s="20">
        <f t="shared" si="18"/>
        <v>16.399999999999999</v>
      </c>
      <c r="F129" s="18">
        <v>5</v>
      </c>
      <c r="G129" s="18">
        <v>2015</v>
      </c>
      <c r="H129" s="18">
        <v>5</v>
      </c>
      <c r="I129" s="20" t="s">
        <v>115</v>
      </c>
      <c r="J129" s="18" t="s">
        <v>116</v>
      </c>
      <c r="K129" s="132">
        <v>63</v>
      </c>
      <c r="L129" s="132">
        <v>25.23</v>
      </c>
      <c r="M129" s="132">
        <v>1589</v>
      </c>
      <c r="N129" s="132">
        <f t="shared" si="17"/>
        <v>17103.995999999999</v>
      </c>
    </row>
    <row r="130" spans="2:14" ht="18.75" x14ac:dyDescent="0.25">
      <c r="B130" s="51">
        <v>24</v>
      </c>
      <c r="C130" s="52" t="s">
        <v>256</v>
      </c>
      <c r="D130" s="18">
        <v>1</v>
      </c>
      <c r="E130" s="20">
        <f t="shared" si="18"/>
        <v>16.399999999999999</v>
      </c>
      <c r="F130" s="18">
        <v>5</v>
      </c>
      <c r="G130" s="18">
        <v>2015</v>
      </c>
      <c r="H130" s="18">
        <v>5</v>
      </c>
      <c r="I130" s="20" t="s">
        <v>115</v>
      </c>
      <c r="J130" s="18" t="s">
        <v>116</v>
      </c>
      <c r="K130" s="133"/>
      <c r="L130" s="133"/>
      <c r="M130" s="133"/>
      <c r="N130" s="133">
        <f t="shared" si="17"/>
        <v>0</v>
      </c>
    </row>
    <row r="131" spans="2:14" ht="18.75" x14ac:dyDescent="0.25">
      <c r="B131" s="51">
        <v>25</v>
      </c>
      <c r="C131" s="52" t="s">
        <v>257</v>
      </c>
      <c r="D131" s="18">
        <v>1</v>
      </c>
      <c r="E131" s="20">
        <f t="shared" si="18"/>
        <v>22.959999999999997</v>
      </c>
      <c r="F131" s="18">
        <v>7</v>
      </c>
      <c r="G131" s="18">
        <v>2015</v>
      </c>
      <c r="H131" s="18">
        <v>7</v>
      </c>
      <c r="I131" s="20" t="s">
        <v>115</v>
      </c>
      <c r="J131" s="18" t="s">
        <v>116</v>
      </c>
      <c r="K131" s="18">
        <v>7</v>
      </c>
      <c r="L131" s="18">
        <v>25</v>
      </c>
      <c r="M131" s="21">
        <v>1875</v>
      </c>
      <c r="N131" s="21">
        <f t="shared" si="17"/>
        <v>20182.5</v>
      </c>
    </row>
    <row r="132" spans="2:14" ht="18.75" x14ac:dyDescent="0.25">
      <c r="B132" s="51">
        <v>26</v>
      </c>
      <c r="C132" s="52" t="s">
        <v>258</v>
      </c>
      <c r="D132" s="18">
        <v>1</v>
      </c>
      <c r="E132" s="20">
        <f t="shared" si="18"/>
        <v>11.479999999999999</v>
      </c>
      <c r="F132" s="18">
        <v>3.5</v>
      </c>
      <c r="G132" s="18">
        <v>2015</v>
      </c>
      <c r="H132" s="18">
        <v>3.5</v>
      </c>
      <c r="I132" s="20" t="s">
        <v>115</v>
      </c>
      <c r="J132" s="18" t="s">
        <v>116</v>
      </c>
      <c r="K132" s="18"/>
      <c r="L132" s="18"/>
      <c r="M132" s="21">
        <v>1040</v>
      </c>
      <c r="N132" s="21">
        <f t="shared" si="17"/>
        <v>11194.56</v>
      </c>
    </row>
    <row r="133" spans="2:14" ht="18.75" x14ac:dyDescent="0.25">
      <c r="B133" s="51">
        <v>27</v>
      </c>
      <c r="C133" s="52" t="s">
        <v>259</v>
      </c>
      <c r="D133" s="18">
        <v>1</v>
      </c>
      <c r="E133" s="20">
        <f t="shared" si="18"/>
        <v>29.52</v>
      </c>
      <c r="F133" s="18">
        <v>9</v>
      </c>
      <c r="G133" s="18">
        <v>2015</v>
      </c>
      <c r="H133" s="18">
        <v>7</v>
      </c>
      <c r="I133" s="20" t="s">
        <v>115</v>
      </c>
      <c r="J133" s="18" t="s">
        <v>116</v>
      </c>
      <c r="K133" s="18">
        <v>49</v>
      </c>
      <c r="L133" s="18">
        <v>25</v>
      </c>
      <c r="M133" s="21">
        <v>1225</v>
      </c>
      <c r="N133" s="21">
        <f t="shared" si="17"/>
        <v>13185.9</v>
      </c>
    </row>
    <row r="134" spans="2:14" ht="18.75" x14ac:dyDescent="0.25">
      <c r="B134" s="49" t="s">
        <v>260</v>
      </c>
      <c r="C134" s="50" t="s">
        <v>261</v>
      </c>
      <c r="D134" s="18"/>
      <c r="E134" s="18"/>
      <c r="F134" s="18"/>
      <c r="G134" s="18"/>
      <c r="H134" s="18"/>
      <c r="I134" s="20"/>
      <c r="J134" s="18"/>
      <c r="K134" s="18"/>
      <c r="L134" s="18"/>
      <c r="M134" s="21"/>
      <c r="N134" s="21">
        <f t="shared" si="17"/>
        <v>0</v>
      </c>
    </row>
    <row r="135" spans="2:14" ht="18.75" x14ac:dyDescent="0.25">
      <c r="B135" s="51">
        <v>28</v>
      </c>
      <c r="C135" s="52" t="s">
        <v>247</v>
      </c>
      <c r="D135" s="18">
        <v>1</v>
      </c>
      <c r="E135" s="20">
        <f t="shared" si="18"/>
        <v>22.959999999999997</v>
      </c>
      <c r="F135" s="18">
        <v>7</v>
      </c>
      <c r="G135" s="18">
        <v>2015</v>
      </c>
      <c r="H135" s="18">
        <v>7</v>
      </c>
      <c r="I135" s="20" t="s">
        <v>115</v>
      </c>
      <c r="J135" s="18" t="s">
        <v>116</v>
      </c>
      <c r="K135" s="18">
        <v>120.5</v>
      </c>
      <c r="L135" s="18">
        <v>25.5</v>
      </c>
      <c r="M135" s="21">
        <v>3073</v>
      </c>
      <c r="N135" s="21">
        <f t="shared" si="17"/>
        <v>33077.771999999997</v>
      </c>
    </row>
    <row r="136" spans="2:14" ht="18.75" x14ac:dyDescent="0.25">
      <c r="B136" s="51">
        <v>29</v>
      </c>
      <c r="C136" s="52" t="s">
        <v>262</v>
      </c>
      <c r="D136" s="18">
        <v>1</v>
      </c>
      <c r="E136" s="20">
        <f t="shared" si="18"/>
        <v>16.399999999999999</v>
      </c>
      <c r="F136" s="18">
        <v>5</v>
      </c>
      <c r="G136" s="18">
        <v>2015</v>
      </c>
      <c r="H136" s="18">
        <v>5</v>
      </c>
      <c r="I136" s="20" t="s">
        <v>115</v>
      </c>
      <c r="J136" s="18" t="s">
        <v>116</v>
      </c>
      <c r="K136" s="18">
        <v>56.25</v>
      </c>
      <c r="L136" s="18">
        <v>25.5</v>
      </c>
      <c r="M136" s="21">
        <v>1434</v>
      </c>
      <c r="N136" s="21">
        <f t="shared" si="17"/>
        <v>15435.575999999999</v>
      </c>
    </row>
    <row r="137" spans="2:14" ht="18.75" x14ac:dyDescent="0.25">
      <c r="B137" s="51">
        <v>30</v>
      </c>
      <c r="C137" s="52" t="s">
        <v>249</v>
      </c>
      <c r="D137" s="18">
        <v>1</v>
      </c>
      <c r="E137" s="20">
        <f t="shared" si="18"/>
        <v>13.12</v>
      </c>
      <c r="F137" s="18">
        <v>4</v>
      </c>
      <c r="G137" s="18">
        <v>2015</v>
      </c>
      <c r="H137" s="18">
        <v>4</v>
      </c>
      <c r="I137" s="20" t="s">
        <v>115</v>
      </c>
      <c r="J137" s="18" t="s">
        <v>116</v>
      </c>
      <c r="K137" s="18">
        <v>12.5</v>
      </c>
      <c r="L137" s="18">
        <v>7</v>
      </c>
      <c r="M137" s="21">
        <v>88</v>
      </c>
      <c r="N137" s="21">
        <f t="shared" si="17"/>
        <v>947.23199999999997</v>
      </c>
    </row>
    <row r="138" spans="2:14" ht="18.75" x14ac:dyDescent="0.25">
      <c r="B138" s="51">
        <v>31</v>
      </c>
      <c r="C138" s="52" t="s">
        <v>221</v>
      </c>
      <c r="D138" s="18">
        <v>1</v>
      </c>
      <c r="E138" s="20">
        <f t="shared" si="18"/>
        <v>16.399999999999999</v>
      </c>
      <c r="F138" s="18">
        <v>5</v>
      </c>
      <c r="G138" s="18">
        <v>2015</v>
      </c>
      <c r="H138" s="18">
        <v>5</v>
      </c>
      <c r="I138" s="20" t="s">
        <v>115</v>
      </c>
      <c r="J138" s="18" t="s">
        <v>116</v>
      </c>
      <c r="K138" s="138"/>
      <c r="L138" s="138"/>
      <c r="M138" s="138">
        <v>3061</v>
      </c>
      <c r="N138" s="132">
        <f t="shared" si="17"/>
        <v>32948.603999999999</v>
      </c>
    </row>
    <row r="139" spans="2:14" ht="18.75" x14ac:dyDescent="0.25">
      <c r="B139" s="51">
        <v>32</v>
      </c>
      <c r="C139" s="52" t="s">
        <v>263</v>
      </c>
      <c r="D139" s="18">
        <v>1</v>
      </c>
      <c r="E139" s="20">
        <f t="shared" si="18"/>
        <v>22.959999999999997</v>
      </c>
      <c r="F139" s="18">
        <v>7</v>
      </c>
      <c r="G139" s="18">
        <v>2015</v>
      </c>
      <c r="H139" s="18">
        <v>7</v>
      </c>
      <c r="I139" s="20" t="s">
        <v>115</v>
      </c>
      <c r="J139" s="18" t="s">
        <v>116</v>
      </c>
      <c r="K139" s="139"/>
      <c r="L139" s="139"/>
      <c r="M139" s="139">
        <v>0</v>
      </c>
      <c r="N139" s="141">
        <f t="shared" si="17"/>
        <v>0</v>
      </c>
    </row>
    <row r="140" spans="2:14" ht="18.75" x14ac:dyDescent="0.25">
      <c r="B140" s="51">
        <v>33</v>
      </c>
      <c r="C140" s="52" t="s">
        <v>264</v>
      </c>
      <c r="D140" s="18">
        <v>1</v>
      </c>
      <c r="E140" s="20">
        <f t="shared" si="18"/>
        <v>39.36</v>
      </c>
      <c r="F140" s="18">
        <v>12</v>
      </c>
      <c r="G140" s="18">
        <v>2015</v>
      </c>
      <c r="H140" s="18">
        <v>12</v>
      </c>
      <c r="I140" s="20" t="s">
        <v>115</v>
      </c>
      <c r="J140" s="18" t="s">
        <v>116</v>
      </c>
      <c r="K140" s="140"/>
      <c r="L140" s="140"/>
      <c r="M140" s="140">
        <v>0</v>
      </c>
      <c r="N140" s="133">
        <f t="shared" si="17"/>
        <v>0</v>
      </c>
    </row>
    <row r="141" spans="2:14" ht="18.75" x14ac:dyDescent="0.25">
      <c r="B141" s="51">
        <v>34</v>
      </c>
      <c r="C141" s="52" t="s">
        <v>251</v>
      </c>
      <c r="D141" s="18">
        <v>1</v>
      </c>
      <c r="E141" s="20">
        <f t="shared" si="18"/>
        <v>39.36</v>
      </c>
      <c r="F141" s="18">
        <v>12</v>
      </c>
      <c r="G141" s="18">
        <v>2015</v>
      </c>
      <c r="H141" s="18">
        <v>12</v>
      </c>
      <c r="I141" s="20" t="s">
        <v>115</v>
      </c>
      <c r="J141" s="18" t="s">
        <v>116</v>
      </c>
      <c r="K141" s="18">
        <v>42.5</v>
      </c>
      <c r="L141" s="18">
        <v>25</v>
      </c>
      <c r="M141" s="21">
        <v>1063</v>
      </c>
      <c r="N141" s="21">
        <f t="shared" si="17"/>
        <v>11442.132</v>
      </c>
    </row>
    <row r="142" spans="2:14" ht="18.75" x14ac:dyDescent="0.25">
      <c r="B142" s="51">
        <v>35</v>
      </c>
      <c r="C142" s="52" t="s">
        <v>252</v>
      </c>
      <c r="D142" s="18">
        <v>1</v>
      </c>
      <c r="E142" s="20">
        <f t="shared" si="18"/>
        <v>22.959999999999997</v>
      </c>
      <c r="F142" s="18">
        <v>7</v>
      </c>
      <c r="G142" s="18">
        <v>2015</v>
      </c>
      <c r="H142" s="18">
        <v>7</v>
      </c>
      <c r="I142" s="20" t="s">
        <v>115</v>
      </c>
      <c r="J142" s="18" t="s">
        <v>116</v>
      </c>
      <c r="K142" s="18">
        <v>148.4</v>
      </c>
      <c r="L142" s="18">
        <v>25.55</v>
      </c>
      <c r="M142" s="21">
        <v>3792</v>
      </c>
      <c r="N142" s="21">
        <f t="shared" si="17"/>
        <v>40817.087999999996</v>
      </c>
    </row>
    <row r="143" spans="2:14" ht="18.75" x14ac:dyDescent="0.25">
      <c r="B143" s="51">
        <v>36</v>
      </c>
      <c r="C143" s="52" t="s">
        <v>253</v>
      </c>
      <c r="D143" s="18">
        <v>1</v>
      </c>
      <c r="E143" s="20">
        <f t="shared" si="18"/>
        <v>13.12</v>
      </c>
      <c r="F143" s="18">
        <v>4</v>
      </c>
      <c r="G143" s="18">
        <v>2015</v>
      </c>
      <c r="H143" s="18">
        <v>4</v>
      </c>
      <c r="I143" s="20" t="s">
        <v>115</v>
      </c>
      <c r="J143" s="18" t="s">
        <v>116</v>
      </c>
      <c r="K143" s="18">
        <v>70</v>
      </c>
      <c r="L143" s="18">
        <v>25</v>
      </c>
      <c r="M143" s="21">
        <v>1750</v>
      </c>
      <c r="N143" s="21">
        <f t="shared" si="17"/>
        <v>18837</v>
      </c>
    </row>
    <row r="144" spans="2:14" ht="18.75" x14ac:dyDescent="0.25">
      <c r="B144" s="51">
        <v>37</v>
      </c>
      <c r="C144" s="52" t="s">
        <v>224</v>
      </c>
      <c r="D144" s="18">
        <v>1</v>
      </c>
      <c r="E144" s="20">
        <f t="shared" si="18"/>
        <v>22.959999999999997</v>
      </c>
      <c r="F144" s="18">
        <v>7</v>
      </c>
      <c r="G144" s="18">
        <v>2015</v>
      </c>
      <c r="H144" s="18">
        <v>7</v>
      </c>
      <c r="I144" s="20" t="s">
        <v>115</v>
      </c>
      <c r="J144" s="18" t="s">
        <v>116</v>
      </c>
      <c r="K144" s="18">
        <v>51.4</v>
      </c>
      <c r="L144" s="18">
        <v>21.55</v>
      </c>
      <c r="M144" s="21">
        <v>1108</v>
      </c>
      <c r="N144" s="21">
        <f t="shared" si="17"/>
        <v>11926.511999999999</v>
      </c>
    </row>
    <row r="145" spans="2:14" ht="18.75" x14ac:dyDescent="0.25">
      <c r="B145" s="51">
        <v>38</v>
      </c>
      <c r="C145" s="52" t="s">
        <v>254</v>
      </c>
      <c r="D145" s="18">
        <v>1</v>
      </c>
      <c r="E145" s="20">
        <f t="shared" si="18"/>
        <v>27.88</v>
      </c>
      <c r="F145" s="18">
        <v>8.5</v>
      </c>
      <c r="G145" s="18">
        <v>2015</v>
      </c>
      <c r="H145" s="18">
        <v>8.5</v>
      </c>
      <c r="I145" s="20" t="s">
        <v>115</v>
      </c>
      <c r="J145" s="18" t="s">
        <v>116</v>
      </c>
      <c r="K145" s="18">
        <v>100</v>
      </c>
      <c r="L145" s="18">
        <v>21</v>
      </c>
      <c r="M145" s="21">
        <v>2100</v>
      </c>
      <c r="N145" s="21">
        <f t="shared" si="17"/>
        <v>22604.399999999998</v>
      </c>
    </row>
    <row r="146" spans="2:14" ht="18.75" x14ac:dyDescent="0.25">
      <c r="B146" s="51">
        <v>39</v>
      </c>
      <c r="C146" s="52" t="s">
        <v>265</v>
      </c>
      <c r="D146" s="18">
        <v>1</v>
      </c>
      <c r="E146" s="20">
        <f t="shared" si="18"/>
        <v>16.399999999999999</v>
      </c>
      <c r="F146" s="18">
        <v>5</v>
      </c>
      <c r="G146" s="18">
        <v>2015</v>
      </c>
      <c r="H146" s="18">
        <v>5</v>
      </c>
      <c r="I146" s="20" t="s">
        <v>115</v>
      </c>
      <c r="J146" s="18" t="s">
        <v>116</v>
      </c>
      <c r="K146" s="18">
        <v>25</v>
      </c>
      <c r="L146" s="18">
        <v>7</v>
      </c>
      <c r="M146" s="21">
        <v>175</v>
      </c>
      <c r="N146" s="21">
        <f t="shared" si="17"/>
        <v>1883.6999999999998</v>
      </c>
    </row>
    <row r="147" spans="2:14" ht="18.75" x14ac:dyDescent="0.25">
      <c r="B147" s="51">
        <v>40</v>
      </c>
      <c r="C147" s="52" t="s">
        <v>259</v>
      </c>
      <c r="D147" s="18">
        <v>1</v>
      </c>
      <c r="E147" s="20">
        <f t="shared" si="18"/>
        <v>29.52</v>
      </c>
      <c r="F147" s="18">
        <v>9</v>
      </c>
      <c r="G147" s="18">
        <v>2015</v>
      </c>
      <c r="H147" s="18">
        <v>7</v>
      </c>
      <c r="I147" s="20" t="s">
        <v>115</v>
      </c>
      <c r="J147" s="18" t="s">
        <v>116</v>
      </c>
      <c r="K147" s="18">
        <v>28</v>
      </c>
      <c r="L147" s="18">
        <v>25</v>
      </c>
      <c r="M147" s="21">
        <v>700</v>
      </c>
      <c r="N147" s="21">
        <f t="shared" si="17"/>
        <v>7534.7999999999993</v>
      </c>
    </row>
    <row r="148" spans="2:14" ht="18.75" x14ac:dyDescent="0.25">
      <c r="B148" s="49" t="s">
        <v>266</v>
      </c>
      <c r="C148" s="50" t="s">
        <v>267</v>
      </c>
      <c r="D148" s="18"/>
      <c r="E148" s="18"/>
      <c r="F148" s="18"/>
      <c r="G148" s="18"/>
      <c r="H148" s="18"/>
      <c r="I148" s="20"/>
      <c r="J148" s="18"/>
      <c r="K148" s="18"/>
      <c r="L148" s="18"/>
      <c r="M148" s="21"/>
      <c r="N148" s="21"/>
    </row>
    <row r="149" spans="2:14" ht="18.75" x14ac:dyDescent="0.25">
      <c r="B149" s="51">
        <v>42</v>
      </c>
      <c r="C149" s="52" t="s">
        <v>268</v>
      </c>
      <c r="D149" s="18">
        <v>1</v>
      </c>
      <c r="E149" s="20">
        <f t="shared" ref="E149:E155" si="19">F149*3.28</f>
        <v>16.399999999999999</v>
      </c>
      <c r="F149" s="18">
        <v>5</v>
      </c>
      <c r="G149" s="18">
        <v>2015</v>
      </c>
      <c r="H149" s="18">
        <v>5</v>
      </c>
      <c r="I149" s="20" t="s">
        <v>115</v>
      </c>
      <c r="J149" s="18" t="s">
        <v>116</v>
      </c>
      <c r="K149" s="18">
        <v>25</v>
      </c>
      <c r="L149" s="18">
        <v>14</v>
      </c>
      <c r="M149" s="21">
        <v>350</v>
      </c>
      <c r="N149" s="21">
        <f t="shared" si="17"/>
        <v>3767.3999999999996</v>
      </c>
    </row>
    <row r="150" spans="2:14" ht="18.75" x14ac:dyDescent="0.25">
      <c r="B150" s="34">
        <v>43</v>
      </c>
      <c r="C150" s="33" t="s">
        <v>269</v>
      </c>
      <c r="D150" s="34">
        <v>1</v>
      </c>
      <c r="E150" s="35">
        <f t="shared" si="19"/>
        <v>16.399999999999999</v>
      </c>
      <c r="F150" s="34">
        <v>5</v>
      </c>
      <c r="G150" s="34">
        <v>2015</v>
      </c>
      <c r="H150" s="34">
        <v>5</v>
      </c>
      <c r="I150" s="35" t="s">
        <v>115</v>
      </c>
      <c r="J150" s="34" t="s">
        <v>116</v>
      </c>
      <c r="K150" s="34">
        <v>25</v>
      </c>
      <c r="L150" s="34">
        <v>14</v>
      </c>
      <c r="M150" s="36">
        <v>350</v>
      </c>
      <c r="N150" s="36">
        <f t="shared" si="17"/>
        <v>3767.3999999999996</v>
      </c>
    </row>
    <row r="151" spans="2:14" ht="18.75" x14ac:dyDescent="0.25">
      <c r="B151" s="34">
        <v>44</v>
      </c>
      <c r="C151" s="33" t="s">
        <v>270</v>
      </c>
      <c r="D151" s="34">
        <v>1</v>
      </c>
      <c r="E151" s="35">
        <f t="shared" si="19"/>
        <v>16.399999999999999</v>
      </c>
      <c r="F151" s="34">
        <v>5</v>
      </c>
      <c r="G151" s="34">
        <v>2015</v>
      </c>
      <c r="H151" s="34">
        <v>5</v>
      </c>
      <c r="I151" s="35" t="s">
        <v>160</v>
      </c>
      <c r="J151" s="34" t="s">
        <v>116</v>
      </c>
      <c r="K151" s="34"/>
      <c r="L151" s="34"/>
      <c r="M151" s="36" t="s">
        <v>207</v>
      </c>
      <c r="N151" s="36" t="s">
        <v>207</v>
      </c>
    </row>
    <row r="152" spans="2:14" ht="18.75" x14ac:dyDescent="0.25">
      <c r="B152" s="34">
        <v>45</v>
      </c>
      <c r="C152" s="33" t="s">
        <v>271</v>
      </c>
      <c r="D152" s="34">
        <v>1</v>
      </c>
      <c r="E152" s="35">
        <f t="shared" si="19"/>
        <v>16.399999999999999</v>
      </c>
      <c r="F152" s="34">
        <v>5</v>
      </c>
      <c r="G152" s="34">
        <v>2015</v>
      </c>
      <c r="H152" s="34">
        <v>5</v>
      </c>
      <c r="I152" s="35" t="s">
        <v>160</v>
      </c>
      <c r="J152" s="34" t="s">
        <v>116</v>
      </c>
      <c r="K152" s="34"/>
      <c r="L152" s="34"/>
      <c r="M152" s="36" t="s">
        <v>207</v>
      </c>
      <c r="N152" s="36" t="s">
        <v>207</v>
      </c>
    </row>
    <row r="153" spans="2:14" ht="18.75" x14ac:dyDescent="0.25">
      <c r="B153" s="34">
        <v>46</v>
      </c>
      <c r="C153" s="33" t="s">
        <v>272</v>
      </c>
      <c r="D153" s="34">
        <v>1</v>
      </c>
      <c r="E153" s="35">
        <f t="shared" si="19"/>
        <v>16.399999999999999</v>
      </c>
      <c r="F153" s="34">
        <v>5</v>
      </c>
      <c r="G153" s="34">
        <v>2015</v>
      </c>
      <c r="H153" s="34">
        <v>5</v>
      </c>
      <c r="I153" s="35" t="s">
        <v>160</v>
      </c>
      <c r="J153" s="34" t="s">
        <v>116</v>
      </c>
      <c r="K153" s="34"/>
      <c r="L153" s="34"/>
      <c r="M153" s="36" t="s">
        <v>207</v>
      </c>
      <c r="N153" s="36" t="s">
        <v>207</v>
      </c>
    </row>
    <row r="154" spans="2:14" ht="18.75" x14ac:dyDescent="0.25">
      <c r="B154" s="34">
        <v>47</v>
      </c>
      <c r="C154" s="33" t="s">
        <v>273</v>
      </c>
      <c r="D154" s="34">
        <v>1</v>
      </c>
      <c r="E154" s="35">
        <f t="shared" si="19"/>
        <v>16.399999999999999</v>
      </c>
      <c r="F154" s="34">
        <v>5</v>
      </c>
      <c r="G154" s="34">
        <v>2015</v>
      </c>
      <c r="H154" s="34">
        <v>5</v>
      </c>
      <c r="I154" s="35" t="s">
        <v>160</v>
      </c>
      <c r="J154" s="34" t="s">
        <v>116</v>
      </c>
      <c r="K154" s="34"/>
      <c r="L154" s="34"/>
      <c r="M154" s="36" t="s">
        <v>207</v>
      </c>
      <c r="N154" s="36" t="s">
        <v>207</v>
      </c>
    </row>
    <row r="155" spans="2:14" ht="18.75" x14ac:dyDescent="0.25">
      <c r="B155" s="34">
        <v>48</v>
      </c>
      <c r="C155" s="33" t="s">
        <v>274</v>
      </c>
      <c r="D155" s="34">
        <v>1</v>
      </c>
      <c r="E155" s="35">
        <f t="shared" si="19"/>
        <v>16.399999999999999</v>
      </c>
      <c r="F155" s="34">
        <v>5</v>
      </c>
      <c r="G155" s="34">
        <v>2015</v>
      </c>
      <c r="H155" s="34">
        <v>5</v>
      </c>
      <c r="I155" s="35" t="s">
        <v>160</v>
      </c>
      <c r="J155" s="34" t="s">
        <v>116</v>
      </c>
      <c r="K155" s="34"/>
      <c r="L155" s="34"/>
      <c r="M155" s="36" t="s">
        <v>207</v>
      </c>
      <c r="N155" s="36" t="s">
        <v>207</v>
      </c>
    </row>
    <row r="156" spans="2:14" ht="18.75" x14ac:dyDescent="0.25">
      <c r="B156" s="51">
        <v>49</v>
      </c>
      <c r="C156" s="52" t="s">
        <v>275</v>
      </c>
      <c r="D156" s="18">
        <v>2</v>
      </c>
      <c r="E156" s="18" t="s">
        <v>276</v>
      </c>
      <c r="F156" s="18">
        <v>20</v>
      </c>
      <c r="G156" s="18">
        <v>2015</v>
      </c>
      <c r="H156" s="18">
        <v>20</v>
      </c>
      <c r="I156" s="20" t="s">
        <v>115</v>
      </c>
      <c r="J156" s="18" t="s">
        <v>116</v>
      </c>
      <c r="K156" s="18"/>
      <c r="L156" s="18"/>
      <c r="M156" s="21">
        <v>1750</v>
      </c>
      <c r="N156" s="21">
        <f t="shared" si="17"/>
        <v>18837</v>
      </c>
    </row>
    <row r="157" spans="2:14" ht="18.75" x14ac:dyDescent="0.25">
      <c r="B157" s="51">
        <v>50</v>
      </c>
      <c r="C157" s="52" t="s">
        <v>277</v>
      </c>
      <c r="D157" s="18">
        <v>1</v>
      </c>
      <c r="E157" s="18">
        <v>0</v>
      </c>
      <c r="F157" s="18">
        <v>0</v>
      </c>
      <c r="G157" s="18">
        <v>2015</v>
      </c>
      <c r="H157" s="18">
        <v>0</v>
      </c>
      <c r="I157" s="25" t="s">
        <v>278</v>
      </c>
      <c r="J157" s="18" t="s">
        <v>116</v>
      </c>
      <c r="K157" s="18"/>
      <c r="L157" s="18"/>
      <c r="M157" s="21">
        <v>400</v>
      </c>
      <c r="N157" s="21">
        <f t="shared" si="17"/>
        <v>4305.5999999999995</v>
      </c>
    </row>
    <row r="158" spans="2:14" ht="18.75" x14ac:dyDescent="0.25">
      <c r="B158" s="51">
        <v>51</v>
      </c>
      <c r="C158" s="52" t="s">
        <v>279</v>
      </c>
      <c r="D158" s="18">
        <v>1</v>
      </c>
      <c r="E158" s="18">
        <f>F158*3.28</f>
        <v>16.399999999999999</v>
      </c>
      <c r="F158" s="18">
        <v>5</v>
      </c>
      <c r="G158" s="18">
        <v>2015</v>
      </c>
      <c r="H158" s="18">
        <v>5</v>
      </c>
      <c r="I158" s="20" t="s">
        <v>115</v>
      </c>
      <c r="J158" s="18" t="s">
        <v>116</v>
      </c>
      <c r="K158" s="18"/>
      <c r="L158" s="18"/>
      <c r="M158" s="21">
        <v>561</v>
      </c>
      <c r="N158" s="21">
        <f t="shared" si="17"/>
        <v>6038.6039999999994</v>
      </c>
    </row>
    <row r="159" spans="2:14" ht="18.75" x14ac:dyDescent="0.25">
      <c r="B159" s="51">
        <v>52</v>
      </c>
      <c r="C159" s="52" t="s">
        <v>280</v>
      </c>
      <c r="D159" s="18">
        <v>1</v>
      </c>
      <c r="E159" s="18">
        <f t="shared" ref="E159:E166" si="20">F159*3.28</f>
        <v>16.399999999999999</v>
      </c>
      <c r="F159" s="18">
        <v>5</v>
      </c>
      <c r="G159" s="18">
        <v>2015</v>
      </c>
      <c r="H159" s="18">
        <v>5</v>
      </c>
      <c r="I159" s="20" t="s">
        <v>115</v>
      </c>
      <c r="J159" s="18" t="s">
        <v>116</v>
      </c>
      <c r="K159" s="18"/>
      <c r="L159" s="18"/>
      <c r="M159" s="21">
        <v>176</v>
      </c>
      <c r="N159" s="21">
        <f t="shared" si="17"/>
        <v>1894.4639999999999</v>
      </c>
    </row>
    <row r="160" spans="2:14" ht="18.75" x14ac:dyDescent="0.25">
      <c r="B160" s="51">
        <v>54</v>
      </c>
      <c r="C160" s="52" t="s">
        <v>281</v>
      </c>
      <c r="D160" s="18">
        <v>1</v>
      </c>
      <c r="E160" s="18">
        <f t="shared" si="20"/>
        <v>19.68</v>
      </c>
      <c r="F160" s="18">
        <v>6</v>
      </c>
      <c r="G160" s="18">
        <v>2015</v>
      </c>
      <c r="H160" s="18">
        <v>6</v>
      </c>
      <c r="I160" s="20" t="s">
        <v>115</v>
      </c>
      <c r="J160" s="18" t="s">
        <v>116</v>
      </c>
      <c r="K160" s="18"/>
      <c r="L160" s="18"/>
      <c r="M160" s="21">
        <v>1658</v>
      </c>
      <c r="N160" s="21">
        <f t="shared" si="17"/>
        <v>17846.712</v>
      </c>
    </row>
    <row r="161" spans="2:14" ht="18.75" x14ac:dyDescent="0.25">
      <c r="B161" s="51">
        <v>55</v>
      </c>
      <c r="C161" s="52" t="s">
        <v>282</v>
      </c>
      <c r="D161" s="18">
        <v>1</v>
      </c>
      <c r="E161" s="18">
        <f t="shared" si="20"/>
        <v>13.12</v>
      </c>
      <c r="F161" s="18">
        <v>4</v>
      </c>
      <c r="G161" s="18">
        <v>2015</v>
      </c>
      <c r="H161" s="18">
        <v>4</v>
      </c>
      <c r="I161" s="20" t="s">
        <v>115</v>
      </c>
      <c r="J161" s="18" t="s">
        <v>116</v>
      </c>
      <c r="K161" s="18"/>
      <c r="L161" s="18"/>
      <c r="M161" s="21">
        <v>1305</v>
      </c>
      <c r="N161" s="21">
        <f t="shared" si="17"/>
        <v>14047.019999999999</v>
      </c>
    </row>
    <row r="162" spans="2:14" ht="18.75" x14ac:dyDescent="0.25">
      <c r="B162" s="51">
        <v>56</v>
      </c>
      <c r="C162" s="52" t="s">
        <v>283</v>
      </c>
      <c r="D162" s="18">
        <v>1</v>
      </c>
      <c r="E162" s="18">
        <f t="shared" si="20"/>
        <v>13.12</v>
      </c>
      <c r="F162" s="18">
        <v>4</v>
      </c>
      <c r="G162" s="18">
        <v>2015</v>
      </c>
      <c r="H162" s="18">
        <v>4</v>
      </c>
      <c r="I162" s="20" t="s">
        <v>115</v>
      </c>
      <c r="J162" s="18" t="s">
        <v>116</v>
      </c>
      <c r="K162" s="18"/>
      <c r="L162" s="18"/>
      <c r="M162" s="21">
        <v>100</v>
      </c>
      <c r="N162" s="21">
        <f t="shared" si="17"/>
        <v>1076.3999999999999</v>
      </c>
    </row>
    <row r="163" spans="2:14" ht="18.75" x14ac:dyDescent="0.25">
      <c r="B163" s="51">
        <v>57</v>
      </c>
      <c r="C163" s="52" t="s">
        <v>284</v>
      </c>
      <c r="D163" s="18">
        <v>1</v>
      </c>
      <c r="E163" s="18">
        <f t="shared" si="20"/>
        <v>13.12</v>
      </c>
      <c r="F163" s="18">
        <v>4</v>
      </c>
      <c r="G163" s="18">
        <v>2015</v>
      </c>
      <c r="H163" s="18">
        <v>4</v>
      </c>
      <c r="I163" s="20" t="s">
        <v>160</v>
      </c>
      <c r="J163" s="18" t="s">
        <v>116</v>
      </c>
      <c r="K163" s="18"/>
      <c r="L163" s="18"/>
      <c r="M163" s="21">
        <v>20</v>
      </c>
      <c r="N163" s="21">
        <f t="shared" si="17"/>
        <v>215.27999999999997</v>
      </c>
    </row>
    <row r="164" spans="2:14" ht="18.75" x14ac:dyDescent="0.25">
      <c r="B164" s="51">
        <v>58</v>
      </c>
      <c r="C164" s="52" t="s">
        <v>285</v>
      </c>
      <c r="D164" s="18">
        <v>1</v>
      </c>
      <c r="E164" s="18">
        <f t="shared" si="20"/>
        <v>0</v>
      </c>
      <c r="F164" s="18">
        <v>0</v>
      </c>
      <c r="G164" s="18">
        <v>2015</v>
      </c>
      <c r="H164" s="18">
        <v>0</v>
      </c>
      <c r="I164" s="20" t="s">
        <v>160</v>
      </c>
      <c r="J164" s="18" t="s">
        <v>116</v>
      </c>
      <c r="K164" s="18"/>
      <c r="L164" s="18"/>
      <c r="M164" s="21">
        <v>196</v>
      </c>
      <c r="N164" s="21">
        <f t="shared" si="17"/>
        <v>2109.7439999999997</v>
      </c>
    </row>
    <row r="165" spans="2:14" ht="18.75" x14ac:dyDescent="0.25">
      <c r="B165" s="51">
        <v>59</v>
      </c>
      <c r="C165" s="52" t="s">
        <v>286</v>
      </c>
      <c r="D165" s="18">
        <v>1</v>
      </c>
      <c r="E165" s="18">
        <f t="shared" si="20"/>
        <v>0</v>
      </c>
      <c r="F165" s="18">
        <v>0</v>
      </c>
      <c r="G165" s="18">
        <v>2015</v>
      </c>
      <c r="H165" s="18">
        <v>0</v>
      </c>
      <c r="I165" s="35" t="s">
        <v>287</v>
      </c>
      <c r="J165" s="18" t="s">
        <v>116</v>
      </c>
      <c r="K165" s="18"/>
      <c r="L165" s="18"/>
      <c r="M165" s="21">
        <v>480</v>
      </c>
      <c r="N165" s="21">
        <f t="shared" si="17"/>
        <v>5166.7199999999993</v>
      </c>
    </row>
    <row r="166" spans="2:14" ht="18.75" x14ac:dyDescent="0.25">
      <c r="B166" s="51">
        <v>60</v>
      </c>
      <c r="C166" s="52" t="s">
        <v>288</v>
      </c>
      <c r="D166" s="18">
        <v>1</v>
      </c>
      <c r="E166" s="18">
        <f t="shared" si="20"/>
        <v>16.399999999999999</v>
      </c>
      <c r="F166" s="18">
        <v>5</v>
      </c>
      <c r="G166" s="18">
        <v>2015</v>
      </c>
      <c r="H166" s="18">
        <v>5</v>
      </c>
      <c r="I166" s="20" t="s">
        <v>115</v>
      </c>
      <c r="J166" s="18" t="s">
        <v>116</v>
      </c>
      <c r="K166" s="18"/>
      <c r="L166" s="18"/>
      <c r="M166" s="21">
        <v>1400</v>
      </c>
      <c r="N166" s="21">
        <f t="shared" si="17"/>
        <v>15069.599999999999</v>
      </c>
    </row>
    <row r="167" spans="2:14" ht="18.75" x14ac:dyDescent="0.25">
      <c r="B167" s="51"/>
      <c r="C167" s="52"/>
      <c r="D167" s="18"/>
      <c r="E167" s="18"/>
      <c r="F167" s="18"/>
      <c r="G167" s="18"/>
      <c r="H167" s="18"/>
      <c r="I167" s="20"/>
      <c r="J167" s="18"/>
      <c r="K167" s="18"/>
      <c r="L167" s="18"/>
      <c r="M167" s="21"/>
      <c r="N167" s="21">
        <f t="shared" si="17"/>
        <v>0</v>
      </c>
    </row>
    <row r="168" spans="2:14" ht="18.75" x14ac:dyDescent="0.25">
      <c r="B168" s="49" t="s">
        <v>289</v>
      </c>
      <c r="C168" s="50" t="s">
        <v>290</v>
      </c>
      <c r="D168" s="18"/>
      <c r="E168" s="18"/>
      <c r="F168" s="18"/>
      <c r="G168" s="18"/>
      <c r="H168" s="18"/>
      <c r="I168" s="20"/>
      <c r="J168" s="18"/>
      <c r="K168" s="18"/>
      <c r="L168" s="18"/>
      <c r="M168" s="21"/>
      <c r="N168" s="21">
        <f t="shared" si="17"/>
        <v>0</v>
      </c>
    </row>
    <row r="169" spans="2:14" ht="18.75" x14ac:dyDescent="0.25">
      <c r="B169" s="51">
        <v>61</v>
      </c>
      <c r="C169" s="52" t="s">
        <v>291</v>
      </c>
      <c r="D169" s="18">
        <v>2</v>
      </c>
      <c r="E169" s="18"/>
      <c r="F169" s="18" t="s">
        <v>292</v>
      </c>
      <c r="G169" s="18">
        <v>2015</v>
      </c>
      <c r="H169" s="18">
        <v>12</v>
      </c>
      <c r="I169" s="20" t="s">
        <v>115</v>
      </c>
      <c r="J169" s="18" t="s">
        <v>116</v>
      </c>
      <c r="K169" s="18"/>
      <c r="L169" s="18"/>
      <c r="M169" s="21">
        <v>257</v>
      </c>
      <c r="N169" s="21">
        <f t="shared" si="17"/>
        <v>2766.348</v>
      </c>
    </row>
    <row r="170" spans="2:14" ht="18.75" x14ac:dyDescent="0.25">
      <c r="B170" s="53">
        <v>62</v>
      </c>
      <c r="C170" s="52" t="s">
        <v>293</v>
      </c>
      <c r="D170" s="34" t="s">
        <v>207</v>
      </c>
      <c r="E170" s="34" t="s">
        <v>207</v>
      </c>
      <c r="F170" s="34" t="s">
        <v>207</v>
      </c>
      <c r="G170" s="34">
        <v>2015</v>
      </c>
      <c r="H170" s="34" t="s">
        <v>207</v>
      </c>
      <c r="I170" s="35" t="s">
        <v>294</v>
      </c>
      <c r="J170" s="34" t="s">
        <v>116</v>
      </c>
      <c r="K170" s="34"/>
      <c r="L170" s="34"/>
      <c r="M170" s="36">
        <v>426</v>
      </c>
      <c r="N170" s="36">
        <f t="shared" ref="N170:N187" si="21">M170*10.764</f>
        <v>4585.4639999999999</v>
      </c>
    </row>
    <row r="171" spans="2:14" ht="18.75" x14ac:dyDescent="0.25">
      <c r="B171" s="53">
        <v>63</v>
      </c>
      <c r="C171" s="52" t="s">
        <v>295</v>
      </c>
      <c r="D171" s="34" t="s">
        <v>207</v>
      </c>
      <c r="E171" s="34">
        <f>F171*3.28</f>
        <v>29.52</v>
      </c>
      <c r="F171" s="34">
        <v>9</v>
      </c>
      <c r="G171" s="34">
        <v>2015</v>
      </c>
      <c r="H171" s="34">
        <v>9</v>
      </c>
      <c r="I171" s="35" t="s">
        <v>115</v>
      </c>
      <c r="J171" s="34" t="s">
        <v>116</v>
      </c>
      <c r="K171" s="34"/>
      <c r="L171" s="34"/>
      <c r="M171" s="36">
        <v>111</v>
      </c>
      <c r="N171" s="36">
        <f t="shared" si="21"/>
        <v>1194.8039999999999</v>
      </c>
    </row>
    <row r="172" spans="2:14" ht="18.75" x14ac:dyDescent="0.25">
      <c r="B172" s="53">
        <v>64</v>
      </c>
      <c r="C172" s="52" t="s">
        <v>296</v>
      </c>
      <c r="D172" s="34" t="s">
        <v>207</v>
      </c>
      <c r="E172" s="34" t="s">
        <v>207</v>
      </c>
      <c r="F172" s="34" t="s">
        <v>207</v>
      </c>
      <c r="G172" s="34">
        <v>2015</v>
      </c>
      <c r="H172" s="34" t="s">
        <v>207</v>
      </c>
      <c r="I172" s="35" t="s">
        <v>297</v>
      </c>
      <c r="J172" s="34" t="s">
        <v>116</v>
      </c>
      <c r="K172" s="34"/>
      <c r="L172" s="34"/>
      <c r="M172" s="36">
        <v>3700</v>
      </c>
      <c r="N172" s="36">
        <f t="shared" si="21"/>
        <v>39826.799999999996</v>
      </c>
    </row>
    <row r="173" spans="2:14" ht="18.75" x14ac:dyDescent="0.25">
      <c r="B173" s="53">
        <v>65</v>
      </c>
      <c r="C173" s="52" t="s">
        <v>298</v>
      </c>
      <c r="D173" s="34" t="s">
        <v>207</v>
      </c>
      <c r="E173" s="34" t="s">
        <v>207</v>
      </c>
      <c r="F173" s="34" t="s">
        <v>207</v>
      </c>
      <c r="G173" s="34">
        <v>2015</v>
      </c>
      <c r="H173" s="34" t="s">
        <v>207</v>
      </c>
      <c r="I173" s="35" t="s">
        <v>294</v>
      </c>
      <c r="J173" s="34" t="s">
        <v>116</v>
      </c>
      <c r="K173" s="34"/>
      <c r="L173" s="34"/>
      <c r="M173" s="36">
        <v>345</v>
      </c>
      <c r="N173" s="36">
        <f t="shared" si="21"/>
        <v>3713.58</v>
      </c>
    </row>
    <row r="174" spans="2:14" ht="18.75" x14ac:dyDescent="0.25">
      <c r="B174" s="53">
        <v>66</v>
      </c>
      <c r="C174" s="52" t="s">
        <v>299</v>
      </c>
      <c r="D174" s="34">
        <v>1</v>
      </c>
      <c r="E174" s="34">
        <v>5</v>
      </c>
      <c r="F174" s="34">
        <v>5</v>
      </c>
      <c r="G174" s="34">
        <v>2015</v>
      </c>
      <c r="H174" s="34">
        <v>5</v>
      </c>
      <c r="I174" s="35" t="s">
        <v>143</v>
      </c>
      <c r="J174" s="34" t="s">
        <v>116</v>
      </c>
      <c r="K174" s="34"/>
      <c r="L174" s="34"/>
      <c r="M174" s="36">
        <v>138</v>
      </c>
      <c r="N174" s="36">
        <f t="shared" si="21"/>
        <v>1485.432</v>
      </c>
    </row>
    <row r="175" spans="2:14" ht="18.75" x14ac:dyDescent="0.25">
      <c r="B175" s="18">
        <v>67</v>
      </c>
      <c r="C175" s="52" t="s">
        <v>300</v>
      </c>
      <c r="D175" s="18">
        <v>1</v>
      </c>
      <c r="E175" s="18">
        <f>F175*3.28</f>
        <v>9.84</v>
      </c>
      <c r="F175" s="18">
        <v>3</v>
      </c>
      <c r="G175" s="18">
        <v>2016</v>
      </c>
      <c r="H175" s="18">
        <v>3</v>
      </c>
      <c r="I175" s="20" t="s">
        <v>160</v>
      </c>
      <c r="J175" s="18" t="s">
        <v>116</v>
      </c>
      <c r="K175" s="18">
        <v>4</v>
      </c>
      <c r="L175" s="18">
        <v>5</v>
      </c>
      <c r="M175" s="21">
        <v>20</v>
      </c>
      <c r="N175" s="21">
        <f t="shared" si="21"/>
        <v>215.27999999999997</v>
      </c>
    </row>
    <row r="176" spans="2:14" ht="36" x14ac:dyDescent="0.25">
      <c r="B176" s="18">
        <v>69</v>
      </c>
      <c r="C176" s="52" t="s">
        <v>301</v>
      </c>
      <c r="D176" s="18">
        <v>1</v>
      </c>
      <c r="E176" s="18">
        <f>4*3.28</f>
        <v>13.12</v>
      </c>
      <c r="F176" s="18" t="s">
        <v>302</v>
      </c>
      <c r="G176" s="18">
        <v>2016</v>
      </c>
      <c r="H176" s="18">
        <v>8</v>
      </c>
      <c r="I176" s="20" t="s">
        <v>143</v>
      </c>
      <c r="J176" s="18" t="s">
        <v>116</v>
      </c>
      <c r="K176" s="18"/>
      <c r="L176" s="18"/>
      <c r="M176" s="21">
        <v>948</v>
      </c>
      <c r="N176" s="21">
        <f t="shared" si="21"/>
        <v>10204.271999999999</v>
      </c>
    </row>
    <row r="177" spans="2:14" ht="18.75" x14ac:dyDescent="0.25">
      <c r="B177" s="18">
        <f>B176+1</f>
        <v>70</v>
      </c>
      <c r="C177" s="52" t="s">
        <v>303</v>
      </c>
      <c r="D177" s="18">
        <v>1</v>
      </c>
      <c r="E177" s="18">
        <f>F177*3.28</f>
        <v>16.399999999999999</v>
      </c>
      <c r="F177" s="18">
        <v>5</v>
      </c>
      <c r="G177" s="18">
        <v>2016</v>
      </c>
      <c r="H177" s="18"/>
      <c r="I177" s="20" t="s">
        <v>115</v>
      </c>
      <c r="J177" s="18" t="s">
        <v>116</v>
      </c>
      <c r="K177" s="55">
        <v>25</v>
      </c>
      <c r="L177" s="55">
        <v>7</v>
      </c>
      <c r="M177" s="21">
        <v>175</v>
      </c>
      <c r="N177" s="21">
        <f t="shared" si="21"/>
        <v>1883.6999999999998</v>
      </c>
    </row>
    <row r="178" spans="2:14" ht="18.75" x14ac:dyDescent="0.25">
      <c r="B178" s="18">
        <f t="shared" ref="B178:B184" si="22">B177+1</f>
        <v>71</v>
      </c>
      <c r="C178" s="52" t="s">
        <v>304</v>
      </c>
      <c r="D178" s="18">
        <v>1</v>
      </c>
      <c r="E178" s="18">
        <f t="shared" ref="E178:E179" si="23">F178*3.28</f>
        <v>11.479999999999999</v>
      </c>
      <c r="F178" s="18">
        <v>3.5</v>
      </c>
      <c r="G178" s="18">
        <v>2016</v>
      </c>
      <c r="H178" s="18">
        <v>7</v>
      </c>
      <c r="I178" s="20" t="s">
        <v>160</v>
      </c>
      <c r="J178" s="18" t="s">
        <v>116</v>
      </c>
      <c r="K178" s="55">
        <v>15.8</v>
      </c>
      <c r="L178" s="55">
        <v>11</v>
      </c>
      <c r="M178" s="21">
        <v>174</v>
      </c>
      <c r="N178" s="21">
        <f t="shared" si="21"/>
        <v>1872.9359999999999</v>
      </c>
    </row>
    <row r="179" spans="2:14" ht="18.75" x14ac:dyDescent="0.25">
      <c r="B179" s="18">
        <f t="shared" si="22"/>
        <v>72</v>
      </c>
      <c r="C179" s="52" t="s">
        <v>305</v>
      </c>
      <c r="D179" s="18">
        <v>1</v>
      </c>
      <c r="E179" s="18">
        <f t="shared" si="23"/>
        <v>14.76</v>
      </c>
      <c r="F179" s="18">
        <v>4.5</v>
      </c>
      <c r="G179" s="18">
        <v>2016</v>
      </c>
      <c r="H179" s="18">
        <v>4.5</v>
      </c>
      <c r="I179" s="20" t="s">
        <v>143</v>
      </c>
      <c r="J179" s="18" t="s">
        <v>116</v>
      </c>
      <c r="K179" s="55">
        <v>30</v>
      </c>
      <c r="L179" s="55">
        <v>12.3</v>
      </c>
      <c r="M179" s="21">
        <v>369</v>
      </c>
      <c r="N179" s="21">
        <f t="shared" si="21"/>
        <v>3971.9159999999997</v>
      </c>
    </row>
    <row r="180" spans="2:14" ht="18.75" x14ac:dyDescent="0.25">
      <c r="B180" s="34">
        <f t="shared" si="22"/>
        <v>73</v>
      </c>
      <c r="C180" s="52" t="s">
        <v>306</v>
      </c>
      <c r="D180" s="34" t="s">
        <v>207</v>
      </c>
      <c r="E180" s="34" t="s">
        <v>207</v>
      </c>
      <c r="F180" s="34" t="s">
        <v>207</v>
      </c>
      <c r="G180" s="34">
        <v>2016</v>
      </c>
      <c r="H180" s="34" t="s">
        <v>207</v>
      </c>
      <c r="I180" s="35" t="s">
        <v>307</v>
      </c>
      <c r="J180" s="34" t="s">
        <v>116</v>
      </c>
      <c r="K180" s="34"/>
      <c r="L180" s="34"/>
      <c r="M180" s="34" t="s">
        <v>207</v>
      </c>
      <c r="N180" s="34" t="s">
        <v>207</v>
      </c>
    </row>
    <row r="181" spans="2:14" ht="18.75" x14ac:dyDescent="0.25">
      <c r="B181" s="34">
        <f t="shared" si="22"/>
        <v>74</v>
      </c>
      <c r="C181" s="56" t="s">
        <v>308</v>
      </c>
      <c r="D181" s="34" t="s">
        <v>207</v>
      </c>
      <c r="E181" s="34" t="s">
        <v>207</v>
      </c>
      <c r="F181" s="34" t="s">
        <v>207</v>
      </c>
      <c r="G181" s="34">
        <v>2015</v>
      </c>
      <c r="H181" s="34" t="s">
        <v>207</v>
      </c>
      <c r="I181" s="35" t="s">
        <v>226</v>
      </c>
      <c r="J181" s="34" t="s">
        <v>116</v>
      </c>
      <c r="K181" s="34"/>
      <c r="L181" s="34"/>
      <c r="M181" s="34" t="s">
        <v>207</v>
      </c>
      <c r="N181" s="34" t="s">
        <v>207</v>
      </c>
    </row>
    <row r="182" spans="2:14" ht="18.75" x14ac:dyDescent="0.25">
      <c r="B182" s="34">
        <f t="shared" si="22"/>
        <v>75</v>
      </c>
      <c r="C182" s="56" t="s">
        <v>309</v>
      </c>
      <c r="D182" s="34" t="s">
        <v>207</v>
      </c>
      <c r="E182" s="34" t="s">
        <v>207</v>
      </c>
      <c r="F182" s="34" t="s">
        <v>207</v>
      </c>
      <c r="G182" s="34">
        <v>2016</v>
      </c>
      <c r="H182" s="34" t="s">
        <v>207</v>
      </c>
      <c r="I182" s="35" t="s">
        <v>160</v>
      </c>
      <c r="J182" s="34" t="s">
        <v>116</v>
      </c>
      <c r="K182" s="34"/>
      <c r="L182" s="34"/>
      <c r="M182" s="36">
        <v>480</v>
      </c>
      <c r="N182" s="36">
        <f t="shared" si="21"/>
        <v>5166.7199999999993</v>
      </c>
    </row>
    <row r="183" spans="2:14" ht="18.75" x14ac:dyDescent="0.25">
      <c r="B183" s="18">
        <f t="shared" si="22"/>
        <v>76</v>
      </c>
      <c r="C183" s="57" t="s">
        <v>310</v>
      </c>
      <c r="D183" s="34" t="s">
        <v>207</v>
      </c>
      <c r="E183" s="34" t="s">
        <v>207</v>
      </c>
      <c r="F183" s="34" t="s">
        <v>207</v>
      </c>
      <c r="G183" s="18">
        <v>2016</v>
      </c>
      <c r="H183" s="34" t="s">
        <v>207</v>
      </c>
      <c r="I183" s="20" t="s">
        <v>311</v>
      </c>
      <c r="J183" s="18" t="s">
        <v>116</v>
      </c>
      <c r="K183" s="18">
        <f>M183/L183</f>
        <v>375</v>
      </c>
      <c r="L183" s="18">
        <v>2</v>
      </c>
      <c r="M183" s="21">
        <v>750</v>
      </c>
      <c r="N183" s="21">
        <f t="shared" si="21"/>
        <v>8072.9999999999991</v>
      </c>
    </row>
    <row r="184" spans="2:14" ht="37.5" x14ac:dyDescent="0.25">
      <c r="B184" s="18">
        <f t="shared" si="22"/>
        <v>77</v>
      </c>
      <c r="C184" s="57" t="s">
        <v>312</v>
      </c>
      <c r="D184" s="18">
        <v>1</v>
      </c>
      <c r="E184" s="18">
        <f t="shared" ref="E184:E194" si="24">F184*3.28</f>
        <v>9.84</v>
      </c>
      <c r="F184" s="18">
        <v>3</v>
      </c>
      <c r="G184" s="18">
        <v>2016</v>
      </c>
      <c r="H184" s="18">
        <v>3</v>
      </c>
      <c r="I184" s="20" t="s">
        <v>313</v>
      </c>
      <c r="J184" s="18" t="s">
        <v>116</v>
      </c>
      <c r="K184" s="18">
        <v>408</v>
      </c>
      <c r="L184" s="18">
        <v>3.5</v>
      </c>
      <c r="M184" s="21">
        <v>1428</v>
      </c>
      <c r="N184" s="21">
        <f t="shared" si="21"/>
        <v>15370.991999999998</v>
      </c>
    </row>
    <row r="185" spans="2:14" ht="18.75" x14ac:dyDescent="0.25">
      <c r="B185" s="137" t="s">
        <v>314</v>
      </c>
      <c r="C185" s="137"/>
      <c r="D185" s="137"/>
      <c r="E185" s="137"/>
      <c r="F185" s="137"/>
      <c r="G185" s="137"/>
      <c r="H185" s="137"/>
      <c r="I185" s="137"/>
      <c r="J185" s="45"/>
      <c r="K185" s="45"/>
      <c r="L185" s="45"/>
      <c r="M185" s="46"/>
      <c r="N185" s="46"/>
    </row>
    <row r="186" spans="2:14" ht="75" x14ac:dyDescent="0.25">
      <c r="B186" s="12" t="s">
        <v>99</v>
      </c>
      <c r="C186" s="13" t="s">
        <v>100</v>
      </c>
      <c r="D186" s="12" t="s">
        <v>101</v>
      </c>
      <c r="E186" s="12" t="s">
        <v>102</v>
      </c>
      <c r="F186" s="12" t="s">
        <v>103</v>
      </c>
      <c r="G186" s="12" t="s">
        <v>104</v>
      </c>
      <c r="H186" s="12" t="s">
        <v>105</v>
      </c>
      <c r="I186" s="12" t="s">
        <v>106</v>
      </c>
      <c r="J186" s="12" t="s">
        <v>107</v>
      </c>
      <c r="K186" s="12" t="s">
        <v>108</v>
      </c>
      <c r="L186" s="12" t="s">
        <v>109</v>
      </c>
      <c r="M186" s="14" t="s">
        <v>110</v>
      </c>
      <c r="N186" s="14" t="s">
        <v>111</v>
      </c>
    </row>
    <row r="187" spans="2:14" ht="18.75" x14ac:dyDescent="0.25">
      <c r="B187" s="18">
        <v>1</v>
      </c>
      <c r="C187" s="58" t="s">
        <v>315</v>
      </c>
      <c r="D187" s="18">
        <v>1</v>
      </c>
      <c r="E187" s="18">
        <f t="shared" si="24"/>
        <v>13.12</v>
      </c>
      <c r="F187" s="18">
        <v>4</v>
      </c>
      <c r="G187" s="18">
        <v>2021</v>
      </c>
      <c r="H187" s="18">
        <v>4</v>
      </c>
      <c r="I187" s="20" t="s">
        <v>115</v>
      </c>
      <c r="J187" s="18" t="s">
        <v>116</v>
      </c>
      <c r="K187" s="18">
        <v>10</v>
      </c>
      <c r="L187" s="18">
        <v>12</v>
      </c>
      <c r="M187" s="21">
        <v>120</v>
      </c>
      <c r="N187" s="21">
        <f t="shared" si="21"/>
        <v>1291.6799999999998</v>
      </c>
    </row>
    <row r="188" spans="2:14" ht="18.75" x14ac:dyDescent="0.25">
      <c r="B188" s="18">
        <f t="shared" ref="B188:B202" si="25">B187+1</f>
        <v>2</v>
      </c>
      <c r="C188" s="58" t="s">
        <v>316</v>
      </c>
      <c r="D188" s="18">
        <v>1</v>
      </c>
      <c r="E188" s="18">
        <f t="shared" si="24"/>
        <v>16.399999999999999</v>
      </c>
      <c r="F188" s="18">
        <v>5</v>
      </c>
      <c r="G188" s="18">
        <v>2017</v>
      </c>
      <c r="H188" s="18">
        <v>5</v>
      </c>
      <c r="I188" s="20" t="s">
        <v>115</v>
      </c>
      <c r="J188" s="18" t="s">
        <v>116</v>
      </c>
      <c r="K188" s="18">
        <v>20</v>
      </c>
      <c r="L188" s="18">
        <v>2</v>
      </c>
      <c r="M188" s="21">
        <v>40</v>
      </c>
      <c r="N188" s="21">
        <f>M188*10.764</f>
        <v>430.55999999999995</v>
      </c>
    </row>
    <row r="189" spans="2:14" ht="18.75" x14ac:dyDescent="0.25">
      <c r="B189" s="18">
        <f t="shared" si="25"/>
        <v>3</v>
      </c>
      <c r="C189" s="58" t="s">
        <v>317</v>
      </c>
      <c r="D189" s="18">
        <v>1</v>
      </c>
      <c r="E189" s="18"/>
      <c r="F189" s="18" t="s">
        <v>318</v>
      </c>
      <c r="G189" s="18">
        <v>2019</v>
      </c>
      <c r="H189" s="18">
        <v>14</v>
      </c>
      <c r="I189" s="20" t="s">
        <v>319</v>
      </c>
      <c r="J189" s="18" t="s">
        <v>116</v>
      </c>
      <c r="K189" s="18">
        <v>36</v>
      </c>
      <c r="L189" s="18">
        <v>13</v>
      </c>
      <c r="M189" s="18">
        <f>(13*36*2)+(4*8)+(3*3)</f>
        <v>977</v>
      </c>
      <c r="N189" s="21">
        <f>M189*10.764</f>
        <v>10516.428</v>
      </c>
    </row>
    <row r="190" spans="2:14" ht="18.75" x14ac:dyDescent="0.25">
      <c r="B190" s="18">
        <f t="shared" si="25"/>
        <v>4</v>
      </c>
      <c r="C190" s="59" t="s">
        <v>320</v>
      </c>
      <c r="D190" s="34" t="s">
        <v>207</v>
      </c>
      <c r="E190" s="34" t="s">
        <v>207</v>
      </c>
      <c r="F190" s="34" t="s">
        <v>207</v>
      </c>
      <c r="G190" s="18">
        <v>2017</v>
      </c>
      <c r="H190" s="34" t="s">
        <v>207</v>
      </c>
      <c r="I190" s="20" t="s">
        <v>321</v>
      </c>
      <c r="J190" s="18" t="s">
        <v>116</v>
      </c>
      <c r="K190" s="18">
        <v>1670</v>
      </c>
      <c r="L190" s="18">
        <v>1</v>
      </c>
      <c r="M190" s="21" t="s">
        <v>322</v>
      </c>
      <c r="N190" s="21" t="s">
        <v>323</v>
      </c>
    </row>
    <row r="191" spans="2:14" ht="18.75" x14ac:dyDescent="0.25">
      <c r="B191" s="18">
        <f t="shared" si="25"/>
        <v>5</v>
      </c>
      <c r="C191" s="58" t="s">
        <v>324</v>
      </c>
      <c r="D191" s="34" t="s">
        <v>207</v>
      </c>
      <c r="E191" s="34" t="s">
        <v>207</v>
      </c>
      <c r="F191" s="34" t="s">
        <v>207</v>
      </c>
      <c r="G191" s="18">
        <v>2019</v>
      </c>
      <c r="H191" s="18">
        <v>0</v>
      </c>
      <c r="I191" s="20" t="s">
        <v>160</v>
      </c>
      <c r="J191" s="18" t="s">
        <v>116</v>
      </c>
      <c r="K191" s="18"/>
      <c r="L191" s="18"/>
      <c r="M191" s="60">
        <f>1048287846/1000/1000</f>
        <v>1048.2878459999999</v>
      </c>
      <c r="N191" s="21">
        <f>M191*10.764</f>
        <v>11283.770374343998</v>
      </c>
    </row>
    <row r="192" spans="2:14" ht="18.75" x14ac:dyDescent="0.25">
      <c r="B192" s="18">
        <f t="shared" si="25"/>
        <v>6</v>
      </c>
      <c r="C192" s="58" t="s">
        <v>325</v>
      </c>
      <c r="D192" s="18">
        <v>1</v>
      </c>
      <c r="E192" s="18">
        <f t="shared" si="24"/>
        <v>13.12</v>
      </c>
      <c r="F192" s="18">
        <v>4</v>
      </c>
      <c r="G192" s="18">
        <v>2019</v>
      </c>
      <c r="H192" s="34" t="s">
        <v>207</v>
      </c>
      <c r="I192" s="20" t="s">
        <v>115</v>
      </c>
      <c r="J192" s="18" t="s">
        <v>116</v>
      </c>
      <c r="K192" s="18">
        <v>18</v>
      </c>
      <c r="L192" s="18">
        <v>5</v>
      </c>
      <c r="M192" s="21">
        <v>90</v>
      </c>
      <c r="N192" s="21">
        <f>M192*10.764</f>
        <v>968.76</v>
      </c>
    </row>
    <row r="193" spans="2:14" ht="18.75" x14ac:dyDescent="0.25">
      <c r="B193" s="18">
        <f t="shared" si="25"/>
        <v>7</v>
      </c>
      <c r="C193" s="58" t="s">
        <v>326</v>
      </c>
      <c r="D193" s="18">
        <v>1</v>
      </c>
      <c r="E193" s="18">
        <f t="shared" si="24"/>
        <v>13.12</v>
      </c>
      <c r="F193" s="18">
        <v>4</v>
      </c>
      <c r="G193" s="18">
        <v>2019</v>
      </c>
      <c r="H193" s="18">
        <v>4</v>
      </c>
      <c r="I193" s="20" t="s">
        <v>115</v>
      </c>
      <c r="J193" s="18" t="s">
        <v>116</v>
      </c>
      <c r="K193" s="18">
        <v>42</v>
      </c>
      <c r="L193" s="18">
        <v>8</v>
      </c>
      <c r="M193" s="21">
        <v>336</v>
      </c>
      <c r="N193" s="21">
        <f>M193*10.764</f>
        <v>3616.7039999999997</v>
      </c>
    </row>
    <row r="194" spans="2:14" ht="18.75" x14ac:dyDescent="0.25">
      <c r="B194" s="18">
        <f t="shared" si="25"/>
        <v>8</v>
      </c>
      <c r="C194" s="58" t="s">
        <v>327</v>
      </c>
      <c r="D194" s="18">
        <v>1</v>
      </c>
      <c r="E194" s="18">
        <f t="shared" si="24"/>
        <v>13.12</v>
      </c>
      <c r="F194" s="18">
        <v>4</v>
      </c>
      <c r="G194" s="18">
        <v>2019</v>
      </c>
      <c r="H194" s="18">
        <v>4</v>
      </c>
      <c r="I194" s="20" t="s">
        <v>115</v>
      </c>
      <c r="J194" s="18" t="s">
        <v>116</v>
      </c>
      <c r="K194" s="18">
        <v>6</v>
      </c>
      <c r="L194" s="18">
        <v>7</v>
      </c>
      <c r="M194" s="21">
        <v>42</v>
      </c>
      <c r="N194" s="21">
        <f>M194*10.764</f>
        <v>452.08799999999997</v>
      </c>
    </row>
    <row r="195" spans="2:14" ht="18.75" x14ac:dyDescent="0.25">
      <c r="B195" s="34">
        <f t="shared" si="25"/>
        <v>9</v>
      </c>
      <c r="C195" s="33" t="s">
        <v>328</v>
      </c>
      <c r="D195" s="34">
        <v>1</v>
      </c>
      <c r="E195" s="34">
        <v>0</v>
      </c>
      <c r="F195" s="34">
        <v>0</v>
      </c>
      <c r="G195" s="34">
        <v>2019</v>
      </c>
      <c r="H195" s="34">
        <v>0</v>
      </c>
      <c r="I195" s="35" t="s">
        <v>307</v>
      </c>
      <c r="J195" s="34" t="s">
        <v>116</v>
      </c>
      <c r="K195" s="34"/>
      <c r="L195" s="34"/>
      <c r="M195" s="36" t="s">
        <v>207</v>
      </c>
      <c r="N195" s="36" t="s">
        <v>207</v>
      </c>
    </row>
    <row r="196" spans="2:14" ht="18.75" x14ac:dyDescent="0.25">
      <c r="B196" s="34">
        <f t="shared" si="25"/>
        <v>10</v>
      </c>
      <c r="C196" s="61" t="s">
        <v>329</v>
      </c>
      <c r="D196" s="34" t="s">
        <v>207</v>
      </c>
      <c r="E196" s="34" t="s">
        <v>207</v>
      </c>
      <c r="F196" s="34" t="s">
        <v>207</v>
      </c>
      <c r="G196" s="34">
        <v>2019</v>
      </c>
      <c r="H196" s="34">
        <v>0</v>
      </c>
      <c r="I196" s="35" t="s">
        <v>307</v>
      </c>
      <c r="J196" s="34" t="s">
        <v>116</v>
      </c>
      <c r="K196" s="34"/>
      <c r="L196" s="34"/>
      <c r="M196" s="36" t="s">
        <v>207</v>
      </c>
      <c r="N196" s="36" t="s">
        <v>207</v>
      </c>
    </row>
    <row r="197" spans="2:14" ht="18.75" x14ac:dyDescent="0.25">
      <c r="B197" s="34">
        <f t="shared" si="25"/>
        <v>11</v>
      </c>
      <c r="C197" s="61" t="s">
        <v>330</v>
      </c>
      <c r="D197" s="34" t="s">
        <v>207</v>
      </c>
      <c r="E197" s="34" t="s">
        <v>207</v>
      </c>
      <c r="F197" s="34" t="s">
        <v>207</v>
      </c>
      <c r="G197" s="34">
        <v>2019</v>
      </c>
      <c r="H197" s="34">
        <v>0</v>
      </c>
      <c r="I197" s="35" t="s">
        <v>331</v>
      </c>
      <c r="J197" s="34" t="s">
        <v>116</v>
      </c>
      <c r="K197" s="34">
        <v>2500</v>
      </c>
      <c r="L197" s="34">
        <v>1</v>
      </c>
      <c r="M197" s="36" t="s">
        <v>332</v>
      </c>
      <c r="N197" s="36" t="s">
        <v>207</v>
      </c>
    </row>
    <row r="198" spans="2:14" ht="18.75" x14ac:dyDescent="0.25">
      <c r="B198" s="34">
        <f t="shared" si="25"/>
        <v>12</v>
      </c>
      <c r="C198" s="62" t="s">
        <v>333</v>
      </c>
      <c r="D198" s="34" t="s">
        <v>207</v>
      </c>
      <c r="E198" s="34" t="s">
        <v>207</v>
      </c>
      <c r="F198" s="34" t="s">
        <v>207</v>
      </c>
      <c r="G198" s="34">
        <v>2019</v>
      </c>
      <c r="H198" s="34">
        <v>0</v>
      </c>
      <c r="I198" s="35" t="s">
        <v>331</v>
      </c>
      <c r="J198" s="34" t="s">
        <v>116</v>
      </c>
      <c r="K198" s="34"/>
      <c r="L198" s="34"/>
      <c r="M198" s="36" t="s">
        <v>207</v>
      </c>
      <c r="N198" s="36" t="s">
        <v>207</v>
      </c>
    </row>
    <row r="199" spans="2:14" ht="18.75" x14ac:dyDescent="0.25">
      <c r="B199" s="34">
        <f t="shared" si="25"/>
        <v>13</v>
      </c>
      <c r="C199" s="61" t="s">
        <v>334</v>
      </c>
      <c r="D199" s="34" t="s">
        <v>207</v>
      </c>
      <c r="E199" s="34" t="s">
        <v>207</v>
      </c>
      <c r="F199" s="34" t="s">
        <v>207</v>
      </c>
      <c r="G199" s="34">
        <v>2019</v>
      </c>
      <c r="H199" s="34">
        <v>8</v>
      </c>
      <c r="I199" s="35" t="s">
        <v>335</v>
      </c>
      <c r="J199" s="34" t="s">
        <v>116</v>
      </c>
      <c r="K199" s="34"/>
      <c r="L199" s="34"/>
      <c r="M199" s="36" t="s">
        <v>207</v>
      </c>
      <c r="N199" s="36" t="s">
        <v>207</v>
      </c>
    </row>
    <row r="200" spans="2:14" ht="18.75" x14ac:dyDescent="0.25">
      <c r="B200" s="18">
        <f t="shared" si="25"/>
        <v>14</v>
      </c>
      <c r="C200" s="63" t="s">
        <v>336</v>
      </c>
      <c r="D200" s="18">
        <v>1</v>
      </c>
      <c r="E200" s="18">
        <f t="shared" ref="E200" si="26">F200*3.28</f>
        <v>13.12</v>
      </c>
      <c r="F200" s="18">
        <v>4</v>
      </c>
      <c r="G200" s="18">
        <v>2019</v>
      </c>
      <c r="H200" s="18">
        <v>4</v>
      </c>
      <c r="I200" s="20" t="s">
        <v>115</v>
      </c>
      <c r="J200" s="18" t="s">
        <v>116</v>
      </c>
      <c r="K200" s="18"/>
      <c r="L200" s="18"/>
      <c r="M200" s="21">
        <v>150</v>
      </c>
      <c r="N200" s="21">
        <f>M200*10.764</f>
        <v>1614.6</v>
      </c>
    </row>
    <row r="201" spans="2:14" ht="18.75" x14ac:dyDescent="0.25">
      <c r="B201" s="18">
        <f t="shared" si="25"/>
        <v>15</v>
      </c>
      <c r="C201" s="63" t="s">
        <v>337</v>
      </c>
      <c r="D201" s="18" t="s">
        <v>207</v>
      </c>
      <c r="E201" s="18" t="s">
        <v>207</v>
      </c>
      <c r="F201" s="18" t="s">
        <v>207</v>
      </c>
      <c r="G201" s="18">
        <v>2019</v>
      </c>
      <c r="H201" s="18"/>
      <c r="I201" s="20" t="s">
        <v>160</v>
      </c>
      <c r="J201" s="18" t="s">
        <v>116</v>
      </c>
      <c r="K201" s="18"/>
      <c r="L201" s="18"/>
      <c r="M201" s="21" t="s">
        <v>207</v>
      </c>
      <c r="N201" s="21" t="s">
        <v>207</v>
      </c>
    </row>
    <row r="202" spans="2:14" ht="18.75" x14ac:dyDescent="0.25">
      <c r="B202" s="18">
        <f t="shared" si="25"/>
        <v>16</v>
      </c>
      <c r="C202" s="63" t="s">
        <v>338</v>
      </c>
      <c r="D202" s="18" t="s">
        <v>207</v>
      </c>
      <c r="E202" s="18" t="s">
        <v>207</v>
      </c>
      <c r="F202" s="18" t="s">
        <v>207</v>
      </c>
      <c r="G202" s="18">
        <v>2020</v>
      </c>
      <c r="H202" s="18"/>
      <c r="I202" s="20" t="s">
        <v>160</v>
      </c>
      <c r="J202" s="18" t="s">
        <v>116</v>
      </c>
      <c r="K202" s="18"/>
      <c r="L202" s="18"/>
      <c r="M202" s="21" t="s">
        <v>207</v>
      </c>
      <c r="N202" s="21" t="s">
        <v>207</v>
      </c>
    </row>
    <row r="203" spans="2:14" ht="18.75" x14ac:dyDescent="0.25">
      <c r="B203" s="18">
        <f>'[1]Lenght or Area of Road'!B17+1</f>
        <v>12</v>
      </c>
      <c r="C203" s="63" t="s">
        <v>339</v>
      </c>
      <c r="D203" s="18" t="s">
        <v>207</v>
      </c>
      <c r="E203" s="18" t="s">
        <v>207</v>
      </c>
      <c r="F203" s="18" t="s">
        <v>207</v>
      </c>
      <c r="G203" s="18">
        <v>2020</v>
      </c>
      <c r="H203" s="18"/>
      <c r="I203" s="20" t="s">
        <v>160</v>
      </c>
      <c r="J203" s="18" t="s">
        <v>116</v>
      </c>
      <c r="K203" s="18"/>
      <c r="L203" s="18"/>
      <c r="M203" s="21" t="s">
        <v>207</v>
      </c>
      <c r="N203" s="21" t="s">
        <v>207</v>
      </c>
    </row>
    <row r="204" spans="2:14" ht="18.75" x14ac:dyDescent="0.25">
      <c r="B204" s="18">
        <f>B203+1</f>
        <v>13</v>
      </c>
      <c r="C204" s="63" t="s">
        <v>340</v>
      </c>
      <c r="D204" s="18" t="s">
        <v>207</v>
      </c>
      <c r="E204" s="18" t="s">
        <v>207</v>
      </c>
      <c r="F204" s="18" t="s">
        <v>207</v>
      </c>
      <c r="G204" s="18">
        <v>2020</v>
      </c>
      <c r="H204" s="18"/>
      <c r="I204" s="20" t="s">
        <v>160</v>
      </c>
      <c r="J204" s="18" t="s">
        <v>116</v>
      </c>
      <c r="K204" s="18"/>
      <c r="L204" s="18"/>
      <c r="M204" s="21" t="s">
        <v>207</v>
      </c>
      <c r="N204" s="21" t="s">
        <v>207</v>
      </c>
    </row>
    <row r="205" spans="2:14" ht="18.75" x14ac:dyDescent="0.25">
      <c r="B205" s="18">
        <f t="shared" ref="B205:B211" si="27">B204+1</f>
        <v>14</v>
      </c>
      <c r="C205" s="63" t="s">
        <v>341</v>
      </c>
      <c r="D205" s="18" t="s">
        <v>207</v>
      </c>
      <c r="E205" s="18" t="s">
        <v>207</v>
      </c>
      <c r="F205" s="18" t="s">
        <v>207</v>
      </c>
      <c r="G205" s="18">
        <v>2020</v>
      </c>
      <c r="H205" s="18"/>
      <c r="I205" s="20" t="s">
        <v>160</v>
      </c>
      <c r="J205" s="18" t="s">
        <v>116</v>
      </c>
      <c r="K205" s="18"/>
      <c r="L205" s="18"/>
      <c r="M205" s="21" t="s">
        <v>207</v>
      </c>
      <c r="N205" s="21" t="s">
        <v>207</v>
      </c>
    </row>
    <row r="206" spans="2:14" ht="18.75" x14ac:dyDescent="0.25">
      <c r="B206" s="18">
        <f t="shared" si="27"/>
        <v>15</v>
      </c>
      <c r="C206" s="63" t="s">
        <v>342</v>
      </c>
      <c r="D206" s="18" t="s">
        <v>207</v>
      </c>
      <c r="E206" s="18" t="s">
        <v>207</v>
      </c>
      <c r="F206" s="18" t="s">
        <v>207</v>
      </c>
      <c r="G206" s="18">
        <v>2020</v>
      </c>
      <c r="H206" s="18"/>
      <c r="I206" s="20" t="s">
        <v>160</v>
      </c>
      <c r="J206" s="18" t="s">
        <v>116</v>
      </c>
      <c r="K206" s="18"/>
      <c r="L206" s="18"/>
      <c r="M206" s="21" t="s">
        <v>207</v>
      </c>
      <c r="N206" s="21" t="s">
        <v>207</v>
      </c>
    </row>
    <row r="207" spans="2:14" ht="18.75" x14ac:dyDescent="0.25">
      <c r="B207" s="18">
        <f t="shared" si="27"/>
        <v>16</v>
      </c>
      <c r="C207" s="63" t="s">
        <v>343</v>
      </c>
      <c r="D207" s="18">
        <v>1</v>
      </c>
      <c r="E207" s="18">
        <f>F207*3.28</f>
        <v>9.84</v>
      </c>
      <c r="F207" s="18">
        <v>3</v>
      </c>
      <c r="G207" s="18">
        <v>2020</v>
      </c>
      <c r="H207" s="18"/>
      <c r="I207" s="20" t="s">
        <v>143</v>
      </c>
      <c r="J207" s="18" t="s">
        <v>116</v>
      </c>
      <c r="K207" s="18">
        <v>6</v>
      </c>
      <c r="L207" s="18">
        <v>6</v>
      </c>
      <c r="M207" s="21">
        <v>36</v>
      </c>
      <c r="N207" s="21">
        <f>M207*10.764</f>
        <v>387.50399999999996</v>
      </c>
    </row>
    <row r="208" spans="2:14" ht="37.5" x14ac:dyDescent="0.25">
      <c r="B208" s="18">
        <f t="shared" si="27"/>
        <v>17</v>
      </c>
      <c r="C208" s="63" t="s">
        <v>344</v>
      </c>
      <c r="D208" s="18">
        <v>1</v>
      </c>
      <c r="E208" s="18">
        <f>F208*3.28</f>
        <v>9.84</v>
      </c>
      <c r="F208" s="18">
        <v>3</v>
      </c>
      <c r="G208" s="18">
        <v>2020</v>
      </c>
      <c r="H208" s="18"/>
      <c r="I208" s="20" t="s">
        <v>143</v>
      </c>
      <c r="J208" s="18" t="s">
        <v>116</v>
      </c>
      <c r="K208" s="18">
        <v>4</v>
      </c>
      <c r="L208" s="18">
        <v>2.5</v>
      </c>
      <c r="M208" s="21">
        <v>6</v>
      </c>
      <c r="N208" s="21">
        <f>M208*10.764</f>
        <v>64.584000000000003</v>
      </c>
    </row>
    <row r="209" spans="2:14" ht="18.75" x14ac:dyDescent="0.25">
      <c r="B209" s="18">
        <f t="shared" si="27"/>
        <v>18</v>
      </c>
      <c r="C209" s="63" t="s">
        <v>345</v>
      </c>
      <c r="D209" s="18">
        <v>1</v>
      </c>
      <c r="E209" s="18">
        <f>F209*3.28</f>
        <v>9.84</v>
      </c>
      <c r="F209" s="18">
        <v>3</v>
      </c>
      <c r="G209" s="18">
        <v>2019</v>
      </c>
      <c r="H209" s="18"/>
      <c r="I209" s="20" t="s">
        <v>143</v>
      </c>
      <c r="J209" s="18" t="s">
        <v>116</v>
      </c>
      <c r="K209" s="18">
        <v>20</v>
      </c>
      <c r="L209" s="18">
        <v>2.5</v>
      </c>
      <c r="M209" s="21">
        <v>50</v>
      </c>
      <c r="N209" s="21">
        <f>M209*10.764</f>
        <v>538.19999999999993</v>
      </c>
    </row>
    <row r="210" spans="2:14" ht="18.75" x14ac:dyDescent="0.25">
      <c r="B210" s="18">
        <f t="shared" si="27"/>
        <v>19</v>
      </c>
      <c r="C210" s="58" t="s">
        <v>346</v>
      </c>
      <c r="D210" s="18" t="s">
        <v>207</v>
      </c>
      <c r="E210" s="18" t="s">
        <v>207</v>
      </c>
      <c r="F210" s="18" t="s">
        <v>207</v>
      </c>
      <c r="G210" s="18">
        <v>2022</v>
      </c>
      <c r="H210" s="18"/>
      <c r="I210" s="20" t="s">
        <v>160</v>
      </c>
      <c r="J210" s="18" t="s">
        <v>116</v>
      </c>
      <c r="K210" s="18"/>
      <c r="L210" s="18"/>
      <c r="M210" s="21" t="s">
        <v>207</v>
      </c>
      <c r="N210" s="21" t="s">
        <v>207</v>
      </c>
    </row>
    <row r="211" spans="2:14" ht="18.75" x14ac:dyDescent="0.25">
      <c r="B211" s="18">
        <f t="shared" si="27"/>
        <v>20</v>
      </c>
      <c r="C211" s="58" t="s">
        <v>347</v>
      </c>
      <c r="D211" s="18">
        <v>1</v>
      </c>
      <c r="E211" s="18">
        <f>F211*3.28</f>
        <v>9.84</v>
      </c>
      <c r="F211" s="18">
        <v>3</v>
      </c>
      <c r="G211" s="18">
        <v>2022</v>
      </c>
      <c r="H211" s="18"/>
      <c r="I211" s="20" t="s">
        <v>115</v>
      </c>
      <c r="J211" s="18" t="s">
        <v>116</v>
      </c>
      <c r="K211" s="18">
        <v>5</v>
      </c>
      <c r="L211" s="18">
        <v>4</v>
      </c>
      <c r="M211" s="21">
        <v>20</v>
      </c>
      <c r="N211" s="21">
        <f>M211*10.764</f>
        <v>215.27999999999997</v>
      </c>
    </row>
  </sheetData>
  <autoFilter ref="B3:N211"/>
  <mergeCells count="14">
    <mergeCell ref="K138:K140"/>
    <mergeCell ref="L138:L140"/>
    <mergeCell ref="M138:M140"/>
    <mergeCell ref="N138:N140"/>
    <mergeCell ref="B185:I185"/>
    <mergeCell ref="K129:K130"/>
    <mergeCell ref="L129:L130"/>
    <mergeCell ref="M129:M130"/>
    <mergeCell ref="N129:N130"/>
    <mergeCell ref="B2:N2"/>
    <mergeCell ref="B4:N4"/>
    <mergeCell ref="C85:J85"/>
    <mergeCell ref="C94:J94"/>
    <mergeCell ref="C103:J103"/>
  </mergeCells>
  <dataValidations disablePrompts="1" count="2">
    <dataValidation errorStyle="warning" allowBlank="1" showInputMessage="1" showErrorMessage="1" sqref="I2:I211"/>
    <dataValidation type="list" allowBlank="1" showInputMessage="1" showErrorMessage="1" sqref="K87:L90 J87:J93 J96:J102 J106:J117 J119:J133 J135:J147 J169:J184 J187:J211 K44:L85 J149:J166 J6:L41 J42:J84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19"/>
  <sheetViews>
    <sheetView zoomScale="85" zoomScaleNormal="85" workbookViewId="0">
      <pane ySplit="3" topLeftCell="A93" activePane="bottomLeft" state="frozen"/>
      <selection pane="bottomLeft" activeCell="T4" sqref="T4:T118"/>
    </sheetView>
  </sheetViews>
  <sheetFormatPr defaultRowHeight="15" x14ac:dyDescent="0.25"/>
  <cols>
    <col min="1" max="1" width="9.140625" style="7"/>
    <col min="2" max="2" width="5.140625" style="7" customWidth="1"/>
    <col min="3" max="3" width="53" style="7" bestFit="1" customWidth="1"/>
    <col min="4" max="4" width="31" style="7" bestFit="1" customWidth="1"/>
    <col min="5" max="5" width="10.28515625" style="7" customWidth="1"/>
    <col min="6" max="6" width="8.42578125" style="7" bestFit="1" customWidth="1"/>
    <col min="7" max="7" width="10.28515625" style="7" hidden="1" customWidth="1"/>
    <col min="8" max="8" width="9.140625" style="7" customWidth="1"/>
    <col min="9" max="9" width="13.42578125" style="7" bestFit="1" customWidth="1"/>
    <col min="10" max="10" width="10" style="7" bestFit="1" customWidth="1"/>
    <col min="11" max="11" width="12.42578125" style="7" bestFit="1" customWidth="1"/>
    <col min="12" max="12" width="11.42578125" style="7" hidden="1" customWidth="1"/>
    <col min="13" max="13" width="8.140625" style="7" hidden="1" customWidth="1"/>
    <col min="14" max="14" width="9.140625" style="7" hidden="1" customWidth="1"/>
    <col min="15" max="15" width="13.5703125" style="7" bestFit="1" customWidth="1"/>
    <col min="16" max="16" width="15.85546875" style="7" customWidth="1"/>
    <col min="17" max="18" width="16.42578125" style="7" hidden="1" customWidth="1"/>
    <col min="19" max="19" width="13.85546875" style="7" hidden="1" customWidth="1"/>
    <col min="20" max="20" width="16.85546875" style="71" bestFit="1" customWidth="1"/>
    <col min="21" max="21" width="10.7109375" style="7" bestFit="1" customWidth="1"/>
    <col min="22" max="23" width="9.140625" style="7"/>
    <col min="24" max="24" width="17.140625" style="7" bestFit="1" customWidth="1"/>
    <col min="25" max="25" width="18.28515625" style="7" bestFit="1" customWidth="1"/>
    <col min="26" max="26" width="7.28515625" style="7" bestFit="1" customWidth="1"/>
    <col min="27" max="27" width="16.85546875" style="7" bestFit="1" customWidth="1"/>
    <col min="28" max="28" width="13" style="7" customWidth="1"/>
    <col min="29" max="30" width="18.28515625" style="7" bestFit="1" customWidth="1"/>
    <col min="31" max="16384" width="9.140625" style="7"/>
  </cols>
  <sheetData>
    <row r="1" spans="2:30" ht="30.75" customHeight="1" x14ac:dyDescent="0.25"/>
    <row r="2" spans="2:30" ht="15.75" x14ac:dyDescent="0.25">
      <c r="B2" s="142" t="s">
        <v>380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30" ht="60" x14ac:dyDescent="0.25">
      <c r="B3" s="64" t="s">
        <v>2</v>
      </c>
      <c r="C3" s="64" t="s">
        <v>348</v>
      </c>
      <c r="D3" s="64" t="s">
        <v>349</v>
      </c>
      <c r="E3" s="64" t="s">
        <v>350</v>
      </c>
      <c r="F3" s="64" t="s">
        <v>351</v>
      </c>
      <c r="G3" s="64" t="s">
        <v>352</v>
      </c>
      <c r="H3" s="64" t="s">
        <v>353</v>
      </c>
      <c r="I3" s="64" t="s">
        <v>354</v>
      </c>
      <c r="J3" s="64" t="s">
        <v>355</v>
      </c>
      <c r="K3" s="64" t="s">
        <v>356</v>
      </c>
      <c r="L3" s="64" t="s">
        <v>357</v>
      </c>
      <c r="M3" s="64" t="s">
        <v>358</v>
      </c>
      <c r="N3" s="64" t="s">
        <v>359</v>
      </c>
      <c r="O3" s="64" t="s">
        <v>360</v>
      </c>
      <c r="P3" s="64" t="s">
        <v>361</v>
      </c>
      <c r="Q3" s="64" t="s">
        <v>362</v>
      </c>
      <c r="R3" s="64" t="s">
        <v>363</v>
      </c>
      <c r="S3" s="65" t="s">
        <v>364</v>
      </c>
      <c r="T3" s="64" t="s">
        <v>365</v>
      </c>
    </row>
    <row r="4" spans="2:30" ht="30" x14ac:dyDescent="0.25">
      <c r="B4" s="9">
        <v>1</v>
      </c>
      <c r="C4" s="9" t="s">
        <v>114</v>
      </c>
      <c r="D4" s="9" t="s">
        <v>115</v>
      </c>
      <c r="E4" s="66">
        <v>1029.963</v>
      </c>
      <c r="F4" s="66">
        <f>E4*10.7639</f>
        <v>11086.418735699999</v>
      </c>
      <c r="G4" s="77">
        <v>5</v>
      </c>
      <c r="H4" s="77">
        <f>G4*3.28</f>
        <v>16.399999999999999</v>
      </c>
      <c r="I4" s="66">
        <v>2013</v>
      </c>
      <c r="J4" s="66">
        <v>2022</v>
      </c>
      <c r="K4" s="9">
        <f>J4-I4</f>
        <v>9</v>
      </c>
      <c r="L4" s="9">
        <v>35</v>
      </c>
      <c r="M4" s="67">
        <v>0.1</v>
      </c>
      <c r="N4" s="68">
        <f>(1-M4)/L4</f>
        <v>2.5714285714285714E-2</v>
      </c>
      <c r="O4" s="69">
        <v>1200</v>
      </c>
      <c r="P4" s="69">
        <f>O4*F4</f>
        <v>13303702.48284</v>
      </c>
      <c r="Q4" s="69">
        <f>P4*N4*K4</f>
        <v>3078856.8603143999</v>
      </c>
      <c r="R4" s="69">
        <f t="shared" ref="R4:R88" si="0">MAX(P4-Q4,0)</f>
        <v>10224845.622525599</v>
      </c>
      <c r="S4" s="70">
        <v>0</v>
      </c>
      <c r="T4" s="69">
        <f>IF(R4&gt;M4*P4,R4*(1+S4),P4*M4)</f>
        <v>10224845.622525599</v>
      </c>
      <c r="U4" s="72">
        <f>T4/F4</f>
        <v>922.28571428571422</v>
      </c>
    </row>
    <row r="5" spans="2:30" ht="30" x14ac:dyDescent="0.25">
      <c r="B5" s="9">
        <v>2</v>
      </c>
      <c r="C5" s="9" t="s">
        <v>117</v>
      </c>
      <c r="D5" s="9" t="s">
        <v>115</v>
      </c>
      <c r="E5" s="66">
        <v>1582.8306000000002</v>
      </c>
      <c r="F5" s="66">
        <f t="shared" ref="F5:F68" si="1">E5*10.7639</f>
        <v>17037.43029534</v>
      </c>
      <c r="G5" s="77">
        <v>4.5</v>
      </c>
      <c r="H5" s="77">
        <f t="shared" ref="H5:H68" si="2">G5*3.28</f>
        <v>14.76</v>
      </c>
      <c r="I5" s="66">
        <v>2013</v>
      </c>
      <c r="J5" s="66">
        <v>2022</v>
      </c>
      <c r="K5" s="9">
        <f t="shared" ref="K5:K68" si="3">J5-I5</f>
        <v>9</v>
      </c>
      <c r="L5" s="9">
        <v>35</v>
      </c>
      <c r="M5" s="67">
        <v>0.1</v>
      </c>
      <c r="N5" s="68">
        <f t="shared" ref="N5:N68" si="4">(1-M5)/L5</f>
        <v>2.5714285714285714E-2</v>
      </c>
      <c r="O5" s="69">
        <v>1200</v>
      </c>
      <c r="P5" s="69">
        <f t="shared" ref="P5:P88" si="5">O5*F5</f>
        <v>20444916.354408</v>
      </c>
      <c r="Q5" s="69">
        <f t="shared" ref="Q5:Q88" si="6">P5*N5*K5</f>
        <v>4731537.7848772798</v>
      </c>
      <c r="R5" s="69">
        <f t="shared" si="0"/>
        <v>15713378.56953072</v>
      </c>
      <c r="S5" s="70">
        <v>0</v>
      </c>
      <c r="T5" s="69">
        <f t="shared" ref="T5:T68" si="7">IF(R5&gt;M5*P5,R5*(1+S5),P5*M5)</f>
        <v>15713378.56953072</v>
      </c>
      <c r="U5" s="72">
        <f t="shared" ref="U5:U68" si="8">T5/F5</f>
        <v>922.28571428571422</v>
      </c>
      <c r="X5" s="74" t="s">
        <v>371</v>
      </c>
      <c r="Y5" s="74" t="s">
        <v>372</v>
      </c>
      <c r="Z5" s="74" t="s">
        <v>373</v>
      </c>
      <c r="AA5" s="74" t="s">
        <v>374</v>
      </c>
      <c r="AB5" s="74" t="s">
        <v>375</v>
      </c>
      <c r="AC5" s="74" t="s">
        <v>376</v>
      </c>
      <c r="AD5" s="7" t="s">
        <v>377</v>
      </c>
    </row>
    <row r="6" spans="2:30" ht="45" x14ac:dyDescent="0.25">
      <c r="B6" s="9">
        <v>3</v>
      </c>
      <c r="C6" s="9" t="s">
        <v>118</v>
      </c>
      <c r="D6" s="9" t="s">
        <v>119</v>
      </c>
      <c r="E6" s="66">
        <v>446.57160000000005</v>
      </c>
      <c r="F6" s="66">
        <f t="shared" si="1"/>
        <v>4806.8520452400007</v>
      </c>
      <c r="G6" s="77">
        <f>22-4.5-5</f>
        <v>12.5</v>
      </c>
      <c r="H6" s="77">
        <f t="shared" si="2"/>
        <v>41</v>
      </c>
      <c r="I6" s="66">
        <v>2013</v>
      </c>
      <c r="J6" s="66">
        <v>2022</v>
      </c>
      <c r="K6" s="9">
        <f t="shared" si="3"/>
        <v>9</v>
      </c>
      <c r="L6" s="9">
        <v>35</v>
      </c>
      <c r="M6" s="67">
        <v>0.1</v>
      </c>
      <c r="N6" s="68">
        <f t="shared" si="4"/>
        <v>2.5714285714285714E-2</v>
      </c>
      <c r="O6" s="69">
        <v>1400</v>
      </c>
      <c r="P6" s="69">
        <f t="shared" si="5"/>
        <v>6729592.8633360006</v>
      </c>
      <c r="Q6" s="69">
        <f t="shared" si="6"/>
        <v>1557420.06265776</v>
      </c>
      <c r="R6" s="69">
        <f t="shared" si="0"/>
        <v>5172172.8006782401</v>
      </c>
      <c r="S6" s="70">
        <v>0</v>
      </c>
      <c r="T6" s="69">
        <f t="shared" si="7"/>
        <v>5172172.8006782401</v>
      </c>
      <c r="U6" s="72">
        <f t="shared" si="8"/>
        <v>1075.9999999999998</v>
      </c>
      <c r="X6" s="72">
        <f>P4</f>
        <v>13303702.48284</v>
      </c>
      <c r="Y6" s="73">
        <f>X6*10%</f>
        <v>1330370.248284</v>
      </c>
      <c r="Z6" s="7">
        <v>35</v>
      </c>
      <c r="AA6" s="73">
        <f>(X6-Y6)/Z6</f>
        <v>342095.20670159999</v>
      </c>
      <c r="AB6" s="9">
        <v>9</v>
      </c>
      <c r="AC6" s="73">
        <f>AA6*AB6</f>
        <v>3078856.8603143999</v>
      </c>
      <c r="AD6" s="73">
        <f>X6-AC6</f>
        <v>10224845.622525599</v>
      </c>
    </row>
    <row r="7" spans="2:30" ht="30" x14ac:dyDescent="0.25">
      <c r="B7" s="9">
        <v>4</v>
      </c>
      <c r="C7" s="9" t="s">
        <v>120</v>
      </c>
      <c r="D7" s="9" t="s">
        <v>115</v>
      </c>
      <c r="E7" s="66">
        <v>1148.5536</v>
      </c>
      <c r="F7" s="66">
        <f t="shared" si="1"/>
        <v>12362.916095039998</v>
      </c>
      <c r="G7" s="77">
        <f>11.3-6.8</f>
        <v>4.5000000000000009</v>
      </c>
      <c r="H7" s="77">
        <f t="shared" si="2"/>
        <v>14.760000000000002</v>
      </c>
      <c r="I7" s="66">
        <v>2013</v>
      </c>
      <c r="J7" s="66">
        <v>2022</v>
      </c>
      <c r="K7" s="9">
        <f t="shared" si="3"/>
        <v>9</v>
      </c>
      <c r="L7" s="9">
        <v>35</v>
      </c>
      <c r="M7" s="67">
        <v>0.1</v>
      </c>
      <c r="N7" s="68">
        <f t="shared" si="4"/>
        <v>2.5714285714285714E-2</v>
      </c>
      <c r="O7" s="69">
        <v>1200</v>
      </c>
      <c r="P7" s="69">
        <f t="shared" si="5"/>
        <v>14835499.314047998</v>
      </c>
      <c r="Q7" s="69">
        <f t="shared" si="6"/>
        <v>3433358.4126796797</v>
      </c>
      <c r="R7" s="69">
        <f t="shared" si="0"/>
        <v>11402140.901368318</v>
      </c>
      <c r="S7" s="70">
        <v>0</v>
      </c>
      <c r="T7" s="69">
        <f t="shared" si="7"/>
        <v>11402140.901368318</v>
      </c>
      <c r="U7" s="72">
        <f t="shared" si="8"/>
        <v>922.28571428571422</v>
      </c>
      <c r="X7" s="72">
        <f t="shared" ref="X7:X70" si="9">P5</f>
        <v>20444916.354408</v>
      </c>
      <c r="Y7" s="73">
        <f t="shared" ref="Y7:Y64" si="10">X7*10%</f>
        <v>2044491.6354408001</v>
      </c>
      <c r="Z7" s="7">
        <v>35</v>
      </c>
      <c r="AA7" s="73">
        <f t="shared" ref="AA7:AA66" si="11">(X7-Y7)/Z7</f>
        <v>525726.42054192</v>
      </c>
      <c r="AB7" s="9">
        <v>9</v>
      </c>
      <c r="AC7" s="73">
        <f t="shared" ref="AC7:AC64" si="12">AA7*AB7</f>
        <v>4731537.7848772798</v>
      </c>
      <c r="AD7" s="73">
        <f t="shared" ref="AD7:AD64" si="13">X7-AC7</f>
        <v>15713378.56953072</v>
      </c>
    </row>
    <row r="8" spans="2:30" ht="30" x14ac:dyDescent="0.25">
      <c r="B8" s="9">
        <v>5</v>
      </c>
      <c r="C8" s="9" t="s">
        <v>121</v>
      </c>
      <c r="D8" s="9" t="s">
        <v>115</v>
      </c>
      <c r="E8" s="66">
        <v>235.05160000000004</v>
      </c>
      <c r="F8" s="66">
        <f t="shared" si="1"/>
        <v>2530.0719172400004</v>
      </c>
      <c r="G8" s="77">
        <f>22-9-5</f>
        <v>8</v>
      </c>
      <c r="H8" s="77">
        <f t="shared" si="2"/>
        <v>26.24</v>
      </c>
      <c r="I8" s="66">
        <v>2013</v>
      </c>
      <c r="J8" s="66">
        <v>2022</v>
      </c>
      <c r="K8" s="9">
        <f t="shared" si="3"/>
        <v>9</v>
      </c>
      <c r="L8" s="9">
        <v>35</v>
      </c>
      <c r="M8" s="67">
        <v>0.1</v>
      </c>
      <c r="N8" s="68">
        <f t="shared" si="4"/>
        <v>2.5714285714285714E-2</v>
      </c>
      <c r="O8" s="69">
        <v>1250</v>
      </c>
      <c r="P8" s="69">
        <f t="shared" si="5"/>
        <v>3162589.8965500006</v>
      </c>
      <c r="Q8" s="69">
        <f t="shared" si="6"/>
        <v>731913.66177300015</v>
      </c>
      <c r="R8" s="69">
        <f t="shared" si="0"/>
        <v>2430676.2347770007</v>
      </c>
      <c r="S8" s="70">
        <v>0</v>
      </c>
      <c r="T8" s="69">
        <f t="shared" si="7"/>
        <v>2430676.2347770007</v>
      </c>
      <c r="U8" s="72">
        <f t="shared" si="8"/>
        <v>960.71428571428589</v>
      </c>
      <c r="X8" s="72">
        <f t="shared" si="9"/>
        <v>6729592.8633360006</v>
      </c>
      <c r="Y8" s="73">
        <f t="shared" si="10"/>
        <v>672959.28633360006</v>
      </c>
      <c r="Z8" s="7">
        <v>35</v>
      </c>
      <c r="AA8" s="73">
        <f t="shared" si="11"/>
        <v>173046.67362864001</v>
      </c>
      <c r="AB8" s="9">
        <v>9</v>
      </c>
      <c r="AC8" s="73">
        <f t="shared" si="12"/>
        <v>1557420.06265776</v>
      </c>
      <c r="AD8" s="73">
        <f t="shared" si="13"/>
        <v>5172172.8006782401</v>
      </c>
    </row>
    <row r="9" spans="2:30" ht="30" x14ac:dyDescent="0.25">
      <c r="B9" s="9">
        <v>6</v>
      </c>
      <c r="C9" s="9" t="s">
        <v>122</v>
      </c>
      <c r="D9" s="9" t="s">
        <v>115</v>
      </c>
      <c r="E9" s="66">
        <v>593.31360000000006</v>
      </c>
      <c r="F9" s="66">
        <f t="shared" si="1"/>
        <v>6386.3682590400003</v>
      </c>
      <c r="G9" s="77">
        <f>22-11.3-5</f>
        <v>5.6999999999999993</v>
      </c>
      <c r="H9" s="77">
        <f t="shared" si="2"/>
        <v>18.695999999999998</v>
      </c>
      <c r="I9" s="66">
        <v>2013</v>
      </c>
      <c r="J9" s="66">
        <v>2022</v>
      </c>
      <c r="K9" s="9">
        <f t="shared" si="3"/>
        <v>9</v>
      </c>
      <c r="L9" s="9">
        <v>35</v>
      </c>
      <c r="M9" s="67">
        <v>0.1</v>
      </c>
      <c r="N9" s="68">
        <f t="shared" si="4"/>
        <v>2.5714285714285714E-2</v>
      </c>
      <c r="O9" s="69">
        <v>1200</v>
      </c>
      <c r="P9" s="69">
        <f t="shared" si="5"/>
        <v>7663641.9108480001</v>
      </c>
      <c r="Q9" s="69">
        <f t="shared" si="6"/>
        <v>1773585.6993676799</v>
      </c>
      <c r="R9" s="69">
        <f t="shared" si="0"/>
        <v>5890056.2114803204</v>
      </c>
      <c r="S9" s="70">
        <v>0</v>
      </c>
      <c r="T9" s="69">
        <f t="shared" si="7"/>
        <v>5890056.2114803204</v>
      </c>
      <c r="U9" s="72">
        <f t="shared" si="8"/>
        <v>922.28571428571433</v>
      </c>
      <c r="X9" s="72">
        <f t="shared" si="9"/>
        <v>14835499.314047998</v>
      </c>
      <c r="Y9" s="73">
        <f t="shared" si="10"/>
        <v>1483549.9314047999</v>
      </c>
      <c r="Z9" s="7">
        <v>35</v>
      </c>
      <c r="AA9" s="73">
        <f t="shared" si="11"/>
        <v>381484.26807551994</v>
      </c>
      <c r="AB9" s="9">
        <v>9</v>
      </c>
      <c r="AC9" s="73">
        <f t="shared" si="12"/>
        <v>3433358.4126796797</v>
      </c>
      <c r="AD9" s="73">
        <f t="shared" si="13"/>
        <v>11402140.901368318</v>
      </c>
    </row>
    <row r="10" spans="2:30" ht="30" x14ac:dyDescent="0.25">
      <c r="B10" s="9">
        <v>7</v>
      </c>
      <c r="C10" s="9" t="s">
        <v>123</v>
      </c>
      <c r="D10" s="9" t="s">
        <v>115</v>
      </c>
      <c r="E10" s="66">
        <v>593.31360000000006</v>
      </c>
      <c r="F10" s="66">
        <f t="shared" si="1"/>
        <v>6386.3682590400003</v>
      </c>
      <c r="G10" s="77">
        <f>22-16.9</f>
        <v>5.1000000000000014</v>
      </c>
      <c r="H10" s="77">
        <f t="shared" si="2"/>
        <v>16.728000000000005</v>
      </c>
      <c r="I10" s="66">
        <v>2013</v>
      </c>
      <c r="J10" s="66">
        <v>2022</v>
      </c>
      <c r="K10" s="9">
        <f t="shared" si="3"/>
        <v>9</v>
      </c>
      <c r="L10" s="9">
        <v>35</v>
      </c>
      <c r="M10" s="67">
        <v>0.1</v>
      </c>
      <c r="N10" s="68">
        <f t="shared" si="4"/>
        <v>2.5714285714285714E-2</v>
      </c>
      <c r="O10" s="69">
        <v>1200</v>
      </c>
      <c r="P10" s="69">
        <f t="shared" si="5"/>
        <v>7663641.9108480001</v>
      </c>
      <c r="Q10" s="69">
        <f t="shared" si="6"/>
        <v>1773585.6993676799</v>
      </c>
      <c r="R10" s="69">
        <f t="shared" si="0"/>
        <v>5890056.2114803204</v>
      </c>
      <c r="S10" s="70">
        <v>0</v>
      </c>
      <c r="T10" s="69">
        <f t="shared" si="7"/>
        <v>5890056.2114803204</v>
      </c>
      <c r="U10" s="72">
        <f t="shared" si="8"/>
        <v>922.28571428571433</v>
      </c>
      <c r="X10" s="72">
        <f t="shared" si="9"/>
        <v>3162589.8965500006</v>
      </c>
      <c r="Y10" s="73">
        <f t="shared" si="10"/>
        <v>316258.9896550001</v>
      </c>
      <c r="Z10" s="7">
        <v>35</v>
      </c>
      <c r="AA10" s="73">
        <f t="shared" si="11"/>
        <v>81323.740197000021</v>
      </c>
      <c r="AB10" s="9">
        <v>9</v>
      </c>
      <c r="AC10" s="73">
        <f t="shared" si="12"/>
        <v>731913.66177300015</v>
      </c>
      <c r="AD10" s="73">
        <f t="shared" si="13"/>
        <v>2430676.2347770007</v>
      </c>
    </row>
    <row r="11" spans="2:30" ht="30" x14ac:dyDescent="0.25">
      <c r="B11" s="9">
        <v>8</v>
      </c>
      <c r="C11" s="9" t="s">
        <v>124</v>
      </c>
      <c r="D11" s="9" t="s">
        <v>115</v>
      </c>
      <c r="E11" s="66">
        <v>40.766399999999997</v>
      </c>
      <c r="F11" s="66">
        <f t="shared" si="1"/>
        <v>438.80545295999997</v>
      </c>
      <c r="G11" s="77">
        <v>22.5</v>
      </c>
      <c r="H11" s="77">
        <f t="shared" si="2"/>
        <v>73.8</v>
      </c>
      <c r="I11" s="66">
        <v>2013</v>
      </c>
      <c r="J11" s="66">
        <v>2022</v>
      </c>
      <c r="K11" s="9">
        <f t="shared" si="3"/>
        <v>9</v>
      </c>
      <c r="L11" s="9">
        <v>35</v>
      </c>
      <c r="M11" s="67">
        <v>0.1</v>
      </c>
      <c r="N11" s="68">
        <f t="shared" si="4"/>
        <v>2.5714285714285714E-2</v>
      </c>
      <c r="O11" s="69">
        <v>1500</v>
      </c>
      <c r="P11" s="69">
        <f t="shared" si="5"/>
        <v>658208.17943999998</v>
      </c>
      <c r="Q11" s="69">
        <f t="shared" si="6"/>
        <v>152328.1786704</v>
      </c>
      <c r="R11" s="69">
        <f t="shared" si="0"/>
        <v>505880.00076959998</v>
      </c>
      <c r="S11" s="70">
        <v>0</v>
      </c>
      <c r="T11" s="69">
        <f t="shared" si="7"/>
        <v>505880.00076959998</v>
      </c>
      <c r="U11" s="72">
        <f t="shared" si="8"/>
        <v>1152.8571428571429</v>
      </c>
      <c r="X11" s="72">
        <f t="shared" si="9"/>
        <v>7663641.9108480001</v>
      </c>
      <c r="Y11" s="73">
        <f t="shared" si="10"/>
        <v>766364.19108480006</v>
      </c>
      <c r="Z11" s="7">
        <v>35</v>
      </c>
      <c r="AA11" s="73">
        <f t="shared" si="11"/>
        <v>197065.07770751999</v>
      </c>
      <c r="AB11" s="9">
        <v>9</v>
      </c>
      <c r="AC11" s="73">
        <f t="shared" si="12"/>
        <v>1773585.6993676799</v>
      </c>
      <c r="AD11" s="73">
        <f t="shared" si="13"/>
        <v>5890056.2114803204</v>
      </c>
    </row>
    <row r="12" spans="2:30" ht="30" x14ac:dyDescent="0.25">
      <c r="B12" s="9">
        <v>9</v>
      </c>
      <c r="C12" s="9" t="s">
        <v>125</v>
      </c>
      <c r="D12" s="9" t="s">
        <v>115</v>
      </c>
      <c r="E12" s="66">
        <v>10513.65</v>
      </c>
      <c r="F12" s="66">
        <f t="shared" si="1"/>
        <v>113167.87723499999</v>
      </c>
      <c r="G12" s="77">
        <v>7</v>
      </c>
      <c r="H12" s="77">
        <f t="shared" si="2"/>
        <v>22.959999999999997</v>
      </c>
      <c r="I12" s="66">
        <v>2013</v>
      </c>
      <c r="J12" s="66">
        <v>2022</v>
      </c>
      <c r="K12" s="9">
        <f t="shared" si="3"/>
        <v>9</v>
      </c>
      <c r="L12" s="9">
        <v>35</v>
      </c>
      <c r="M12" s="67">
        <v>0.1</v>
      </c>
      <c r="N12" s="68">
        <f t="shared" si="4"/>
        <v>2.5714285714285714E-2</v>
      </c>
      <c r="O12" s="69">
        <v>1200</v>
      </c>
      <c r="P12" s="69">
        <f t="shared" si="5"/>
        <v>135801452.68199998</v>
      </c>
      <c r="Q12" s="69">
        <f t="shared" si="6"/>
        <v>31428336.192119993</v>
      </c>
      <c r="R12" s="69">
        <f t="shared" si="0"/>
        <v>104373116.48988</v>
      </c>
      <c r="S12" s="70">
        <v>0</v>
      </c>
      <c r="T12" s="69">
        <f t="shared" si="7"/>
        <v>104373116.48988</v>
      </c>
      <c r="U12" s="72">
        <f t="shared" si="8"/>
        <v>922.28571428571433</v>
      </c>
      <c r="X12" s="72">
        <f t="shared" si="9"/>
        <v>7663641.9108480001</v>
      </c>
      <c r="Y12" s="73">
        <f t="shared" si="10"/>
        <v>766364.19108480006</v>
      </c>
      <c r="Z12" s="7">
        <v>35</v>
      </c>
      <c r="AA12" s="73">
        <f t="shared" si="11"/>
        <v>197065.07770751999</v>
      </c>
      <c r="AB12" s="9">
        <v>9</v>
      </c>
      <c r="AC12" s="73">
        <f t="shared" si="12"/>
        <v>1773585.6993676799</v>
      </c>
      <c r="AD12" s="73">
        <f t="shared" si="13"/>
        <v>5890056.2114803204</v>
      </c>
    </row>
    <row r="13" spans="2:30" ht="30" x14ac:dyDescent="0.25">
      <c r="B13" s="9">
        <v>10</v>
      </c>
      <c r="C13" s="9" t="s">
        <v>126</v>
      </c>
      <c r="D13" s="9" t="s">
        <v>115</v>
      </c>
      <c r="E13" s="66">
        <v>4947.5999999999995</v>
      </c>
      <c r="F13" s="66">
        <f t="shared" si="1"/>
        <v>53255.471639999989</v>
      </c>
      <c r="G13" s="77">
        <v>5</v>
      </c>
      <c r="H13" s="77">
        <f t="shared" si="2"/>
        <v>16.399999999999999</v>
      </c>
      <c r="I13" s="66">
        <v>2013</v>
      </c>
      <c r="J13" s="66">
        <v>2022</v>
      </c>
      <c r="K13" s="9">
        <f t="shared" si="3"/>
        <v>9</v>
      </c>
      <c r="L13" s="9">
        <v>35</v>
      </c>
      <c r="M13" s="67">
        <v>0.1</v>
      </c>
      <c r="N13" s="68">
        <f t="shared" si="4"/>
        <v>2.5714285714285714E-2</v>
      </c>
      <c r="O13" s="69">
        <v>1200</v>
      </c>
      <c r="P13" s="69">
        <f t="shared" si="5"/>
        <v>63906565.967999987</v>
      </c>
      <c r="Q13" s="69">
        <f t="shared" si="6"/>
        <v>14789805.266879996</v>
      </c>
      <c r="R13" s="69">
        <f t="shared" si="0"/>
        <v>49116760.701119989</v>
      </c>
      <c r="S13" s="70">
        <v>0</v>
      </c>
      <c r="T13" s="69">
        <f t="shared" si="7"/>
        <v>49116760.701119989</v>
      </c>
      <c r="U13" s="72">
        <f t="shared" si="8"/>
        <v>922.28571428571422</v>
      </c>
      <c r="X13" s="72">
        <f t="shared" si="9"/>
        <v>658208.17943999998</v>
      </c>
      <c r="Y13" s="73">
        <f t="shared" si="10"/>
        <v>65820.817943999995</v>
      </c>
      <c r="Z13" s="7">
        <v>35</v>
      </c>
      <c r="AA13" s="73">
        <f t="shared" si="11"/>
        <v>16925.353185600001</v>
      </c>
      <c r="AB13" s="9">
        <v>9</v>
      </c>
      <c r="AC13" s="73">
        <f t="shared" si="12"/>
        <v>152328.1786704</v>
      </c>
      <c r="AD13" s="73">
        <f t="shared" si="13"/>
        <v>505880.00076959998</v>
      </c>
    </row>
    <row r="14" spans="2:30" ht="30" x14ac:dyDescent="0.25">
      <c r="B14" s="9">
        <v>11</v>
      </c>
      <c r="C14" s="9" t="s">
        <v>127</v>
      </c>
      <c r="D14" s="9" t="s">
        <v>115</v>
      </c>
      <c r="E14" s="66">
        <v>709.44999999999993</v>
      </c>
      <c r="F14" s="66">
        <f t="shared" si="1"/>
        <v>7636.4488549999987</v>
      </c>
      <c r="G14" s="77">
        <v>2</v>
      </c>
      <c r="H14" s="77">
        <f t="shared" si="2"/>
        <v>6.56</v>
      </c>
      <c r="I14" s="66">
        <v>2013</v>
      </c>
      <c r="J14" s="66">
        <v>2022</v>
      </c>
      <c r="K14" s="9">
        <f t="shared" si="3"/>
        <v>9</v>
      </c>
      <c r="L14" s="9">
        <v>35</v>
      </c>
      <c r="M14" s="67">
        <v>0.1</v>
      </c>
      <c r="N14" s="68">
        <f t="shared" si="4"/>
        <v>2.5714285714285714E-2</v>
      </c>
      <c r="O14" s="69">
        <v>600</v>
      </c>
      <c r="P14" s="69">
        <f t="shared" si="5"/>
        <v>4581869.3129999992</v>
      </c>
      <c r="Q14" s="69">
        <f t="shared" si="6"/>
        <v>1060375.4695799998</v>
      </c>
      <c r="R14" s="69">
        <f t="shared" si="0"/>
        <v>3521493.8434199993</v>
      </c>
      <c r="S14" s="70">
        <v>0</v>
      </c>
      <c r="T14" s="69">
        <f t="shared" si="7"/>
        <v>3521493.8434199993</v>
      </c>
      <c r="U14" s="72">
        <f t="shared" si="8"/>
        <v>461.14285714285711</v>
      </c>
      <c r="X14" s="72">
        <f t="shared" si="9"/>
        <v>135801452.68199998</v>
      </c>
      <c r="Y14" s="73">
        <f t="shared" si="10"/>
        <v>13580145.268199999</v>
      </c>
      <c r="Z14" s="7">
        <v>35</v>
      </c>
      <c r="AA14" s="73">
        <f t="shared" si="11"/>
        <v>3492037.3546799994</v>
      </c>
      <c r="AB14" s="9">
        <v>9</v>
      </c>
      <c r="AC14" s="73">
        <f t="shared" si="12"/>
        <v>31428336.192119993</v>
      </c>
      <c r="AD14" s="73">
        <f t="shared" si="13"/>
        <v>104373116.48988</v>
      </c>
    </row>
    <row r="15" spans="2:30" ht="30" x14ac:dyDescent="0.25">
      <c r="B15" s="9">
        <v>12</v>
      </c>
      <c r="C15" s="9" t="s">
        <v>128</v>
      </c>
      <c r="D15" s="9" t="s">
        <v>115</v>
      </c>
      <c r="E15" s="66">
        <v>3252.3806250000002</v>
      </c>
      <c r="F15" s="66">
        <f t="shared" si="1"/>
        <v>35008.2998094375</v>
      </c>
      <c r="G15" s="77">
        <v>5</v>
      </c>
      <c r="H15" s="77">
        <f t="shared" si="2"/>
        <v>16.399999999999999</v>
      </c>
      <c r="I15" s="66">
        <v>2013</v>
      </c>
      <c r="J15" s="66">
        <v>2022</v>
      </c>
      <c r="K15" s="9">
        <f t="shared" si="3"/>
        <v>9</v>
      </c>
      <c r="L15" s="9">
        <v>35</v>
      </c>
      <c r="M15" s="67">
        <v>0.1</v>
      </c>
      <c r="N15" s="68">
        <f t="shared" si="4"/>
        <v>2.5714285714285714E-2</v>
      </c>
      <c r="O15" s="69">
        <v>1200</v>
      </c>
      <c r="P15" s="69">
        <f t="shared" si="5"/>
        <v>42009959.771325</v>
      </c>
      <c r="Q15" s="69">
        <f t="shared" si="6"/>
        <v>9722304.9756495003</v>
      </c>
      <c r="R15" s="69">
        <f t="shared" si="0"/>
        <v>32287654.795675501</v>
      </c>
      <c r="S15" s="70">
        <v>0</v>
      </c>
      <c r="T15" s="69">
        <f t="shared" si="7"/>
        <v>32287654.795675501</v>
      </c>
      <c r="U15" s="72">
        <f t="shared" si="8"/>
        <v>922.28571428571433</v>
      </c>
      <c r="X15" s="72">
        <f t="shared" si="9"/>
        <v>63906565.967999987</v>
      </c>
      <c r="Y15" s="73">
        <f t="shared" si="10"/>
        <v>6390656.5967999995</v>
      </c>
      <c r="Z15" s="7">
        <v>35</v>
      </c>
      <c r="AA15" s="73">
        <f t="shared" si="11"/>
        <v>1643311.6963199996</v>
      </c>
      <c r="AB15" s="9">
        <v>9</v>
      </c>
      <c r="AC15" s="73">
        <f t="shared" si="12"/>
        <v>14789805.266879996</v>
      </c>
      <c r="AD15" s="73">
        <f t="shared" si="13"/>
        <v>49116760.701119989</v>
      </c>
    </row>
    <row r="16" spans="2:30" ht="30" x14ac:dyDescent="0.25">
      <c r="B16" s="9">
        <v>13</v>
      </c>
      <c r="C16" s="9" t="s">
        <v>129</v>
      </c>
      <c r="D16" s="9" t="s">
        <v>115</v>
      </c>
      <c r="E16" s="66">
        <v>556.50562500000001</v>
      </c>
      <c r="F16" s="66">
        <f t="shared" si="1"/>
        <v>5990.1708969374995</v>
      </c>
      <c r="G16" s="77">
        <v>7</v>
      </c>
      <c r="H16" s="77">
        <f t="shared" si="2"/>
        <v>22.959999999999997</v>
      </c>
      <c r="I16" s="66">
        <v>2013</v>
      </c>
      <c r="J16" s="66">
        <v>2022</v>
      </c>
      <c r="K16" s="9">
        <f t="shared" si="3"/>
        <v>9</v>
      </c>
      <c r="L16" s="9">
        <v>35</v>
      </c>
      <c r="M16" s="67">
        <v>0.1</v>
      </c>
      <c r="N16" s="68">
        <f t="shared" si="4"/>
        <v>2.5714285714285714E-2</v>
      </c>
      <c r="O16" s="69">
        <v>1200</v>
      </c>
      <c r="P16" s="69">
        <f t="shared" si="5"/>
        <v>7188205.0763249993</v>
      </c>
      <c r="Q16" s="69">
        <f t="shared" si="6"/>
        <v>1663556.0319494996</v>
      </c>
      <c r="R16" s="69">
        <f t="shared" si="0"/>
        <v>5524649.0443754997</v>
      </c>
      <c r="S16" s="70">
        <v>0</v>
      </c>
      <c r="T16" s="69">
        <f t="shared" si="7"/>
        <v>5524649.0443754997</v>
      </c>
      <c r="U16" s="72">
        <f t="shared" si="8"/>
        <v>922.28571428571433</v>
      </c>
      <c r="X16" s="72">
        <f t="shared" si="9"/>
        <v>4581869.3129999992</v>
      </c>
      <c r="Y16" s="73">
        <f t="shared" si="10"/>
        <v>458186.93129999994</v>
      </c>
      <c r="Z16" s="7">
        <v>35</v>
      </c>
      <c r="AA16" s="73">
        <f t="shared" si="11"/>
        <v>117819.49661999998</v>
      </c>
      <c r="AB16" s="9">
        <v>9</v>
      </c>
      <c r="AC16" s="73">
        <f t="shared" si="12"/>
        <v>1060375.4695799998</v>
      </c>
      <c r="AD16" s="73">
        <f t="shared" si="13"/>
        <v>3521493.8434199993</v>
      </c>
    </row>
    <row r="17" spans="2:30" ht="30" x14ac:dyDescent="0.25">
      <c r="B17" s="9">
        <v>14</v>
      </c>
      <c r="C17" s="9" t="s">
        <v>130</v>
      </c>
      <c r="D17" s="9" t="s">
        <v>115</v>
      </c>
      <c r="E17" s="66">
        <v>376.78062500000004</v>
      </c>
      <c r="F17" s="66">
        <f t="shared" si="1"/>
        <v>4055.6289694375005</v>
      </c>
      <c r="G17" s="77">
        <v>7</v>
      </c>
      <c r="H17" s="77">
        <f t="shared" si="2"/>
        <v>22.959999999999997</v>
      </c>
      <c r="I17" s="66">
        <v>2013</v>
      </c>
      <c r="J17" s="66">
        <v>2022</v>
      </c>
      <c r="K17" s="9">
        <f t="shared" si="3"/>
        <v>9</v>
      </c>
      <c r="L17" s="9">
        <v>35</v>
      </c>
      <c r="M17" s="67">
        <v>0.1</v>
      </c>
      <c r="N17" s="68">
        <f t="shared" si="4"/>
        <v>2.5714285714285714E-2</v>
      </c>
      <c r="O17" s="69">
        <v>1200</v>
      </c>
      <c r="P17" s="69">
        <f t="shared" si="5"/>
        <v>4866754.7633250002</v>
      </c>
      <c r="Q17" s="69">
        <f t="shared" si="6"/>
        <v>1126306.1023695001</v>
      </c>
      <c r="R17" s="69">
        <f t="shared" si="0"/>
        <v>3740448.6609554999</v>
      </c>
      <c r="S17" s="70">
        <v>0</v>
      </c>
      <c r="T17" s="69">
        <f t="shared" si="7"/>
        <v>3740448.6609554999</v>
      </c>
      <c r="U17" s="72">
        <f t="shared" si="8"/>
        <v>922.28571428571411</v>
      </c>
      <c r="X17" s="72">
        <f t="shared" si="9"/>
        <v>42009959.771325</v>
      </c>
      <c r="Y17" s="73">
        <f t="shared" si="10"/>
        <v>4200995.9771325001</v>
      </c>
      <c r="Z17" s="7">
        <v>35</v>
      </c>
      <c r="AA17" s="73">
        <f t="shared" si="11"/>
        <v>1080256.1084055</v>
      </c>
      <c r="AB17" s="9">
        <v>9</v>
      </c>
      <c r="AC17" s="73">
        <f t="shared" si="12"/>
        <v>9722304.9756495003</v>
      </c>
      <c r="AD17" s="73">
        <f t="shared" si="13"/>
        <v>32287654.795675501</v>
      </c>
    </row>
    <row r="18" spans="2:30" ht="30" x14ac:dyDescent="0.25">
      <c r="B18" s="9">
        <v>15</v>
      </c>
      <c r="C18" s="9" t="s">
        <v>131</v>
      </c>
      <c r="D18" s="9" t="s">
        <v>115</v>
      </c>
      <c r="E18" s="66">
        <v>556.50562500000001</v>
      </c>
      <c r="F18" s="66">
        <f t="shared" si="1"/>
        <v>5990.1708969374995</v>
      </c>
      <c r="G18" s="77">
        <v>7</v>
      </c>
      <c r="H18" s="77">
        <f t="shared" si="2"/>
        <v>22.959999999999997</v>
      </c>
      <c r="I18" s="66">
        <v>2013</v>
      </c>
      <c r="J18" s="66">
        <v>2022</v>
      </c>
      <c r="K18" s="9">
        <f t="shared" si="3"/>
        <v>9</v>
      </c>
      <c r="L18" s="9">
        <v>35</v>
      </c>
      <c r="M18" s="67">
        <v>0.1</v>
      </c>
      <c r="N18" s="68">
        <f t="shared" si="4"/>
        <v>2.5714285714285714E-2</v>
      </c>
      <c r="O18" s="69">
        <v>1200</v>
      </c>
      <c r="P18" s="69">
        <f t="shared" si="5"/>
        <v>7188205.0763249993</v>
      </c>
      <c r="Q18" s="69">
        <f t="shared" si="6"/>
        <v>1663556.0319494996</v>
      </c>
      <c r="R18" s="69">
        <f t="shared" si="0"/>
        <v>5524649.0443754997</v>
      </c>
      <c r="S18" s="70">
        <v>0</v>
      </c>
      <c r="T18" s="69">
        <f t="shared" si="7"/>
        <v>5524649.0443754997</v>
      </c>
      <c r="U18" s="72">
        <f t="shared" si="8"/>
        <v>922.28571428571433</v>
      </c>
      <c r="X18" s="72">
        <f t="shared" si="9"/>
        <v>7188205.0763249993</v>
      </c>
      <c r="Y18" s="73">
        <f t="shared" si="10"/>
        <v>718820.50763250003</v>
      </c>
      <c r="Z18" s="7">
        <v>35</v>
      </c>
      <c r="AA18" s="73">
        <f t="shared" si="11"/>
        <v>184839.5591055</v>
      </c>
      <c r="AB18" s="9">
        <v>9</v>
      </c>
      <c r="AC18" s="73">
        <f t="shared" si="12"/>
        <v>1663556.0319495001</v>
      </c>
      <c r="AD18" s="73">
        <f t="shared" si="13"/>
        <v>5524649.0443754997</v>
      </c>
    </row>
    <row r="19" spans="2:30" ht="30" x14ac:dyDescent="0.25">
      <c r="B19" s="9">
        <v>16</v>
      </c>
      <c r="C19" s="9" t="s">
        <v>132</v>
      </c>
      <c r="D19" s="9" t="s">
        <v>115</v>
      </c>
      <c r="E19" s="66">
        <v>214.38624999999999</v>
      </c>
      <c r="F19" s="66">
        <f t="shared" si="1"/>
        <v>2307.6321563749998</v>
      </c>
      <c r="G19" s="77">
        <v>7</v>
      </c>
      <c r="H19" s="77">
        <f t="shared" si="2"/>
        <v>22.959999999999997</v>
      </c>
      <c r="I19" s="66">
        <v>2013</v>
      </c>
      <c r="J19" s="66">
        <v>2022</v>
      </c>
      <c r="K19" s="9">
        <f t="shared" si="3"/>
        <v>9</v>
      </c>
      <c r="L19" s="9">
        <v>35</v>
      </c>
      <c r="M19" s="67">
        <v>0.1</v>
      </c>
      <c r="N19" s="68">
        <f t="shared" si="4"/>
        <v>2.5714285714285714E-2</v>
      </c>
      <c r="O19" s="69">
        <v>1200</v>
      </c>
      <c r="P19" s="69">
        <f t="shared" si="5"/>
        <v>2769158.5876499997</v>
      </c>
      <c r="Q19" s="69">
        <f t="shared" si="6"/>
        <v>640862.41599899984</v>
      </c>
      <c r="R19" s="69">
        <f t="shared" si="0"/>
        <v>2128296.1716509997</v>
      </c>
      <c r="S19" s="70">
        <v>0</v>
      </c>
      <c r="T19" s="69">
        <f t="shared" si="7"/>
        <v>2128296.1716509997</v>
      </c>
      <c r="U19" s="72">
        <f t="shared" si="8"/>
        <v>922.28571428571422</v>
      </c>
      <c r="X19" s="72">
        <f t="shared" si="9"/>
        <v>4866754.7633250002</v>
      </c>
      <c r="Y19" s="73">
        <f t="shared" si="10"/>
        <v>486675.47633250005</v>
      </c>
      <c r="Z19" s="7">
        <v>35</v>
      </c>
      <c r="AA19" s="73">
        <f t="shared" si="11"/>
        <v>125145.12248550002</v>
      </c>
      <c r="AB19" s="9">
        <v>9</v>
      </c>
      <c r="AC19" s="73">
        <f t="shared" si="12"/>
        <v>1126306.1023695001</v>
      </c>
      <c r="AD19" s="73">
        <f t="shared" si="13"/>
        <v>3740448.6609554999</v>
      </c>
    </row>
    <row r="20" spans="2:30" ht="30" x14ac:dyDescent="0.25">
      <c r="B20" s="9">
        <v>17</v>
      </c>
      <c r="C20" s="9" t="s">
        <v>133</v>
      </c>
      <c r="D20" s="9" t="s">
        <v>115</v>
      </c>
      <c r="E20" s="66">
        <v>3252.3806250000002</v>
      </c>
      <c r="F20" s="66">
        <f t="shared" si="1"/>
        <v>35008.2998094375</v>
      </c>
      <c r="G20" s="77">
        <v>5</v>
      </c>
      <c r="H20" s="77">
        <f t="shared" si="2"/>
        <v>16.399999999999999</v>
      </c>
      <c r="I20" s="66">
        <v>2013</v>
      </c>
      <c r="J20" s="66">
        <v>2022</v>
      </c>
      <c r="K20" s="9">
        <f t="shared" si="3"/>
        <v>9</v>
      </c>
      <c r="L20" s="9">
        <v>35</v>
      </c>
      <c r="M20" s="67">
        <v>0.1</v>
      </c>
      <c r="N20" s="68">
        <f t="shared" si="4"/>
        <v>2.5714285714285714E-2</v>
      </c>
      <c r="O20" s="69">
        <v>1200</v>
      </c>
      <c r="P20" s="69">
        <f t="shared" si="5"/>
        <v>42009959.771325</v>
      </c>
      <c r="Q20" s="69">
        <f t="shared" si="6"/>
        <v>9722304.9756495003</v>
      </c>
      <c r="R20" s="69">
        <f t="shared" si="0"/>
        <v>32287654.795675501</v>
      </c>
      <c r="S20" s="70">
        <v>0</v>
      </c>
      <c r="T20" s="69">
        <f t="shared" si="7"/>
        <v>32287654.795675501</v>
      </c>
      <c r="U20" s="72">
        <f t="shared" si="8"/>
        <v>922.28571428571433</v>
      </c>
      <c r="X20" s="72">
        <f t="shared" si="9"/>
        <v>7188205.0763249993</v>
      </c>
      <c r="Y20" s="73">
        <f t="shared" si="10"/>
        <v>718820.50763250003</v>
      </c>
      <c r="Z20" s="7">
        <v>35</v>
      </c>
      <c r="AA20" s="73">
        <f t="shared" si="11"/>
        <v>184839.5591055</v>
      </c>
      <c r="AB20" s="9">
        <v>9</v>
      </c>
      <c r="AC20" s="73">
        <f t="shared" si="12"/>
        <v>1663556.0319495001</v>
      </c>
      <c r="AD20" s="73">
        <f t="shared" si="13"/>
        <v>5524649.0443754997</v>
      </c>
    </row>
    <row r="21" spans="2:30" ht="30" x14ac:dyDescent="0.25">
      <c r="B21" s="9">
        <v>18</v>
      </c>
      <c r="C21" s="9" t="s">
        <v>134</v>
      </c>
      <c r="D21" s="9" t="s">
        <v>115</v>
      </c>
      <c r="E21" s="66">
        <v>753.56125000000009</v>
      </c>
      <c r="F21" s="66">
        <f t="shared" si="1"/>
        <v>8111.2579388750009</v>
      </c>
      <c r="G21" s="77">
        <v>5</v>
      </c>
      <c r="H21" s="77">
        <f t="shared" si="2"/>
        <v>16.399999999999999</v>
      </c>
      <c r="I21" s="66">
        <v>2013</v>
      </c>
      <c r="J21" s="66">
        <v>2022</v>
      </c>
      <c r="K21" s="9">
        <f t="shared" si="3"/>
        <v>9</v>
      </c>
      <c r="L21" s="9">
        <v>35</v>
      </c>
      <c r="M21" s="67">
        <v>0.1</v>
      </c>
      <c r="N21" s="68">
        <f t="shared" si="4"/>
        <v>2.5714285714285714E-2</v>
      </c>
      <c r="O21" s="69">
        <v>1200</v>
      </c>
      <c r="P21" s="69">
        <f t="shared" si="5"/>
        <v>9733509.5266500004</v>
      </c>
      <c r="Q21" s="69">
        <f t="shared" si="6"/>
        <v>2252612.2047390002</v>
      </c>
      <c r="R21" s="69">
        <f t="shared" si="0"/>
        <v>7480897.3219109997</v>
      </c>
      <c r="S21" s="70">
        <v>0</v>
      </c>
      <c r="T21" s="69">
        <f t="shared" si="7"/>
        <v>7480897.3219109997</v>
      </c>
      <c r="U21" s="72">
        <f t="shared" si="8"/>
        <v>922.28571428571411</v>
      </c>
      <c r="X21" s="72">
        <f t="shared" si="9"/>
        <v>2769158.5876499997</v>
      </c>
      <c r="Y21" s="73">
        <f t="shared" si="10"/>
        <v>276915.85876499995</v>
      </c>
      <c r="Z21" s="7">
        <v>35</v>
      </c>
      <c r="AA21" s="73">
        <f t="shared" si="11"/>
        <v>71206.935110999984</v>
      </c>
      <c r="AB21" s="9">
        <v>9</v>
      </c>
      <c r="AC21" s="73">
        <f t="shared" si="12"/>
        <v>640862.41599899984</v>
      </c>
      <c r="AD21" s="73">
        <f t="shared" si="13"/>
        <v>2128296.1716509997</v>
      </c>
    </row>
    <row r="22" spans="2:30" ht="30" x14ac:dyDescent="0.25">
      <c r="B22" s="9">
        <v>19</v>
      </c>
      <c r="C22" s="9" t="s">
        <v>135</v>
      </c>
      <c r="D22" s="9" t="s">
        <v>115</v>
      </c>
      <c r="E22" s="66">
        <v>197.05562499999999</v>
      </c>
      <c r="F22" s="66">
        <f t="shared" si="1"/>
        <v>2121.0870419374996</v>
      </c>
      <c r="G22" s="77">
        <v>5</v>
      </c>
      <c r="H22" s="77">
        <f t="shared" si="2"/>
        <v>16.399999999999999</v>
      </c>
      <c r="I22" s="66">
        <v>2013</v>
      </c>
      <c r="J22" s="66">
        <v>2022</v>
      </c>
      <c r="K22" s="9">
        <f t="shared" si="3"/>
        <v>9</v>
      </c>
      <c r="L22" s="9">
        <v>35</v>
      </c>
      <c r="M22" s="67">
        <v>0.1</v>
      </c>
      <c r="N22" s="68">
        <f t="shared" si="4"/>
        <v>2.5714285714285714E-2</v>
      </c>
      <c r="O22" s="69">
        <v>1200</v>
      </c>
      <c r="P22" s="69">
        <f t="shared" si="5"/>
        <v>2545304.4503249996</v>
      </c>
      <c r="Q22" s="69">
        <f t="shared" si="6"/>
        <v>589056.17278949986</v>
      </c>
      <c r="R22" s="69">
        <f t="shared" si="0"/>
        <v>1956248.2775354998</v>
      </c>
      <c r="S22" s="70">
        <v>0</v>
      </c>
      <c r="T22" s="69">
        <f t="shared" si="7"/>
        <v>1956248.2775354998</v>
      </c>
      <c r="U22" s="72">
        <f t="shared" si="8"/>
        <v>922.28571428571433</v>
      </c>
      <c r="X22" s="72">
        <f t="shared" si="9"/>
        <v>42009959.771325</v>
      </c>
      <c r="Y22" s="73">
        <f t="shared" si="10"/>
        <v>4200995.9771325001</v>
      </c>
      <c r="Z22" s="7">
        <v>35</v>
      </c>
      <c r="AA22" s="73">
        <f t="shared" si="11"/>
        <v>1080256.1084055</v>
      </c>
      <c r="AB22" s="9">
        <v>9</v>
      </c>
      <c r="AC22" s="73">
        <f t="shared" si="12"/>
        <v>9722304.9756495003</v>
      </c>
      <c r="AD22" s="73">
        <f t="shared" si="13"/>
        <v>32287654.795675501</v>
      </c>
    </row>
    <row r="23" spans="2:30" ht="30" x14ac:dyDescent="0.25">
      <c r="B23" s="9">
        <v>20</v>
      </c>
      <c r="C23" s="9" t="s">
        <v>136</v>
      </c>
      <c r="D23" s="9" t="s">
        <v>115</v>
      </c>
      <c r="E23" s="66">
        <v>197.05562499999999</v>
      </c>
      <c r="F23" s="66">
        <f t="shared" si="1"/>
        <v>2121.0870419374996</v>
      </c>
      <c r="G23" s="77">
        <v>4</v>
      </c>
      <c r="H23" s="77">
        <f t="shared" si="2"/>
        <v>13.12</v>
      </c>
      <c r="I23" s="66">
        <v>2013</v>
      </c>
      <c r="J23" s="66">
        <v>2022</v>
      </c>
      <c r="K23" s="9">
        <f t="shared" si="3"/>
        <v>9</v>
      </c>
      <c r="L23" s="9">
        <v>35</v>
      </c>
      <c r="M23" s="67">
        <v>0.1</v>
      </c>
      <c r="N23" s="68">
        <f t="shared" si="4"/>
        <v>2.5714285714285714E-2</v>
      </c>
      <c r="O23" s="69">
        <v>1200</v>
      </c>
      <c r="P23" s="69">
        <f t="shared" si="5"/>
        <v>2545304.4503249996</v>
      </c>
      <c r="Q23" s="69">
        <f t="shared" si="6"/>
        <v>589056.17278949986</v>
      </c>
      <c r="R23" s="69">
        <f t="shared" si="0"/>
        <v>1956248.2775354998</v>
      </c>
      <c r="S23" s="70">
        <v>0</v>
      </c>
      <c r="T23" s="69">
        <f t="shared" si="7"/>
        <v>1956248.2775354998</v>
      </c>
      <c r="U23" s="72">
        <f t="shared" si="8"/>
        <v>922.28571428571433</v>
      </c>
      <c r="X23" s="72">
        <f t="shared" si="9"/>
        <v>9733509.5266500004</v>
      </c>
      <c r="Y23" s="73">
        <f t="shared" si="10"/>
        <v>973350.95266500011</v>
      </c>
      <c r="Z23" s="7">
        <v>35</v>
      </c>
      <c r="AA23" s="73">
        <f t="shared" si="11"/>
        <v>250290.24497100004</v>
      </c>
      <c r="AB23" s="9">
        <v>9</v>
      </c>
      <c r="AC23" s="73">
        <f t="shared" si="12"/>
        <v>2252612.2047390002</v>
      </c>
      <c r="AD23" s="73">
        <f t="shared" si="13"/>
        <v>7480897.3219109997</v>
      </c>
    </row>
    <row r="24" spans="2:30" ht="30" x14ac:dyDescent="0.25">
      <c r="B24" s="9">
        <v>21</v>
      </c>
      <c r="C24" s="9" t="s">
        <v>137</v>
      </c>
      <c r="D24" s="9" t="s">
        <v>115</v>
      </c>
      <c r="E24" s="66">
        <v>197.05562499999999</v>
      </c>
      <c r="F24" s="66">
        <f t="shared" si="1"/>
        <v>2121.0870419374996</v>
      </c>
      <c r="G24" s="77">
        <v>5</v>
      </c>
      <c r="H24" s="77">
        <f t="shared" si="2"/>
        <v>16.399999999999999</v>
      </c>
      <c r="I24" s="66">
        <v>2013</v>
      </c>
      <c r="J24" s="66">
        <v>2022</v>
      </c>
      <c r="K24" s="9">
        <f t="shared" si="3"/>
        <v>9</v>
      </c>
      <c r="L24" s="9">
        <v>35</v>
      </c>
      <c r="M24" s="67">
        <v>0.1</v>
      </c>
      <c r="N24" s="68">
        <f t="shared" si="4"/>
        <v>2.5714285714285714E-2</v>
      </c>
      <c r="O24" s="69">
        <v>1200</v>
      </c>
      <c r="P24" s="69">
        <f t="shared" si="5"/>
        <v>2545304.4503249996</v>
      </c>
      <c r="Q24" s="69">
        <f t="shared" si="6"/>
        <v>589056.17278949986</v>
      </c>
      <c r="R24" s="69">
        <f t="shared" si="0"/>
        <v>1956248.2775354998</v>
      </c>
      <c r="S24" s="70">
        <v>0</v>
      </c>
      <c r="T24" s="69">
        <f t="shared" si="7"/>
        <v>1956248.2775354998</v>
      </c>
      <c r="U24" s="72">
        <f t="shared" si="8"/>
        <v>922.28571428571433</v>
      </c>
      <c r="X24" s="72">
        <f t="shared" si="9"/>
        <v>2545304.4503249996</v>
      </c>
      <c r="Y24" s="73">
        <f t="shared" si="10"/>
        <v>254530.44503249996</v>
      </c>
      <c r="Z24" s="7">
        <v>35</v>
      </c>
      <c r="AA24" s="73">
        <f t="shared" si="11"/>
        <v>65450.685865499981</v>
      </c>
      <c r="AB24" s="9">
        <v>9</v>
      </c>
      <c r="AC24" s="73">
        <f t="shared" si="12"/>
        <v>589056.17278949986</v>
      </c>
      <c r="AD24" s="73">
        <f t="shared" si="13"/>
        <v>1956248.2775354998</v>
      </c>
    </row>
    <row r="25" spans="2:30" ht="30" x14ac:dyDescent="0.25">
      <c r="B25" s="9">
        <v>22</v>
      </c>
      <c r="C25" s="9" t="s">
        <v>138</v>
      </c>
      <c r="D25" s="9" t="s">
        <v>115</v>
      </c>
      <c r="E25" s="66">
        <v>4644.0557500000004</v>
      </c>
      <c r="F25" s="66">
        <f t="shared" si="1"/>
        <v>49988.151687425001</v>
      </c>
      <c r="G25" s="77">
        <v>7</v>
      </c>
      <c r="H25" s="77">
        <f t="shared" si="2"/>
        <v>22.959999999999997</v>
      </c>
      <c r="I25" s="66">
        <v>2013</v>
      </c>
      <c r="J25" s="66">
        <v>2022</v>
      </c>
      <c r="K25" s="9">
        <f t="shared" si="3"/>
        <v>9</v>
      </c>
      <c r="L25" s="9">
        <v>35</v>
      </c>
      <c r="M25" s="67">
        <v>0.1</v>
      </c>
      <c r="N25" s="68">
        <f t="shared" si="4"/>
        <v>2.5714285714285714E-2</v>
      </c>
      <c r="O25" s="69">
        <v>1200</v>
      </c>
      <c r="P25" s="69">
        <f t="shared" si="5"/>
        <v>59985782.024910003</v>
      </c>
      <c r="Q25" s="69">
        <f t="shared" si="6"/>
        <v>13882423.8400506</v>
      </c>
      <c r="R25" s="69">
        <f t="shared" si="0"/>
        <v>46103358.184859402</v>
      </c>
      <c r="S25" s="70">
        <v>0</v>
      </c>
      <c r="T25" s="69">
        <f t="shared" si="7"/>
        <v>46103358.184859402</v>
      </c>
      <c r="U25" s="72">
        <f t="shared" si="8"/>
        <v>922.28571428571433</v>
      </c>
      <c r="X25" s="72">
        <f t="shared" si="9"/>
        <v>2545304.4503249996</v>
      </c>
      <c r="Y25" s="73">
        <f t="shared" si="10"/>
        <v>254530.44503249996</v>
      </c>
      <c r="Z25" s="7">
        <v>35</v>
      </c>
      <c r="AA25" s="73">
        <f t="shared" si="11"/>
        <v>65450.685865499981</v>
      </c>
      <c r="AB25" s="9">
        <v>9</v>
      </c>
      <c r="AC25" s="73">
        <f t="shared" si="12"/>
        <v>589056.17278949986</v>
      </c>
      <c r="AD25" s="73">
        <f t="shared" si="13"/>
        <v>1956248.2775354998</v>
      </c>
    </row>
    <row r="26" spans="2:30" ht="30" x14ac:dyDescent="0.25">
      <c r="B26" s="9">
        <v>23</v>
      </c>
      <c r="C26" s="9" t="s">
        <v>139</v>
      </c>
      <c r="D26" s="9" t="s">
        <v>115</v>
      </c>
      <c r="E26" s="66">
        <v>10133.209999999999</v>
      </c>
      <c r="F26" s="66">
        <f t="shared" si="1"/>
        <v>109072.85911899999</v>
      </c>
      <c r="G26" s="77">
        <v>7</v>
      </c>
      <c r="H26" s="77">
        <f t="shared" si="2"/>
        <v>22.959999999999997</v>
      </c>
      <c r="I26" s="66">
        <v>2013</v>
      </c>
      <c r="J26" s="66">
        <v>2022</v>
      </c>
      <c r="K26" s="9">
        <f t="shared" si="3"/>
        <v>9</v>
      </c>
      <c r="L26" s="9">
        <v>35</v>
      </c>
      <c r="M26" s="67">
        <v>0.1</v>
      </c>
      <c r="N26" s="68">
        <f t="shared" si="4"/>
        <v>2.5714285714285714E-2</v>
      </c>
      <c r="O26" s="69">
        <v>1200</v>
      </c>
      <c r="P26" s="69">
        <f t="shared" si="5"/>
        <v>130887430.94279999</v>
      </c>
      <c r="Q26" s="69">
        <f t="shared" si="6"/>
        <v>30291091.161047995</v>
      </c>
      <c r="R26" s="69">
        <f t="shared" si="0"/>
        <v>100596339.78175199</v>
      </c>
      <c r="S26" s="70">
        <v>0</v>
      </c>
      <c r="T26" s="69">
        <f t="shared" si="7"/>
        <v>100596339.78175199</v>
      </c>
      <c r="U26" s="72">
        <f t="shared" si="8"/>
        <v>922.28571428571433</v>
      </c>
      <c r="X26" s="72">
        <f t="shared" si="9"/>
        <v>2545304.4503249996</v>
      </c>
      <c r="Y26" s="73">
        <f t="shared" si="10"/>
        <v>254530.44503249996</v>
      </c>
      <c r="Z26" s="7">
        <v>35</v>
      </c>
      <c r="AA26" s="73">
        <f t="shared" si="11"/>
        <v>65450.685865499981</v>
      </c>
      <c r="AB26" s="9">
        <v>9</v>
      </c>
      <c r="AC26" s="73">
        <f t="shared" si="12"/>
        <v>589056.17278949986</v>
      </c>
      <c r="AD26" s="73">
        <f t="shared" si="13"/>
        <v>1956248.2775354998</v>
      </c>
    </row>
    <row r="27" spans="2:30" ht="45" x14ac:dyDescent="0.25">
      <c r="B27" s="9">
        <v>24</v>
      </c>
      <c r="C27" s="9" t="s">
        <v>140</v>
      </c>
      <c r="D27" s="9" t="s">
        <v>141</v>
      </c>
      <c r="E27" s="66">
        <v>860.64</v>
      </c>
      <c r="F27" s="66">
        <f t="shared" si="1"/>
        <v>9263.8428960000001</v>
      </c>
      <c r="G27" s="77">
        <v>7</v>
      </c>
      <c r="H27" s="77">
        <f t="shared" si="2"/>
        <v>22.959999999999997</v>
      </c>
      <c r="I27" s="66">
        <v>2013</v>
      </c>
      <c r="J27" s="66">
        <v>2022</v>
      </c>
      <c r="K27" s="9">
        <f t="shared" si="3"/>
        <v>9</v>
      </c>
      <c r="L27" s="9">
        <v>35</v>
      </c>
      <c r="M27" s="67">
        <v>0.1</v>
      </c>
      <c r="N27" s="68">
        <f t="shared" si="4"/>
        <v>2.5714285714285714E-2</v>
      </c>
      <c r="O27" s="69">
        <v>1200</v>
      </c>
      <c r="P27" s="69">
        <f t="shared" si="5"/>
        <v>11116611.475199999</v>
      </c>
      <c r="Q27" s="69">
        <f t="shared" si="6"/>
        <v>2572701.5128319999</v>
      </c>
      <c r="R27" s="69">
        <f t="shared" si="0"/>
        <v>8543909.9623680003</v>
      </c>
      <c r="S27" s="70">
        <v>0</v>
      </c>
      <c r="T27" s="69">
        <f t="shared" si="7"/>
        <v>8543909.9623680003</v>
      </c>
      <c r="U27" s="72">
        <f t="shared" si="8"/>
        <v>922.28571428571433</v>
      </c>
      <c r="X27" s="72">
        <f t="shared" si="9"/>
        <v>59985782.024910003</v>
      </c>
      <c r="Y27" s="73">
        <f t="shared" si="10"/>
        <v>5998578.2024910003</v>
      </c>
      <c r="Z27" s="7">
        <v>35</v>
      </c>
      <c r="AA27" s="73">
        <f t="shared" si="11"/>
        <v>1542491.5377834002</v>
      </c>
      <c r="AB27" s="9">
        <v>9</v>
      </c>
      <c r="AC27" s="73">
        <f t="shared" si="12"/>
        <v>13882423.8400506</v>
      </c>
      <c r="AD27" s="73">
        <f t="shared" si="13"/>
        <v>46103358.184859402</v>
      </c>
    </row>
    <row r="28" spans="2:30" ht="45" x14ac:dyDescent="0.25">
      <c r="B28" s="9">
        <v>25</v>
      </c>
      <c r="C28" s="9" t="s">
        <v>142</v>
      </c>
      <c r="D28" s="9" t="s">
        <v>143</v>
      </c>
      <c r="E28" s="66">
        <v>43.47</v>
      </c>
      <c r="F28" s="66">
        <f t="shared" si="1"/>
        <v>467.90673299999997</v>
      </c>
      <c r="G28" s="77">
        <v>3.5</v>
      </c>
      <c r="H28" s="77">
        <f t="shared" si="2"/>
        <v>11.479999999999999</v>
      </c>
      <c r="I28" s="66">
        <v>2013</v>
      </c>
      <c r="J28" s="66">
        <v>2022</v>
      </c>
      <c r="K28" s="9">
        <f t="shared" si="3"/>
        <v>9</v>
      </c>
      <c r="L28" s="9">
        <v>30</v>
      </c>
      <c r="M28" s="67">
        <v>0.1</v>
      </c>
      <c r="N28" s="68">
        <f t="shared" si="4"/>
        <v>3.0000000000000002E-2</v>
      </c>
      <c r="O28" s="69">
        <v>700</v>
      </c>
      <c r="P28" s="69">
        <f t="shared" si="5"/>
        <v>327534.71309999999</v>
      </c>
      <c r="Q28" s="69">
        <f t="shared" si="6"/>
        <v>88434.372537000017</v>
      </c>
      <c r="R28" s="69">
        <f t="shared" si="0"/>
        <v>239100.34056299998</v>
      </c>
      <c r="S28" s="70">
        <v>0</v>
      </c>
      <c r="T28" s="69">
        <f t="shared" si="7"/>
        <v>239100.34056299998</v>
      </c>
      <c r="U28" s="72">
        <f t="shared" si="8"/>
        <v>511</v>
      </c>
      <c r="X28" s="72">
        <f t="shared" si="9"/>
        <v>130887430.94279999</v>
      </c>
      <c r="Y28" s="73">
        <f t="shared" si="10"/>
        <v>13088743.094279999</v>
      </c>
      <c r="Z28" s="7">
        <v>35</v>
      </c>
      <c r="AA28" s="73">
        <f t="shared" si="11"/>
        <v>3365676.7956719995</v>
      </c>
      <c r="AB28" s="9">
        <v>9</v>
      </c>
      <c r="AC28" s="73">
        <f t="shared" si="12"/>
        <v>30291091.161047995</v>
      </c>
      <c r="AD28" s="73">
        <f t="shared" si="13"/>
        <v>100596339.78175199</v>
      </c>
    </row>
    <row r="29" spans="2:30" ht="45" x14ac:dyDescent="0.25">
      <c r="B29" s="9">
        <v>26</v>
      </c>
      <c r="C29" s="9" t="s">
        <v>144</v>
      </c>
      <c r="D29" s="9" t="s">
        <v>143</v>
      </c>
      <c r="E29" s="66">
        <v>27.900000000000002</v>
      </c>
      <c r="F29" s="66">
        <f t="shared" si="1"/>
        <v>300.31281000000001</v>
      </c>
      <c r="G29" s="77">
        <v>3.5</v>
      </c>
      <c r="H29" s="77">
        <f t="shared" si="2"/>
        <v>11.479999999999999</v>
      </c>
      <c r="I29" s="66">
        <v>2013</v>
      </c>
      <c r="J29" s="66">
        <v>2022</v>
      </c>
      <c r="K29" s="9">
        <f t="shared" si="3"/>
        <v>9</v>
      </c>
      <c r="L29" s="9">
        <v>30</v>
      </c>
      <c r="M29" s="67">
        <v>0.1</v>
      </c>
      <c r="N29" s="68">
        <f t="shared" si="4"/>
        <v>3.0000000000000002E-2</v>
      </c>
      <c r="O29" s="69">
        <v>700</v>
      </c>
      <c r="P29" s="69">
        <f t="shared" si="5"/>
        <v>210218.967</v>
      </c>
      <c r="Q29" s="69">
        <f t="shared" si="6"/>
        <v>56759.121090000008</v>
      </c>
      <c r="R29" s="69">
        <f t="shared" si="0"/>
        <v>153459.84591</v>
      </c>
      <c r="S29" s="70">
        <v>0</v>
      </c>
      <c r="T29" s="69">
        <f t="shared" si="7"/>
        <v>153459.84591</v>
      </c>
      <c r="U29" s="72">
        <f t="shared" si="8"/>
        <v>511</v>
      </c>
      <c r="X29" s="72">
        <f t="shared" si="9"/>
        <v>11116611.475199999</v>
      </c>
      <c r="Y29" s="73">
        <f t="shared" si="10"/>
        <v>1111661.1475199999</v>
      </c>
      <c r="Z29" s="7">
        <v>35</v>
      </c>
      <c r="AA29" s="73">
        <f t="shared" si="11"/>
        <v>285855.72364799998</v>
      </c>
      <c r="AB29" s="9">
        <v>9</v>
      </c>
      <c r="AC29" s="73">
        <f t="shared" si="12"/>
        <v>2572701.5128319999</v>
      </c>
      <c r="AD29" s="73">
        <f t="shared" si="13"/>
        <v>8543909.9623680003</v>
      </c>
    </row>
    <row r="30" spans="2:30" ht="45" x14ac:dyDescent="0.25">
      <c r="B30" s="9">
        <v>27</v>
      </c>
      <c r="C30" s="9" t="s">
        <v>145</v>
      </c>
      <c r="D30" s="9" t="s">
        <v>143</v>
      </c>
      <c r="E30" s="66">
        <v>39.9</v>
      </c>
      <c r="F30" s="66">
        <f t="shared" si="1"/>
        <v>429.47960999999998</v>
      </c>
      <c r="G30" s="77">
        <v>3.5</v>
      </c>
      <c r="H30" s="77">
        <f t="shared" si="2"/>
        <v>11.479999999999999</v>
      </c>
      <c r="I30" s="66">
        <v>2013</v>
      </c>
      <c r="J30" s="66">
        <v>2022</v>
      </c>
      <c r="K30" s="9">
        <f t="shared" si="3"/>
        <v>9</v>
      </c>
      <c r="L30" s="9">
        <v>30</v>
      </c>
      <c r="M30" s="67">
        <v>0.1</v>
      </c>
      <c r="N30" s="68">
        <f t="shared" si="4"/>
        <v>3.0000000000000002E-2</v>
      </c>
      <c r="O30" s="69">
        <v>700</v>
      </c>
      <c r="P30" s="69">
        <f t="shared" si="5"/>
        <v>300635.72700000001</v>
      </c>
      <c r="Q30" s="69">
        <f t="shared" si="6"/>
        <v>81171.646290000004</v>
      </c>
      <c r="R30" s="69">
        <f t="shared" si="0"/>
        <v>219464.08071000001</v>
      </c>
      <c r="S30" s="70">
        <v>0</v>
      </c>
      <c r="T30" s="69">
        <f t="shared" si="7"/>
        <v>219464.08071000001</v>
      </c>
      <c r="U30" s="72">
        <f t="shared" si="8"/>
        <v>511.00000000000006</v>
      </c>
      <c r="X30" s="72">
        <f t="shared" si="9"/>
        <v>327534.71309999999</v>
      </c>
      <c r="Y30" s="73">
        <f t="shared" si="10"/>
        <v>32753.471310000001</v>
      </c>
      <c r="Z30" s="7">
        <v>30</v>
      </c>
      <c r="AA30" s="73">
        <f t="shared" si="11"/>
        <v>9826.0413929999995</v>
      </c>
      <c r="AB30" s="9">
        <v>9</v>
      </c>
      <c r="AC30" s="73">
        <f t="shared" si="12"/>
        <v>88434.372536999988</v>
      </c>
      <c r="AD30" s="73">
        <f t="shared" si="13"/>
        <v>239100.34056300001</v>
      </c>
    </row>
    <row r="31" spans="2:30" ht="45" x14ac:dyDescent="0.25">
      <c r="B31" s="9">
        <v>28</v>
      </c>
      <c r="C31" s="9" t="s">
        <v>146</v>
      </c>
      <c r="D31" s="9" t="s">
        <v>143</v>
      </c>
      <c r="E31" s="66">
        <v>19.240000000000002</v>
      </c>
      <c r="F31" s="66">
        <f t="shared" si="1"/>
        <v>207.09743600000002</v>
      </c>
      <c r="G31" s="77">
        <v>3.5</v>
      </c>
      <c r="H31" s="77">
        <f t="shared" si="2"/>
        <v>11.479999999999999</v>
      </c>
      <c r="I31" s="66">
        <v>2013</v>
      </c>
      <c r="J31" s="66">
        <v>2022</v>
      </c>
      <c r="K31" s="9">
        <f t="shared" si="3"/>
        <v>9</v>
      </c>
      <c r="L31" s="9">
        <v>30</v>
      </c>
      <c r="M31" s="67">
        <v>0.1</v>
      </c>
      <c r="N31" s="68">
        <f t="shared" si="4"/>
        <v>3.0000000000000002E-2</v>
      </c>
      <c r="O31" s="69">
        <v>700</v>
      </c>
      <c r="P31" s="69">
        <f t="shared" si="5"/>
        <v>144968.20520000003</v>
      </c>
      <c r="Q31" s="69">
        <f t="shared" si="6"/>
        <v>39141.415404000014</v>
      </c>
      <c r="R31" s="69">
        <f t="shared" si="0"/>
        <v>105826.78979600001</v>
      </c>
      <c r="S31" s="70">
        <v>0</v>
      </c>
      <c r="T31" s="69">
        <f t="shared" si="7"/>
        <v>105826.78979600001</v>
      </c>
      <c r="U31" s="72">
        <f t="shared" si="8"/>
        <v>511</v>
      </c>
      <c r="X31" s="72">
        <f t="shared" si="9"/>
        <v>210218.967</v>
      </c>
      <c r="Y31" s="73">
        <f t="shared" si="10"/>
        <v>21021.896700000001</v>
      </c>
      <c r="Z31" s="7">
        <v>30</v>
      </c>
      <c r="AA31" s="73">
        <f t="shared" si="11"/>
        <v>6306.5690100000002</v>
      </c>
      <c r="AB31" s="9">
        <v>9</v>
      </c>
      <c r="AC31" s="73">
        <f t="shared" si="12"/>
        <v>56759.121090000001</v>
      </c>
      <c r="AD31" s="73">
        <f t="shared" si="13"/>
        <v>153459.84591</v>
      </c>
    </row>
    <row r="32" spans="2:30" ht="45" x14ac:dyDescent="0.25">
      <c r="B32" s="9">
        <v>29</v>
      </c>
      <c r="C32" s="9" t="s">
        <v>147</v>
      </c>
      <c r="D32" s="9" t="s">
        <v>143</v>
      </c>
      <c r="E32" s="66">
        <v>26.6</v>
      </c>
      <c r="F32" s="66">
        <f t="shared" si="1"/>
        <v>286.31974000000002</v>
      </c>
      <c r="G32" s="77">
        <v>3.5</v>
      </c>
      <c r="H32" s="77">
        <f t="shared" si="2"/>
        <v>11.479999999999999</v>
      </c>
      <c r="I32" s="66">
        <v>2013</v>
      </c>
      <c r="J32" s="66">
        <v>2022</v>
      </c>
      <c r="K32" s="9">
        <f t="shared" si="3"/>
        <v>9</v>
      </c>
      <c r="L32" s="9">
        <v>30</v>
      </c>
      <c r="M32" s="67">
        <v>0.1</v>
      </c>
      <c r="N32" s="68">
        <f t="shared" si="4"/>
        <v>3.0000000000000002E-2</v>
      </c>
      <c r="O32" s="69">
        <v>700</v>
      </c>
      <c r="P32" s="69">
        <f t="shared" si="5"/>
        <v>200423.81800000003</v>
      </c>
      <c r="Q32" s="69">
        <f t="shared" si="6"/>
        <v>54114.430860000015</v>
      </c>
      <c r="R32" s="69">
        <f t="shared" si="0"/>
        <v>146309.38714000001</v>
      </c>
      <c r="S32" s="70">
        <v>0</v>
      </c>
      <c r="T32" s="69">
        <f t="shared" si="7"/>
        <v>146309.38714000001</v>
      </c>
      <c r="U32" s="72">
        <f t="shared" si="8"/>
        <v>511</v>
      </c>
      <c r="X32" s="72">
        <f t="shared" si="9"/>
        <v>300635.72700000001</v>
      </c>
      <c r="Y32" s="73">
        <f t="shared" si="10"/>
        <v>30063.572700000004</v>
      </c>
      <c r="Z32" s="7">
        <v>30</v>
      </c>
      <c r="AA32" s="73">
        <f t="shared" si="11"/>
        <v>9019.0718099999995</v>
      </c>
      <c r="AB32" s="9">
        <v>9</v>
      </c>
      <c r="AC32" s="73">
        <f t="shared" si="12"/>
        <v>81171.64628999999</v>
      </c>
      <c r="AD32" s="73">
        <f t="shared" si="13"/>
        <v>219464.08071000001</v>
      </c>
    </row>
    <row r="33" spans="2:30" ht="45" x14ac:dyDescent="0.25">
      <c r="B33" s="9">
        <v>30</v>
      </c>
      <c r="C33" s="9" t="s">
        <v>148</v>
      </c>
      <c r="D33" s="9" t="s">
        <v>143</v>
      </c>
      <c r="E33" s="66">
        <v>9.36</v>
      </c>
      <c r="F33" s="66">
        <f t="shared" si="1"/>
        <v>100.75010399999999</v>
      </c>
      <c r="G33" s="77">
        <v>3.5</v>
      </c>
      <c r="H33" s="77">
        <f t="shared" si="2"/>
        <v>11.479999999999999</v>
      </c>
      <c r="I33" s="66">
        <v>2013</v>
      </c>
      <c r="J33" s="66">
        <v>2022</v>
      </c>
      <c r="K33" s="9">
        <f t="shared" si="3"/>
        <v>9</v>
      </c>
      <c r="L33" s="9">
        <v>30</v>
      </c>
      <c r="M33" s="67">
        <v>0.1</v>
      </c>
      <c r="N33" s="68">
        <f t="shared" si="4"/>
        <v>3.0000000000000002E-2</v>
      </c>
      <c r="O33" s="69">
        <v>700</v>
      </c>
      <c r="P33" s="69">
        <f t="shared" si="5"/>
        <v>70525.072799999994</v>
      </c>
      <c r="Q33" s="69">
        <f t="shared" si="6"/>
        <v>19041.769656</v>
      </c>
      <c r="R33" s="69">
        <f t="shared" si="0"/>
        <v>51483.30314399999</v>
      </c>
      <c r="S33" s="70">
        <v>0</v>
      </c>
      <c r="T33" s="69">
        <f t="shared" si="7"/>
        <v>51483.30314399999</v>
      </c>
      <c r="U33" s="72">
        <f t="shared" si="8"/>
        <v>510.99999999999994</v>
      </c>
      <c r="X33" s="72">
        <f t="shared" si="9"/>
        <v>144968.20520000003</v>
      </c>
      <c r="Y33" s="73">
        <f t="shared" si="10"/>
        <v>14496.820520000003</v>
      </c>
      <c r="Z33" s="7">
        <v>30</v>
      </c>
      <c r="AA33" s="73">
        <f t="shared" si="11"/>
        <v>4349.0461560000003</v>
      </c>
      <c r="AB33" s="9">
        <v>9</v>
      </c>
      <c r="AC33" s="73">
        <f t="shared" si="12"/>
        <v>39141.415403999999</v>
      </c>
      <c r="AD33" s="73">
        <f t="shared" si="13"/>
        <v>105826.78979600003</v>
      </c>
    </row>
    <row r="34" spans="2:30" ht="45" x14ac:dyDescent="0.25">
      <c r="B34" s="9">
        <v>31</v>
      </c>
      <c r="C34" s="9" t="s">
        <v>149</v>
      </c>
      <c r="D34" s="9" t="s">
        <v>143</v>
      </c>
      <c r="E34" s="66">
        <v>30.78</v>
      </c>
      <c r="F34" s="66">
        <f t="shared" si="1"/>
        <v>331.31284199999999</v>
      </c>
      <c r="G34" s="77">
        <v>3.5</v>
      </c>
      <c r="H34" s="77">
        <f t="shared" si="2"/>
        <v>11.479999999999999</v>
      </c>
      <c r="I34" s="66">
        <v>2013</v>
      </c>
      <c r="J34" s="66">
        <v>2022</v>
      </c>
      <c r="K34" s="9">
        <f t="shared" si="3"/>
        <v>9</v>
      </c>
      <c r="L34" s="9">
        <v>30</v>
      </c>
      <c r="M34" s="67">
        <v>0.1</v>
      </c>
      <c r="N34" s="68">
        <f t="shared" si="4"/>
        <v>3.0000000000000002E-2</v>
      </c>
      <c r="O34" s="69">
        <v>700</v>
      </c>
      <c r="P34" s="69">
        <f t="shared" si="5"/>
        <v>231918.98939999999</v>
      </c>
      <c r="Q34" s="69">
        <f t="shared" si="6"/>
        <v>62618.127138000003</v>
      </c>
      <c r="R34" s="69">
        <f t="shared" si="0"/>
        <v>169300.86226199998</v>
      </c>
      <c r="S34" s="70">
        <v>0</v>
      </c>
      <c r="T34" s="69">
        <f t="shared" si="7"/>
        <v>169300.86226199998</v>
      </c>
      <c r="U34" s="72">
        <f t="shared" si="8"/>
        <v>510.99999999999994</v>
      </c>
      <c r="X34" s="72">
        <f t="shared" si="9"/>
        <v>200423.81800000003</v>
      </c>
      <c r="Y34" s="73">
        <f t="shared" si="10"/>
        <v>20042.381800000003</v>
      </c>
      <c r="Z34" s="7">
        <v>30</v>
      </c>
      <c r="AA34" s="73">
        <f t="shared" si="11"/>
        <v>6012.7145400000009</v>
      </c>
      <c r="AB34" s="9">
        <v>9</v>
      </c>
      <c r="AC34" s="73">
        <f t="shared" si="12"/>
        <v>54114.430860000008</v>
      </c>
      <c r="AD34" s="73">
        <f t="shared" si="13"/>
        <v>146309.38714000001</v>
      </c>
    </row>
    <row r="35" spans="2:30" ht="45" x14ac:dyDescent="0.25">
      <c r="B35" s="9">
        <v>32</v>
      </c>
      <c r="C35" s="9" t="s">
        <v>150</v>
      </c>
      <c r="D35" s="9" t="s">
        <v>143</v>
      </c>
      <c r="E35" s="66">
        <v>21.419999999999998</v>
      </c>
      <c r="F35" s="66">
        <f t="shared" si="1"/>
        <v>230.56273799999997</v>
      </c>
      <c r="G35" s="77">
        <v>3.5</v>
      </c>
      <c r="H35" s="77">
        <f t="shared" si="2"/>
        <v>11.479999999999999</v>
      </c>
      <c r="I35" s="66">
        <v>2013</v>
      </c>
      <c r="J35" s="66">
        <v>2022</v>
      </c>
      <c r="K35" s="9">
        <f t="shared" si="3"/>
        <v>9</v>
      </c>
      <c r="L35" s="9">
        <v>30</v>
      </c>
      <c r="M35" s="67">
        <v>0.1</v>
      </c>
      <c r="N35" s="68">
        <f t="shared" si="4"/>
        <v>3.0000000000000002E-2</v>
      </c>
      <c r="O35" s="69">
        <v>700</v>
      </c>
      <c r="P35" s="69">
        <f t="shared" si="5"/>
        <v>161393.91659999997</v>
      </c>
      <c r="Q35" s="69">
        <f t="shared" si="6"/>
        <v>43576.357481999992</v>
      </c>
      <c r="R35" s="69">
        <f t="shared" si="0"/>
        <v>117817.55911799998</v>
      </c>
      <c r="S35" s="70">
        <v>0</v>
      </c>
      <c r="T35" s="69">
        <f t="shared" si="7"/>
        <v>117817.55911799998</v>
      </c>
      <c r="U35" s="72">
        <f t="shared" si="8"/>
        <v>510.99999999999994</v>
      </c>
      <c r="X35" s="72">
        <f t="shared" si="9"/>
        <v>70525.072799999994</v>
      </c>
      <c r="Y35" s="73">
        <f t="shared" si="10"/>
        <v>7052.5072799999998</v>
      </c>
      <c r="Z35" s="7">
        <v>30</v>
      </c>
      <c r="AA35" s="73">
        <f t="shared" si="11"/>
        <v>2115.7521839999999</v>
      </c>
      <c r="AB35" s="9">
        <v>9</v>
      </c>
      <c r="AC35" s="73">
        <f t="shared" si="12"/>
        <v>19041.769656</v>
      </c>
      <c r="AD35" s="73">
        <f t="shared" si="13"/>
        <v>51483.30314399999</v>
      </c>
    </row>
    <row r="36" spans="2:30" ht="45" x14ac:dyDescent="0.25">
      <c r="B36" s="9">
        <v>33</v>
      </c>
      <c r="C36" s="9" t="s">
        <v>151</v>
      </c>
      <c r="D36" s="9" t="s">
        <v>143</v>
      </c>
      <c r="E36" s="66">
        <v>9.36</v>
      </c>
      <c r="F36" s="66">
        <f t="shared" si="1"/>
        <v>100.75010399999999</v>
      </c>
      <c r="G36" s="77">
        <v>3.5</v>
      </c>
      <c r="H36" s="77">
        <f t="shared" si="2"/>
        <v>11.479999999999999</v>
      </c>
      <c r="I36" s="66">
        <v>2013</v>
      </c>
      <c r="J36" s="66">
        <v>2022</v>
      </c>
      <c r="K36" s="9">
        <f t="shared" si="3"/>
        <v>9</v>
      </c>
      <c r="L36" s="9">
        <v>30</v>
      </c>
      <c r="M36" s="67">
        <v>0.1</v>
      </c>
      <c r="N36" s="68">
        <f t="shared" si="4"/>
        <v>3.0000000000000002E-2</v>
      </c>
      <c r="O36" s="69">
        <v>700</v>
      </c>
      <c r="P36" s="69">
        <f t="shared" si="5"/>
        <v>70525.072799999994</v>
      </c>
      <c r="Q36" s="69">
        <f t="shared" si="6"/>
        <v>19041.769656</v>
      </c>
      <c r="R36" s="69">
        <f t="shared" si="0"/>
        <v>51483.30314399999</v>
      </c>
      <c r="S36" s="70">
        <v>0</v>
      </c>
      <c r="T36" s="69">
        <f t="shared" si="7"/>
        <v>51483.30314399999</v>
      </c>
      <c r="U36" s="72">
        <f t="shared" si="8"/>
        <v>510.99999999999994</v>
      </c>
      <c r="X36" s="72">
        <f t="shared" si="9"/>
        <v>231918.98939999999</v>
      </c>
      <c r="Y36" s="73">
        <f t="shared" si="10"/>
        <v>23191.898939999999</v>
      </c>
      <c r="Z36" s="7">
        <v>30</v>
      </c>
      <c r="AA36" s="73">
        <f t="shared" si="11"/>
        <v>6957.5696819999994</v>
      </c>
      <c r="AB36" s="9">
        <v>9</v>
      </c>
      <c r="AC36" s="73">
        <f t="shared" si="12"/>
        <v>62618.127137999996</v>
      </c>
      <c r="AD36" s="73">
        <f t="shared" si="13"/>
        <v>169300.86226199998</v>
      </c>
    </row>
    <row r="37" spans="2:30" ht="45" x14ac:dyDescent="0.25">
      <c r="B37" s="9">
        <v>34</v>
      </c>
      <c r="C37" s="9" t="s">
        <v>152</v>
      </c>
      <c r="D37" s="9" t="s">
        <v>143</v>
      </c>
      <c r="E37" s="66">
        <v>14.62</v>
      </c>
      <c r="F37" s="66">
        <f t="shared" si="1"/>
        <v>157.36821799999998</v>
      </c>
      <c r="G37" s="77">
        <v>3.5</v>
      </c>
      <c r="H37" s="77">
        <f t="shared" si="2"/>
        <v>11.479999999999999</v>
      </c>
      <c r="I37" s="66">
        <v>2013</v>
      </c>
      <c r="J37" s="66">
        <v>2022</v>
      </c>
      <c r="K37" s="9">
        <f t="shared" si="3"/>
        <v>9</v>
      </c>
      <c r="L37" s="9">
        <v>30</v>
      </c>
      <c r="M37" s="67">
        <v>0.1</v>
      </c>
      <c r="N37" s="68">
        <f t="shared" si="4"/>
        <v>3.0000000000000002E-2</v>
      </c>
      <c r="O37" s="69">
        <v>700</v>
      </c>
      <c r="P37" s="69">
        <f t="shared" si="5"/>
        <v>110157.75259999999</v>
      </c>
      <c r="Q37" s="69">
        <f t="shared" si="6"/>
        <v>29742.593202</v>
      </c>
      <c r="R37" s="69">
        <f t="shared" si="0"/>
        <v>80415.159397999989</v>
      </c>
      <c r="S37" s="70">
        <v>0</v>
      </c>
      <c r="T37" s="69">
        <f t="shared" si="7"/>
        <v>80415.159397999989</v>
      </c>
      <c r="U37" s="72">
        <f t="shared" si="8"/>
        <v>511</v>
      </c>
      <c r="X37" s="72">
        <f t="shared" si="9"/>
        <v>161393.91659999997</v>
      </c>
      <c r="Y37" s="73">
        <f t="shared" si="10"/>
        <v>16139.391659999998</v>
      </c>
      <c r="Z37" s="7">
        <v>30</v>
      </c>
      <c r="AA37" s="73">
        <f t="shared" si="11"/>
        <v>4841.8174979999994</v>
      </c>
      <c r="AB37" s="9">
        <v>9</v>
      </c>
      <c r="AC37" s="73">
        <f t="shared" si="12"/>
        <v>43576.357481999992</v>
      </c>
      <c r="AD37" s="73">
        <f t="shared" si="13"/>
        <v>117817.55911799998</v>
      </c>
    </row>
    <row r="38" spans="2:30" ht="45" x14ac:dyDescent="0.25">
      <c r="B38" s="9">
        <v>35</v>
      </c>
      <c r="C38" s="9" t="s">
        <v>153</v>
      </c>
      <c r="D38" s="9" t="s">
        <v>154</v>
      </c>
      <c r="E38" s="66">
        <v>418.49999999999994</v>
      </c>
      <c r="F38" s="66">
        <f t="shared" si="1"/>
        <v>4504.6921499999989</v>
      </c>
      <c r="G38" s="77">
        <v>11</v>
      </c>
      <c r="H38" s="77">
        <f t="shared" si="2"/>
        <v>36.08</v>
      </c>
      <c r="I38" s="66">
        <v>2013</v>
      </c>
      <c r="J38" s="66">
        <v>2022</v>
      </c>
      <c r="K38" s="9">
        <f t="shared" si="3"/>
        <v>9</v>
      </c>
      <c r="L38" s="9">
        <v>35</v>
      </c>
      <c r="M38" s="67">
        <v>0.1</v>
      </c>
      <c r="N38" s="68">
        <f t="shared" si="4"/>
        <v>2.5714285714285714E-2</v>
      </c>
      <c r="O38" s="69">
        <v>1350</v>
      </c>
      <c r="P38" s="69">
        <f t="shared" si="5"/>
        <v>6081334.4024999989</v>
      </c>
      <c r="Q38" s="69">
        <f t="shared" si="6"/>
        <v>1407394.5331499998</v>
      </c>
      <c r="R38" s="69">
        <f t="shared" si="0"/>
        <v>4673939.8693499994</v>
      </c>
      <c r="S38" s="70">
        <v>0</v>
      </c>
      <c r="T38" s="69">
        <f t="shared" si="7"/>
        <v>4673939.8693499994</v>
      </c>
      <c r="U38" s="72">
        <f t="shared" si="8"/>
        <v>1037.5714285714287</v>
      </c>
      <c r="X38" s="72">
        <f t="shared" si="9"/>
        <v>70525.072799999994</v>
      </c>
      <c r="Y38" s="73">
        <f t="shared" si="10"/>
        <v>7052.5072799999998</v>
      </c>
      <c r="Z38" s="7">
        <v>30</v>
      </c>
      <c r="AA38" s="73">
        <f t="shared" si="11"/>
        <v>2115.7521839999999</v>
      </c>
      <c r="AB38" s="9">
        <v>9</v>
      </c>
      <c r="AC38" s="73">
        <f t="shared" si="12"/>
        <v>19041.769656</v>
      </c>
      <c r="AD38" s="73">
        <f t="shared" si="13"/>
        <v>51483.30314399999</v>
      </c>
    </row>
    <row r="39" spans="2:30" ht="45" x14ac:dyDescent="0.25">
      <c r="B39" s="9">
        <v>36</v>
      </c>
      <c r="C39" s="9" t="s">
        <v>155</v>
      </c>
      <c r="D39" s="9" t="s">
        <v>154</v>
      </c>
      <c r="E39" s="66">
        <v>135.95400000000001</v>
      </c>
      <c r="F39" s="66">
        <f t="shared" si="1"/>
        <v>1463.3952606</v>
      </c>
      <c r="G39" s="77">
        <v>5</v>
      </c>
      <c r="H39" s="77">
        <f t="shared" si="2"/>
        <v>16.399999999999999</v>
      </c>
      <c r="I39" s="66">
        <v>2013</v>
      </c>
      <c r="J39" s="66">
        <v>2022</v>
      </c>
      <c r="K39" s="9">
        <f t="shared" si="3"/>
        <v>9</v>
      </c>
      <c r="L39" s="9">
        <v>35</v>
      </c>
      <c r="M39" s="67">
        <v>0.1</v>
      </c>
      <c r="N39" s="68">
        <f t="shared" si="4"/>
        <v>2.5714285714285714E-2</v>
      </c>
      <c r="O39" s="69">
        <v>1200</v>
      </c>
      <c r="P39" s="69">
        <f t="shared" si="5"/>
        <v>1756074.31272</v>
      </c>
      <c r="Q39" s="69">
        <f t="shared" si="6"/>
        <v>406405.76951519999</v>
      </c>
      <c r="R39" s="69">
        <f t="shared" si="0"/>
        <v>1349668.5432048</v>
      </c>
      <c r="S39" s="70">
        <v>0</v>
      </c>
      <c r="T39" s="69">
        <f t="shared" si="7"/>
        <v>1349668.5432048</v>
      </c>
      <c r="U39" s="72">
        <f t="shared" si="8"/>
        <v>922.28571428571422</v>
      </c>
      <c r="X39" s="72">
        <f t="shared" si="9"/>
        <v>110157.75259999999</v>
      </c>
      <c r="Y39" s="73">
        <f t="shared" si="10"/>
        <v>11015.77526</v>
      </c>
      <c r="Z39" s="7">
        <v>30</v>
      </c>
      <c r="AA39" s="73">
        <f t="shared" si="11"/>
        <v>3304.7325780000001</v>
      </c>
      <c r="AB39" s="9">
        <v>9</v>
      </c>
      <c r="AC39" s="73">
        <f t="shared" si="12"/>
        <v>29742.593202</v>
      </c>
      <c r="AD39" s="73">
        <f t="shared" si="13"/>
        <v>80415.159397999989</v>
      </c>
    </row>
    <row r="40" spans="2:30" ht="30" x14ac:dyDescent="0.25">
      <c r="B40" s="9">
        <v>37</v>
      </c>
      <c r="C40" s="9" t="s">
        <v>156</v>
      </c>
      <c r="D40" s="9" t="s">
        <v>115</v>
      </c>
      <c r="E40" s="66">
        <f>21*25</f>
        <v>525</v>
      </c>
      <c r="F40" s="66">
        <f t="shared" si="1"/>
        <v>5651.0474999999997</v>
      </c>
      <c r="G40" s="77">
        <v>5</v>
      </c>
      <c r="H40" s="77">
        <f t="shared" si="2"/>
        <v>16.399999999999999</v>
      </c>
      <c r="I40" s="66">
        <v>2013</v>
      </c>
      <c r="J40" s="66">
        <v>2022</v>
      </c>
      <c r="K40" s="9">
        <f t="shared" si="3"/>
        <v>9</v>
      </c>
      <c r="L40" s="9">
        <v>35</v>
      </c>
      <c r="M40" s="67">
        <v>0.1</v>
      </c>
      <c r="N40" s="68">
        <f t="shared" si="4"/>
        <v>2.5714285714285714E-2</v>
      </c>
      <c r="O40" s="69">
        <v>1200</v>
      </c>
      <c r="P40" s="69">
        <f t="shared" si="5"/>
        <v>6781257</v>
      </c>
      <c r="Q40" s="69">
        <f t="shared" si="6"/>
        <v>1569376.6199999999</v>
      </c>
      <c r="R40" s="69">
        <f t="shared" si="0"/>
        <v>5211880.38</v>
      </c>
      <c r="S40" s="70">
        <v>0</v>
      </c>
      <c r="T40" s="69">
        <f t="shared" si="7"/>
        <v>5211880.38</v>
      </c>
      <c r="U40" s="72">
        <f t="shared" si="8"/>
        <v>922.28571428571433</v>
      </c>
      <c r="X40" s="72">
        <f t="shared" si="9"/>
        <v>6081334.4024999989</v>
      </c>
      <c r="Y40" s="73">
        <f t="shared" si="10"/>
        <v>608133.44024999987</v>
      </c>
      <c r="Z40" s="7">
        <v>35</v>
      </c>
      <c r="AA40" s="73">
        <f t="shared" si="11"/>
        <v>156377.17034999997</v>
      </c>
      <c r="AB40" s="9">
        <v>9</v>
      </c>
      <c r="AC40" s="73">
        <f t="shared" si="12"/>
        <v>1407394.5331499998</v>
      </c>
      <c r="AD40" s="73">
        <f t="shared" si="13"/>
        <v>4673939.8693499994</v>
      </c>
    </row>
    <row r="41" spans="2:30" ht="30" x14ac:dyDescent="0.25">
      <c r="B41" s="9">
        <v>38</v>
      </c>
      <c r="C41" s="9" t="s">
        <v>157</v>
      </c>
      <c r="D41" s="9" t="s">
        <v>115</v>
      </c>
      <c r="E41" s="66">
        <f>42*25</f>
        <v>1050</v>
      </c>
      <c r="F41" s="66">
        <f t="shared" si="1"/>
        <v>11302.094999999999</v>
      </c>
      <c r="G41" s="77">
        <v>5</v>
      </c>
      <c r="H41" s="77">
        <f t="shared" si="2"/>
        <v>16.399999999999999</v>
      </c>
      <c r="I41" s="66">
        <v>2013</v>
      </c>
      <c r="J41" s="66">
        <v>2022</v>
      </c>
      <c r="K41" s="9">
        <f t="shared" si="3"/>
        <v>9</v>
      </c>
      <c r="L41" s="9">
        <v>35</v>
      </c>
      <c r="M41" s="67">
        <v>0.1</v>
      </c>
      <c r="N41" s="68">
        <f t="shared" si="4"/>
        <v>2.5714285714285714E-2</v>
      </c>
      <c r="O41" s="69">
        <v>1200</v>
      </c>
      <c r="P41" s="69">
        <f t="shared" si="5"/>
        <v>13562514</v>
      </c>
      <c r="Q41" s="69">
        <f t="shared" si="6"/>
        <v>3138753.2399999998</v>
      </c>
      <c r="R41" s="69">
        <f t="shared" si="0"/>
        <v>10423760.76</v>
      </c>
      <c r="S41" s="70">
        <v>0</v>
      </c>
      <c r="T41" s="69">
        <f t="shared" si="7"/>
        <v>10423760.76</v>
      </c>
      <c r="U41" s="72">
        <f t="shared" si="8"/>
        <v>922.28571428571433</v>
      </c>
      <c r="X41" s="72">
        <f t="shared" si="9"/>
        <v>1756074.31272</v>
      </c>
      <c r="Y41" s="73">
        <f t="shared" si="10"/>
        <v>175607.43127200002</v>
      </c>
      <c r="Z41" s="7">
        <v>35</v>
      </c>
      <c r="AA41" s="73">
        <f t="shared" si="11"/>
        <v>45156.196612799999</v>
      </c>
      <c r="AB41" s="9">
        <v>9</v>
      </c>
      <c r="AC41" s="73">
        <f t="shared" si="12"/>
        <v>406405.76951519999</v>
      </c>
      <c r="AD41" s="73">
        <f t="shared" si="13"/>
        <v>1349668.5432048</v>
      </c>
    </row>
    <row r="42" spans="2:30" ht="30" x14ac:dyDescent="0.25">
      <c r="B42" s="9">
        <v>39</v>
      </c>
      <c r="C42" s="9" t="s">
        <v>161</v>
      </c>
      <c r="D42" s="9" t="s">
        <v>160</v>
      </c>
      <c r="E42" s="66">
        <v>129</v>
      </c>
      <c r="F42" s="66">
        <f t="shared" si="1"/>
        <v>1388.5430999999999</v>
      </c>
      <c r="G42" s="77">
        <v>10</v>
      </c>
      <c r="H42" s="77">
        <f t="shared" si="2"/>
        <v>32.799999999999997</v>
      </c>
      <c r="I42" s="66">
        <v>2013</v>
      </c>
      <c r="J42" s="66">
        <v>2022</v>
      </c>
      <c r="K42" s="9">
        <f t="shared" si="3"/>
        <v>9</v>
      </c>
      <c r="L42" s="9">
        <v>60</v>
      </c>
      <c r="M42" s="67">
        <v>0.1</v>
      </c>
      <c r="N42" s="68">
        <f t="shared" si="4"/>
        <v>1.5000000000000001E-2</v>
      </c>
      <c r="O42" s="69">
        <v>1400</v>
      </c>
      <c r="P42" s="69">
        <f t="shared" si="5"/>
        <v>1943960.3399999999</v>
      </c>
      <c r="Q42" s="69">
        <f t="shared" si="6"/>
        <v>262434.6459</v>
      </c>
      <c r="R42" s="69">
        <f t="shared" si="0"/>
        <v>1681525.6941</v>
      </c>
      <c r="S42" s="70">
        <v>0</v>
      </c>
      <c r="T42" s="69">
        <f t="shared" si="7"/>
        <v>1681525.6941</v>
      </c>
      <c r="U42" s="72">
        <f t="shared" si="8"/>
        <v>1211</v>
      </c>
      <c r="X42" s="72">
        <f t="shared" si="9"/>
        <v>6781257</v>
      </c>
      <c r="Y42" s="73">
        <f t="shared" si="10"/>
        <v>678125.70000000007</v>
      </c>
      <c r="Z42" s="7">
        <v>35</v>
      </c>
      <c r="AA42" s="73">
        <f t="shared" si="11"/>
        <v>174375.18</v>
      </c>
      <c r="AB42" s="9">
        <v>9</v>
      </c>
      <c r="AC42" s="73">
        <f t="shared" si="12"/>
        <v>1569376.6199999999</v>
      </c>
      <c r="AD42" s="73">
        <f t="shared" si="13"/>
        <v>5211880.38</v>
      </c>
    </row>
    <row r="43" spans="2:30" ht="30" x14ac:dyDescent="0.25">
      <c r="B43" s="9">
        <v>40</v>
      </c>
      <c r="C43" s="9" t="s">
        <v>162</v>
      </c>
      <c r="D43" s="9" t="s">
        <v>160</v>
      </c>
      <c r="E43" s="66">
        <v>1342.1220000000001</v>
      </c>
      <c r="F43" s="66">
        <f t="shared" si="1"/>
        <v>14446.466995799999</v>
      </c>
      <c r="G43" s="77">
        <v>6</v>
      </c>
      <c r="H43" s="77">
        <f t="shared" si="2"/>
        <v>19.68</v>
      </c>
      <c r="I43" s="66">
        <v>2013</v>
      </c>
      <c r="J43" s="66">
        <v>2022</v>
      </c>
      <c r="K43" s="9">
        <f t="shared" si="3"/>
        <v>9</v>
      </c>
      <c r="L43" s="9">
        <v>60</v>
      </c>
      <c r="M43" s="67">
        <v>0.1</v>
      </c>
      <c r="N43" s="68">
        <f t="shared" si="4"/>
        <v>1.5000000000000001E-2</v>
      </c>
      <c r="O43" s="69">
        <v>1250</v>
      </c>
      <c r="P43" s="69">
        <f t="shared" si="5"/>
        <v>18058083.744750001</v>
      </c>
      <c r="Q43" s="69">
        <f t="shared" si="6"/>
        <v>2437841.3055412499</v>
      </c>
      <c r="R43" s="69">
        <f t="shared" si="0"/>
        <v>15620242.43920875</v>
      </c>
      <c r="S43" s="70">
        <v>0</v>
      </c>
      <c r="T43" s="69">
        <f t="shared" si="7"/>
        <v>15620242.43920875</v>
      </c>
      <c r="U43" s="72">
        <f t="shared" si="8"/>
        <v>1081.25</v>
      </c>
      <c r="X43" s="72">
        <f t="shared" si="9"/>
        <v>13562514</v>
      </c>
      <c r="Y43" s="73">
        <f t="shared" si="10"/>
        <v>1356251.4000000001</v>
      </c>
      <c r="Z43" s="7">
        <v>35</v>
      </c>
      <c r="AA43" s="73">
        <f t="shared" si="11"/>
        <v>348750.36</v>
      </c>
      <c r="AB43" s="9">
        <v>9</v>
      </c>
      <c r="AC43" s="73">
        <f t="shared" si="12"/>
        <v>3138753.2399999998</v>
      </c>
      <c r="AD43" s="73">
        <f t="shared" si="13"/>
        <v>10423760.76</v>
      </c>
    </row>
    <row r="44" spans="2:30" ht="30" x14ac:dyDescent="0.25">
      <c r="B44" s="9">
        <v>41</v>
      </c>
      <c r="C44" s="9" t="s">
        <v>163</v>
      </c>
      <c r="D44" s="9" t="s">
        <v>115</v>
      </c>
      <c r="E44" s="66">
        <v>786.2944</v>
      </c>
      <c r="F44" s="66">
        <f t="shared" si="1"/>
        <v>8463.5942921599999</v>
      </c>
      <c r="G44" s="77">
        <v>5</v>
      </c>
      <c r="H44" s="77">
        <f t="shared" si="2"/>
        <v>16.399999999999999</v>
      </c>
      <c r="I44" s="66">
        <v>2013</v>
      </c>
      <c r="J44" s="66">
        <v>2022</v>
      </c>
      <c r="K44" s="9">
        <f t="shared" si="3"/>
        <v>9</v>
      </c>
      <c r="L44" s="9">
        <v>60</v>
      </c>
      <c r="M44" s="67">
        <v>0.1</v>
      </c>
      <c r="N44" s="68">
        <f t="shared" si="4"/>
        <v>1.5000000000000001E-2</v>
      </c>
      <c r="O44" s="69">
        <v>1200</v>
      </c>
      <c r="P44" s="69">
        <f t="shared" si="5"/>
        <v>10156313.150591999</v>
      </c>
      <c r="Q44" s="69">
        <f t="shared" si="6"/>
        <v>1371102.27532992</v>
      </c>
      <c r="R44" s="69">
        <f t="shared" si="0"/>
        <v>8785210.8752620798</v>
      </c>
      <c r="S44" s="70">
        <v>0</v>
      </c>
      <c r="T44" s="69">
        <f t="shared" si="7"/>
        <v>8785210.8752620798</v>
      </c>
      <c r="U44" s="72">
        <f t="shared" si="8"/>
        <v>1038</v>
      </c>
      <c r="X44" s="72">
        <f t="shared" si="9"/>
        <v>1943960.3399999999</v>
      </c>
      <c r="Y44" s="73">
        <f t="shared" si="10"/>
        <v>194396.03399999999</v>
      </c>
      <c r="Z44" s="7">
        <v>60</v>
      </c>
      <c r="AA44" s="73">
        <f t="shared" si="11"/>
        <v>29159.405099999996</v>
      </c>
      <c r="AB44" s="9">
        <v>9</v>
      </c>
      <c r="AC44" s="73">
        <f t="shared" si="12"/>
        <v>262434.64589999994</v>
      </c>
      <c r="AD44" s="73">
        <f t="shared" si="13"/>
        <v>1681525.6941</v>
      </c>
    </row>
    <row r="45" spans="2:30" ht="60" x14ac:dyDescent="0.25">
      <c r="B45" s="9">
        <v>42</v>
      </c>
      <c r="C45" s="9" t="s">
        <v>165</v>
      </c>
      <c r="D45" s="9" t="s">
        <v>166</v>
      </c>
      <c r="E45" s="66">
        <v>563</v>
      </c>
      <c r="F45" s="66">
        <f t="shared" si="1"/>
        <v>6060.0756999999994</v>
      </c>
      <c r="G45" s="77">
        <v>20</v>
      </c>
      <c r="H45" s="77">
        <f t="shared" si="2"/>
        <v>65.599999999999994</v>
      </c>
      <c r="I45" s="66">
        <v>2013</v>
      </c>
      <c r="J45" s="66">
        <v>2022</v>
      </c>
      <c r="K45" s="9">
        <f t="shared" si="3"/>
        <v>9</v>
      </c>
      <c r="L45" s="9">
        <v>60</v>
      </c>
      <c r="M45" s="67">
        <v>0.1</v>
      </c>
      <c r="N45" s="68">
        <f t="shared" si="4"/>
        <v>1.5000000000000001E-2</v>
      </c>
      <c r="O45" s="69">
        <v>1400</v>
      </c>
      <c r="P45" s="69">
        <f t="shared" si="5"/>
        <v>8484105.9799999986</v>
      </c>
      <c r="Q45" s="69">
        <f t="shared" si="6"/>
        <v>1145354.3072999998</v>
      </c>
      <c r="R45" s="69">
        <f t="shared" si="0"/>
        <v>7338751.6726999991</v>
      </c>
      <c r="S45" s="70">
        <v>0</v>
      </c>
      <c r="T45" s="69">
        <f t="shared" si="7"/>
        <v>7338751.6726999991</v>
      </c>
      <c r="U45" s="72">
        <f t="shared" si="8"/>
        <v>1211</v>
      </c>
      <c r="X45" s="72">
        <f t="shared" si="9"/>
        <v>18058083.744750001</v>
      </c>
      <c r="Y45" s="73">
        <f t="shared" si="10"/>
        <v>1805808.3744750002</v>
      </c>
      <c r="Z45" s="7">
        <v>60</v>
      </c>
      <c r="AA45" s="73">
        <f t="shared" si="11"/>
        <v>270871.25617125002</v>
      </c>
      <c r="AB45" s="9">
        <v>9</v>
      </c>
      <c r="AC45" s="73">
        <f t="shared" si="12"/>
        <v>2437841.3055412499</v>
      </c>
      <c r="AD45" s="73">
        <f t="shared" si="13"/>
        <v>15620242.43920875</v>
      </c>
    </row>
    <row r="46" spans="2:30" ht="30" x14ac:dyDescent="0.25">
      <c r="B46" s="9">
        <v>43</v>
      </c>
      <c r="C46" s="9" t="s">
        <v>366</v>
      </c>
      <c r="D46" s="9" t="s">
        <v>115</v>
      </c>
      <c r="E46" s="66">
        <v>321</v>
      </c>
      <c r="F46" s="66">
        <f t="shared" si="1"/>
        <v>3455.2118999999998</v>
      </c>
      <c r="G46" s="77">
        <v>15</v>
      </c>
      <c r="H46" s="77">
        <f t="shared" si="2"/>
        <v>49.199999999999996</v>
      </c>
      <c r="I46" s="66">
        <v>2013</v>
      </c>
      <c r="J46" s="66">
        <v>2022</v>
      </c>
      <c r="K46" s="9">
        <f t="shared" si="3"/>
        <v>9</v>
      </c>
      <c r="L46" s="9">
        <v>35</v>
      </c>
      <c r="M46" s="67">
        <v>0.1</v>
      </c>
      <c r="N46" s="68">
        <f t="shared" si="4"/>
        <v>2.5714285714285714E-2</v>
      </c>
      <c r="O46" s="69">
        <v>1300</v>
      </c>
      <c r="P46" s="69">
        <f t="shared" si="5"/>
        <v>4491775.47</v>
      </c>
      <c r="Q46" s="69">
        <f t="shared" si="6"/>
        <v>1039525.1801999998</v>
      </c>
      <c r="R46" s="69">
        <f t="shared" si="0"/>
        <v>3452250.2897999999</v>
      </c>
      <c r="S46" s="70">
        <v>0</v>
      </c>
      <c r="T46" s="69">
        <f t="shared" si="7"/>
        <v>3452250.2897999999</v>
      </c>
      <c r="U46" s="72">
        <f t="shared" si="8"/>
        <v>999.14285714285722</v>
      </c>
      <c r="X46" s="72">
        <f t="shared" si="9"/>
        <v>10156313.150591999</v>
      </c>
      <c r="Y46" s="73">
        <f t="shared" si="10"/>
        <v>1015631.3150591999</v>
      </c>
      <c r="Z46" s="7">
        <v>60</v>
      </c>
      <c r="AA46" s="73">
        <f t="shared" si="11"/>
        <v>152344.69725887998</v>
      </c>
      <c r="AB46" s="9">
        <v>9</v>
      </c>
      <c r="AC46" s="73">
        <f t="shared" si="12"/>
        <v>1371102.2753299198</v>
      </c>
      <c r="AD46" s="73">
        <f t="shared" si="13"/>
        <v>8785210.8752620798</v>
      </c>
    </row>
    <row r="47" spans="2:30" ht="30" x14ac:dyDescent="0.25">
      <c r="B47" s="9">
        <v>44</v>
      </c>
      <c r="C47" s="9" t="s">
        <v>367</v>
      </c>
      <c r="D47" s="9" t="s">
        <v>172</v>
      </c>
      <c r="E47" s="66">
        <v>360</v>
      </c>
      <c r="F47" s="66">
        <f t="shared" si="1"/>
        <v>3875.0039999999999</v>
      </c>
      <c r="G47" s="77">
        <v>5</v>
      </c>
      <c r="H47" s="77">
        <f t="shared" si="2"/>
        <v>16.399999999999999</v>
      </c>
      <c r="I47" s="66">
        <v>2013</v>
      </c>
      <c r="J47" s="66">
        <v>2022</v>
      </c>
      <c r="K47" s="9">
        <f t="shared" si="3"/>
        <v>9</v>
      </c>
      <c r="L47" s="9">
        <v>35</v>
      </c>
      <c r="M47" s="67">
        <v>0.1</v>
      </c>
      <c r="N47" s="68">
        <f t="shared" si="4"/>
        <v>2.5714285714285714E-2</v>
      </c>
      <c r="O47" s="69">
        <v>1200</v>
      </c>
      <c r="P47" s="69">
        <f t="shared" si="5"/>
        <v>4650004.8</v>
      </c>
      <c r="Q47" s="69">
        <f t="shared" si="6"/>
        <v>1076143.9679999999</v>
      </c>
      <c r="R47" s="69">
        <f t="shared" si="0"/>
        <v>3573860.8319999999</v>
      </c>
      <c r="S47" s="70">
        <v>0</v>
      </c>
      <c r="T47" s="69">
        <f t="shared" si="7"/>
        <v>3573860.8319999999</v>
      </c>
      <c r="U47" s="72">
        <f t="shared" si="8"/>
        <v>922.28571428571433</v>
      </c>
      <c r="X47" s="72">
        <f t="shared" si="9"/>
        <v>8484105.9799999986</v>
      </c>
      <c r="Y47" s="73">
        <f t="shared" si="10"/>
        <v>848410.59799999988</v>
      </c>
      <c r="Z47" s="7">
        <v>60</v>
      </c>
      <c r="AA47" s="73">
        <f t="shared" si="11"/>
        <v>127261.58969999997</v>
      </c>
      <c r="AB47" s="9">
        <v>9</v>
      </c>
      <c r="AC47" s="73">
        <f t="shared" si="12"/>
        <v>1145354.3072999998</v>
      </c>
      <c r="AD47" s="73">
        <f t="shared" si="13"/>
        <v>7338751.6726999991</v>
      </c>
    </row>
    <row r="48" spans="2:30" ht="30" x14ac:dyDescent="0.25">
      <c r="B48" s="9">
        <v>45</v>
      </c>
      <c r="C48" s="9" t="s">
        <v>368</v>
      </c>
      <c r="D48" s="9" t="s">
        <v>115</v>
      </c>
      <c r="E48" s="66">
        <v>298.76796249999995</v>
      </c>
      <c r="F48" s="66">
        <f t="shared" si="1"/>
        <v>3215.9084715537492</v>
      </c>
      <c r="G48" s="77">
        <v>5</v>
      </c>
      <c r="H48" s="77">
        <f t="shared" si="2"/>
        <v>16.399999999999999</v>
      </c>
      <c r="I48" s="66">
        <v>2013</v>
      </c>
      <c r="J48" s="66">
        <v>2022</v>
      </c>
      <c r="K48" s="9">
        <f t="shared" si="3"/>
        <v>9</v>
      </c>
      <c r="L48" s="9">
        <v>35</v>
      </c>
      <c r="M48" s="67">
        <v>0.1</v>
      </c>
      <c r="N48" s="68">
        <f t="shared" si="4"/>
        <v>2.5714285714285714E-2</v>
      </c>
      <c r="O48" s="69">
        <v>1200</v>
      </c>
      <c r="P48" s="69">
        <f t="shared" si="5"/>
        <v>3859090.1658644993</v>
      </c>
      <c r="Q48" s="69">
        <f t="shared" si="6"/>
        <v>893103.72410006984</v>
      </c>
      <c r="R48" s="69">
        <f t="shared" si="0"/>
        <v>2965986.4417644292</v>
      </c>
      <c r="S48" s="70">
        <v>0</v>
      </c>
      <c r="T48" s="69">
        <f t="shared" si="7"/>
        <v>2965986.4417644292</v>
      </c>
      <c r="U48" s="72">
        <f t="shared" si="8"/>
        <v>922.28571428571422</v>
      </c>
      <c r="X48" s="72">
        <f t="shared" si="9"/>
        <v>4491775.47</v>
      </c>
      <c r="Y48" s="73">
        <f t="shared" si="10"/>
        <v>449177.54700000002</v>
      </c>
      <c r="Z48" s="7">
        <v>35</v>
      </c>
      <c r="AA48" s="73">
        <f t="shared" si="11"/>
        <v>115502.79779999999</v>
      </c>
      <c r="AB48" s="9">
        <v>9</v>
      </c>
      <c r="AC48" s="73">
        <f t="shared" si="12"/>
        <v>1039525.1801999998</v>
      </c>
      <c r="AD48" s="73">
        <f t="shared" si="13"/>
        <v>3452250.2897999999</v>
      </c>
    </row>
    <row r="49" spans="2:30" ht="30" x14ac:dyDescent="0.25">
      <c r="B49" s="9">
        <v>46</v>
      </c>
      <c r="C49" s="9" t="s">
        <v>369</v>
      </c>
      <c r="D49" s="9" t="s">
        <v>115</v>
      </c>
      <c r="E49" s="66">
        <v>173.70999999999998</v>
      </c>
      <c r="F49" s="66">
        <f t="shared" si="1"/>
        <v>1869.7970689999997</v>
      </c>
      <c r="G49" s="77">
        <v>2</v>
      </c>
      <c r="H49" s="77">
        <f t="shared" si="2"/>
        <v>6.56</v>
      </c>
      <c r="I49" s="66">
        <v>2013</v>
      </c>
      <c r="J49" s="66">
        <v>2022</v>
      </c>
      <c r="K49" s="9">
        <f t="shared" si="3"/>
        <v>9</v>
      </c>
      <c r="L49" s="9">
        <v>60</v>
      </c>
      <c r="M49" s="67">
        <v>0.1</v>
      </c>
      <c r="N49" s="68">
        <f t="shared" si="4"/>
        <v>1.5000000000000001E-2</v>
      </c>
      <c r="O49" s="69">
        <v>1200</v>
      </c>
      <c r="P49" s="69">
        <f t="shared" si="5"/>
        <v>2243756.4827999999</v>
      </c>
      <c r="Q49" s="69">
        <f t="shared" si="6"/>
        <v>302907.12517800002</v>
      </c>
      <c r="R49" s="69">
        <f t="shared" si="0"/>
        <v>1940849.3576219999</v>
      </c>
      <c r="S49" s="70">
        <v>0</v>
      </c>
      <c r="T49" s="69">
        <f t="shared" si="7"/>
        <v>1940849.3576219999</v>
      </c>
      <c r="U49" s="72">
        <f t="shared" si="8"/>
        <v>1038</v>
      </c>
      <c r="X49" s="72">
        <f t="shared" si="9"/>
        <v>4650004.8</v>
      </c>
      <c r="Y49" s="73">
        <f t="shared" si="10"/>
        <v>465000.48</v>
      </c>
      <c r="Z49" s="7">
        <v>35</v>
      </c>
      <c r="AA49" s="73">
        <f t="shared" si="11"/>
        <v>119571.552</v>
      </c>
      <c r="AB49" s="9">
        <v>9</v>
      </c>
      <c r="AC49" s="73">
        <f t="shared" si="12"/>
        <v>1076143.9679999999</v>
      </c>
      <c r="AD49" s="73">
        <f t="shared" si="13"/>
        <v>3573860.8319999999</v>
      </c>
    </row>
    <row r="50" spans="2:30" ht="30" x14ac:dyDescent="0.25">
      <c r="B50" s="9">
        <v>47</v>
      </c>
      <c r="C50" s="9" t="s">
        <v>370</v>
      </c>
      <c r="D50" s="9" t="s">
        <v>115</v>
      </c>
      <c r="E50" s="66">
        <v>87</v>
      </c>
      <c r="F50" s="66">
        <f t="shared" si="1"/>
        <v>936.45929999999998</v>
      </c>
      <c r="G50" s="77">
        <v>4</v>
      </c>
      <c r="H50" s="77">
        <f t="shared" si="2"/>
        <v>13.12</v>
      </c>
      <c r="I50" s="66">
        <v>2013</v>
      </c>
      <c r="J50" s="66">
        <v>2022</v>
      </c>
      <c r="K50" s="9">
        <f t="shared" si="3"/>
        <v>9</v>
      </c>
      <c r="L50" s="9">
        <v>35</v>
      </c>
      <c r="M50" s="67">
        <v>0.1</v>
      </c>
      <c r="N50" s="68">
        <f t="shared" si="4"/>
        <v>2.5714285714285714E-2</v>
      </c>
      <c r="O50" s="69">
        <v>1200</v>
      </c>
      <c r="P50" s="69">
        <f t="shared" si="5"/>
        <v>1123751.1599999999</v>
      </c>
      <c r="Q50" s="69">
        <f t="shared" si="6"/>
        <v>260068.12559999997</v>
      </c>
      <c r="R50" s="69">
        <f t="shared" si="0"/>
        <v>863683.0344</v>
      </c>
      <c r="S50" s="70">
        <v>0</v>
      </c>
      <c r="T50" s="69">
        <f t="shared" si="7"/>
        <v>863683.0344</v>
      </c>
      <c r="U50" s="72">
        <f t="shared" si="8"/>
        <v>922.28571428571433</v>
      </c>
      <c r="X50" s="72">
        <f t="shared" si="9"/>
        <v>3859090.1658644993</v>
      </c>
      <c r="Y50" s="73">
        <f t="shared" si="10"/>
        <v>385909.01658644993</v>
      </c>
      <c r="Z50" s="7">
        <v>35</v>
      </c>
      <c r="AA50" s="73">
        <f t="shared" si="11"/>
        <v>99233.747122229979</v>
      </c>
      <c r="AB50" s="9">
        <v>9</v>
      </c>
      <c r="AC50" s="73">
        <f t="shared" si="12"/>
        <v>893103.72410006984</v>
      </c>
      <c r="AD50" s="73">
        <f t="shared" si="13"/>
        <v>2965986.4417644292</v>
      </c>
    </row>
    <row r="51" spans="2:30" ht="30" x14ac:dyDescent="0.25">
      <c r="B51" s="9">
        <v>48</v>
      </c>
      <c r="C51" s="9" t="s">
        <v>187</v>
      </c>
      <c r="D51" s="9" t="s">
        <v>115</v>
      </c>
      <c r="E51" s="66">
        <v>274.72065000000003</v>
      </c>
      <c r="F51" s="66">
        <f t="shared" si="1"/>
        <v>2957.0656045350001</v>
      </c>
      <c r="G51" s="77">
        <v>4</v>
      </c>
      <c r="H51" s="77">
        <f t="shared" si="2"/>
        <v>13.12</v>
      </c>
      <c r="I51" s="66">
        <v>2013</v>
      </c>
      <c r="J51" s="66">
        <v>2022</v>
      </c>
      <c r="K51" s="9">
        <f t="shared" si="3"/>
        <v>9</v>
      </c>
      <c r="L51" s="9">
        <v>35</v>
      </c>
      <c r="M51" s="67">
        <v>0.1</v>
      </c>
      <c r="N51" s="68">
        <f t="shared" si="4"/>
        <v>2.5714285714285714E-2</v>
      </c>
      <c r="O51" s="69">
        <v>1200</v>
      </c>
      <c r="P51" s="69">
        <f t="shared" si="5"/>
        <v>3548478.7254420002</v>
      </c>
      <c r="Q51" s="69">
        <f t="shared" si="6"/>
        <v>821219.36217372003</v>
      </c>
      <c r="R51" s="69">
        <f t="shared" si="0"/>
        <v>2727259.3632682804</v>
      </c>
      <c r="S51" s="70">
        <v>0</v>
      </c>
      <c r="T51" s="69">
        <f t="shared" si="7"/>
        <v>2727259.3632682804</v>
      </c>
      <c r="U51" s="72">
        <f t="shared" si="8"/>
        <v>922.28571428571433</v>
      </c>
      <c r="X51" s="72">
        <f t="shared" si="9"/>
        <v>2243756.4827999999</v>
      </c>
      <c r="Y51" s="73">
        <f t="shared" si="10"/>
        <v>224375.64827999999</v>
      </c>
      <c r="Z51" s="7">
        <v>60</v>
      </c>
      <c r="AA51" s="73">
        <f t="shared" si="11"/>
        <v>33656.347241999996</v>
      </c>
      <c r="AB51" s="9">
        <v>9</v>
      </c>
      <c r="AC51" s="73">
        <f t="shared" si="12"/>
        <v>302907.12517799996</v>
      </c>
      <c r="AD51" s="73">
        <f t="shared" si="13"/>
        <v>1940849.3576219999</v>
      </c>
    </row>
    <row r="52" spans="2:30" ht="30" x14ac:dyDescent="0.25">
      <c r="B52" s="9">
        <v>49</v>
      </c>
      <c r="C52" s="9" t="s">
        <v>188</v>
      </c>
      <c r="D52" s="9" t="s">
        <v>160</v>
      </c>
      <c r="E52" s="66">
        <v>20</v>
      </c>
      <c r="F52" s="66">
        <f t="shared" si="1"/>
        <v>215.27799999999999</v>
      </c>
      <c r="G52" s="77">
        <v>4</v>
      </c>
      <c r="H52" s="77">
        <f t="shared" si="2"/>
        <v>13.12</v>
      </c>
      <c r="I52" s="66">
        <v>2013</v>
      </c>
      <c r="J52" s="66">
        <v>2022</v>
      </c>
      <c r="K52" s="9">
        <f t="shared" si="3"/>
        <v>9</v>
      </c>
      <c r="L52" s="9">
        <v>60</v>
      </c>
      <c r="M52" s="67">
        <v>0.1</v>
      </c>
      <c r="N52" s="68">
        <f t="shared" si="4"/>
        <v>1.5000000000000001E-2</v>
      </c>
      <c r="O52" s="69">
        <v>1200</v>
      </c>
      <c r="P52" s="69">
        <f t="shared" si="5"/>
        <v>258333.59999999998</v>
      </c>
      <c r="Q52" s="69">
        <f t="shared" si="6"/>
        <v>34875.036</v>
      </c>
      <c r="R52" s="69">
        <f t="shared" si="0"/>
        <v>223458.56399999998</v>
      </c>
      <c r="S52" s="70">
        <v>0</v>
      </c>
      <c r="T52" s="69">
        <f t="shared" si="7"/>
        <v>223458.56399999998</v>
      </c>
      <c r="U52" s="72">
        <f t="shared" si="8"/>
        <v>1038</v>
      </c>
      <c r="X52" s="72">
        <f t="shared" si="9"/>
        <v>1123751.1599999999</v>
      </c>
      <c r="Y52" s="73">
        <f t="shared" si="10"/>
        <v>112375.11599999999</v>
      </c>
      <c r="Z52" s="7">
        <v>35</v>
      </c>
      <c r="AA52" s="73">
        <f t="shared" si="11"/>
        <v>28896.458399999996</v>
      </c>
      <c r="AB52" s="9">
        <v>9</v>
      </c>
      <c r="AC52" s="73">
        <f t="shared" si="12"/>
        <v>260068.12559999997</v>
      </c>
      <c r="AD52" s="73">
        <f t="shared" si="13"/>
        <v>863683.0344</v>
      </c>
    </row>
    <row r="53" spans="2:30" ht="30" x14ac:dyDescent="0.25">
      <c r="B53" s="9">
        <v>50</v>
      </c>
      <c r="C53" s="9" t="s">
        <v>190</v>
      </c>
      <c r="D53" s="9" t="s">
        <v>160</v>
      </c>
      <c r="E53" s="66">
        <v>62.44</v>
      </c>
      <c r="F53" s="66">
        <f t="shared" si="1"/>
        <v>672.09791599999994</v>
      </c>
      <c r="G53" s="77">
        <v>4</v>
      </c>
      <c r="H53" s="77">
        <f t="shared" si="2"/>
        <v>13.12</v>
      </c>
      <c r="I53" s="66">
        <v>2013</v>
      </c>
      <c r="J53" s="66">
        <v>2022</v>
      </c>
      <c r="K53" s="9">
        <f t="shared" si="3"/>
        <v>9</v>
      </c>
      <c r="L53" s="9">
        <v>60</v>
      </c>
      <c r="M53" s="67">
        <v>0.1</v>
      </c>
      <c r="N53" s="68">
        <f t="shared" si="4"/>
        <v>1.5000000000000001E-2</v>
      </c>
      <c r="O53" s="69">
        <v>1200</v>
      </c>
      <c r="P53" s="69">
        <f t="shared" si="5"/>
        <v>806517.49919999996</v>
      </c>
      <c r="Q53" s="69">
        <f t="shared" si="6"/>
        <v>108879.86239200001</v>
      </c>
      <c r="R53" s="69">
        <f t="shared" si="0"/>
        <v>697637.63680799992</v>
      </c>
      <c r="S53" s="70">
        <v>0</v>
      </c>
      <c r="T53" s="69">
        <f t="shared" si="7"/>
        <v>697637.63680799992</v>
      </c>
      <c r="U53" s="72">
        <f t="shared" si="8"/>
        <v>1038</v>
      </c>
      <c r="X53" s="72">
        <f t="shared" si="9"/>
        <v>3548478.7254420002</v>
      </c>
      <c r="Y53" s="73">
        <f t="shared" si="10"/>
        <v>354847.87254420004</v>
      </c>
      <c r="Z53" s="7">
        <v>35</v>
      </c>
      <c r="AA53" s="73">
        <f t="shared" si="11"/>
        <v>91246.595797080008</v>
      </c>
      <c r="AB53" s="9">
        <v>9</v>
      </c>
      <c r="AC53" s="73">
        <f t="shared" si="12"/>
        <v>821219.36217372003</v>
      </c>
      <c r="AD53" s="73">
        <f t="shared" si="13"/>
        <v>2727259.3632682804</v>
      </c>
    </row>
    <row r="54" spans="2:30" ht="30" x14ac:dyDescent="0.25">
      <c r="B54" s="9">
        <v>51</v>
      </c>
      <c r="C54" s="9" t="s">
        <v>191</v>
      </c>
      <c r="D54" s="9" t="s">
        <v>115</v>
      </c>
      <c r="E54" s="66">
        <v>473</v>
      </c>
      <c r="F54" s="66">
        <f t="shared" si="1"/>
        <v>5091.3247000000001</v>
      </c>
      <c r="G54" s="77">
        <v>3.5</v>
      </c>
      <c r="H54" s="77">
        <f t="shared" si="2"/>
        <v>11.479999999999999</v>
      </c>
      <c r="I54" s="66">
        <v>2013</v>
      </c>
      <c r="J54" s="66">
        <v>2022</v>
      </c>
      <c r="K54" s="9">
        <f t="shared" si="3"/>
        <v>9</v>
      </c>
      <c r="L54" s="9">
        <v>35</v>
      </c>
      <c r="M54" s="67">
        <v>0.1</v>
      </c>
      <c r="N54" s="68">
        <f t="shared" si="4"/>
        <v>2.5714285714285714E-2</v>
      </c>
      <c r="O54" s="69">
        <v>1200</v>
      </c>
      <c r="P54" s="69">
        <f t="shared" si="5"/>
        <v>6109589.6400000006</v>
      </c>
      <c r="Q54" s="69">
        <f t="shared" si="6"/>
        <v>1413933.6024</v>
      </c>
      <c r="R54" s="69">
        <f t="shared" si="0"/>
        <v>4695656.0376000004</v>
      </c>
      <c r="S54" s="70">
        <v>0</v>
      </c>
      <c r="T54" s="69">
        <f t="shared" si="7"/>
        <v>4695656.0376000004</v>
      </c>
      <c r="U54" s="72">
        <f t="shared" si="8"/>
        <v>922.28571428571433</v>
      </c>
      <c r="X54" s="72">
        <f t="shared" si="9"/>
        <v>258333.59999999998</v>
      </c>
      <c r="Y54" s="73">
        <f t="shared" si="10"/>
        <v>25833.360000000001</v>
      </c>
      <c r="Z54" s="7">
        <v>60</v>
      </c>
      <c r="AA54" s="73">
        <f t="shared" si="11"/>
        <v>3875.0039999999999</v>
      </c>
      <c r="AB54" s="9">
        <v>9</v>
      </c>
      <c r="AC54" s="73">
        <f t="shared" si="12"/>
        <v>34875.036</v>
      </c>
      <c r="AD54" s="73">
        <f t="shared" si="13"/>
        <v>223458.56399999998</v>
      </c>
    </row>
    <row r="55" spans="2:30" ht="30" x14ac:dyDescent="0.25">
      <c r="B55" s="9">
        <v>52</v>
      </c>
      <c r="C55" s="9" t="s">
        <v>193</v>
      </c>
      <c r="D55" s="9" t="s">
        <v>115</v>
      </c>
      <c r="E55" s="66">
        <v>237.31989999999996</v>
      </c>
      <c r="F55" s="66">
        <f t="shared" si="1"/>
        <v>2554.4876716099993</v>
      </c>
      <c r="G55" s="77">
        <v>5</v>
      </c>
      <c r="H55" s="77">
        <f t="shared" si="2"/>
        <v>16.399999999999999</v>
      </c>
      <c r="I55" s="66">
        <v>2013</v>
      </c>
      <c r="J55" s="66">
        <v>2022</v>
      </c>
      <c r="K55" s="9">
        <f t="shared" si="3"/>
        <v>9</v>
      </c>
      <c r="L55" s="9">
        <v>35</v>
      </c>
      <c r="M55" s="67">
        <v>0.1</v>
      </c>
      <c r="N55" s="68">
        <f t="shared" si="4"/>
        <v>2.5714285714285714E-2</v>
      </c>
      <c r="O55" s="69">
        <v>1300</v>
      </c>
      <c r="P55" s="69">
        <f t="shared" si="5"/>
        <v>3320833.9730929993</v>
      </c>
      <c r="Q55" s="69">
        <f t="shared" si="6"/>
        <v>768535.86234437989</v>
      </c>
      <c r="R55" s="69">
        <f t="shared" si="0"/>
        <v>2552298.1107486193</v>
      </c>
      <c r="S55" s="70">
        <v>0</v>
      </c>
      <c r="T55" s="69">
        <f t="shared" si="7"/>
        <v>2552298.1107486193</v>
      </c>
      <c r="U55" s="72">
        <f t="shared" si="8"/>
        <v>999.14285714285711</v>
      </c>
      <c r="X55" s="72">
        <f t="shared" si="9"/>
        <v>806517.49919999996</v>
      </c>
      <c r="Y55" s="73">
        <f t="shared" si="10"/>
        <v>80651.749920000002</v>
      </c>
      <c r="Z55" s="7">
        <v>60</v>
      </c>
      <c r="AA55" s="73">
        <f t="shared" si="11"/>
        <v>12097.762488</v>
      </c>
      <c r="AB55" s="9">
        <v>9</v>
      </c>
      <c r="AC55" s="73">
        <f t="shared" si="12"/>
        <v>108879.86239200001</v>
      </c>
      <c r="AD55" s="73">
        <f t="shared" si="13"/>
        <v>697637.63680799992</v>
      </c>
    </row>
    <row r="56" spans="2:30" ht="30" x14ac:dyDescent="0.25">
      <c r="B56" s="9">
        <v>53</v>
      </c>
      <c r="C56" s="9" t="s">
        <v>194</v>
      </c>
      <c r="D56" s="9" t="s">
        <v>160</v>
      </c>
      <c r="E56" s="66">
        <v>1958.4559999999999</v>
      </c>
      <c r="F56" s="66">
        <f t="shared" si="1"/>
        <v>21080.624538399999</v>
      </c>
      <c r="G56" s="77">
        <v>0</v>
      </c>
      <c r="H56" s="77">
        <f t="shared" si="2"/>
        <v>0</v>
      </c>
      <c r="I56" s="66">
        <v>2013</v>
      </c>
      <c r="J56" s="66">
        <v>2022</v>
      </c>
      <c r="K56" s="9">
        <f t="shared" si="3"/>
        <v>9</v>
      </c>
      <c r="L56" s="9">
        <v>60</v>
      </c>
      <c r="M56" s="67">
        <v>0.1</v>
      </c>
      <c r="N56" s="68">
        <f t="shared" si="4"/>
        <v>1.5000000000000001E-2</v>
      </c>
      <c r="O56" s="69">
        <v>1200</v>
      </c>
      <c r="P56" s="69">
        <f t="shared" si="5"/>
        <v>25296749.446079999</v>
      </c>
      <c r="Q56" s="69">
        <f t="shared" si="6"/>
        <v>3415061.1752208001</v>
      </c>
      <c r="R56" s="69">
        <f t="shared" si="0"/>
        <v>21881688.270859201</v>
      </c>
      <c r="S56" s="70">
        <v>0</v>
      </c>
      <c r="T56" s="69">
        <f t="shared" si="7"/>
        <v>21881688.270859201</v>
      </c>
      <c r="U56" s="72">
        <f t="shared" si="8"/>
        <v>1038</v>
      </c>
      <c r="X56" s="72">
        <f t="shared" si="9"/>
        <v>6109589.6400000006</v>
      </c>
      <c r="Y56" s="73">
        <f t="shared" si="10"/>
        <v>610958.96400000004</v>
      </c>
      <c r="Z56" s="7">
        <v>35</v>
      </c>
      <c r="AA56" s="73">
        <f t="shared" si="11"/>
        <v>157103.73360000004</v>
      </c>
      <c r="AB56" s="9">
        <v>9</v>
      </c>
      <c r="AC56" s="73">
        <f t="shared" si="12"/>
        <v>1413933.6024000002</v>
      </c>
      <c r="AD56" s="73">
        <f t="shared" si="13"/>
        <v>4695656.0376000004</v>
      </c>
    </row>
    <row r="57" spans="2:30" ht="45" x14ac:dyDescent="0.25">
      <c r="B57" s="9">
        <v>54</v>
      </c>
      <c r="C57" s="9" t="s">
        <v>195</v>
      </c>
      <c r="D57" s="9" t="s">
        <v>196</v>
      </c>
      <c r="E57" s="66">
        <v>490.70159999999998</v>
      </c>
      <c r="F57" s="66">
        <f t="shared" si="1"/>
        <v>5281.8629522399997</v>
      </c>
      <c r="G57" s="77">
        <v>4.5</v>
      </c>
      <c r="H57" s="77">
        <f t="shared" si="2"/>
        <v>14.76</v>
      </c>
      <c r="I57" s="66">
        <v>2013</v>
      </c>
      <c r="J57" s="66">
        <v>2022</v>
      </c>
      <c r="K57" s="9">
        <f t="shared" si="3"/>
        <v>9</v>
      </c>
      <c r="L57" s="9">
        <v>35</v>
      </c>
      <c r="M57" s="67">
        <v>0.1</v>
      </c>
      <c r="N57" s="68">
        <f t="shared" si="4"/>
        <v>2.5714285714285714E-2</v>
      </c>
      <c r="O57" s="69">
        <v>1200</v>
      </c>
      <c r="P57" s="69">
        <f t="shared" si="5"/>
        <v>6338235.542688</v>
      </c>
      <c r="Q57" s="69">
        <f t="shared" si="6"/>
        <v>1466848.7970220798</v>
      </c>
      <c r="R57" s="69">
        <f t="shared" si="0"/>
        <v>4871386.74566592</v>
      </c>
      <c r="S57" s="70">
        <v>0</v>
      </c>
      <c r="T57" s="69">
        <f t="shared" si="7"/>
        <v>4871386.74566592</v>
      </c>
      <c r="U57" s="72">
        <f t="shared" si="8"/>
        <v>922.28571428571433</v>
      </c>
      <c r="X57" s="72">
        <f t="shared" si="9"/>
        <v>3320833.9730929993</v>
      </c>
      <c r="Y57" s="73">
        <f t="shared" si="10"/>
        <v>332083.39730929997</v>
      </c>
      <c r="Z57" s="7">
        <v>35</v>
      </c>
      <c r="AA57" s="73">
        <f t="shared" si="11"/>
        <v>85392.873593819982</v>
      </c>
      <c r="AB57" s="9">
        <v>9</v>
      </c>
      <c r="AC57" s="73">
        <f t="shared" si="12"/>
        <v>768535.86234437989</v>
      </c>
      <c r="AD57" s="73">
        <f t="shared" si="13"/>
        <v>2552298.1107486193</v>
      </c>
    </row>
    <row r="58" spans="2:30" ht="45" x14ac:dyDescent="0.25">
      <c r="B58" s="9">
        <v>55</v>
      </c>
      <c r="C58" s="9" t="s">
        <v>197</v>
      </c>
      <c r="D58" s="9" t="s">
        <v>196</v>
      </c>
      <c r="E58" s="66">
        <v>490.70159999999998</v>
      </c>
      <c r="F58" s="66">
        <f t="shared" si="1"/>
        <v>5281.8629522399997</v>
      </c>
      <c r="G58" s="77">
        <v>4.5</v>
      </c>
      <c r="H58" s="77">
        <f t="shared" si="2"/>
        <v>14.76</v>
      </c>
      <c r="I58" s="66">
        <v>2013</v>
      </c>
      <c r="J58" s="66">
        <v>2022</v>
      </c>
      <c r="K58" s="9">
        <f t="shared" si="3"/>
        <v>9</v>
      </c>
      <c r="L58" s="9">
        <v>35</v>
      </c>
      <c r="M58" s="67">
        <v>0.1</v>
      </c>
      <c r="N58" s="68">
        <f t="shared" si="4"/>
        <v>2.5714285714285714E-2</v>
      </c>
      <c r="O58" s="69">
        <v>1200</v>
      </c>
      <c r="P58" s="69">
        <f t="shared" si="5"/>
        <v>6338235.542688</v>
      </c>
      <c r="Q58" s="69">
        <f t="shared" si="6"/>
        <v>1466848.7970220798</v>
      </c>
      <c r="R58" s="69">
        <f t="shared" si="0"/>
        <v>4871386.74566592</v>
      </c>
      <c r="S58" s="70">
        <v>0</v>
      </c>
      <c r="T58" s="69">
        <f t="shared" si="7"/>
        <v>4871386.74566592</v>
      </c>
      <c r="U58" s="72">
        <f t="shared" si="8"/>
        <v>922.28571428571433</v>
      </c>
      <c r="X58" s="72">
        <f t="shared" si="9"/>
        <v>25296749.446079999</v>
      </c>
      <c r="Y58" s="73">
        <f t="shared" si="10"/>
        <v>2529674.9446080001</v>
      </c>
      <c r="Z58" s="7">
        <v>60</v>
      </c>
      <c r="AA58" s="73">
        <f t="shared" si="11"/>
        <v>379451.2416912</v>
      </c>
      <c r="AB58" s="9">
        <v>9</v>
      </c>
      <c r="AC58" s="73">
        <f t="shared" si="12"/>
        <v>3415061.1752208001</v>
      </c>
      <c r="AD58" s="73">
        <f t="shared" si="13"/>
        <v>21881688.270859201</v>
      </c>
    </row>
    <row r="59" spans="2:30" ht="45" x14ac:dyDescent="0.25">
      <c r="B59" s="9">
        <v>56</v>
      </c>
      <c r="C59" s="9" t="s">
        <v>198</v>
      </c>
      <c r="D59" s="9" t="s">
        <v>143</v>
      </c>
      <c r="E59" s="66">
        <v>400</v>
      </c>
      <c r="F59" s="66">
        <f t="shared" si="1"/>
        <v>4305.5599999999995</v>
      </c>
      <c r="G59" s="77">
        <v>2</v>
      </c>
      <c r="H59" s="77">
        <f t="shared" si="2"/>
        <v>6.56</v>
      </c>
      <c r="I59" s="66">
        <v>2013</v>
      </c>
      <c r="J59" s="66">
        <v>2022</v>
      </c>
      <c r="K59" s="9">
        <f t="shared" si="3"/>
        <v>9</v>
      </c>
      <c r="L59" s="9">
        <v>60</v>
      </c>
      <c r="M59" s="67">
        <v>0.1</v>
      </c>
      <c r="N59" s="68">
        <f t="shared" si="4"/>
        <v>1.5000000000000001E-2</v>
      </c>
      <c r="O59" s="69">
        <v>1200</v>
      </c>
      <c r="P59" s="69">
        <f t="shared" si="5"/>
        <v>5166671.9999999991</v>
      </c>
      <c r="Q59" s="69">
        <f t="shared" si="6"/>
        <v>697500.71999999986</v>
      </c>
      <c r="R59" s="69">
        <f t="shared" si="0"/>
        <v>4469171.2799999993</v>
      </c>
      <c r="S59" s="70">
        <v>0</v>
      </c>
      <c r="T59" s="69">
        <f t="shared" si="7"/>
        <v>4469171.2799999993</v>
      </c>
      <c r="U59" s="72">
        <f t="shared" si="8"/>
        <v>1038</v>
      </c>
      <c r="X59" s="72">
        <f t="shared" si="9"/>
        <v>6338235.542688</v>
      </c>
      <c r="Y59" s="73">
        <f t="shared" si="10"/>
        <v>633823.55426880007</v>
      </c>
      <c r="Z59" s="7">
        <v>35</v>
      </c>
      <c r="AA59" s="73">
        <f t="shared" si="11"/>
        <v>162983.19966912002</v>
      </c>
      <c r="AB59" s="9">
        <v>9</v>
      </c>
      <c r="AC59" s="73">
        <f t="shared" si="12"/>
        <v>1466848.79702208</v>
      </c>
      <c r="AD59" s="73">
        <f t="shared" si="13"/>
        <v>4871386.74566592</v>
      </c>
    </row>
    <row r="60" spans="2:30" ht="45" x14ac:dyDescent="0.25">
      <c r="B60" s="9">
        <v>57</v>
      </c>
      <c r="C60" s="9" t="s">
        <v>199</v>
      </c>
      <c r="D60" s="9" t="s">
        <v>196</v>
      </c>
      <c r="E60" s="66">
        <v>602.74260000000004</v>
      </c>
      <c r="F60" s="66">
        <f t="shared" si="1"/>
        <v>6487.86107214</v>
      </c>
      <c r="G60" s="77">
        <v>4.5</v>
      </c>
      <c r="H60" s="77">
        <f t="shared" si="2"/>
        <v>14.76</v>
      </c>
      <c r="I60" s="66">
        <v>2013</v>
      </c>
      <c r="J60" s="66">
        <v>2022</v>
      </c>
      <c r="K60" s="9">
        <f t="shared" si="3"/>
        <v>9</v>
      </c>
      <c r="L60" s="9">
        <v>35</v>
      </c>
      <c r="M60" s="67">
        <v>0.1</v>
      </c>
      <c r="N60" s="68">
        <f t="shared" si="4"/>
        <v>2.5714285714285714E-2</v>
      </c>
      <c r="O60" s="69">
        <v>1200</v>
      </c>
      <c r="P60" s="69">
        <f t="shared" si="5"/>
        <v>7785433.286568</v>
      </c>
      <c r="Q60" s="69">
        <f t="shared" si="6"/>
        <v>1801771.7034628801</v>
      </c>
      <c r="R60" s="69">
        <f t="shared" si="0"/>
        <v>5983661.5831051199</v>
      </c>
      <c r="S60" s="70">
        <v>0</v>
      </c>
      <c r="T60" s="69">
        <f t="shared" si="7"/>
        <v>5983661.5831051199</v>
      </c>
      <c r="U60" s="72">
        <f t="shared" si="8"/>
        <v>922.28571428571422</v>
      </c>
      <c r="X60" s="72">
        <f t="shared" si="9"/>
        <v>6338235.542688</v>
      </c>
      <c r="Y60" s="73">
        <f t="shared" si="10"/>
        <v>633823.55426880007</v>
      </c>
      <c r="Z60" s="7">
        <v>35</v>
      </c>
      <c r="AA60" s="73">
        <f t="shared" si="11"/>
        <v>162983.19966912002</v>
      </c>
      <c r="AB60" s="9">
        <v>9</v>
      </c>
      <c r="AC60" s="73">
        <f t="shared" si="12"/>
        <v>1466848.79702208</v>
      </c>
      <c r="AD60" s="73">
        <f t="shared" si="13"/>
        <v>4871386.74566592</v>
      </c>
    </row>
    <row r="61" spans="2:30" ht="45" x14ac:dyDescent="0.25">
      <c r="B61" s="9">
        <v>58</v>
      </c>
      <c r="C61" s="9" t="s">
        <v>200</v>
      </c>
      <c r="D61" s="9" t="s">
        <v>196</v>
      </c>
      <c r="E61" s="66">
        <v>602.74260000000004</v>
      </c>
      <c r="F61" s="66">
        <f t="shared" si="1"/>
        <v>6487.86107214</v>
      </c>
      <c r="G61" s="77">
        <v>4.5</v>
      </c>
      <c r="H61" s="77">
        <f t="shared" si="2"/>
        <v>14.76</v>
      </c>
      <c r="I61" s="66">
        <v>2013</v>
      </c>
      <c r="J61" s="66">
        <v>2022</v>
      </c>
      <c r="K61" s="9">
        <f t="shared" si="3"/>
        <v>9</v>
      </c>
      <c r="L61" s="9">
        <v>35</v>
      </c>
      <c r="M61" s="67">
        <v>0.1</v>
      </c>
      <c r="N61" s="68">
        <f t="shared" si="4"/>
        <v>2.5714285714285714E-2</v>
      </c>
      <c r="O61" s="69">
        <v>1200</v>
      </c>
      <c r="P61" s="69">
        <f t="shared" si="5"/>
        <v>7785433.286568</v>
      </c>
      <c r="Q61" s="69">
        <f t="shared" si="6"/>
        <v>1801771.7034628801</v>
      </c>
      <c r="R61" s="69">
        <f t="shared" si="0"/>
        <v>5983661.5831051199</v>
      </c>
      <c r="S61" s="70">
        <v>0</v>
      </c>
      <c r="T61" s="69">
        <f t="shared" si="7"/>
        <v>5983661.5831051199</v>
      </c>
      <c r="U61" s="72">
        <f t="shared" si="8"/>
        <v>922.28571428571422</v>
      </c>
      <c r="X61" s="72">
        <f t="shared" si="9"/>
        <v>5166671.9999999991</v>
      </c>
      <c r="Y61" s="73">
        <f t="shared" si="10"/>
        <v>516667.19999999995</v>
      </c>
      <c r="Z61" s="7">
        <v>60</v>
      </c>
      <c r="AA61" s="73">
        <f t="shared" si="11"/>
        <v>77500.079999999987</v>
      </c>
      <c r="AB61" s="9">
        <v>9</v>
      </c>
      <c r="AC61" s="73">
        <f t="shared" si="12"/>
        <v>697500.71999999986</v>
      </c>
      <c r="AD61" s="73">
        <f t="shared" si="13"/>
        <v>4469171.2799999993</v>
      </c>
    </row>
    <row r="62" spans="2:30" ht="45" x14ac:dyDescent="0.25">
      <c r="B62" s="9">
        <v>59</v>
      </c>
      <c r="C62" s="9" t="s">
        <v>201</v>
      </c>
      <c r="D62" s="9" t="s">
        <v>143</v>
      </c>
      <c r="E62" s="66">
        <v>287</v>
      </c>
      <c r="F62" s="66">
        <f t="shared" si="1"/>
        <v>3089.2392999999997</v>
      </c>
      <c r="G62" s="77">
        <v>2</v>
      </c>
      <c r="H62" s="77">
        <f t="shared" si="2"/>
        <v>6.56</v>
      </c>
      <c r="I62" s="66">
        <v>2013</v>
      </c>
      <c r="J62" s="66">
        <v>2022</v>
      </c>
      <c r="K62" s="9">
        <f t="shared" si="3"/>
        <v>9</v>
      </c>
      <c r="L62" s="9">
        <v>60</v>
      </c>
      <c r="M62" s="67">
        <v>0.1</v>
      </c>
      <c r="N62" s="68">
        <f t="shared" si="4"/>
        <v>1.5000000000000001E-2</v>
      </c>
      <c r="O62" s="69">
        <v>1200</v>
      </c>
      <c r="P62" s="69">
        <f t="shared" si="5"/>
        <v>3707087.1599999997</v>
      </c>
      <c r="Q62" s="69">
        <f t="shared" si="6"/>
        <v>500456.76659999997</v>
      </c>
      <c r="R62" s="69">
        <f t="shared" si="0"/>
        <v>3206630.3933999995</v>
      </c>
      <c r="S62" s="70">
        <v>0</v>
      </c>
      <c r="T62" s="69">
        <f t="shared" si="7"/>
        <v>3206630.3933999995</v>
      </c>
      <c r="U62" s="72">
        <f t="shared" si="8"/>
        <v>1038</v>
      </c>
      <c r="X62" s="72">
        <f t="shared" si="9"/>
        <v>7785433.286568</v>
      </c>
      <c r="Y62" s="73">
        <f t="shared" si="10"/>
        <v>778543.32865680009</v>
      </c>
      <c r="Z62" s="7">
        <v>35</v>
      </c>
      <c r="AA62" s="73">
        <f t="shared" si="11"/>
        <v>200196.85594032001</v>
      </c>
      <c r="AB62" s="9">
        <v>9</v>
      </c>
      <c r="AC62" s="73">
        <f t="shared" si="12"/>
        <v>1801771.7034628801</v>
      </c>
      <c r="AD62" s="73">
        <f t="shared" si="13"/>
        <v>5983661.5831051199</v>
      </c>
    </row>
    <row r="63" spans="2:30" ht="30" x14ac:dyDescent="0.25">
      <c r="B63" s="9">
        <v>60</v>
      </c>
      <c r="C63" s="9" t="s">
        <v>211</v>
      </c>
      <c r="D63" s="9" t="s">
        <v>115</v>
      </c>
      <c r="E63" s="66">
        <v>1129.26</v>
      </c>
      <c r="F63" s="66">
        <f t="shared" si="1"/>
        <v>12155.241714</v>
      </c>
      <c r="G63" s="77">
        <v>5</v>
      </c>
      <c r="H63" s="77">
        <f t="shared" si="2"/>
        <v>16.399999999999999</v>
      </c>
      <c r="I63" s="66">
        <v>2013</v>
      </c>
      <c r="J63" s="66">
        <v>2022</v>
      </c>
      <c r="K63" s="9">
        <f t="shared" si="3"/>
        <v>9</v>
      </c>
      <c r="L63" s="9">
        <v>35</v>
      </c>
      <c r="M63" s="67">
        <v>0.1</v>
      </c>
      <c r="N63" s="68">
        <f t="shared" si="4"/>
        <v>2.5714285714285714E-2</v>
      </c>
      <c r="O63" s="69">
        <v>1200</v>
      </c>
      <c r="P63" s="69">
        <f t="shared" si="5"/>
        <v>14586290.0568</v>
      </c>
      <c r="Q63" s="69">
        <f t="shared" si="6"/>
        <v>3375684.2702879999</v>
      </c>
      <c r="R63" s="69">
        <f t="shared" si="0"/>
        <v>11210605.786512</v>
      </c>
      <c r="S63" s="70">
        <v>0</v>
      </c>
      <c r="T63" s="69">
        <f t="shared" si="7"/>
        <v>11210605.786512</v>
      </c>
      <c r="U63" s="72">
        <f t="shared" si="8"/>
        <v>922.28571428571433</v>
      </c>
      <c r="X63" s="72">
        <f t="shared" si="9"/>
        <v>7785433.286568</v>
      </c>
      <c r="Y63" s="73">
        <f t="shared" si="10"/>
        <v>778543.32865680009</v>
      </c>
      <c r="Z63" s="7">
        <v>35</v>
      </c>
      <c r="AA63" s="73">
        <f t="shared" si="11"/>
        <v>200196.85594032001</v>
      </c>
      <c r="AB63" s="9">
        <v>9</v>
      </c>
      <c r="AC63" s="73">
        <f t="shared" si="12"/>
        <v>1801771.7034628801</v>
      </c>
      <c r="AD63" s="73">
        <f t="shared" si="13"/>
        <v>5983661.5831051199</v>
      </c>
    </row>
    <row r="64" spans="2:30" ht="30" x14ac:dyDescent="0.25">
      <c r="B64" s="9">
        <v>61</v>
      </c>
      <c r="C64" s="9" t="s">
        <v>212</v>
      </c>
      <c r="D64" s="9" t="s">
        <v>115</v>
      </c>
      <c r="E64" s="66">
        <v>1736.085</v>
      </c>
      <c r="F64" s="66">
        <f t="shared" si="1"/>
        <v>18687.045331500001</v>
      </c>
      <c r="G64" s="77">
        <v>4.5</v>
      </c>
      <c r="H64" s="77">
        <f t="shared" si="2"/>
        <v>14.76</v>
      </c>
      <c r="I64" s="66">
        <v>2013</v>
      </c>
      <c r="J64" s="66">
        <v>2022</v>
      </c>
      <c r="K64" s="9">
        <f t="shared" si="3"/>
        <v>9</v>
      </c>
      <c r="L64" s="9">
        <v>35</v>
      </c>
      <c r="M64" s="67">
        <v>0.1</v>
      </c>
      <c r="N64" s="68">
        <f t="shared" si="4"/>
        <v>2.5714285714285714E-2</v>
      </c>
      <c r="O64" s="69">
        <v>1200</v>
      </c>
      <c r="P64" s="69">
        <f t="shared" si="5"/>
        <v>22424454.397800002</v>
      </c>
      <c r="Q64" s="69">
        <f t="shared" si="6"/>
        <v>5189659.4463480003</v>
      </c>
      <c r="R64" s="69">
        <f t="shared" si="0"/>
        <v>17234794.951452002</v>
      </c>
      <c r="S64" s="70">
        <v>0</v>
      </c>
      <c r="T64" s="69">
        <f t="shared" si="7"/>
        <v>17234794.951452002</v>
      </c>
      <c r="U64" s="72">
        <f t="shared" si="8"/>
        <v>922.28571428571433</v>
      </c>
      <c r="X64" s="72">
        <f t="shared" si="9"/>
        <v>3707087.1599999997</v>
      </c>
      <c r="Y64" s="73">
        <f t="shared" si="10"/>
        <v>370708.71600000001</v>
      </c>
      <c r="Z64" s="7">
        <v>60</v>
      </c>
      <c r="AA64" s="73">
        <f t="shared" si="11"/>
        <v>55606.307399999998</v>
      </c>
      <c r="AB64" s="9">
        <v>9</v>
      </c>
      <c r="AC64" s="73">
        <f t="shared" si="12"/>
        <v>500456.76659999997</v>
      </c>
      <c r="AD64" s="73">
        <f t="shared" si="13"/>
        <v>3206630.3933999995</v>
      </c>
    </row>
    <row r="65" spans="2:32" ht="45" x14ac:dyDescent="0.25">
      <c r="B65" s="9">
        <v>62</v>
      </c>
      <c r="C65" s="9" t="s">
        <v>213</v>
      </c>
      <c r="D65" s="9" t="s">
        <v>119</v>
      </c>
      <c r="E65" s="66">
        <v>489.81</v>
      </c>
      <c r="F65" s="66">
        <f t="shared" si="1"/>
        <v>5272.2658590000001</v>
      </c>
      <c r="G65" s="77">
        <f>22-4.5-5</f>
        <v>12.5</v>
      </c>
      <c r="H65" s="77">
        <f t="shared" si="2"/>
        <v>41</v>
      </c>
      <c r="I65" s="66">
        <v>2013</v>
      </c>
      <c r="J65" s="66">
        <v>2022</v>
      </c>
      <c r="K65" s="9">
        <f t="shared" si="3"/>
        <v>9</v>
      </c>
      <c r="L65" s="9">
        <v>35</v>
      </c>
      <c r="M65" s="67">
        <v>0.1</v>
      </c>
      <c r="N65" s="68">
        <f t="shared" si="4"/>
        <v>2.5714285714285714E-2</v>
      </c>
      <c r="O65" s="69">
        <v>1600</v>
      </c>
      <c r="P65" s="69">
        <f t="shared" si="5"/>
        <v>8435625.374400001</v>
      </c>
      <c r="Q65" s="69">
        <f t="shared" si="6"/>
        <v>1952244.7295040002</v>
      </c>
      <c r="R65" s="69">
        <f t="shared" si="0"/>
        <v>6483380.6448960006</v>
      </c>
      <c r="S65" s="70">
        <v>0</v>
      </c>
      <c r="T65" s="69">
        <f t="shared" si="7"/>
        <v>6483380.6448960006</v>
      </c>
      <c r="U65" s="72">
        <f t="shared" si="8"/>
        <v>1229.7142857142858</v>
      </c>
      <c r="X65" s="72">
        <f>SUM(X6:X64)</f>
        <v>765625094.18818152</v>
      </c>
      <c r="Y65" s="72">
        <f t="shared" ref="Y65:AF65" si="14">SUM(Y6:Y64)</f>
        <v>76562509.418818161</v>
      </c>
      <c r="Z65" s="72"/>
      <c r="AA65" s="72">
        <f t="shared" si="14"/>
        <v>18879749.652235854</v>
      </c>
      <c r="AB65" s="72"/>
      <c r="AC65" s="72">
        <f t="shared" si="14"/>
        <v>169917746.8701227</v>
      </c>
      <c r="AD65" s="75">
        <f t="shared" si="14"/>
        <v>595707347.31805861</v>
      </c>
      <c r="AE65" s="72">
        <f t="shared" si="14"/>
        <v>0</v>
      </c>
      <c r="AF65" s="72">
        <f t="shared" si="14"/>
        <v>0</v>
      </c>
    </row>
    <row r="66" spans="2:32" ht="30" x14ac:dyDescent="0.25">
      <c r="B66" s="9">
        <v>63</v>
      </c>
      <c r="C66" s="9" t="s">
        <v>214</v>
      </c>
      <c r="D66" s="9" t="s">
        <v>115</v>
      </c>
      <c r="E66" s="66">
        <v>1259.76</v>
      </c>
      <c r="F66" s="66">
        <f t="shared" si="1"/>
        <v>13559.930664</v>
      </c>
      <c r="G66" s="77">
        <f>11.3-6.8</f>
        <v>4.5000000000000009</v>
      </c>
      <c r="H66" s="77">
        <f t="shared" si="2"/>
        <v>14.760000000000002</v>
      </c>
      <c r="I66" s="66">
        <v>2013</v>
      </c>
      <c r="J66" s="66">
        <v>2022</v>
      </c>
      <c r="K66" s="9">
        <f t="shared" si="3"/>
        <v>9</v>
      </c>
      <c r="L66" s="9">
        <v>35</v>
      </c>
      <c r="M66" s="67">
        <v>0.1</v>
      </c>
      <c r="N66" s="68">
        <f t="shared" si="4"/>
        <v>2.5714285714285714E-2</v>
      </c>
      <c r="O66" s="69">
        <v>1200</v>
      </c>
      <c r="P66" s="69">
        <f t="shared" si="5"/>
        <v>16271916.796799999</v>
      </c>
      <c r="Q66" s="69">
        <f t="shared" si="6"/>
        <v>3765786.4586879998</v>
      </c>
      <c r="R66" s="69">
        <f t="shared" si="0"/>
        <v>12506130.338111999</v>
      </c>
      <c r="S66" s="70">
        <v>0</v>
      </c>
      <c r="T66" s="69">
        <f t="shared" si="7"/>
        <v>12506130.338111999</v>
      </c>
      <c r="U66" s="72">
        <f t="shared" si="8"/>
        <v>922.28571428571422</v>
      </c>
      <c r="X66" s="72">
        <f t="shared" si="9"/>
        <v>22424454.397800002</v>
      </c>
      <c r="AA66" s="73" t="e">
        <f t="shared" si="11"/>
        <v>#DIV/0!</v>
      </c>
    </row>
    <row r="67" spans="2:32" ht="30" x14ac:dyDescent="0.25">
      <c r="B67" s="9">
        <v>64</v>
      </c>
      <c r="C67" s="9" t="s">
        <v>215</v>
      </c>
      <c r="D67" s="9" t="s">
        <v>115</v>
      </c>
      <c r="E67" s="66">
        <v>257.81</v>
      </c>
      <c r="F67" s="66">
        <f t="shared" si="1"/>
        <v>2775.0410590000001</v>
      </c>
      <c r="G67" s="77">
        <f>22-9-5</f>
        <v>8</v>
      </c>
      <c r="H67" s="77">
        <f t="shared" si="2"/>
        <v>26.24</v>
      </c>
      <c r="I67" s="66">
        <v>2013</v>
      </c>
      <c r="J67" s="66">
        <v>2022</v>
      </c>
      <c r="K67" s="9">
        <f t="shared" si="3"/>
        <v>9</v>
      </c>
      <c r="L67" s="9">
        <v>35</v>
      </c>
      <c r="M67" s="67">
        <v>0.1</v>
      </c>
      <c r="N67" s="68">
        <f t="shared" si="4"/>
        <v>2.5714285714285714E-2</v>
      </c>
      <c r="O67" s="69">
        <v>1250</v>
      </c>
      <c r="P67" s="69">
        <f t="shared" si="5"/>
        <v>3468801.32375</v>
      </c>
      <c r="Q67" s="69">
        <f t="shared" si="6"/>
        <v>802779.734925</v>
      </c>
      <c r="R67" s="69">
        <f t="shared" si="0"/>
        <v>2666021.588825</v>
      </c>
      <c r="S67" s="70">
        <v>0</v>
      </c>
      <c r="T67" s="69">
        <f t="shared" si="7"/>
        <v>2666021.588825</v>
      </c>
      <c r="U67" s="72">
        <f t="shared" si="8"/>
        <v>960.71428571428567</v>
      </c>
      <c r="X67" s="72">
        <f t="shared" si="9"/>
        <v>8435625.374400001</v>
      </c>
    </row>
    <row r="68" spans="2:32" ht="30" x14ac:dyDescent="0.25">
      <c r="B68" s="9">
        <v>65</v>
      </c>
      <c r="C68" s="9" t="s">
        <v>216</v>
      </c>
      <c r="D68" s="9" t="s">
        <v>115</v>
      </c>
      <c r="E68" s="66">
        <v>650.76</v>
      </c>
      <c r="F68" s="66">
        <f t="shared" si="1"/>
        <v>7004.7155639999992</v>
      </c>
      <c r="G68" s="77">
        <f>22-11.3-5</f>
        <v>5.6999999999999993</v>
      </c>
      <c r="H68" s="77">
        <f t="shared" si="2"/>
        <v>18.695999999999998</v>
      </c>
      <c r="I68" s="66">
        <v>2013</v>
      </c>
      <c r="J68" s="66">
        <v>2022</v>
      </c>
      <c r="K68" s="9">
        <f t="shared" si="3"/>
        <v>9</v>
      </c>
      <c r="L68" s="9">
        <v>35</v>
      </c>
      <c r="M68" s="67">
        <v>0.1</v>
      </c>
      <c r="N68" s="68">
        <f t="shared" si="4"/>
        <v>2.5714285714285714E-2</v>
      </c>
      <c r="O68" s="69">
        <v>1200</v>
      </c>
      <c r="P68" s="69">
        <f t="shared" si="5"/>
        <v>8405658.6767999995</v>
      </c>
      <c r="Q68" s="69">
        <f t="shared" si="6"/>
        <v>1945309.5794879999</v>
      </c>
      <c r="R68" s="69">
        <f t="shared" si="0"/>
        <v>6460349.0973119996</v>
      </c>
      <c r="S68" s="70">
        <v>0</v>
      </c>
      <c r="T68" s="69">
        <f t="shared" si="7"/>
        <v>6460349.0973119996</v>
      </c>
      <c r="U68" s="72">
        <f t="shared" si="8"/>
        <v>922.28571428571433</v>
      </c>
      <c r="X68" s="72">
        <f t="shared" si="9"/>
        <v>16271916.796799999</v>
      </c>
    </row>
    <row r="69" spans="2:32" ht="30" x14ac:dyDescent="0.25">
      <c r="B69" s="9">
        <v>66</v>
      </c>
      <c r="C69" s="9" t="s">
        <v>217</v>
      </c>
      <c r="D69" s="9" t="s">
        <v>115</v>
      </c>
      <c r="E69" s="66">
        <v>650.76</v>
      </c>
      <c r="F69" s="66">
        <f t="shared" ref="F69:F118" si="15">E69*10.7639</f>
        <v>7004.7155639999992</v>
      </c>
      <c r="G69" s="77">
        <f>22-16.9</f>
        <v>5.1000000000000014</v>
      </c>
      <c r="H69" s="77">
        <f t="shared" ref="H69:H118" si="16">G69*3.28</f>
        <v>16.728000000000005</v>
      </c>
      <c r="I69" s="66">
        <v>2013</v>
      </c>
      <c r="J69" s="66">
        <v>2022</v>
      </c>
      <c r="K69" s="9">
        <f t="shared" ref="K69:K118" si="17">J69-I69</f>
        <v>9</v>
      </c>
      <c r="L69" s="9">
        <v>35</v>
      </c>
      <c r="M69" s="67">
        <v>0.1</v>
      </c>
      <c r="N69" s="68">
        <f t="shared" ref="N69:N118" si="18">(1-M69)/L69</f>
        <v>2.5714285714285714E-2</v>
      </c>
      <c r="O69" s="69">
        <v>1200</v>
      </c>
      <c r="P69" s="69">
        <f t="shared" si="5"/>
        <v>8405658.6767999995</v>
      </c>
      <c r="Q69" s="69">
        <f t="shared" si="6"/>
        <v>1945309.5794879999</v>
      </c>
      <c r="R69" s="69">
        <f t="shared" si="0"/>
        <v>6460349.0973119996</v>
      </c>
      <c r="S69" s="70">
        <v>0</v>
      </c>
      <c r="T69" s="69">
        <f t="shared" ref="T69:T118" si="19">IF(R69&gt;M69*P69,R69*(1+S69),P69*M69)</f>
        <v>6460349.0973119996</v>
      </c>
      <c r="U69" s="72">
        <f t="shared" ref="U69:U118" si="20">T69/F69</f>
        <v>922.28571428571433</v>
      </c>
      <c r="X69" s="72">
        <f t="shared" si="9"/>
        <v>3468801.32375</v>
      </c>
    </row>
    <row r="70" spans="2:32" ht="30" x14ac:dyDescent="0.25">
      <c r="B70" s="9">
        <v>67</v>
      </c>
      <c r="C70" s="9" t="s">
        <v>219</v>
      </c>
      <c r="D70" s="9" t="s">
        <v>115</v>
      </c>
      <c r="E70" s="66">
        <v>350</v>
      </c>
      <c r="F70" s="66">
        <f t="shared" si="15"/>
        <v>3767.3649999999998</v>
      </c>
      <c r="G70" s="77">
        <v>7</v>
      </c>
      <c r="H70" s="77">
        <f t="shared" si="16"/>
        <v>22.959999999999997</v>
      </c>
      <c r="I70" s="66">
        <v>2013</v>
      </c>
      <c r="J70" s="66">
        <v>2022</v>
      </c>
      <c r="K70" s="9">
        <f t="shared" si="17"/>
        <v>9</v>
      </c>
      <c r="L70" s="9">
        <v>35</v>
      </c>
      <c r="M70" s="67">
        <v>0.1</v>
      </c>
      <c r="N70" s="68">
        <f t="shared" si="18"/>
        <v>2.5714285714285714E-2</v>
      </c>
      <c r="O70" s="69">
        <v>1250</v>
      </c>
      <c r="P70" s="69">
        <f t="shared" si="5"/>
        <v>4709206.25</v>
      </c>
      <c r="Q70" s="69">
        <f t="shared" si="6"/>
        <v>1089844.875</v>
      </c>
      <c r="R70" s="69">
        <f t="shared" si="0"/>
        <v>3619361.375</v>
      </c>
      <c r="S70" s="70">
        <v>0</v>
      </c>
      <c r="T70" s="69">
        <f t="shared" si="19"/>
        <v>3619361.375</v>
      </c>
      <c r="U70" s="72">
        <f t="shared" si="20"/>
        <v>960.71428571428578</v>
      </c>
      <c r="X70" s="72">
        <f t="shared" si="9"/>
        <v>8405658.6767999995</v>
      </c>
    </row>
    <row r="71" spans="2:32" ht="30" x14ac:dyDescent="0.25">
      <c r="B71" s="9">
        <v>68</v>
      </c>
      <c r="C71" s="9" t="s">
        <v>220</v>
      </c>
      <c r="D71" s="9" t="s">
        <v>115</v>
      </c>
      <c r="E71" s="66">
        <v>1400</v>
      </c>
      <c r="F71" s="66">
        <f t="shared" si="15"/>
        <v>15069.46</v>
      </c>
      <c r="G71" s="77">
        <v>7</v>
      </c>
      <c r="H71" s="77">
        <f t="shared" si="16"/>
        <v>22.959999999999997</v>
      </c>
      <c r="I71" s="66">
        <v>2013</v>
      </c>
      <c r="J71" s="66">
        <v>2022</v>
      </c>
      <c r="K71" s="9">
        <f t="shared" si="17"/>
        <v>9</v>
      </c>
      <c r="L71" s="9">
        <v>35</v>
      </c>
      <c r="M71" s="67">
        <v>0.1</v>
      </c>
      <c r="N71" s="68">
        <f t="shared" si="18"/>
        <v>2.5714285714285714E-2</v>
      </c>
      <c r="O71" s="69">
        <v>1250</v>
      </c>
      <c r="P71" s="69">
        <f t="shared" si="5"/>
        <v>18836825</v>
      </c>
      <c r="Q71" s="69">
        <f t="shared" si="6"/>
        <v>4359379.5</v>
      </c>
      <c r="R71" s="69">
        <f t="shared" si="0"/>
        <v>14477445.5</v>
      </c>
      <c r="S71" s="70">
        <v>0</v>
      </c>
      <c r="T71" s="69">
        <f t="shared" si="19"/>
        <v>14477445.5</v>
      </c>
      <c r="U71" s="72">
        <f t="shared" si="20"/>
        <v>960.71428571428578</v>
      </c>
      <c r="X71" s="72">
        <f t="shared" ref="X71" si="21">P69</f>
        <v>8405658.6767999995</v>
      </c>
    </row>
    <row r="72" spans="2:32" ht="30" x14ac:dyDescent="0.25">
      <c r="B72" s="9">
        <v>69</v>
      </c>
      <c r="C72" s="9" t="s">
        <v>221</v>
      </c>
      <c r="D72" s="9" t="s">
        <v>115</v>
      </c>
      <c r="E72" s="66">
        <v>700</v>
      </c>
      <c r="F72" s="66">
        <f t="shared" si="15"/>
        <v>7534.73</v>
      </c>
      <c r="G72" s="77">
        <v>5</v>
      </c>
      <c r="H72" s="77">
        <f t="shared" si="16"/>
        <v>16.399999999999999</v>
      </c>
      <c r="I72" s="66">
        <v>2013</v>
      </c>
      <c r="J72" s="66">
        <v>2022</v>
      </c>
      <c r="K72" s="9">
        <f t="shared" si="17"/>
        <v>9</v>
      </c>
      <c r="L72" s="9">
        <v>35</v>
      </c>
      <c r="M72" s="67">
        <v>0.1</v>
      </c>
      <c r="N72" s="68">
        <f t="shared" si="18"/>
        <v>2.5714285714285714E-2</v>
      </c>
      <c r="O72" s="69">
        <v>1200</v>
      </c>
      <c r="P72" s="69">
        <f t="shared" si="5"/>
        <v>9041676</v>
      </c>
      <c r="Q72" s="69">
        <f t="shared" si="6"/>
        <v>2092502.16</v>
      </c>
      <c r="R72" s="69">
        <f t="shared" si="0"/>
        <v>6949173.8399999999</v>
      </c>
      <c r="S72" s="70">
        <v>0</v>
      </c>
      <c r="T72" s="69">
        <f t="shared" si="19"/>
        <v>6949173.8399999999</v>
      </c>
      <c r="U72" s="72">
        <f t="shared" si="20"/>
        <v>922.28571428571433</v>
      </c>
      <c r="X72" s="72"/>
    </row>
    <row r="73" spans="2:32" ht="30" x14ac:dyDescent="0.25">
      <c r="B73" s="9">
        <v>70</v>
      </c>
      <c r="C73" s="9" t="s">
        <v>222</v>
      </c>
      <c r="D73" s="9" t="s">
        <v>115</v>
      </c>
      <c r="E73" s="66">
        <v>2100</v>
      </c>
      <c r="F73" s="66">
        <f t="shared" si="15"/>
        <v>22604.19</v>
      </c>
      <c r="G73" s="77">
        <v>5</v>
      </c>
      <c r="H73" s="77">
        <f t="shared" si="16"/>
        <v>16.399999999999999</v>
      </c>
      <c r="I73" s="66">
        <v>2013</v>
      </c>
      <c r="J73" s="66">
        <v>2022</v>
      </c>
      <c r="K73" s="9">
        <f t="shared" si="17"/>
        <v>9</v>
      </c>
      <c r="L73" s="9">
        <v>35</v>
      </c>
      <c r="M73" s="67">
        <v>0.1</v>
      </c>
      <c r="N73" s="68">
        <f t="shared" si="18"/>
        <v>2.5714285714285714E-2</v>
      </c>
      <c r="O73" s="69">
        <v>1200</v>
      </c>
      <c r="P73" s="69">
        <f t="shared" si="5"/>
        <v>27125028</v>
      </c>
      <c r="Q73" s="69">
        <f t="shared" si="6"/>
        <v>6277506.4799999995</v>
      </c>
      <c r="R73" s="69">
        <f t="shared" si="0"/>
        <v>20847521.52</v>
      </c>
      <c r="S73" s="70">
        <v>0</v>
      </c>
      <c r="T73" s="69">
        <f t="shared" si="19"/>
        <v>20847521.52</v>
      </c>
      <c r="U73" s="72">
        <f t="shared" si="20"/>
        <v>922.28571428571433</v>
      </c>
      <c r="X73" s="72"/>
    </row>
    <row r="74" spans="2:32" ht="30" x14ac:dyDescent="0.25">
      <c r="B74" s="9">
        <v>71</v>
      </c>
      <c r="C74" s="9" t="s">
        <v>223</v>
      </c>
      <c r="D74" s="9" t="s">
        <v>115</v>
      </c>
      <c r="E74" s="66">
        <v>2100</v>
      </c>
      <c r="F74" s="66">
        <f t="shared" si="15"/>
        <v>22604.19</v>
      </c>
      <c r="G74" s="77">
        <v>7</v>
      </c>
      <c r="H74" s="77">
        <f t="shared" si="16"/>
        <v>22.959999999999997</v>
      </c>
      <c r="I74" s="66">
        <v>2013</v>
      </c>
      <c r="J74" s="66">
        <v>2022</v>
      </c>
      <c r="K74" s="9">
        <f t="shared" si="17"/>
        <v>9</v>
      </c>
      <c r="L74" s="9">
        <v>35</v>
      </c>
      <c r="M74" s="67">
        <v>0.1</v>
      </c>
      <c r="N74" s="68">
        <f t="shared" si="18"/>
        <v>2.5714285714285714E-2</v>
      </c>
      <c r="O74" s="69">
        <v>1250</v>
      </c>
      <c r="P74" s="69">
        <f t="shared" si="5"/>
        <v>28255237.5</v>
      </c>
      <c r="Q74" s="69">
        <f t="shared" si="6"/>
        <v>6539069.25</v>
      </c>
      <c r="R74" s="69">
        <f t="shared" si="0"/>
        <v>21716168.25</v>
      </c>
      <c r="S74" s="70">
        <v>0</v>
      </c>
      <c r="T74" s="69">
        <f t="shared" si="19"/>
        <v>21716168.25</v>
      </c>
      <c r="U74" s="72">
        <f t="shared" si="20"/>
        <v>960.71428571428578</v>
      </c>
      <c r="X74" s="72"/>
    </row>
    <row r="75" spans="2:32" ht="30" x14ac:dyDescent="0.25">
      <c r="B75" s="9">
        <v>72</v>
      </c>
      <c r="C75" s="9" t="s">
        <v>224</v>
      </c>
      <c r="D75" s="9" t="s">
        <v>115</v>
      </c>
      <c r="E75" s="66">
        <v>2100</v>
      </c>
      <c r="F75" s="66">
        <f t="shared" si="15"/>
        <v>22604.19</v>
      </c>
      <c r="G75" s="77">
        <v>7</v>
      </c>
      <c r="H75" s="77">
        <f t="shared" si="16"/>
        <v>22.959999999999997</v>
      </c>
      <c r="I75" s="66">
        <v>2013</v>
      </c>
      <c r="J75" s="66">
        <v>2022</v>
      </c>
      <c r="K75" s="9">
        <f t="shared" si="17"/>
        <v>9</v>
      </c>
      <c r="L75" s="9">
        <v>35</v>
      </c>
      <c r="M75" s="67">
        <v>0.1</v>
      </c>
      <c r="N75" s="68">
        <f t="shared" si="18"/>
        <v>2.5714285714285714E-2</v>
      </c>
      <c r="O75" s="69">
        <v>1250</v>
      </c>
      <c r="P75" s="69">
        <f t="shared" si="5"/>
        <v>28255237.5</v>
      </c>
      <c r="Q75" s="69">
        <f t="shared" si="6"/>
        <v>6539069.25</v>
      </c>
      <c r="R75" s="69">
        <f t="shared" si="0"/>
        <v>21716168.25</v>
      </c>
      <c r="S75" s="70">
        <v>0</v>
      </c>
      <c r="T75" s="69">
        <f t="shared" si="19"/>
        <v>21716168.25</v>
      </c>
      <c r="U75" s="72">
        <f t="shared" si="20"/>
        <v>960.71428571428578</v>
      </c>
      <c r="X75" s="72"/>
    </row>
    <row r="76" spans="2:32" ht="75" x14ac:dyDescent="0.25">
      <c r="B76" s="9">
        <v>73</v>
      </c>
      <c r="C76" s="9" t="s">
        <v>230</v>
      </c>
      <c r="D76" s="9" t="s">
        <v>232</v>
      </c>
      <c r="E76" s="66">
        <v>4345</v>
      </c>
      <c r="F76" s="66">
        <f t="shared" si="15"/>
        <v>46769.145499999999</v>
      </c>
      <c r="G76" s="77">
        <v>16.899999999999999</v>
      </c>
      <c r="H76" s="77">
        <f t="shared" si="16"/>
        <v>55.431999999999995</v>
      </c>
      <c r="I76" s="66">
        <v>2015</v>
      </c>
      <c r="J76" s="66">
        <v>2022</v>
      </c>
      <c r="K76" s="9">
        <f t="shared" si="17"/>
        <v>7</v>
      </c>
      <c r="L76" s="9">
        <v>35</v>
      </c>
      <c r="M76" s="67">
        <v>0.1</v>
      </c>
      <c r="N76" s="68">
        <f t="shared" si="18"/>
        <v>2.5714285714285714E-2</v>
      </c>
      <c r="O76" s="69">
        <v>1250</v>
      </c>
      <c r="P76" s="69">
        <f t="shared" si="5"/>
        <v>58461431.875</v>
      </c>
      <c r="Q76" s="69">
        <f t="shared" si="6"/>
        <v>10523057.737499999</v>
      </c>
      <c r="R76" s="69">
        <f t="shared" si="0"/>
        <v>47938374.137500003</v>
      </c>
      <c r="S76" s="70">
        <v>0</v>
      </c>
      <c r="T76" s="69">
        <f t="shared" si="19"/>
        <v>47938374.137500003</v>
      </c>
      <c r="U76" s="72">
        <f t="shared" si="20"/>
        <v>1025</v>
      </c>
      <c r="X76" s="72"/>
    </row>
    <row r="77" spans="2:32" ht="30" x14ac:dyDescent="0.25">
      <c r="B77" s="9">
        <v>74</v>
      </c>
      <c r="C77" s="9" t="s">
        <v>233</v>
      </c>
      <c r="D77" s="9" t="s">
        <v>115</v>
      </c>
      <c r="E77" s="66">
        <v>1015</v>
      </c>
      <c r="F77" s="66">
        <f t="shared" si="15"/>
        <v>10925.3585</v>
      </c>
      <c r="G77" s="77">
        <v>5</v>
      </c>
      <c r="H77" s="77">
        <f t="shared" si="16"/>
        <v>16.399999999999999</v>
      </c>
      <c r="I77" s="66">
        <v>2015</v>
      </c>
      <c r="J77" s="66">
        <v>2022</v>
      </c>
      <c r="K77" s="9">
        <f t="shared" si="17"/>
        <v>7</v>
      </c>
      <c r="L77" s="9">
        <v>35</v>
      </c>
      <c r="M77" s="67">
        <v>0.1</v>
      </c>
      <c r="N77" s="68">
        <f t="shared" si="18"/>
        <v>2.5714285714285714E-2</v>
      </c>
      <c r="O77" s="69">
        <v>1100</v>
      </c>
      <c r="P77" s="69">
        <f t="shared" si="5"/>
        <v>12017894.35</v>
      </c>
      <c r="Q77" s="69">
        <f t="shared" si="6"/>
        <v>2163220.9829999995</v>
      </c>
      <c r="R77" s="69">
        <f t="shared" si="0"/>
        <v>9854673.3670000006</v>
      </c>
      <c r="S77" s="70">
        <v>0</v>
      </c>
      <c r="T77" s="69">
        <f t="shared" si="19"/>
        <v>9854673.3670000006</v>
      </c>
      <c r="U77" s="72">
        <f t="shared" si="20"/>
        <v>902</v>
      </c>
      <c r="X77" s="72"/>
    </row>
    <row r="78" spans="2:32" ht="30" x14ac:dyDescent="0.25">
      <c r="B78" s="9">
        <v>75</v>
      </c>
      <c r="C78" s="9" t="s">
        <v>234</v>
      </c>
      <c r="D78" s="9" t="s">
        <v>115</v>
      </c>
      <c r="E78" s="66">
        <v>1555</v>
      </c>
      <c r="F78" s="66">
        <f t="shared" si="15"/>
        <v>16737.8645</v>
      </c>
      <c r="G78" s="77">
        <v>6.5</v>
      </c>
      <c r="H78" s="77">
        <f t="shared" si="16"/>
        <v>21.32</v>
      </c>
      <c r="I78" s="66">
        <v>2015</v>
      </c>
      <c r="J78" s="66">
        <v>2022</v>
      </c>
      <c r="K78" s="9">
        <f t="shared" si="17"/>
        <v>7</v>
      </c>
      <c r="L78" s="9">
        <v>35</v>
      </c>
      <c r="M78" s="67">
        <v>0.1</v>
      </c>
      <c r="N78" s="68">
        <f t="shared" si="18"/>
        <v>2.5714285714285714E-2</v>
      </c>
      <c r="O78" s="69">
        <v>1200</v>
      </c>
      <c r="P78" s="69">
        <f t="shared" si="5"/>
        <v>20085437.399999999</v>
      </c>
      <c r="Q78" s="69">
        <f t="shared" si="6"/>
        <v>3615378.7319999998</v>
      </c>
      <c r="R78" s="69">
        <f t="shared" si="0"/>
        <v>16470058.667999998</v>
      </c>
      <c r="S78" s="70">
        <v>0</v>
      </c>
      <c r="T78" s="69">
        <f t="shared" si="19"/>
        <v>16470058.667999998</v>
      </c>
      <c r="U78" s="72">
        <f t="shared" si="20"/>
        <v>983.99999999999989</v>
      </c>
      <c r="X78" s="72"/>
    </row>
    <row r="79" spans="2:32" ht="30" x14ac:dyDescent="0.25">
      <c r="B79" s="9">
        <v>76</v>
      </c>
      <c r="C79" s="9" t="s">
        <v>235</v>
      </c>
      <c r="D79" s="9" t="s">
        <v>115</v>
      </c>
      <c r="E79" s="66">
        <v>4665</v>
      </c>
      <c r="F79" s="66">
        <f t="shared" si="15"/>
        <v>50213.593499999995</v>
      </c>
      <c r="G79" s="77">
        <v>25</v>
      </c>
      <c r="H79" s="77">
        <f t="shared" si="16"/>
        <v>82</v>
      </c>
      <c r="I79" s="66">
        <v>2015</v>
      </c>
      <c r="J79" s="66">
        <v>2022</v>
      </c>
      <c r="K79" s="9">
        <f t="shared" si="17"/>
        <v>7</v>
      </c>
      <c r="L79" s="9">
        <v>35</v>
      </c>
      <c r="M79" s="67">
        <v>0.1</v>
      </c>
      <c r="N79" s="68">
        <f t="shared" si="18"/>
        <v>2.5714285714285714E-2</v>
      </c>
      <c r="O79" s="69">
        <v>1800</v>
      </c>
      <c r="P79" s="69">
        <f t="shared" si="5"/>
        <v>90384468.299999997</v>
      </c>
      <c r="Q79" s="69">
        <f t="shared" si="6"/>
        <v>16269204.294</v>
      </c>
      <c r="R79" s="69">
        <f t="shared" si="0"/>
        <v>74115264.005999997</v>
      </c>
      <c r="S79" s="70">
        <v>0</v>
      </c>
      <c r="T79" s="69">
        <f t="shared" si="19"/>
        <v>74115264.005999997</v>
      </c>
      <c r="U79" s="72">
        <f t="shared" si="20"/>
        <v>1476</v>
      </c>
      <c r="X79" s="72"/>
    </row>
    <row r="80" spans="2:32" ht="30" x14ac:dyDescent="0.25">
      <c r="B80" s="9">
        <v>77</v>
      </c>
      <c r="C80" s="9" t="s">
        <v>236</v>
      </c>
      <c r="D80" s="9" t="s">
        <v>115</v>
      </c>
      <c r="E80" s="66">
        <v>1431</v>
      </c>
      <c r="F80" s="66">
        <f t="shared" si="15"/>
        <v>15403.140899999999</v>
      </c>
      <c r="G80" s="77">
        <v>7</v>
      </c>
      <c r="H80" s="77">
        <f t="shared" si="16"/>
        <v>22.959999999999997</v>
      </c>
      <c r="I80" s="66">
        <v>2015</v>
      </c>
      <c r="J80" s="66">
        <v>2022</v>
      </c>
      <c r="K80" s="9">
        <f t="shared" si="17"/>
        <v>7</v>
      </c>
      <c r="L80" s="9">
        <v>35</v>
      </c>
      <c r="M80" s="67">
        <v>0.1</v>
      </c>
      <c r="N80" s="68">
        <f t="shared" si="18"/>
        <v>2.5714285714285714E-2</v>
      </c>
      <c r="O80" s="69">
        <v>1200</v>
      </c>
      <c r="P80" s="69">
        <f t="shared" si="5"/>
        <v>18483769.079999998</v>
      </c>
      <c r="Q80" s="69">
        <f t="shared" si="6"/>
        <v>3327078.4343999997</v>
      </c>
      <c r="R80" s="69">
        <f t="shared" si="0"/>
        <v>15156690.645599999</v>
      </c>
      <c r="S80" s="70">
        <v>0</v>
      </c>
      <c r="T80" s="69">
        <f t="shared" si="19"/>
        <v>15156690.645599999</v>
      </c>
      <c r="U80" s="72">
        <f t="shared" si="20"/>
        <v>984</v>
      </c>
    </row>
    <row r="81" spans="2:21" ht="45" x14ac:dyDescent="0.25">
      <c r="B81" s="9">
        <v>78</v>
      </c>
      <c r="C81" s="9" t="s">
        <v>241</v>
      </c>
      <c r="D81" s="9" t="s">
        <v>242</v>
      </c>
      <c r="E81" s="66">
        <v>800</v>
      </c>
      <c r="F81" s="66">
        <f t="shared" si="15"/>
        <v>8611.119999999999</v>
      </c>
      <c r="G81" s="77">
        <v>5</v>
      </c>
      <c r="H81" s="77">
        <f t="shared" si="16"/>
        <v>16.399999999999999</v>
      </c>
      <c r="I81" s="66">
        <v>2015</v>
      </c>
      <c r="J81" s="66">
        <v>2022</v>
      </c>
      <c r="K81" s="9">
        <f t="shared" si="17"/>
        <v>7</v>
      </c>
      <c r="L81" s="9">
        <v>35</v>
      </c>
      <c r="M81" s="67">
        <v>0.1</v>
      </c>
      <c r="N81" s="68">
        <f t="shared" si="18"/>
        <v>2.5714285714285714E-2</v>
      </c>
      <c r="O81" s="69">
        <v>1200</v>
      </c>
      <c r="P81" s="69">
        <f t="shared" si="5"/>
        <v>10333343.999999998</v>
      </c>
      <c r="Q81" s="69">
        <f t="shared" si="6"/>
        <v>1860001.9199999995</v>
      </c>
      <c r="R81" s="69">
        <f t="shared" si="0"/>
        <v>8473342.0799999982</v>
      </c>
      <c r="S81" s="70">
        <v>0</v>
      </c>
      <c r="T81" s="69">
        <f t="shared" si="19"/>
        <v>8473342.0799999982</v>
      </c>
      <c r="U81" s="72">
        <f t="shared" si="20"/>
        <v>983.99999999999989</v>
      </c>
    </row>
    <row r="82" spans="2:21" ht="45" x14ac:dyDescent="0.25">
      <c r="B82" s="9">
        <v>79</v>
      </c>
      <c r="C82" s="9" t="s">
        <v>243</v>
      </c>
      <c r="D82" s="9" t="s">
        <v>141</v>
      </c>
      <c r="E82" s="66">
        <v>134</v>
      </c>
      <c r="F82" s="66">
        <f t="shared" si="15"/>
        <v>1442.3625999999999</v>
      </c>
      <c r="G82" s="77">
        <v>4.5</v>
      </c>
      <c r="H82" s="77">
        <f t="shared" si="16"/>
        <v>14.76</v>
      </c>
      <c r="I82" s="66">
        <v>2015</v>
      </c>
      <c r="J82" s="66">
        <v>2022</v>
      </c>
      <c r="K82" s="9">
        <f t="shared" si="17"/>
        <v>7</v>
      </c>
      <c r="L82" s="9">
        <v>35</v>
      </c>
      <c r="M82" s="67">
        <v>0.1</v>
      </c>
      <c r="N82" s="68">
        <f t="shared" si="18"/>
        <v>2.5714285714285714E-2</v>
      </c>
      <c r="O82" s="69">
        <v>1200</v>
      </c>
      <c r="P82" s="69">
        <f t="shared" si="5"/>
        <v>1730835.1199999999</v>
      </c>
      <c r="Q82" s="69">
        <f t="shared" si="6"/>
        <v>311550.32159999997</v>
      </c>
      <c r="R82" s="69">
        <f t="shared" si="0"/>
        <v>1419284.7984</v>
      </c>
      <c r="S82" s="70">
        <v>0</v>
      </c>
      <c r="T82" s="69">
        <f t="shared" si="19"/>
        <v>1419284.7984</v>
      </c>
      <c r="U82" s="72">
        <f t="shared" si="20"/>
        <v>984</v>
      </c>
    </row>
    <row r="83" spans="2:21" ht="30" x14ac:dyDescent="0.25">
      <c r="B83" s="9">
        <v>80</v>
      </c>
      <c r="C83" s="9" t="s">
        <v>244</v>
      </c>
      <c r="D83" s="9" t="s">
        <v>160</v>
      </c>
      <c r="E83" s="66">
        <v>61</v>
      </c>
      <c r="F83" s="66">
        <f t="shared" si="15"/>
        <v>656.59789999999998</v>
      </c>
      <c r="G83" s="77">
        <v>5</v>
      </c>
      <c r="H83" s="77">
        <f t="shared" si="16"/>
        <v>16.399999999999999</v>
      </c>
      <c r="I83" s="66">
        <v>2015</v>
      </c>
      <c r="J83" s="66">
        <v>2022</v>
      </c>
      <c r="K83" s="9">
        <f t="shared" si="17"/>
        <v>7</v>
      </c>
      <c r="L83" s="9">
        <v>60</v>
      </c>
      <c r="M83" s="67">
        <v>0.1</v>
      </c>
      <c r="N83" s="68">
        <f t="shared" si="18"/>
        <v>1.5000000000000001E-2</v>
      </c>
      <c r="O83" s="69">
        <v>1400</v>
      </c>
      <c r="P83" s="69">
        <f t="shared" si="5"/>
        <v>919237.05999999994</v>
      </c>
      <c r="Q83" s="69">
        <f t="shared" si="6"/>
        <v>96519.891299999988</v>
      </c>
      <c r="R83" s="69">
        <f t="shared" si="0"/>
        <v>822717.16869999992</v>
      </c>
      <c r="S83" s="70">
        <v>0</v>
      </c>
      <c r="T83" s="69">
        <f t="shared" si="19"/>
        <v>822717.16869999992</v>
      </c>
      <c r="U83" s="72">
        <f t="shared" si="20"/>
        <v>1253</v>
      </c>
    </row>
    <row r="84" spans="2:21" ht="30" x14ac:dyDescent="0.25">
      <c r="B84" s="9">
        <v>81</v>
      </c>
      <c r="C84" s="9" t="s">
        <v>247</v>
      </c>
      <c r="D84" s="9" t="s">
        <v>115</v>
      </c>
      <c r="E84" s="66">
        <v>3060</v>
      </c>
      <c r="F84" s="66">
        <f t="shared" si="15"/>
        <v>32937.534</v>
      </c>
      <c r="G84" s="77">
        <v>7</v>
      </c>
      <c r="H84" s="77">
        <f t="shared" si="16"/>
        <v>22.959999999999997</v>
      </c>
      <c r="I84" s="66">
        <v>2015</v>
      </c>
      <c r="J84" s="66">
        <v>2022</v>
      </c>
      <c r="K84" s="9">
        <f t="shared" si="17"/>
        <v>7</v>
      </c>
      <c r="L84" s="9">
        <v>35</v>
      </c>
      <c r="M84" s="67">
        <v>0.1</v>
      </c>
      <c r="N84" s="68">
        <f t="shared" si="18"/>
        <v>2.5714285714285714E-2</v>
      </c>
      <c r="O84" s="69">
        <v>1200</v>
      </c>
      <c r="P84" s="69">
        <f t="shared" si="5"/>
        <v>39525040.799999997</v>
      </c>
      <c r="Q84" s="69">
        <f t="shared" si="6"/>
        <v>7114507.3439999996</v>
      </c>
      <c r="R84" s="69">
        <f t="shared" si="0"/>
        <v>32410533.455999997</v>
      </c>
      <c r="S84" s="70">
        <v>0</v>
      </c>
      <c r="T84" s="69">
        <f t="shared" si="19"/>
        <v>32410533.455999997</v>
      </c>
      <c r="U84" s="72">
        <f t="shared" si="20"/>
        <v>983.99999999999989</v>
      </c>
    </row>
    <row r="85" spans="2:21" ht="30" x14ac:dyDescent="0.25">
      <c r="B85" s="9">
        <v>82</v>
      </c>
      <c r="C85" s="9" t="s">
        <v>248</v>
      </c>
      <c r="D85" s="9" t="s">
        <v>115</v>
      </c>
      <c r="E85" s="66">
        <v>2846</v>
      </c>
      <c r="F85" s="66">
        <f t="shared" si="15"/>
        <v>30634.059399999998</v>
      </c>
      <c r="G85" s="77">
        <v>5</v>
      </c>
      <c r="H85" s="77">
        <f t="shared" si="16"/>
        <v>16.399999999999999</v>
      </c>
      <c r="I85" s="66">
        <v>2015</v>
      </c>
      <c r="J85" s="66">
        <v>2022</v>
      </c>
      <c r="K85" s="9">
        <f t="shared" si="17"/>
        <v>7</v>
      </c>
      <c r="L85" s="9">
        <v>35</v>
      </c>
      <c r="M85" s="67">
        <v>0.1</v>
      </c>
      <c r="N85" s="68">
        <f t="shared" si="18"/>
        <v>2.5714285714285714E-2</v>
      </c>
      <c r="O85" s="69">
        <v>1200</v>
      </c>
      <c r="P85" s="69">
        <f t="shared" si="5"/>
        <v>36760871.280000001</v>
      </c>
      <c r="Q85" s="69">
        <f t="shared" si="6"/>
        <v>6616956.8304000003</v>
      </c>
      <c r="R85" s="69">
        <f t="shared" si="0"/>
        <v>30143914.4496</v>
      </c>
      <c r="S85" s="70">
        <v>0</v>
      </c>
      <c r="T85" s="69">
        <f t="shared" si="19"/>
        <v>30143914.4496</v>
      </c>
      <c r="U85" s="72">
        <f t="shared" si="20"/>
        <v>984</v>
      </c>
    </row>
    <row r="86" spans="2:21" ht="30" x14ac:dyDescent="0.25">
      <c r="B86" s="9">
        <v>83</v>
      </c>
      <c r="C86" s="9" t="s">
        <v>249</v>
      </c>
      <c r="D86" s="9" t="s">
        <v>115</v>
      </c>
      <c r="E86" s="66">
        <v>175</v>
      </c>
      <c r="F86" s="66">
        <f t="shared" si="15"/>
        <v>1883.6824999999999</v>
      </c>
      <c r="G86" s="77">
        <v>4</v>
      </c>
      <c r="H86" s="77">
        <f t="shared" si="16"/>
        <v>13.12</v>
      </c>
      <c r="I86" s="66">
        <v>2015</v>
      </c>
      <c r="J86" s="66">
        <v>2022</v>
      </c>
      <c r="K86" s="9">
        <f t="shared" si="17"/>
        <v>7</v>
      </c>
      <c r="L86" s="9">
        <v>35</v>
      </c>
      <c r="M86" s="67">
        <v>0.1</v>
      </c>
      <c r="N86" s="68">
        <f t="shared" si="18"/>
        <v>2.5714285714285714E-2</v>
      </c>
      <c r="O86" s="69">
        <v>1200</v>
      </c>
      <c r="P86" s="69">
        <f t="shared" si="5"/>
        <v>2260419</v>
      </c>
      <c r="Q86" s="69">
        <f t="shared" si="6"/>
        <v>406875.42</v>
      </c>
      <c r="R86" s="69">
        <f t="shared" si="0"/>
        <v>1853543.58</v>
      </c>
      <c r="S86" s="70">
        <v>0</v>
      </c>
      <c r="T86" s="69">
        <f t="shared" si="19"/>
        <v>1853543.58</v>
      </c>
      <c r="U86" s="72">
        <f t="shared" si="20"/>
        <v>984.00000000000011</v>
      </c>
    </row>
    <row r="87" spans="2:21" ht="30" x14ac:dyDescent="0.25">
      <c r="B87" s="9">
        <v>84</v>
      </c>
      <c r="C87" s="9" t="s">
        <v>221</v>
      </c>
      <c r="D87" s="9" t="s">
        <v>115</v>
      </c>
      <c r="E87" s="66">
        <v>5348</v>
      </c>
      <c r="F87" s="66">
        <f t="shared" si="15"/>
        <v>57565.337199999994</v>
      </c>
      <c r="G87" s="77">
        <v>5</v>
      </c>
      <c r="H87" s="77">
        <f t="shared" si="16"/>
        <v>16.399999999999999</v>
      </c>
      <c r="I87" s="66">
        <v>2015</v>
      </c>
      <c r="J87" s="66">
        <v>2022</v>
      </c>
      <c r="K87" s="9">
        <f t="shared" si="17"/>
        <v>7</v>
      </c>
      <c r="L87" s="9">
        <v>35</v>
      </c>
      <c r="M87" s="67">
        <v>0.1</v>
      </c>
      <c r="N87" s="68">
        <f t="shared" si="18"/>
        <v>2.5714285714285714E-2</v>
      </c>
      <c r="O87" s="69">
        <v>1200</v>
      </c>
      <c r="P87" s="69">
        <f t="shared" si="5"/>
        <v>69078404.640000001</v>
      </c>
      <c r="Q87" s="69">
        <f t="shared" si="6"/>
        <v>12434112.835200001</v>
      </c>
      <c r="R87" s="69">
        <f t="shared" si="0"/>
        <v>56644291.804800004</v>
      </c>
      <c r="S87" s="70">
        <v>0</v>
      </c>
      <c r="T87" s="69">
        <f t="shared" si="19"/>
        <v>56644291.804800004</v>
      </c>
      <c r="U87" s="72">
        <f t="shared" si="20"/>
        <v>984.00000000000011</v>
      </c>
    </row>
    <row r="88" spans="2:21" ht="30" x14ac:dyDescent="0.25">
      <c r="B88" s="9">
        <v>85</v>
      </c>
      <c r="C88" s="9" t="s">
        <v>250</v>
      </c>
      <c r="D88" s="9" t="s">
        <v>115</v>
      </c>
      <c r="E88" s="66">
        <v>1453</v>
      </c>
      <c r="F88" s="66">
        <f t="shared" si="15"/>
        <v>15639.946699999999</v>
      </c>
      <c r="G88" s="77">
        <v>12</v>
      </c>
      <c r="H88" s="77">
        <f t="shared" si="16"/>
        <v>39.36</v>
      </c>
      <c r="I88" s="66">
        <v>2015</v>
      </c>
      <c r="J88" s="66">
        <v>2022</v>
      </c>
      <c r="K88" s="9">
        <f t="shared" si="17"/>
        <v>7</v>
      </c>
      <c r="L88" s="9">
        <v>35</v>
      </c>
      <c r="M88" s="67">
        <v>0.1</v>
      </c>
      <c r="N88" s="68">
        <f t="shared" si="18"/>
        <v>2.5714285714285714E-2</v>
      </c>
      <c r="O88" s="69">
        <v>1500</v>
      </c>
      <c r="P88" s="69">
        <f t="shared" si="5"/>
        <v>23459920.049999997</v>
      </c>
      <c r="Q88" s="69">
        <f t="shared" si="6"/>
        <v>4222785.6089999992</v>
      </c>
      <c r="R88" s="69">
        <f t="shared" si="0"/>
        <v>19237134.441</v>
      </c>
      <c r="S88" s="70">
        <v>0</v>
      </c>
      <c r="T88" s="69">
        <f t="shared" si="19"/>
        <v>19237134.441</v>
      </c>
      <c r="U88" s="72">
        <f t="shared" si="20"/>
        <v>1230</v>
      </c>
    </row>
    <row r="89" spans="2:21" ht="30" x14ac:dyDescent="0.25">
      <c r="B89" s="9">
        <v>86</v>
      </c>
      <c r="C89" s="9" t="s">
        <v>251</v>
      </c>
      <c r="D89" s="9" t="s">
        <v>115</v>
      </c>
      <c r="E89" s="66">
        <v>1400</v>
      </c>
      <c r="F89" s="66">
        <f t="shared" si="15"/>
        <v>15069.46</v>
      </c>
      <c r="G89" s="77">
        <v>12</v>
      </c>
      <c r="H89" s="77">
        <f t="shared" si="16"/>
        <v>39.36</v>
      </c>
      <c r="I89" s="66">
        <v>2015</v>
      </c>
      <c r="J89" s="66">
        <v>2022</v>
      </c>
      <c r="K89" s="9">
        <f t="shared" si="17"/>
        <v>7</v>
      </c>
      <c r="L89" s="9">
        <v>35</v>
      </c>
      <c r="M89" s="67">
        <v>0.1</v>
      </c>
      <c r="N89" s="68">
        <f t="shared" si="18"/>
        <v>2.5714285714285714E-2</v>
      </c>
      <c r="O89" s="69">
        <v>1500</v>
      </c>
      <c r="P89" s="69">
        <f t="shared" ref="P89:P118" si="22">O89*F89</f>
        <v>22604190</v>
      </c>
      <c r="Q89" s="69">
        <f t="shared" ref="Q89:Q118" si="23">P89*N89*K89</f>
        <v>4068754.1999999997</v>
      </c>
      <c r="R89" s="69">
        <f t="shared" ref="R89:R118" si="24">MAX(P89-Q89,0)</f>
        <v>18535435.800000001</v>
      </c>
      <c r="S89" s="70">
        <v>0</v>
      </c>
      <c r="T89" s="69">
        <f t="shared" si="19"/>
        <v>18535435.800000001</v>
      </c>
      <c r="U89" s="72">
        <f t="shared" si="20"/>
        <v>1230.0000000000002</v>
      </c>
    </row>
    <row r="90" spans="2:21" ht="30" x14ac:dyDescent="0.25">
      <c r="B90" s="9">
        <v>87</v>
      </c>
      <c r="C90" s="9" t="s">
        <v>252</v>
      </c>
      <c r="D90" s="9" t="s">
        <v>115</v>
      </c>
      <c r="E90" s="66">
        <v>8600</v>
      </c>
      <c r="F90" s="66">
        <f t="shared" si="15"/>
        <v>92569.54</v>
      </c>
      <c r="G90" s="77">
        <v>7</v>
      </c>
      <c r="H90" s="77">
        <f t="shared" si="16"/>
        <v>22.959999999999997</v>
      </c>
      <c r="I90" s="66">
        <v>2015</v>
      </c>
      <c r="J90" s="66">
        <v>2022</v>
      </c>
      <c r="K90" s="9">
        <f t="shared" si="17"/>
        <v>7</v>
      </c>
      <c r="L90" s="9">
        <v>35</v>
      </c>
      <c r="M90" s="67">
        <v>0.1</v>
      </c>
      <c r="N90" s="68">
        <f t="shared" si="18"/>
        <v>2.5714285714285714E-2</v>
      </c>
      <c r="O90" s="69">
        <v>1200</v>
      </c>
      <c r="P90" s="69">
        <f t="shared" si="22"/>
        <v>111083447.99999999</v>
      </c>
      <c r="Q90" s="69">
        <f t="shared" si="23"/>
        <v>19995020.639999997</v>
      </c>
      <c r="R90" s="69">
        <f t="shared" si="24"/>
        <v>91088427.359999985</v>
      </c>
      <c r="S90" s="70">
        <v>0</v>
      </c>
      <c r="T90" s="69">
        <f t="shared" si="19"/>
        <v>91088427.359999985</v>
      </c>
      <c r="U90" s="72">
        <f t="shared" si="20"/>
        <v>983.99999999999989</v>
      </c>
    </row>
    <row r="91" spans="2:21" ht="30" x14ac:dyDescent="0.25">
      <c r="B91" s="9">
        <v>88</v>
      </c>
      <c r="C91" s="9" t="s">
        <v>224</v>
      </c>
      <c r="D91" s="9" t="s">
        <v>115</v>
      </c>
      <c r="E91" s="66">
        <v>2570</v>
      </c>
      <c r="F91" s="66">
        <f t="shared" si="15"/>
        <v>27663.222999999998</v>
      </c>
      <c r="G91" s="77">
        <v>7</v>
      </c>
      <c r="H91" s="77">
        <f t="shared" si="16"/>
        <v>22.959999999999997</v>
      </c>
      <c r="I91" s="66">
        <v>2015</v>
      </c>
      <c r="J91" s="66">
        <v>2022</v>
      </c>
      <c r="K91" s="9">
        <f t="shared" si="17"/>
        <v>7</v>
      </c>
      <c r="L91" s="9">
        <v>35</v>
      </c>
      <c r="M91" s="67">
        <v>0.1</v>
      </c>
      <c r="N91" s="68">
        <f t="shared" si="18"/>
        <v>2.5714285714285714E-2</v>
      </c>
      <c r="O91" s="69">
        <v>1200</v>
      </c>
      <c r="P91" s="69">
        <f t="shared" si="22"/>
        <v>33195867.599999998</v>
      </c>
      <c r="Q91" s="69">
        <f t="shared" si="23"/>
        <v>5975256.1679999996</v>
      </c>
      <c r="R91" s="69">
        <f t="shared" si="24"/>
        <v>27220611.431999996</v>
      </c>
      <c r="S91" s="70">
        <v>0</v>
      </c>
      <c r="T91" s="69">
        <f t="shared" si="19"/>
        <v>27220611.431999996</v>
      </c>
      <c r="U91" s="72">
        <f t="shared" si="20"/>
        <v>983.99999999999989</v>
      </c>
    </row>
    <row r="92" spans="2:21" ht="30" x14ac:dyDescent="0.25">
      <c r="B92" s="9">
        <v>89</v>
      </c>
      <c r="C92" s="9" t="s">
        <v>254</v>
      </c>
      <c r="D92" s="9" t="s">
        <v>115</v>
      </c>
      <c r="E92" s="66">
        <v>1875</v>
      </c>
      <c r="F92" s="66">
        <f t="shared" si="15"/>
        <v>20182.3125</v>
      </c>
      <c r="G92" s="77">
        <v>7</v>
      </c>
      <c r="H92" s="77">
        <f t="shared" si="16"/>
        <v>22.959999999999997</v>
      </c>
      <c r="I92" s="66">
        <v>2015</v>
      </c>
      <c r="J92" s="66">
        <v>2022</v>
      </c>
      <c r="K92" s="9">
        <f t="shared" si="17"/>
        <v>7</v>
      </c>
      <c r="L92" s="9">
        <v>35</v>
      </c>
      <c r="M92" s="67">
        <v>0.1</v>
      </c>
      <c r="N92" s="68">
        <f t="shared" si="18"/>
        <v>2.5714285714285714E-2</v>
      </c>
      <c r="O92" s="69">
        <v>1200</v>
      </c>
      <c r="P92" s="69">
        <f t="shared" si="22"/>
        <v>24218775</v>
      </c>
      <c r="Q92" s="69">
        <f t="shared" si="23"/>
        <v>4359379.5</v>
      </c>
      <c r="R92" s="69">
        <f t="shared" si="24"/>
        <v>19859395.5</v>
      </c>
      <c r="S92" s="70">
        <v>0</v>
      </c>
      <c r="T92" s="69">
        <f t="shared" si="19"/>
        <v>19859395.5</v>
      </c>
      <c r="U92" s="72">
        <f t="shared" si="20"/>
        <v>984</v>
      </c>
    </row>
    <row r="93" spans="2:21" ht="30" x14ac:dyDescent="0.25">
      <c r="B93" s="9">
        <v>90</v>
      </c>
      <c r="C93" s="9" t="s">
        <v>255</v>
      </c>
      <c r="D93" s="9" t="s">
        <v>115</v>
      </c>
      <c r="E93" s="66">
        <v>1589</v>
      </c>
      <c r="F93" s="66">
        <f t="shared" si="15"/>
        <v>17103.837100000001</v>
      </c>
      <c r="G93" s="77">
        <v>5</v>
      </c>
      <c r="H93" s="77">
        <f t="shared" si="16"/>
        <v>16.399999999999999</v>
      </c>
      <c r="I93" s="66">
        <v>2015</v>
      </c>
      <c r="J93" s="66">
        <v>2022</v>
      </c>
      <c r="K93" s="9">
        <f t="shared" si="17"/>
        <v>7</v>
      </c>
      <c r="L93" s="9">
        <v>35</v>
      </c>
      <c r="M93" s="67">
        <v>0.1</v>
      </c>
      <c r="N93" s="68">
        <f t="shared" si="18"/>
        <v>2.5714285714285714E-2</v>
      </c>
      <c r="O93" s="69">
        <v>1200</v>
      </c>
      <c r="P93" s="69">
        <f t="shared" si="22"/>
        <v>20524604.52</v>
      </c>
      <c r="Q93" s="69">
        <f t="shared" si="23"/>
        <v>3694428.8136</v>
      </c>
      <c r="R93" s="69">
        <f t="shared" si="24"/>
        <v>16830175.7064</v>
      </c>
      <c r="S93" s="70">
        <v>0</v>
      </c>
      <c r="T93" s="69">
        <f t="shared" si="19"/>
        <v>16830175.7064</v>
      </c>
      <c r="U93" s="72">
        <f t="shared" si="20"/>
        <v>983.99999999999989</v>
      </c>
    </row>
    <row r="94" spans="2:21" ht="30" x14ac:dyDescent="0.25">
      <c r="B94" s="9">
        <v>91</v>
      </c>
      <c r="C94" s="9" t="s">
        <v>257</v>
      </c>
      <c r="D94" s="9" t="s">
        <v>115</v>
      </c>
      <c r="E94" s="66">
        <v>1875</v>
      </c>
      <c r="F94" s="66">
        <f t="shared" si="15"/>
        <v>20182.3125</v>
      </c>
      <c r="G94" s="77">
        <v>7</v>
      </c>
      <c r="H94" s="77">
        <f t="shared" si="16"/>
        <v>22.959999999999997</v>
      </c>
      <c r="I94" s="66">
        <v>2015</v>
      </c>
      <c r="J94" s="66">
        <v>2022</v>
      </c>
      <c r="K94" s="9">
        <f t="shared" si="17"/>
        <v>7</v>
      </c>
      <c r="L94" s="9">
        <v>35</v>
      </c>
      <c r="M94" s="67">
        <v>0.1</v>
      </c>
      <c r="N94" s="68">
        <f t="shared" si="18"/>
        <v>2.5714285714285714E-2</v>
      </c>
      <c r="O94" s="69">
        <v>1200</v>
      </c>
      <c r="P94" s="69">
        <f t="shared" si="22"/>
        <v>24218775</v>
      </c>
      <c r="Q94" s="69">
        <f t="shared" si="23"/>
        <v>4359379.5</v>
      </c>
      <c r="R94" s="69">
        <f t="shared" si="24"/>
        <v>19859395.5</v>
      </c>
      <c r="S94" s="70">
        <v>0</v>
      </c>
      <c r="T94" s="69">
        <f t="shared" si="19"/>
        <v>19859395.5</v>
      </c>
      <c r="U94" s="72">
        <f t="shared" si="20"/>
        <v>984</v>
      </c>
    </row>
    <row r="95" spans="2:21" ht="30" x14ac:dyDescent="0.25">
      <c r="B95" s="9">
        <v>92</v>
      </c>
      <c r="C95" s="9" t="s">
        <v>258</v>
      </c>
      <c r="D95" s="9" t="s">
        <v>115</v>
      </c>
      <c r="E95" s="66">
        <v>1040</v>
      </c>
      <c r="F95" s="66">
        <f t="shared" si="15"/>
        <v>11194.456</v>
      </c>
      <c r="G95" s="77">
        <v>3.5</v>
      </c>
      <c r="H95" s="77">
        <f t="shared" si="16"/>
        <v>11.479999999999999</v>
      </c>
      <c r="I95" s="66">
        <v>2015</v>
      </c>
      <c r="J95" s="66">
        <v>2022</v>
      </c>
      <c r="K95" s="9">
        <f t="shared" si="17"/>
        <v>7</v>
      </c>
      <c r="L95" s="9">
        <v>35</v>
      </c>
      <c r="M95" s="67">
        <v>0.1</v>
      </c>
      <c r="N95" s="68">
        <f t="shared" si="18"/>
        <v>2.5714285714285714E-2</v>
      </c>
      <c r="O95" s="69">
        <v>1200</v>
      </c>
      <c r="P95" s="69">
        <f t="shared" si="22"/>
        <v>13433347.199999999</v>
      </c>
      <c r="Q95" s="69">
        <f t="shared" si="23"/>
        <v>2418002.4959999998</v>
      </c>
      <c r="R95" s="69">
        <f t="shared" si="24"/>
        <v>11015344.704</v>
      </c>
      <c r="S95" s="70">
        <v>0</v>
      </c>
      <c r="T95" s="69">
        <f t="shared" si="19"/>
        <v>11015344.704</v>
      </c>
      <c r="U95" s="72">
        <f t="shared" si="20"/>
        <v>984</v>
      </c>
    </row>
    <row r="96" spans="2:21" ht="30" x14ac:dyDescent="0.25">
      <c r="B96" s="9">
        <v>93</v>
      </c>
      <c r="C96" s="9" t="s">
        <v>259</v>
      </c>
      <c r="D96" s="9" t="s">
        <v>115</v>
      </c>
      <c r="E96" s="66">
        <v>1225</v>
      </c>
      <c r="F96" s="66">
        <f t="shared" si="15"/>
        <v>13185.7775</v>
      </c>
      <c r="G96" s="77">
        <v>9</v>
      </c>
      <c r="H96" s="77">
        <f t="shared" si="16"/>
        <v>29.52</v>
      </c>
      <c r="I96" s="66">
        <v>2015</v>
      </c>
      <c r="J96" s="66">
        <v>2022</v>
      </c>
      <c r="K96" s="9">
        <f t="shared" si="17"/>
        <v>7</v>
      </c>
      <c r="L96" s="9">
        <v>35</v>
      </c>
      <c r="M96" s="67">
        <v>0.1</v>
      </c>
      <c r="N96" s="68">
        <f t="shared" si="18"/>
        <v>2.5714285714285714E-2</v>
      </c>
      <c r="O96" s="69">
        <v>1300</v>
      </c>
      <c r="P96" s="69">
        <f t="shared" si="22"/>
        <v>17141510.75</v>
      </c>
      <c r="Q96" s="69">
        <f t="shared" si="23"/>
        <v>3085471.9350000001</v>
      </c>
      <c r="R96" s="69">
        <f t="shared" si="24"/>
        <v>14056038.814999999</v>
      </c>
      <c r="S96" s="70">
        <v>0</v>
      </c>
      <c r="T96" s="69">
        <f t="shared" si="19"/>
        <v>14056038.814999999</v>
      </c>
      <c r="U96" s="72">
        <f t="shared" si="20"/>
        <v>1066</v>
      </c>
    </row>
    <row r="97" spans="2:21" ht="30" x14ac:dyDescent="0.25">
      <c r="B97" s="9">
        <v>94</v>
      </c>
      <c r="C97" s="9" t="s">
        <v>247</v>
      </c>
      <c r="D97" s="9" t="s">
        <v>115</v>
      </c>
      <c r="E97" s="66">
        <v>3073</v>
      </c>
      <c r="F97" s="66">
        <f t="shared" si="15"/>
        <v>33077.464699999997</v>
      </c>
      <c r="G97" s="77">
        <v>7</v>
      </c>
      <c r="H97" s="77">
        <f t="shared" si="16"/>
        <v>22.959999999999997</v>
      </c>
      <c r="I97" s="66">
        <v>2015</v>
      </c>
      <c r="J97" s="66">
        <v>2022</v>
      </c>
      <c r="K97" s="9">
        <f t="shared" si="17"/>
        <v>7</v>
      </c>
      <c r="L97" s="9">
        <v>35</v>
      </c>
      <c r="M97" s="67">
        <v>0.1</v>
      </c>
      <c r="N97" s="68">
        <f t="shared" si="18"/>
        <v>2.5714285714285714E-2</v>
      </c>
      <c r="O97" s="69">
        <v>1300</v>
      </c>
      <c r="P97" s="69">
        <f t="shared" si="22"/>
        <v>43000704.109999999</v>
      </c>
      <c r="Q97" s="69">
        <f t="shared" si="23"/>
        <v>7740126.7398000006</v>
      </c>
      <c r="R97" s="69">
        <f t="shared" si="24"/>
        <v>35260577.370200001</v>
      </c>
      <c r="S97" s="70">
        <v>0</v>
      </c>
      <c r="T97" s="69">
        <f t="shared" si="19"/>
        <v>35260577.370200001</v>
      </c>
      <c r="U97" s="72">
        <f t="shared" si="20"/>
        <v>1066.0000000000002</v>
      </c>
    </row>
    <row r="98" spans="2:21" ht="30" x14ac:dyDescent="0.25">
      <c r="B98" s="9">
        <v>95</v>
      </c>
      <c r="C98" s="9" t="s">
        <v>262</v>
      </c>
      <c r="D98" s="9" t="s">
        <v>115</v>
      </c>
      <c r="E98" s="66">
        <v>1434</v>
      </c>
      <c r="F98" s="66">
        <f t="shared" si="15"/>
        <v>15435.4326</v>
      </c>
      <c r="G98" s="77">
        <v>5</v>
      </c>
      <c r="H98" s="77">
        <f t="shared" si="16"/>
        <v>16.399999999999999</v>
      </c>
      <c r="I98" s="66">
        <v>2015</v>
      </c>
      <c r="J98" s="66">
        <v>2022</v>
      </c>
      <c r="K98" s="9">
        <f t="shared" si="17"/>
        <v>7</v>
      </c>
      <c r="L98" s="9">
        <v>35</v>
      </c>
      <c r="M98" s="67">
        <v>0.1</v>
      </c>
      <c r="N98" s="68">
        <f t="shared" si="18"/>
        <v>2.5714285714285714E-2</v>
      </c>
      <c r="O98" s="69">
        <v>1200</v>
      </c>
      <c r="P98" s="69">
        <f t="shared" si="22"/>
        <v>18522519.120000001</v>
      </c>
      <c r="Q98" s="69">
        <f t="shared" si="23"/>
        <v>3334053.4416000005</v>
      </c>
      <c r="R98" s="69">
        <f t="shared" si="24"/>
        <v>15188465.678400001</v>
      </c>
      <c r="S98" s="70">
        <v>0</v>
      </c>
      <c r="T98" s="69">
        <f t="shared" si="19"/>
        <v>15188465.678400001</v>
      </c>
      <c r="U98" s="72">
        <f t="shared" si="20"/>
        <v>984</v>
      </c>
    </row>
    <row r="99" spans="2:21" ht="30" x14ac:dyDescent="0.25">
      <c r="B99" s="9">
        <v>96</v>
      </c>
      <c r="C99" s="9" t="s">
        <v>249</v>
      </c>
      <c r="D99" s="9" t="s">
        <v>115</v>
      </c>
      <c r="E99" s="66">
        <v>88</v>
      </c>
      <c r="F99" s="66">
        <f t="shared" si="15"/>
        <v>947.22319999999991</v>
      </c>
      <c r="G99" s="77">
        <v>4</v>
      </c>
      <c r="H99" s="77">
        <f t="shared" si="16"/>
        <v>13.12</v>
      </c>
      <c r="I99" s="66">
        <v>2015</v>
      </c>
      <c r="J99" s="66">
        <v>2022</v>
      </c>
      <c r="K99" s="9">
        <f t="shared" si="17"/>
        <v>7</v>
      </c>
      <c r="L99" s="9">
        <v>35</v>
      </c>
      <c r="M99" s="67">
        <v>0.1</v>
      </c>
      <c r="N99" s="68">
        <f t="shared" si="18"/>
        <v>2.5714285714285714E-2</v>
      </c>
      <c r="O99" s="69">
        <v>1200</v>
      </c>
      <c r="P99" s="69">
        <f t="shared" si="22"/>
        <v>1136667.8399999999</v>
      </c>
      <c r="Q99" s="69">
        <f t="shared" si="23"/>
        <v>204600.21119999996</v>
      </c>
      <c r="R99" s="69">
        <f t="shared" si="24"/>
        <v>932067.62879999983</v>
      </c>
      <c r="S99" s="70">
        <v>0</v>
      </c>
      <c r="T99" s="69">
        <f t="shared" si="19"/>
        <v>932067.62879999983</v>
      </c>
      <c r="U99" s="72">
        <f t="shared" si="20"/>
        <v>983.99999999999989</v>
      </c>
    </row>
    <row r="100" spans="2:21" ht="30" x14ac:dyDescent="0.25">
      <c r="B100" s="9">
        <v>97</v>
      </c>
      <c r="C100" s="9" t="s">
        <v>221</v>
      </c>
      <c r="D100" s="9" t="s">
        <v>115</v>
      </c>
      <c r="E100" s="66">
        <v>32949</v>
      </c>
      <c r="F100" s="66">
        <f t="shared" si="15"/>
        <v>354659.74109999998</v>
      </c>
      <c r="G100" s="77">
        <v>5</v>
      </c>
      <c r="H100" s="77">
        <f t="shared" si="16"/>
        <v>16.399999999999999</v>
      </c>
      <c r="I100" s="66">
        <v>2015</v>
      </c>
      <c r="J100" s="66">
        <v>2022</v>
      </c>
      <c r="K100" s="9">
        <f t="shared" si="17"/>
        <v>7</v>
      </c>
      <c r="L100" s="9">
        <v>35</v>
      </c>
      <c r="M100" s="67">
        <v>0.1</v>
      </c>
      <c r="N100" s="68">
        <f t="shared" si="18"/>
        <v>2.5714285714285714E-2</v>
      </c>
      <c r="O100" s="69">
        <v>1200</v>
      </c>
      <c r="P100" s="69">
        <f t="shared" si="22"/>
        <v>425591689.31999999</v>
      </c>
      <c r="Q100" s="69">
        <f t="shared" si="23"/>
        <v>76606504.077599987</v>
      </c>
      <c r="R100" s="69">
        <f t="shared" si="24"/>
        <v>348985185.24239999</v>
      </c>
      <c r="S100" s="70">
        <v>0</v>
      </c>
      <c r="T100" s="69">
        <f t="shared" si="19"/>
        <v>348985185.24239999</v>
      </c>
      <c r="U100" s="72">
        <f t="shared" si="20"/>
        <v>984</v>
      </c>
    </row>
    <row r="101" spans="2:21" ht="30" x14ac:dyDescent="0.25">
      <c r="B101" s="9">
        <v>98</v>
      </c>
      <c r="C101" s="9" t="s">
        <v>251</v>
      </c>
      <c r="D101" s="9" t="s">
        <v>115</v>
      </c>
      <c r="E101" s="66">
        <v>1063</v>
      </c>
      <c r="F101" s="66">
        <f t="shared" si="15"/>
        <v>11442.0257</v>
      </c>
      <c r="G101" s="77">
        <v>12</v>
      </c>
      <c r="H101" s="77">
        <f t="shared" si="16"/>
        <v>39.36</v>
      </c>
      <c r="I101" s="66">
        <v>2015</v>
      </c>
      <c r="J101" s="66">
        <v>2022</v>
      </c>
      <c r="K101" s="9">
        <f t="shared" si="17"/>
        <v>7</v>
      </c>
      <c r="L101" s="9">
        <v>35</v>
      </c>
      <c r="M101" s="67">
        <v>0.1</v>
      </c>
      <c r="N101" s="68">
        <f t="shared" si="18"/>
        <v>2.5714285714285714E-2</v>
      </c>
      <c r="O101" s="69">
        <v>1200</v>
      </c>
      <c r="P101" s="69">
        <f t="shared" si="22"/>
        <v>13730430.84</v>
      </c>
      <c r="Q101" s="69">
        <f t="shared" si="23"/>
        <v>2471477.5512000001</v>
      </c>
      <c r="R101" s="69">
        <f t="shared" si="24"/>
        <v>11258953.288799999</v>
      </c>
      <c r="S101" s="70">
        <v>0</v>
      </c>
      <c r="T101" s="69">
        <f t="shared" si="19"/>
        <v>11258953.288799999</v>
      </c>
      <c r="U101" s="72">
        <f t="shared" si="20"/>
        <v>983.99999999999989</v>
      </c>
    </row>
    <row r="102" spans="2:21" ht="30" x14ac:dyDescent="0.25">
      <c r="B102" s="9">
        <v>99</v>
      </c>
      <c r="C102" s="9" t="s">
        <v>252</v>
      </c>
      <c r="D102" s="9" t="s">
        <v>115</v>
      </c>
      <c r="E102" s="66">
        <v>3792</v>
      </c>
      <c r="F102" s="66">
        <f t="shared" si="15"/>
        <v>40816.7088</v>
      </c>
      <c r="G102" s="77">
        <v>7</v>
      </c>
      <c r="H102" s="77">
        <f t="shared" si="16"/>
        <v>22.959999999999997</v>
      </c>
      <c r="I102" s="66">
        <v>2015</v>
      </c>
      <c r="J102" s="66">
        <v>2022</v>
      </c>
      <c r="K102" s="9">
        <f t="shared" si="17"/>
        <v>7</v>
      </c>
      <c r="L102" s="9">
        <v>35</v>
      </c>
      <c r="M102" s="67">
        <v>0.1</v>
      </c>
      <c r="N102" s="68">
        <f t="shared" si="18"/>
        <v>2.5714285714285714E-2</v>
      </c>
      <c r="O102" s="69">
        <v>1200</v>
      </c>
      <c r="P102" s="69">
        <f t="shared" si="22"/>
        <v>48980050.560000002</v>
      </c>
      <c r="Q102" s="69">
        <f t="shared" si="23"/>
        <v>8816409.1008000001</v>
      </c>
      <c r="R102" s="69">
        <f t="shared" si="24"/>
        <v>40163641.459200002</v>
      </c>
      <c r="S102" s="70">
        <v>0</v>
      </c>
      <c r="T102" s="69">
        <f t="shared" si="19"/>
        <v>40163641.459200002</v>
      </c>
      <c r="U102" s="72">
        <f t="shared" si="20"/>
        <v>984</v>
      </c>
    </row>
    <row r="103" spans="2:21" ht="30" x14ac:dyDescent="0.25">
      <c r="B103" s="9">
        <v>100</v>
      </c>
      <c r="C103" s="9" t="s">
        <v>253</v>
      </c>
      <c r="D103" s="9" t="s">
        <v>115</v>
      </c>
      <c r="E103" s="66">
        <v>1750</v>
      </c>
      <c r="F103" s="66">
        <f t="shared" si="15"/>
        <v>18836.825000000001</v>
      </c>
      <c r="G103" s="77">
        <v>4</v>
      </c>
      <c r="H103" s="77">
        <f t="shared" si="16"/>
        <v>13.12</v>
      </c>
      <c r="I103" s="66">
        <v>2015</v>
      </c>
      <c r="J103" s="66">
        <v>2022</v>
      </c>
      <c r="K103" s="9">
        <f t="shared" si="17"/>
        <v>7</v>
      </c>
      <c r="L103" s="9">
        <v>35</v>
      </c>
      <c r="M103" s="67">
        <v>0.1</v>
      </c>
      <c r="N103" s="68">
        <f t="shared" si="18"/>
        <v>2.5714285714285714E-2</v>
      </c>
      <c r="O103" s="69">
        <v>1200</v>
      </c>
      <c r="P103" s="69">
        <f t="shared" si="22"/>
        <v>22604190</v>
      </c>
      <c r="Q103" s="69">
        <f t="shared" si="23"/>
        <v>4068754.1999999997</v>
      </c>
      <c r="R103" s="69">
        <f t="shared" si="24"/>
        <v>18535435.800000001</v>
      </c>
      <c r="S103" s="70">
        <v>0</v>
      </c>
      <c r="T103" s="69">
        <f t="shared" si="19"/>
        <v>18535435.800000001</v>
      </c>
      <c r="U103" s="72">
        <f t="shared" si="20"/>
        <v>984</v>
      </c>
    </row>
    <row r="104" spans="2:21" ht="30" x14ac:dyDescent="0.25">
      <c r="B104" s="9">
        <v>101</v>
      </c>
      <c r="C104" s="9" t="s">
        <v>224</v>
      </c>
      <c r="D104" s="9" t="s">
        <v>115</v>
      </c>
      <c r="E104" s="66">
        <v>1108</v>
      </c>
      <c r="F104" s="66">
        <f t="shared" si="15"/>
        <v>11926.4012</v>
      </c>
      <c r="G104" s="77">
        <v>7</v>
      </c>
      <c r="H104" s="77">
        <f t="shared" si="16"/>
        <v>22.959999999999997</v>
      </c>
      <c r="I104" s="66">
        <v>2015</v>
      </c>
      <c r="J104" s="66">
        <v>2022</v>
      </c>
      <c r="K104" s="9">
        <f t="shared" si="17"/>
        <v>7</v>
      </c>
      <c r="L104" s="9">
        <v>35</v>
      </c>
      <c r="M104" s="67">
        <v>0.1</v>
      </c>
      <c r="N104" s="68">
        <f t="shared" si="18"/>
        <v>2.5714285714285714E-2</v>
      </c>
      <c r="O104" s="69">
        <v>1200</v>
      </c>
      <c r="P104" s="69">
        <f t="shared" si="22"/>
        <v>14311681.439999999</v>
      </c>
      <c r="Q104" s="69">
        <f t="shared" si="23"/>
        <v>2576102.6592000001</v>
      </c>
      <c r="R104" s="69">
        <f t="shared" si="24"/>
        <v>11735578.7808</v>
      </c>
      <c r="S104" s="70">
        <v>0</v>
      </c>
      <c r="T104" s="69">
        <f t="shared" si="19"/>
        <v>11735578.7808</v>
      </c>
      <c r="U104" s="72">
        <f t="shared" si="20"/>
        <v>984</v>
      </c>
    </row>
    <row r="105" spans="2:21" ht="30" x14ac:dyDescent="0.25">
      <c r="B105" s="9">
        <v>102</v>
      </c>
      <c r="C105" s="9" t="s">
        <v>254</v>
      </c>
      <c r="D105" s="9" t="s">
        <v>115</v>
      </c>
      <c r="E105" s="66">
        <v>2100</v>
      </c>
      <c r="F105" s="66">
        <f t="shared" si="15"/>
        <v>22604.19</v>
      </c>
      <c r="G105" s="77">
        <v>8.5</v>
      </c>
      <c r="H105" s="77">
        <f t="shared" si="16"/>
        <v>27.88</v>
      </c>
      <c r="I105" s="66">
        <v>2015</v>
      </c>
      <c r="J105" s="66">
        <v>2022</v>
      </c>
      <c r="K105" s="9">
        <f t="shared" si="17"/>
        <v>7</v>
      </c>
      <c r="L105" s="9">
        <v>35</v>
      </c>
      <c r="M105" s="67">
        <v>0.1</v>
      </c>
      <c r="N105" s="68">
        <f t="shared" si="18"/>
        <v>2.5714285714285714E-2</v>
      </c>
      <c r="O105" s="69">
        <v>1200</v>
      </c>
      <c r="P105" s="69">
        <f t="shared" si="22"/>
        <v>27125028</v>
      </c>
      <c r="Q105" s="69">
        <f t="shared" si="23"/>
        <v>4882505.04</v>
      </c>
      <c r="R105" s="69">
        <f t="shared" si="24"/>
        <v>22242522.960000001</v>
      </c>
      <c r="S105" s="70">
        <v>0</v>
      </c>
      <c r="T105" s="69">
        <f t="shared" si="19"/>
        <v>22242522.960000001</v>
      </c>
      <c r="U105" s="72">
        <f t="shared" si="20"/>
        <v>984.00000000000011</v>
      </c>
    </row>
    <row r="106" spans="2:21" ht="30" x14ac:dyDescent="0.25">
      <c r="B106" s="9">
        <v>103</v>
      </c>
      <c r="C106" s="9" t="s">
        <v>265</v>
      </c>
      <c r="D106" s="9" t="s">
        <v>115</v>
      </c>
      <c r="E106" s="66">
        <v>175</v>
      </c>
      <c r="F106" s="66">
        <f t="shared" si="15"/>
        <v>1883.6824999999999</v>
      </c>
      <c r="G106" s="77">
        <v>5</v>
      </c>
      <c r="H106" s="77">
        <f t="shared" si="16"/>
        <v>16.399999999999999</v>
      </c>
      <c r="I106" s="66">
        <v>2015</v>
      </c>
      <c r="J106" s="66">
        <v>2022</v>
      </c>
      <c r="K106" s="9">
        <f t="shared" si="17"/>
        <v>7</v>
      </c>
      <c r="L106" s="9">
        <v>35</v>
      </c>
      <c r="M106" s="67">
        <v>0.1</v>
      </c>
      <c r="N106" s="68">
        <f t="shared" si="18"/>
        <v>2.5714285714285714E-2</v>
      </c>
      <c r="O106" s="69">
        <v>1200</v>
      </c>
      <c r="P106" s="69">
        <f t="shared" si="22"/>
        <v>2260419</v>
      </c>
      <c r="Q106" s="69">
        <f t="shared" si="23"/>
        <v>406875.42</v>
      </c>
      <c r="R106" s="69">
        <f t="shared" si="24"/>
        <v>1853543.58</v>
      </c>
      <c r="S106" s="70">
        <v>0</v>
      </c>
      <c r="T106" s="69">
        <f t="shared" si="19"/>
        <v>1853543.58</v>
      </c>
      <c r="U106" s="72">
        <f t="shared" si="20"/>
        <v>984.00000000000011</v>
      </c>
    </row>
    <row r="107" spans="2:21" ht="30" x14ac:dyDescent="0.25">
      <c r="B107" s="9">
        <v>104</v>
      </c>
      <c r="C107" s="9" t="s">
        <v>259</v>
      </c>
      <c r="D107" s="9" t="s">
        <v>115</v>
      </c>
      <c r="E107" s="66">
        <v>700</v>
      </c>
      <c r="F107" s="66">
        <f t="shared" si="15"/>
        <v>7534.73</v>
      </c>
      <c r="G107" s="77">
        <v>9</v>
      </c>
      <c r="H107" s="77">
        <f t="shared" si="16"/>
        <v>29.52</v>
      </c>
      <c r="I107" s="66">
        <v>2015</v>
      </c>
      <c r="J107" s="66">
        <v>2022</v>
      </c>
      <c r="K107" s="9">
        <f t="shared" si="17"/>
        <v>7</v>
      </c>
      <c r="L107" s="9">
        <v>35</v>
      </c>
      <c r="M107" s="67">
        <v>0.1</v>
      </c>
      <c r="N107" s="68">
        <f t="shared" si="18"/>
        <v>2.5714285714285714E-2</v>
      </c>
      <c r="O107" s="69">
        <v>1300</v>
      </c>
      <c r="P107" s="69">
        <f t="shared" si="22"/>
        <v>9795149</v>
      </c>
      <c r="Q107" s="69">
        <f t="shared" si="23"/>
        <v>1763126.82</v>
      </c>
      <c r="R107" s="69">
        <f t="shared" si="24"/>
        <v>8032022.1799999997</v>
      </c>
      <c r="S107" s="70">
        <v>0</v>
      </c>
      <c r="T107" s="69">
        <f t="shared" si="19"/>
        <v>8032022.1799999997</v>
      </c>
      <c r="U107" s="72">
        <f t="shared" si="20"/>
        <v>1066</v>
      </c>
    </row>
    <row r="108" spans="2:21" ht="45" x14ac:dyDescent="0.25">
      <c r="B108" s="9">
        <v>105</v>
      </c>
      <c r="C108" s="9" t="s">
        <v>299</v>
      </c>
      <c r="D108" s="9" t="s">
        <v>143</v>
      </c>
      <c r="E108" s="66">
        <v>138</v>
      </c>
      <c r="F108" s="66">
        <f t="shared" si="15"/>
        <v>1485.4181999999998</v>
      </c>
      <c r="G108" s="77">
        <v>5</v>
      </c>
      <c r="H108" s="77">
        <f t="shared" si="16"/>
        <v>16.399999999999999</v>
      </c>
      <c r="I108" s="66">
        <v>2015</v>
      </c>
      <c r="J108" s="66">
        <v>2022</v>
      </c>
      <c r="K108" s="9">
        <f t="shared" si="17"/>
        <v>7</v>
      </c>
      <c r="L108" s="9">
        <v>35</v>
      </c>
      <c r="M108" s="67">
        <v>0.1</v>
      </c>
      <c r="N108" s="68">
        <f t="shared" si="18"/>
        <v>2.5714285714285714E-2</v>
      </c>
      <c r="O108" s="69">
        <v>1200</v>
      </c>
      <c r="P108" s="69">
        <f>O108*F108</f>
        <v>1782501.8399999999</v>
      </c>
      <c r="Q108" s="69">
        <f t="shared" si="23"/>
        <v>320850.33120000002</v>
      </c>
      <c r="R108" s="69">
        <f t="shared" si="24"/>
        <v>1461651.5088</v>
      </c>
      <c r="S108" s="70">
        <v>0</v>
      </c>
      <c r="T108" s="69">
        <f t="shared" si="19"/>
        <v>1461651.5088</v>
      </c>
      <c r="U108" s="72">
        <f t="shared" si="20"/>
        <v>984.00000000000011</v>
      </c>
    </row>
    <row r="109" spans="2:21" ht="30" x14ac:dyDescent="0.25">
      <c r="B109" s="9">
        <v>106</v>
      </c>
      <c r="C109" s="9" t="s">
        <v>300</v>
      </c>
      <c r="D109" s="9" t="s">
        <v>160</v>
      </c>
      <c r="E109" s="66">
        <v>20</v>
      </c>
      <c r="F109" s="66">
        <f t="shared" si="15"/>
        <v>215.27799999999999</v>
      </c>
      <c r="G109" s="77">
        <v>3</v>
      </c>
      <c r="H109" s="77">
        <f t="shared" si="16"/>
        <v>9.84</v>
      </c>
      <c r="I109" s="66">
        <v>2016</v>
      </c>
      <c r="J109" s="66">
        <v>2022</v>
      </c>
      <c r="K109" s="9">
        <f t="shared" si="17"/>
        <v>6</v>
      </c>
      <c r="L109" s="9">
        <v>60</v>
      </c>
      <c r="M109" s="67">
        <v>0.1</v>
      </c>
      <c r="N109" s="68">
        <f t="shared" si="18"/>
        <v>1.5000000000000001E-2</v>
      </c>
      <c r="O109" s="69">
        <v>1200</v>
      </c>
      <c r="P109" s="69">
        <f t="shared" si="22"/>
        <v>258333.59999999998</v>
      </c>
      <c r="Q109" s="69">
        <f t="shared" si="23"/>
        <v>23250.023999999998</v>
      </c>
      <c r="R109" s="69">
        <f t="shared" si="24"/>
        <v>235083.57599999997</v>
      </c>
      <c r="S109" s="70">
        <v>0</v>
      </c>
      <c r="T109" s="69">
        <f t="shared" si="19"/>
        <v>235083.57599999997</v>
      </c>
      <c r="U109" s="72">
        <f t="shared" si="20"/>
        <v>1092</v>
      </c>
    </row>
    <row r="110" spans="2:21" ht="45" x14ac:dyDescent="0.25">
      <c r="B110" s="9">
        <v>107</v>
      </c>
      <c r="C110" s="9" t="s">
        <v>301</v>
      </c>
      <c r="D110" s="9" t="s">
        <v>143</v>
      </c>
      <c r="E110" s="66">
        <v>948</v>
      </c>
      <c r="F110" s="66">
        <f t="shared" si="15"/>
        <v>10204.1772</v>
      </c>
      <c r="G110" s="77">
        <v>4</v>
      </c>
      <c r="H110" s="77">
        <f t="shared" si="16"/>
        <v>13.12</v>
      </c>
      <c r="I110" s="66">
        <v>2016</v>
      </c>
      <c r="J110" s="66">
        <v>2022</v>
      </c>
      <c r="K110" s="9">
        <f t="shared" si="17"/>
        <v>6</v>
      </c>
      <c r="L110" s="9">
        <v>35</v>
      </c>
      <c r="M110" s="67">
        <v>0.1</v>
      </c>
      <c r="N110" s="68">
        <f t="shared" si="18"/>
        <v>2.5714285714285714E-2</v>
      </c>
      <c r="O110" s="69">
        <v>1200</v>
      </c>
      <c r="P110" s="69">
        <f t="shared" si="22"/>
        <v>12245012.640000001</v>
      </c>
      <c r="Q110" s="69">
        <f t="shared" si="23"/>
        <v>1889230.5216000001</v>
      </c>
      <c r="R110" s="69">
        <f t="shared" si="24"/>
        <v>10355782.1184</v>
      </c>
      <c r="S110" s="70">
        <v>0</v>
      </c>
      <c r="T110" s="69">
        <f t="shared" si="19"/>
        <v>10355782.1184</v>
      </c>
      <c r="U110" s="72">
        <f t="shared" si="20"/>
        <v>1014.8571428571429</v>
      </c>
    </row>
    <row r="111" spans="2:21" ht="30" x14ac:dyDescent="0.25">
      <c r="B111" s="9">
        <v>108</v>
      </c>
      <c r="C111" s="9" t="s">
        <v>303</v>
      </c>
      <c r="D111" s="9" t="s">
        <v>115</v>
      </c>
      <c r="E111" s="66">
        <v>175</v>
      </c>
      <c r="F111" s="66">
        <f t="shared" si="15"/>
        <v>1883.6824999999999</v>
      </c>
      <c r="G111" s="77">
        <v>5</v>
      </c>
      <c r="H111" s="77">
        <f t="shared" si="16"/>
        <v>16.399999999999999</v>
      </c>
      <c r="I111" s="66">
        <v>2016</v>
      </c>
      <c r="J111" s="66">
        <v>2022</v>
      </c>
      <c r="K111" s="9">
        <f t="shared" si="17"/>
        <v>6</v>
      </c>
      <c r="L111" s="9">
        <v>35</v>
      </c>
      <c r="M111" s="67">
        <v>0.1</v>
      </c>
      <c r="N111" s="68">
        <f t="shared" si="18"/>
        <v>2.5714285714285714E-2</v>
      </c>
      <c r="O111" s="69">
        <v>1200</v>
      </c>
      <c r="P111" s="69">
        <f t="shared" si="22"/>
        <v>2260419</v>
      </c>
      <c r="Q111" s="69">
        <f t="shared" si="23"/>
        <v>348750.36</v>
      </c>
      <c r="R111" s="69">
        <f t="shared" si="24"/>
        <v>1911668.6400000001</v>
      </c>
      <c r="S111" s="70">
        <v>0</v>
      </c>
      <c r="T111" s="69">
        <f t="shared" si="19"/>
        <v>1911668.6400000001</v>
      </c>
      <c r="U111" s="72">
        <f t="shared" si="20"/>
        <v>1014.857142857143</v>
      </c>
    </row>
    <row r="112" spans="2:21" ht="30" x14ac:dyDescent="0.25">
      <c r="B112" s="9">
        <v>109</v>
      </c>
      <c r="C112" s="9" t="s">
        <v>304</v>
      </c>
      <c r="D112" s="9" t="s">
        <v>160</v>
      </c>
      <c r="E112" s="66">
        <v>174</v>
      </c>
      <c r="F112" s="66">
        <f t="shared" si="15"/>
        <v>1872.9186</v>
      </c>
      <c r="G112" s="77">
        <v>3.5</v>
      </c>
      <c r="H112" s="77">
        <f t="shared" si="16"/>
        <v>11.479999999999999</v>
      </c>
      <c r="I112" s="66">
        <v>2016</v>
      </c>
      <c r="J112" s="66">
        <v>2022</v>
      </c>
      <c r="K112" s="9">
        <f t="shared" si="17"/>
        <v>6</v>
      </c>
      <c r="L112" s="9">
        <v>60</v>
      </c>
      <c r="M112" s="67">
        <v>0.1</v>
      </c>
      <c r="N112" s="68">
        <f t="shared" si="18"/>
        <v>1.5000000000000001E-2</v>
      </c>
      <c r="O112" s="69">
        <v>1200</v>
      </c>
      <c r="P112" s="69">
        <f t="shared" si="22"/>
        <v>2247502.3199999998</v>
      </c>
      <c r="Q112" s="69">
        <f t="shared" si="23"/>
        <v>202275.20880000002</v>
      </c>
      <c r="R112" s="69">
        <f t="shared" si="24"/>
        <v>2045227.1111999997</v>
      </c>
      <c r="S112" s="70">
        <v>0</v>
      </c>
      <c r="T112" s="69">
        <f t="shared" si="19"/>
        <v>2045227.1111999997</v>
      </c>
      <c r="U112" s="72">
        <f t="shared" si="20"/>
        <v>1091.9999999999998</v>
      </c>
    </row>
    <row r="113" spans="2:21" ht="45" x14ac:dyDescent="0.25">
      <c r="B113" s="9">
        <v>110</v>
      </c>
      <c r="C113" s="9" t="s">
        <v>305</v>
      </c>
      <c r="D113" s="9" t="s">
        <v>143</v>
      </c>
      <c r="E113" s="66">
        <v>369</v>
      </c>
      <c r="F113" s="66">
        <f t="shared" si="15"/>
        <v>3971.8790999999997</v>
      </c>
      <c r="G113" s="77">
        <v>4.5</v>
      </c>
      <c r="H113" s="77">
        <f t="shared" si="16"/>
        <v>14.76</v>
      </c>
      <c r="I113" s="66">
        <v>2016</v>
      </c>
      <c r="J113" s="66">
        <v>2022</v>
      </c>
      <c r="K113" s="9">
        <f t="shared" si="17"/>
        <v>6</v>
      </c>
      <c r="L113" s="9">
        <v>35</v>
      </c>
      <c r="M113" s="67">
        <v>0.1</v>
      </c>
      <c r="N113" s="68">
        <f t="shared" si="18"/>
        <v>2.5714285714285714E-2</v>
      </c>
      <c r="O113" s="69">
        <v>1200</v>
      </c>
      <c r="P113" s="69">
        <f t="shared" si="22"/>
        <v>4766254.92</v>
      </c>
      <c r="Q113" s="69">
        <f t="shared" si="23"/>
        <v>735365.04479999992</v>
      </c>
      <c r="R113" s="69">
        <f t="shared" si="24"/>
        <v>4030889.8752000001</v>
      </c>
      <c r="S113" s="70">
        <v>0</v>
      </c>
      <c r="T113" s="69">
        <f t="shared" si="19"/>
        <v>4030889.8752000001</v>
      </c>
      <c r="U113" s="72">
        <f t="shared" si="20"/>
        <v>1014.857142857143</v>
      </c>
    </row>
    <row r="114" spans="2:21" x14ac:dyDescent="0.25">
      <c r="B114" s="9">
        <v>111</v>
      </c>
      <c r="C114" s="9" t="s">
        <v>317</v>
      </c>
      <c r="D114" s="9" t="s">
        <v>319</v>
      </c>
      <c r="E114" s="66">
        <f>(13*36*2)+(4*8)+(3*3)</f>
        <v>977</v>
      </c>
      <c r="F114" s="66">
        <f t="shared" si="15"/>
        <v>10516.3303</v>
      </c>
      <c r="G114" s="77">
        <v>12</v>
      </c>
      <c r="H114" s="77">
        <f t="shared" si="16"/>
        <v>39.36</v>
      </c>
      <c r="I114" s="66">
        <v>2019</v>
      </c>
      <c r="J114" s="66">
        <v>2022</v>
      </c>
      <c r="K114" s="66">
        <f t="shared" si="17"/>
        <v>3</v>
      </c>
      <c r="L114" s="9">
        <v>60</v>
      </c>
      <c r="M114" s="67">
        <v>0.1</v>
      </c>
      <c r="N114" s="68">
        <f t="shared" si="18"/>
        <v>1.5000000000000001E-2</v>
      </c>
      <c r="O114" s="69">
        <v>1500</v>
      </c>
      <c r="P114" s="69">
        <f t="shared" si="22"/>
        <v>15774495.449999999</v>
      </c>
      <c r="Q114" s="69">
        <f t="shared" si="23"/>
        <v>709852.29525000008</v>
      </c>
      <c r="R114" s="69">
        <f t="shared" si="24"/>
        <v>15064643.154749999</v>
      </c>
      <c r="S114" s="70">
        <v>0</v>
      </c>
      <c r="T114" s="69">
        <f t="shared" si="19"/>
        <v>15064643.154749999</v>
      </c>
      <c r="U114" s="72">
        <f>T114/F114</f>
        <v>1432.5</v>
      </c>
    </row>
    <row r="115" spans="2:21" ht="30" x14ac:dyDescent="0.25">
      <c r="B115" s="9">
        <v>112</v>
      </c>
      <c r="C115" s="9" t="s">
        <v>378</v>
      </c>
      <c r="D115" s="9" t="s">
        <v>115</v>
      </c>
      <c r="E115" s="66">
        <v>336</v>
      </c>
      <c r="F115" s="66">
        <f t="shared" si="15"/>
        <v>3616.6704</v>
      </c>
      <c r="G115" s="77">
        <v>4</v>
      </c>
      <c r="H115" s="77">
        <f t="shared" si="16"/>
        <v>13.12</v>
      </c>
      <c r="I115" s="66">
        <v>2019</v>
      </c>
      <c r="J115" s="66">
        <v>2022</v>
      </c>
      <c r="K115" s="66">
        <f t="shared" si="17"/>
        <v>3</v>
      </c>
      <c r="L115" s="9">
        <v>35</v>
      </c>
      <c r="M115" s="67">
        <v>0.1</v>
      </c>
      <c r="N115" s="68">
        <f t="shared" si="18"/>
        <v>2.5714285714285714E-2</v>
      </c>
      <c r="O115" s="69">
        <v>1200</v>
      </c>
      <c r="P115" s="69">
        <f t="shared" si="22"/>
        <v>4340004.4799999995</v>
      </c>
      <c r="Q115" s="69">
        <f t="shared" si="23"/>
        <v>334800.34559999994</v>
      </c>
      <c r="R115" s="69">
        <f t="shared" si="24"/>
        <v>4005204.1343999994</v>
      </c>
      <c r="S115" s="70">
        <v>0</v>
      </c>
      <c r="T115" s="69">
        <f t="shared" si="19"/>
        <v>4005204.1343999994</v>
      </c>
      <c r="U115" s="72">
        <f t="shared" si="20"/>
        <v>1107.4285714285713</v>
      </c>
    </row>
    <row r="116" spans="2:21" ht="45" x14ac:dyDescent="0.25">
      <c r="B116" s="9">
        <v>113</v>
      </c>
      <c r="C116" s="9" t="s">
        <v>379</v>
      </c>
      <c r="D116" s="9" t="s">
        <v>143</v>
      </c>
      <c r="E116" s="66">
        <v>36</v>
      </c>
      <c r="F116" s="66">
        <f t="shared" si="15"/>
        <v>387.50040000000001</v>
      </c>
      <c r="G116" s="66">
        <v>3</v>
      </c>
      <c r="H116" s="66">
        <f t="shared" si="16"/>
        <v>9.84</v>
      </c>
      <c r="I116" s="66">
        <v>2020</v>
      </c>
      <c r="J116" s="66">
        <v>2022</v>
      </c>
      <c r="K116" s="66">
        <f t="shared" si="17"/>
        <v>2</v>
      </c>
      <c r="L116" s="9">
        <v>35</v>
      </c>
      <c r="M116" s="67">
        <v>0.1</v>
      </c>
      <c r="N116" s="68">
        <f t="shared" si="18"/>
        <v>2.5714285714285714E-2</v>
      </c>
      <c r="O116" s="69">
        <v>1200</v>
      </c>
      <c r="P116" s="69">
        <f t="shared" si="22"/>
        <v>465000.48000000004</v>
      </c>
      <c r="Q116" s="69">
        <f t="shared" si="23"/>
        <v>23914.310400000002</v>
      </c>
      <c r="R116" s="69">
        <f t="shared" si="24"/>
        <v>441086.16960000002</v>
      </c>
      <c r="S116" s="70">
        <v>0</v>
      </c>
      <c r="T116" s="69">
        <f t="shared" si="19"/>
        <v>441086.16960000002</v>
      </c>
      <c r="U116" s="72">
        <f t="shared" si="20"/>
        <v>1138.2857142857142</v>
      </c>
    </row>
    <row r="117" spans="2:21" ht="45" x14ac:dyDescent="0.25">
      <c r="B117" s="9">
        <v>114</v>
      </c>
      <c r="C117" s="9" t="s">
        <v>345</v>
      </c>
      <c r="D117" s="9" t="s">
        <v>143</v>
      </c>
      <c r="E117" s="66">
        <v>50</v>
      </c>
      <c r="F117" s="66">
        <f t="shared" si="15"/>
        <v>538.19499999999994</v>
      </c>
      <c r="G117" s="66">
        <v>3</v>
      </c>
      <c r="H117" s="66">
        <f t="shared" si="16"/>
        <v>9.84</v>
      </c>
      <c r="I117" s="66">
        <v>2019</v>
      </c>
      <c r="J117" s="66">
        <v>2022</v>
      </c>
      <c r="K117" s="66">
        <f t="shared" si="17"/>
        <v>3</v>
      </c>
      <c r="L117" s="9">
        <v>35</v>
      </c>
      <c r="M117" s="67">
        <v>0.1</v>
      </c>
      <c r="N117" s="68">
        <f t="shared" si="18"/>
        <v>2.5714285714285714E-2</v>
      </c>
      <c r="O117" s="69">
        <v>1200</v>
      </c>
      <c r="P117" s="69">
        <f t="shared" si="22"/>
        <v>645833.99999999988</v>
      </c>
      <c r="Q117" s="69">
        <f t="shared" si="23"/>
        <v>49821.479999999989</v>
      </c>
      <c r="R117" s="69">
        <f t="shared" si="24"/>
        <v>596012.5199999999</v>
      </c>
      <c r="S117" s="70">
        <v>0</v>
      </c>
      <c r="T117" s="69">
        <f t="shared" si="19"/>
        <v>596012.5199999999</v>
      </c>
      <c r="U117" s="72">
        <f t="shared" si="20"/>
        <v>1107.4285714285713</v>
      </c>
    </row>
    <row r="118" spans="2:21" ht="30" x14ac:dyDescent="0.25">
      <c r="B118" s="9">
        <v>115</v>
      </c>
      <c r="C118" s="9" t="s">
        <v>347</v>
      </c>
      <c r="D118" s="9" t="s">
        <v>115</v>
      </c>
      <c r="E118" s="9">
        <v>20</v>
      </c>
      <c r="F118" s="9">
        <f t="shared" si="15"/>
        <v>215.27799999999999</v>
      </c>
      <c r="G118" s="9">
        <v>3</v>
      </c>
      <c r="H118" s="9">
        <f t="shared" si="16"/>
        <v>9.84</v>
      </c>
      <c r="I118" s="9">
        <v>2022</v>
      </c>
      <c r="J118" s="9">
        <v>2022</v>
      </c>
      <c r="K118" s="9">
        <f t="shared" si="17"/>
        <v>0</v>
      </c>
      <c r="L118" s="9">
        <v>60</v>
      </c>
      <c r="M118" s="67">
        <v>0.1</v>
      </c>
      <c r="N118" s="68">
        <f t="shared" si="18"/>
        <v>1.5000000000000001E-2</v>
      </c>
      <c r="O118" s="69">
        <v>1200</v>
      </c>
      <c r="P118" s="69">
        <f t="shared" si="22"/>
        <v>258333.59999999998</v>
      </c>
      <c r="Q118" s="69">
        <f t="shared" si="23"/>
        <v>0</v>
      </c>
      <c r="R118" s="69">
        <f t="shared" si="24"/>
        <v>258333.59999999998</v>
      </c>
      <c r="S118" s="70">
        <v>0</v>
      </c>
      <c r="T118" s="69">
        <f t="shared" si="19"/>
        <v>258333.59999999998</v>
      </c>
      <c r="U118" s="72">
        <f t="shared" si="20"/>
        <v>1200</v>
      </c>
    </row>
    <row r="119" spans="2:21" ht="15" customHeight="1" x14ac:dyDescent="0.25">
      <c r="B119" s="143" t="s">
        <v>4</v>
      </c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5"/>
      <c r="T119" s="76">
        <f>SUM(T4:T118)</f>
        <v>1835653041.3544295</v>
      </c>
    </row>
  </sheetData>
  <mergeCells count="2">
    <mergeCell ref="B2:T2"/>
    <mergeCell ref="B119:S119"/>
  </mergeCells>
  <dataValidations count="1">
    <dataValidation errorStyle="warning" allowBlank="1" showInputMessage="1" showErrorMessage="1" sqref="D4:D118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0"/>
  <sheetViews>
    <sheetView tabSelected="1" workbookViewId="0">
      <selection activeCell="G21" sqref="G21"/>
    </sheetView>
  </sheetViews>
  <sheetFormatPr defaultRowHeight="15" x14ac:dyDescent="0.25"/>
  <cols>
    <col min="3" max="3" width="6.140625" customWidth="1"/>
    <col min="4" max="4" width="37.85546875" customWidth="1"/>
    <col min="5" max="5" width="12.85546875" customWidth="1"/>
    <col min="6" max="6" width="9.7109375" customWidth="1"/>
    <col min="7" max="7" width="31.5703125" customWidth="1"/>
    <col min="8" max="8" width="25.85546875" hidden="1" customWidth="1"/>
    <col min="9" max="9" width="13.42578125" customWidth="1"/>
    <col min="10" max="10" width="11.7109375" customWidth="1"/>
    <col min="11" max="11" width="12.28515625" customWidth="1"/>
    <col min="12" max="12" width="13.28515625" bestFit="1" customWidth="1"/>
  </cols>
  <sheetData>
    <row r="5" spans="2:12" ht="15.75" x14ac:dyDescent="0.25">
      <c r="C5" s="142" t="s">
        <v>387</v>
      </c>
      <c r="D5" s="142"/>
      <c r="E5" s="142"/>
      <c r="F5" s="142"/>
      <c r="G5" s="142"/>
      <c r="H5" s="142"/>
      <c r="I5" s="142"/>
      <c r="J5" s="142"/>
      <c r="K5" s="142"/>
      <c r="L5" s="142"/>
    </row>
    <row r="6" spans="2:12" ht="45" x14ac:dyDescent="0.25">
      <c r="B6" s="84"/>
      <c r="C6" s="64" t="s">
        <v>99</v>
      </c>
      <c r="D6" s="64" t="s">
        <v>100</v>
      </c>
      <c r="E6" s="64" t="s">
        <v>104</v>
      </c>
      <c r="F6" s="64" t="s">
        <v>381</v>
      </c>
      <c r="G6" s="64" t="s">
        <v>386</v>
      </c>
      <c r="H6" s="64" t="s">
        <v>107</v>
      </c>
      <c r="I6" s="64" t="s">
        <v>382</v>
      </c>
      <c r="J6" s="64" t="s">
        <v>383</v>
      </c>
      <c r="K6" s="64" t="s">
        <v>390</v>
      </c>
      <c r="L6" s="64" t="s">
        <v>389</v>
      </c>
    </row>
    <row r="7" spans="2:12" hidden="1" x14ac:dyDescent="0.25">
      <c r="C7" s="85"/>
      <c r="D7" s="86" t="s">
        <v>113</v>
      </c>
      <c r="E7" s="85"/>
      <c r="F7" s="85"/>
      <c r="G7" s="85"/>
      <c r="H7" s="85"/>
      <c r="I7" s="85"/>
      <c r="J7" s="85"/>
    </row>
    <row r="8" spans="2:12" x14ac:dyDescent="0.25">
      <c r="C8" s="78">
        <v>1</v>
      </c>
      <c r="D8" s="9" t="s">
        <v>384</v>
      </c>
      <c r="E8" s="78">
        <v>2012</v>
      </c>
      <c r="F8" s="78">
        <v>3</v>
      </c>
      <c r="G8" s="78" t="s">
        <v>385</v>
      </c>
      <c r="H8" s="78" t="s">
        <v>116</v>
      </c>
      <c r="I8" s="80">
        <v>2500</v>
      </c>
      <c r="J8" s="80">
        <f>I8*3.28</f>
        <v>8200</v>
      </c>
      <c r="K8" s="87">
        <v>5000</v>
      </c>
      <c r="L8" s="88">
        <f>K8*I8</f>
        <v>12500000</v>
      </c>
    </row>
    <row r="9" spans="2:12" x14ac:dyDescent="0.25">
      <c r="C9" s="78">
        <v>2</v>
      </c>
      <c r="D9" s="9" t="s">
        <v>388</v>
      </c>
      <c r="E9" s="78">
        <v>2017</v>
      </c>
      <c r="F9" s="78">
        <v>3</v>
      </c>
      <c r="G9" s="78" t="s">
        <v>385</v>
      </c>
      <c r="H9" s="78" t="s">
        <v>116</v>
      </c>
      <c r="I9" s="80">
        <v>320</v>
      </c>
      <c r="J9" s="80">
        <f>I9*3.28</f>
        <v>1049.5999999999999</v>
      </c>
      <c r="K9" s="87">
        <v>5000</v>
      </c>
      <c r="L9" s="88">
        <f>K9*I9</f>
        <v>1600000</v>
      </c>
    </row>
    <row r="10" spans="2:12" ht="30" customHeight="1" x14ac:dyDescent="0.25">
      <c r="C10" s="146" t="s">
        <v>4</v>
      </c>
      <c r="D10" s="146"/>
      <c r="E10" s="146"/>
      <c r="F10" s="146"/>
      <c r="G10" s="146"/>
      <c r="H10" s="146"/>
      <c r="I10" s="146"/>
      <c r="J10" s="146"/>
      <c r="K10" s="146"/>
      <c r="L10" s="89">
        <f>SUM(L8:L9)</f>
        <v>14100000</v>
      </c>
    </row>
  </sheetData>
  <mergeCells count="2">
    <mergeCell ref="C5:L5"/>
    <mergeCell ref="C10:K10"/>
  </mergeCells>
  <dataValidations count="1">
    <dataValidation type="list" allowBlank="1" showInputMessage="1" showErrorMessage="1" sqref="H8:H9">
      <formula1>"Very Good, Good, Average, Poor, Ordinary with wreckages in the structure"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9"/>
  <sheetViews>
    <sheetView topLeftCell="A17" workbookViewId="0">
      <selection activeCell="M16" sqref="M16"/>
    </sheetView>
  </sheetViews>
  <sheetFormatPr defaultRowHeight="14.25" x14ac:dyDescent="0.2"/>
  <cols>
    <col min="1" max="2" width="9.140625" style="90"/>
    <col min="3" max="3" width="6.140625" style="90" customWidth="1"/>
    <col min="4" max="4" width="37.85546875" style="90" customWidth="1"/>
    <col min="5" max="5" width="12.85546875" style="90" customWidth="1"/>
    <col min="6" max="6" width="31.5703125" style="90" customWidth="1"/>
    <col min="7" max="7" width="25.85546875" style="90" hidden="1" customWidth="1"/>
    <col min="8" max="8" width="13.42578125" style="90" customWidth="1"/>
    <col min="9" max="9" width="11.7109375" style="90" customWidth="1"/>
    <col min="10" max="10" width="12.28515625" style="90" customWidth="1"/>
    <col min="11" max="11" width="16" style="90" bestFit="1" customWidth="1"/>
    <col min="12" max="16384" width="9.140625" style="90"/>
  </cols>
  <sheetData>
    <row r="5" spans="2:11" ht="15" x14ac:dyDescent="0.2">
      <c r="C5" s="147" t="s">
        <v>408</v>
      </c>
      <c r="D5" s="147"/>
      <c r="E5" s="147"/>
      <c r="F5" s="147"/>
      <c r="G5" s="147"/>
      <c r="H5" s="147"/>
      <c r="I5" s="147"/>
      <c r="J5" s="147"/>
      <c r="K5" s="147"/>
    </row>
    <row r="6" spans="2:11" ht="45" x14ac:dyDescent="0.2">
      <c r="B6" s="102"/>
      <c r="C6" s="91" t="s">
        <v>99</v>
      </c>
      <c r="D6" s="91" t="s">
        <v>100</v>
      </c>
      <c r="E6" s="91" t="s">
        <v>104</v>
      </c>
      <c r="F6" s="91" t="s">
        <v>386</v>
      </c>
      <c r="G6" s="91" t="s">
        <v>107</v>
      </c>
      <c r="H6" s="91" t="s">
        <v>402</v>
      </c>
      <c r="I6" s="91" t="s">
        <v>403</v>
      </c>
      <c r="J6" s="91" t="s">
        <v>390</v>
      </c>
      <c r="K6" s="91" t="s">
        <v>389</v>
      </c>
    </row>
    <row r="7" spans="2:11" ht="15" hidden="1" x14ac:dyDescent="0.2">
      <c r="C7" s="103"/>
      <c r="D7" s="104" t="s">
        <v>113</v>
      </c>
      <c r="E7" s="103"/>
      <c r="F7" s="103"/>
      <c r="G7" s="103"/>
      <c r="H7" s="103"/>
      <c r="I7" s="103"/>
      <c r="J7" s="105"/>
      <c r="K7" s="105"/>
    </row>
    <row r="8" spans="2:11" ht="42.75" x14ac:dyDescent="0.2">
      <c r="C8" s="92">
        <v>1</v>
      </c>
      <c r="D8" s="94" t="s">
        <v>391</v>
      </c>
      <c r="E8" s="78">
        <v>2013</v>
      </c>
      <c r="F8" s="78" t="s">
        <v>404</v>
      </c>
      <c r="G8" s="92" t="s">
        <v>116</v>
      </c>
      <c r="H8" s="96">
        <v>6840</v>
      </c>
      <c r="I8" s="96">
        <f>H8*10.764</f>
        <v>73625.759999999995</v>
      </c>
      <c r="J8" s="100">
        <v>1700</v>
      </c>
      <c r="K8" s="106">
        <f>H8*J8</f>
        <v>11628000</v>
      </c>
    </row>
    <row r="9" spans="2:11" ht="15" x14ac:dyDescent="0.2">
      <c r="C9" s="92">
        <v>2</v>
      </c>
      <c r="D9" s="94" t="s">
        <v>392</v>
      </c>
      <c r="E9" s="78">
        <v>2013</v>
      </c>
      <c r="F9" s="78" t="s">
        <v>404</v>
      </c>
      <c r="G9" s="92" t="s">
        <v>116</v>
      </c>
      <c r="H9" s="96">
        <v>217.26</v>
      </c>
      <c r="I9" s="96">
        <f t="shared" ref="I9:I18" si="0">H9*10.764</f>
        <v>2338.5866399999995</v>
      </c>
      <c r="J9" s="100">
        <v>1700</v>
      </c>
      <c r="K9" s="106">
        <f t="shared" ref="K9:K18" si="1">H9*J9</f>
        <v>369342</v>
      </c>
    </row>
    <row r="10" spans="2:11" ht="28.5" x14ac:dyDescent="0.2">
      <c r="C10" s="92">
        <v>3</v>
      </c>
      <c r="D10" s="94" t="s">
        <v>393</v>
      </c>
      <c r="E10" s="78">
        <v>2013</v>
      </c>
      <c r="F10" s="78" t="s">
        <v>404</v>
      </c>
      <c r="G10" s="105"/>
      <c r="H10" s="96">
        <v>37000</v>
      </c>
      <c r="I10" s="96">
        <f t="shared" si="0"/>
        <v>398268</v>
      </c>
      <c r="J10" s="100">
        <v>1700</v>
      </c>
      <c r="K10" s="106">
        <f t="shared" si="1"/>
        <v>62900000</v>
      </c>
    </row>
    <row r="11" spans="2:11" ht="15" x14ac:dyDescent="0.2">
      <c r="C11" s="92">
        <v>4</v>
      </c>
      <c r="D11" s="94" t="s">
        <v>394</v>
      </c>
      <c r="E11" s="78">
        <v>2013</v>
      </c>
      <c r="F11" s="9" t="s">
        <v>405</v>
      </c>
      <c r="G11" s="105"/>
      <c r="H11" s="96">
        <v>5200</v>
      </c>
      <c r="I11" s="96">
        <f t="shared" si="0"/>
        <v>55972.799999999996</v>
      </c>
      <c r="J11" s="100">
        <v>1700</v>
      </c>
      <c r="K11" s="106">
        <f t="shared" si="1"/>
        <v>8840000</v>
      </c>
    </row>
    <row r="12" spans="2:11" ht="15" x14ac:dyDescent="0.2">
      <c r="C12" s="92">
        <v>5</v>
      </c>
      <c r="D12" s="94" t="s">
        <v>395</v>
      </c>
      <c r="E12" s="78">
        <v>2013</v>
      </c>
      <c r="F12" s="78" t="s">
        <v>404</v>
      </c>
      <c r="G12" s="105"/>
      <c r="H12" s="96">
        <f>905.8611+420</f>
        <v>1325.8611000000001</v>
      </c>
      <c r="I12" s="96">
        <f t="shared" si="0"/>
        <v>14271.5688804</v>
      </c>
      <c r="J12" s="100">
        <v>1700</v>
      </c>
      <c r="K12" s="106">
        <f t="shared" si="1"/>
        <v>2253963.87</v>
      </c>
    </row>
    <row r="13" spans="2:11" ht="15" x14ac:dyDescent="0.2">
      <c r="C13" s="92">
        <v>6</v>
      </c>
      <c r="D13" s="95" t="s">
        <v>396</v>
      </c>
      <c r="E13" s="78">
        <v>2013</v>
      </c>
      <c r="F13" s="9" t="s">
        <v>405</v>
      </c>
      <c r="G13" s="105"/>
      <c r="H13" s="96">
        <v>84</v>
      </c>
      <c r="I13" s="96">
        <f t="shared" si="0"/>
        <v>904.17599999999993</v>
      </c>
      <c r="J13" s="100">
        <v>1700</v>
      </c>
      <c r="K13" s="106">
        <f t="shared" si="1"/>
        <v>142800</v>
      </c>
    </row>
    <row r="14" spans="2:11" ht="15" x14ac:dyDescent="0.2">
      <c r="C14" s="92">
        <v>7</v>
      </c>
      <c r="D14" s="94" t="s">
        <v>397</v>
      </c>
      <c r="E14" s="78">
        <v>2015</v>
      </c>
      <c r="F14" s="78" t="s">
        <v>406</v>
      </c>
      <c r="G14" s="105"/>
      <c r="H14" s="97">
        <v>2330</v>
      </c>
      <c r="I14" s="96">
        <f t="shared" si="0"/>
        <v>25080.12</v>
      </c>
      <c r="J14" s="100">
        <v>1700</v>
      </c>
      <c r="K14" s="106">
        <f t="shared" si="1"/>
        <v>3961000</v>
      </c>
    </row>
    <row r="15" spans="2:11" ht="15" x14ac:dyDescent="0.2">
      <c r="C15" s="92">
        <v>8</v>
      </c>
      <c r="D15" s="94" t="s">
        <v>398</v>
      </c>
      <c r="E15" s="78">
        <v>2015</v>
      </c>
      <c r="F15" s="78" t="s">
        <v>404</v>
      </c>
      <c r="G15" s="105"/>
      <c r="H15" s="98">
        <v>2168</v>
      </c>
      <c r="I15" s="96">
        <f t="shared" si="0"/>
        <v>23336.351999999999</v>
      </c>
      <c r="J15" s="100">
        <v>1700</v>
      </c>
      <c r="K15" s="106">
        <f t="shared" si="1"/>
        <v>3685600</v>
      </c>
    </row>
    <row r="16" spans="2:11" ht="28.5" x14ac:dyDescent="0.2">
      <c r="C16" s="92">
        <v>9</v>
      </c>
      <c r="D16" s="94" t="s">
        <v>399</v>
      </c>
      <c r="E16" s="78">
        <v>2015</v>
      </c>
      <c r="F16" s="9" t="s">
        <v>405</v>
      </c>
      <c r="G16" s="105"/>
      <c r="H16" s="98">
        <v>945</v>
      </c>
      <c r="I16" s="96">
        <f t="shared" si="0"/>
        <v>10171.98</v>
      </c>
      <c r="J16" s="100">
        <v>1700</v>
      </c>
      <c r="K16" s="106">
        <f t="shared" si="1"/>
        <v>1606500</v>
      </c>
    </row>
    <row r="17" spans="3:11" ht="15.75" x14ac:dyDescent="0.2">
      <c r="C17" s="92">
        <v>10</v>
      </c>
      <c r="D17" s="94" t="s">
        <v>400</v>
      </c>
      <c r="E17" s="78">
        <v>2017</v>
      </c>
      <c r="F17" s="101" t="s">
        <v>407</v>
      </c>
      <c r="G17" s="105"/>
      <c r="H17" s="99">
        <v>16750</v>
      </c>
      <c r="I17" s="96">
        <f t="shared" si="0"/>
        <v>180297</v>
      </c>
      <c r="J17" s="100">
        <v>1700</v>
      </c>
      <c r="K17" s="106">
        <f t="shared" si="1"/>
        <v>28475000</v>
      </c>
    </row>
    <row r="18" spans="3:11" ht="28.5" x14ac:dyDescent="0.2">
      <c r="C18" s="92">
        <v>11</v>
      </c>
      <c r="D18" s="94" t="s">
        <v>401</v>
      </c>
      <c r="E18" s="78">
        <v>2020</v>
      </c>
      <c r="F18" s="78" t="s">
        <v>406</v>
      </c>
      <c r="G18" s="105"/>
      <c r="H18" s="99">
        <v>1818</v>
      </c>
      <c r="I18" s="96">
        <f t="shared" si="0"/>
        <v>19568.951999999997</v>
      </c>
      <c r="J18" s="100">
        <v>1700</v>
      </c>
      <c r="K18" s="106">
        <f t="shared" si="1"/>
        <v>3090600</v>
      </c>
    </row>
    <row r="19" spans="3:11" ht="30" customHeight="1" x14ac:dyDescent="0.2">
      <c r="C19" s="148" t="s">
        <v>4</v>
      </c>
      <c r="D19" s="149"/>
      <c r="E19" s="149"/>
      <c r="F19" s="149"/>
      <c r="G19" s="149"/>
      <c r="H19" s="149"/>
      <c r="I19" s="149"/>
      <c r="J19" s="150"/>
      <c r="K19" s="107">
        <f>SUM(K8:K18)</f>
        <v>126952805.87</v>
      </c>
    </row>
  </sheetData>
  <mergeCells count="2">
    <mergeCell ref="C5:K5"/>
    <mergeCell ref="C19:J19"/>
  </mergeCells>
  <dataValidations disablePrompts="1" count="1">
    <dataValidation type="list" allowBlank="1" showInputMessage="1" showErrorMessage="1" sqref="G8:G9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4"/>
  <sheetViews>
    <sheetView workbookViewId="0">
      <selection activeCell="F23" sqref="F23"/>
    </sheetView>
  </sheetViews>
  <sheetFormatPr defaultRowHeight="14.25" x14ac:dyDescent="0.2"/>
  <cols>
    <col min="1" max="2" width="9.140625" style="90"/>
    <col min="3" max="3" width="6.140625" style="90" customWidth="1"/>
    <col min="4" max="4" width="37.85546875" style="90" customWidth="1"/>
    <col min="5" max="5" width="12.85546875" style="90" customWidth="1"/>
    <col min="6" max="6" width="31.5703125" style="90" customWidth="1"/>
    <col min="7" max="7" width="25.85546875" style="90" hidden="1" customWidth="1"/>
    <col min="8" max="8" width="13.42578125" style="90" customWidth="1"/>
    <col min="9" max="9" width="11.7109375" style="90" customWidth="1"/>
    <col min="10" max="10" width="12.28515625" style="90" customWidth="1"/>
    <col min="11" max="11" width="14.85546875" style="90" bestFit="1" customWidth="1"/>
    <col min="12" max="16384" width="9.140625" style="90"/>
  </cols>
  <sheetData>
    <row r="5" spans="2:11" ht="15" x14ac:dyDescent="0.2">
      <c r="C5" s="147" t="s">
        <v>409</v>
      </c>
      <c r="D5" s="147"/>
      <c r="E5" s="147"/>
      <c r="F5" s="147"/>
      <c r="G5" s="147"/>
      <c r="H5" s="147"/>
      <c r="I5" s="147"/>
      <c r="J5" s="147"/>
      <c r="K5" s="147"/>
    </row>
    <row r="6" spans="2:11" ht="45" x14ac:dyDescent="0.2">
      <c r="B6" s="102"/>
      <c r="C6" s="91" t="s">
        <v>99</v>
      </c>
      <c r="D6" s="91" t="s">
        <v>100</v>
      </c>
      <c r="E6" s="91" t="s">
        <v>104</v>
      </c>
      <c r="F6" s="91" t="s">
        <v>386</v>
      </c>
      <c r="G6" s="91" t="s">
        <v>107</v>
      </c>
      <c r="H6" s="91" t="s">
        <v>419</v>
      </c>
      <c r="I6" s="91" t="s">
        <v>418</v>
      </c>
      <c r="J6" s="91" t="s">
        <v>390</v>
      </c>
      <c r="K6" s="91" t="s">
        <v>389</v>
      </c>
    </row>
    <row r="7" spans="2:11" ht="15" hidden="1" x14ac:dyDescent="0.2">
      <c r="C7" s="103"/>
      <c r="D7" s="104" t="s">
        <v>113</v>
      </c>
      <c r="E7" s="103"/>
      <c r="F7" s="103"/>
      <c r="G7" s="103"/>
      <c r="H7" s="103"/>
      <c r="I7" s="103"/>
      <c r="J7" s="105"/>
      <c r="K7" s="105"/>
    </row>
    <row r="8" spans="2:11" ht="15.75" x14ac:dyDescent="0.2">
      <c r="C8" s="92">
        <v>1</v>
      </c>
      <c r="D8" s="79" t="s">
        <v>410</v>
      </c>
      <c r="E8" s="78">
        <v>2013</v>
      </c>
      <c r="F8" s="78" t="s">
        <v>414</v>
      </c>
      <c r="G8" s="92" t="s">
        <v>116</v>
      </c>
      <c r="H8" s="98">
        <v>3500</v>
      </c>
      <c r="I8" s="98">
        <v>11480</v>
      </c>
      <c r="J8" s="100">
        <v>6000</v>
      </c>
      <c r="K8" s="93">
        <f>H8*J8</f>
        <v>21000000</v>
      </c>
    </row>
    <row r="9" spans="2:11" ht="15.75" x14ac:dyDescent="0.2">
      <c r="C9" s="92">
        <v>2</v>
      </c>
      <c r="D9" s="79" t="s">
        <v>411</v>
      </c>
      <c r="E9" s="78">
        <v>2013</v>
      </c>
      <c r="F9" s="78" t="s">
        <v>416</v>
      </c>
      <c r="G9" s="92" t="s">
        <v>116</v>
      </c>
      <c r="H9" s="98">
        <v>1300</v>
      </c>
      <c r="I9" s="98">
        <v>4264</v>
      </c>
      <c r="J9" s="100">
        <v>6000</v>
      </c>
      <c r="K9" s="93">
        <f t="shared" ref="K9:K13" si="0">H9*J9</f>
        <v>7800000</v>
      </c>
    </row>
    <row r="10" spans="2:11" ht="15.75" x14ac:dyDescent="0.2">
      <c r="C10" s="92">
        <v>3</v>
      </c>
      <c r="D10" s="79" t="s">
        <v>412</v>
      </c>
      <c r="E10" s="78">
        <v>2013</v>
      </c>
      <c r="F10" s="78" t="s">
        <v>417</v>
      </c>
      <c r="G10" s="105"/>
      <c r="H10" s="98">
        <v>300</v>
      </c>
      <c r="I10" s="98">
        <v>983.99999999999989</v>
      </c>
      <c r="J10" s="100">
        <v>6000</v>
      </c>
      <c r="K10" s="93">
        <f t="shared" si="0"/>
        <v>1800000</v>
      </c>
    </row>
    <row r="11" spans="2:11" ht="15.75" x14ac:dyDescent="0.2">
      <c r="C11" s="92">
        <v>4</v>
      </c>
      <c r="D11" s="81" t="s">
        <v>413</v>
      </c>
      <c r="E11" s="78">
        <v>2017</v>
      </c>
      <c r="F11" s="78" t="s">
        <v>417</v>
      </c>
      <c r="G11" s="105"/>
      <c r="H11" s="98">
        <v>1885</v>
      </c>
      <c r="I11" s="98">
        <v>6182.7999999999993</v>
      </c>
      <c r="J11" s="100">
        <v>6000</v>
      </c>
      <c r="K11" s="93">
        <f t="shared" si="0"/>
        <v>11310000</v>
      </c>
    </row>
    <row r="12" spans="2:11" ht="15.75" x14ac:dyDescent="0.2">
      <c r="C12" s="92">
        <v>5</v>
      </c>
      <c r="D12" s="79" t="s">
        <v>414</v>
      </c>
      <c r="E12" s="78">
        <v>2015</v>
      </c>
      <c r="F12" s="78" t="s">
        <v>414</v>
      </c>
      <c r="G12" s="105"/>
      <c r="H12" s="98">
        <v>656</v>
      </c>
      <c r="I12" s="98">
        <v>2151.6799999999998</v>
      </c>
      <c r="J12" s="100">
        <v>6000</v>
      </c>
      <c r="K12" s="93">
        <f t="shared" si="0"/>
        <v>3936000</v>
      </c>
    </row>
    <row r="13" spans="2:11" ht="15.75" x14ac:dyDescent="0.2">
      <c r="C13" s="92">
        <v>6</v>
      </c>
      <c r="D13" s="79" t="s">
        <v>415</v>
      </c>
      <c r="E13" s="78">
        <v>2015</v>
      </c>
      <c r="F13" s="78" t="s">
        <v>417</v>
      </c>
      <c r="G13" s="105"/>
      <c r="H13" s="98">
        <v>165</v>
      </c>
      <c r="I13" s="98">
        <v>541.19999999999993</v>
      </c>
      <c r="J13" s="100">
        <v>6000</v>
      </c>
      <c r="K13" s="93">
        <f t="shared" si="0"/>
        <v>990000</v>
      </c>
    </row>
    <row r="14" spans="2:11" ht="30" customHeight="1" x14ac:dyDescent="0.2">
      <c r="C14" s="148" t="s">
        <v>4</v>
      </c>
      <c r="D14" s="149"/>
      <c r="E14" s="149"/>
      <c r="F14" s="149"/>
      <c r="G14" s="149"/>
      <c r="H14" s="149"/>
      <c r="I14" s="149"/>
      <c r="J14" s="150"/>
      <c r="K14" s="107">
        <f>SUM(K8:K13)</f>
        <v>46836000</v>
      </c>
    </row>
  </sheetData>
  <mergeCells count="2">
    <mergeCell ref="C5:K5"/>
    <mergeCell ref="C14:J14"/>
  </mergeCells>
  <dataValidations disablePrompts="1" count="1">
    <dataValidation type="list" allowBlank="1" showInputMessage="1" showErrorMessage="1" sqref="G8:G9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5"/>
  <sheetViews>
    <sheetView workbookViewId="0">
      <selection activeCell="I7" sqref="I7"/>
    </sheetView>
  </sheetViews>
  <sheetFormatPr defaultRowHeight="15" x14ac:dyDescent="0.25"/>
  <cols>
    <col min="3" max="3" width="5.85546875" customWidth="1"/>
    <col min="4" max="4" width="16.28515625" customWidth="1"/>
    <col min="5" max="8" width="17.85546875" customWidth="1"/>
    <col min="9" max="9" width="18" customWidth="1"/>
    <col min="11" max="11" width="15.85546875" bestFit="1" customWidth="1"/>
    <col min="12" max="12" width="18.5703125" bestFit="1" customWidth="1"/>
  </cols>
  <sheetData>
    <row r="4" spans="3:12" ht="15.75" x14ac:dyDescent="0.25">
      <c r="C4" s="151" t="s">
        <v>431</v>
      </c>
      <c r="D4" s="151"/>
      <c r="E4" s="151"/>
      <c r="F4" s="151"/>
      <c r="G4" s="151"/>
      <c r="H4" s="151"/>
      <c r="I4" s="151"/>
    </row>
    <row r="5" spans="3:12" ht="60" x14ac:dyDescent="0.25">
      <c r="C5" s="108" t="s">
        <v>420</v>
      </c>
      <c r="D5" s="108" t="s">
        <v>421</v>
      </c>
      <c r="E5" s="108" t="s">
        <v>422</v>
      </c>
      <c r="F5" s="108" t="s">
        <v>423</v>
      </c>
      <c r="G5" s="108" t="s">
        <v>424</v>
      </c>
      <c r="H5" s="108" t="s">
        <v>425</v>
      </c>
      <c r="I5" s="108" t="s">
        <v>426</v>
      </c>
    </row>
    <row r="6" spans="3:12" x14ac:dyDescent="0.25">
      <c r="C6" s="78">
        <v>1</v>
      </c>
      <c r="D6" s="110" t="s">
        <v>432</v>
      </c>
      <c r="E6" s="88">
        <f>Building_working!T119</f>
        <v>1835653041.3544295</v>
      </c>
      <c r="F6" s="88">
        <f>Road!K19</f>
        <v>126952805.87</v>
      </c>
      <c r="G6" s="88">
        <f>Drainage!K14</f>
        <v>46836000</v>
      </c>
      <c r="H6" s="88">
        <f>Boundary_wall!L10</f>
        <v>14100000</v>
      </c>
      <c r="I6" s="88">
        <f>SUM(E6:H6)</f>
        <v>2023541847.2244296</v>
      </c>
    </row>
    <row r="7" spans="3:12" ht="15.75" x14ac:dyDescent="0.25">
      <c r="C7" s="154" t="s">
        <v>427</v>
      </c>
      <c r="D7" s="155"/>
      <c r="E7" s="155"/>
      <c r="F7" s="155"/>
      <c r="G7" s="155"/>
      <c r="H7" s="156"/>
      <c r="I7" s="109">
        <f>SUM(I6:I6)</f>
        <v>2023541847.2244296</v>
      </c>
      <c r="K7" s="83">
        <f>I7+990000000</f>
        <v>3013541847.2244296</v>
      </c>
    </row>
    <row r="8" spans="3:12" x14ac:dyDescent="0.25">
      <c r="C8" s="152" t="s">
        <v>428</v>
      </c>
      <c r="D8" s="152"/>
      <c r="E8" s="152"/>
      <c r="F8" s="152"/>
      <c r="G8" s="152"/>
      <c r="H8" s="152"/>
      <c r="I8" s="152"/>
    </row>
    <row r="9" spans="3:12" ht="35.25" customHeight="1" x14ac:dyDescent="0.25">
      <c r="C9" s="153" t="s">
        <v>429</v>
      </c>
      <c r="D9" s="153"/>
      <c r="E9" s="153"/>
      <c r="F9" s="153"/>
      <c r="G9" s="153"/>
      <c r="H9" s="153"/>
      <c r="I9" s="153"/>
    </row>
    <row r="10" spans="3:12" ht="36" customHeight="1" x14ac:dyDescent="0.25">
      <c r="C10" s="153" t="s">
        <v>430</v>
      </c>
      <c r="D10" s="153"/>
      <c r="E10" s="153"/>
      <c r="F10" s="153"/>
      <c r="G10" s="153"/>
      <c r="H10" s="153"/>
      <c r="I10" s="153"/>
      <c r="L10" s="82">
        <f>3010000000*0.75</f>
        <v>2257500000</v>
      </c>
    </row>
    <row r="15" spans="3:12" x14ac:dyDescent="0.25">
      <c r="H15" s="83">
        <f>H6+G6+F6</f>
        <v>187888805.87</v>
      </c>
    </row>
  </sheetData>
  <mergeCells count="5">
    <mergeCell ref="C4:I4"/>
    <mergeCell ref="C8:I8"/>
    <mergeCell ref="C9:I9"/>
    <mergeCell ref="C10:I10"/>
    <mergeCell ref="C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Land_Details</vt:lpstr>
      <vt:lpstr>Valuation_land</vt:lpstr>
      <vt:lpstr>Building_sheet</vt:lpstr>
      <vt:lpstr>Building_working</vt:lpstr>
      <vt:lpstr>Boundary_wall</vt:lpstr>
      <vt:lpstr>Road</vt:lpstr>
      <vt:lpstr>Drainage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Ashish Sawe</cp:lastModifiedBy>
  <dcterms:created xsi:type="dcterms:W3CDTF">2022-10-27T06:27:42Z</dcterms:created>
  <dcterms:modified xsi:type="dcterms:W3CDTF">2022-11-14T14:13:22Z</dcterms:modified>
</cp:coreProperties>
</file>