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aditya\PL013-007-010 (Sonna BLW Precision Forging Ltd. )\"/>
    </mc:Choice>
  </mc:AlternateContent>
  <xr:revisionPtr revIDLastSave="0" documentId="13_ncr:1_{C3B47579-559B-492C-825E-771FD8EB8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ket Value" sheetId="1" r:id="rId1"/>
    <sheet name="Sheet1" sheetId="2" r:id="rId2"/>
  </sheets>
  <definedNames>
    <definedName name="_xlnm._FilterDatabase" localSheetId="0" hidden="1">'Market Value'!$B$3:$W$14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Z6" i="1" s="1"/>
  <c r="L21" i="1"/>
  <c r="H9" i="1"/>
  <c r="Z7" i="1"/>
  <c r="Z8" i="1"/>
  <c r="Z9" i="1"/>
  <c r="Z5" i="1"/>
  <c r="S9" i="1"/>
  <c r="T9" i="1" s="1"/>
  <c r="R9" i="1"/>
  <c r="R8" i="1"/>
  <c r="S8" i="1" s="1"/>
  <c r="R6" i="1"/>
  <c r="P9" i="1"/>
  <c r="P8" i="1"/>
  <c r="K9" i="1"/>
  <c r="M9" i="1" s="1"/>
  <c r="K8" i="1"/>
  <c r="M8" i="1" s="1"/>
  <c r="K5" i="1"/>
  <c r="K6" i="1"/>
  <c r="M6" i="1" s="1"/>
  <c r="K7" i="1"/>
  <c r="K4" i="1"/>
  <c r="I5" i="1"/>
  <c r="I7" i="1"/>
  <c r="I8" i="1"/>
  <c r="I9" i="1"/>
  <c r="I4" i="1"/>
  <c r="H7" i="1"/>
  <c r="H8" i="1"/>
  <c r="H4" i="1"/>
  <c r="H5" i="1"/>
  <c r="R7" i="1"/>
  <c r="P7" i="1"/>
  <c r="M7" i="1"/>
  <c r="P6" i="1"/>
  <c r="I10" i="1" l="1"/>
  <c r="S6" i="1"/>
  <c r="S10" i="1" s="1"/>
  <c r="Z10" i="1"/>
  <c r="H10" i="1"/>
  <c r="T8" i="1"/>
  <c r="U8" i="1" s="1"/>
  <c r="W8" i="1" s="1"/>
  <c r="U9" i="1"/>
  <c r="S7" i="1"/>
  <c r="T7" i="1" s="1"/>
  <c r="U7" i="1" s="1"/>
  <c r="W7" i="1" s="1"/>
  <c r="T6" i="1"/>
  <c r="U6" i="1" s="1"/>
  <c r="W6" i="1" s="1"/>
  <c r="P5" i="1"/>
  <c r="P4" i="1"/>
  <c r="T10" i="1" l="1"/>
  <c r="W9" i="1"/>
  <c r="W10" i="1" s="1"/>
  <c r="U10" i="1"/>
  <c r="Z4" i="1"/>
  <c r="R4" i="1"/>
  <c r="S4" i="1" s="1"/>
  <c r="R5" i="1" l="1"/>
  <c r="S5" i="1" s="1"/>
  <c r="M5" i="1"/>
  <c r="T5" i="1" l="1"/>
  <c r="U5" i="1" s="1"/>
  <c r="W5" i="1" s="1"/>
  <c r="AA5" i="1" s="1"/>
  <c r="M4" i="1"/>
  <c r="T4" i="1" s="1"/>
  <c r="U4" i="1" s="1"/>
  <c r="W4" i="1" l="1"/>
  <c r="AA4" i="1" l="1"/>
</calcChain>
</file>

<file path=xl/sharedStrings.xml><?xml version="1.0" encoding="utf-8"?>
<sst xmlns="http://schemas.openxmlformats.org/spreadsheetml/2006/main" count="61" uniqueCount="46">
  <si>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</si>
  <si>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</si>
  <si>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</si>
  <si>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</si>
  <si>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</si>
  <si>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</si>
  <si>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</si>
  <si>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</si>
  <si>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</si>
  <si>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</si>
  <si>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</si>
  <si>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</si>
  <si>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</si>
  <si>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</si>
  <si>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Age Factor</t>
  </si>
  <si>
    <t>Ground Floor</t>
  </si>
  <si>
    <t>First Floor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</si>
  <si>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</si>
  <si>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</si>
  <si>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</si>
  <si>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</si>
  <si>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</si>
  <si>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</si>
  <si>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</si>
  <si>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</si>
  <si>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</si>
  <si>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</si>
  <si>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</si>
  <si>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</si>
  <si>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</si>
  <si>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</si>
  <si>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</si>
  <si>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t xml:space="preserve">Ground Floor </t>
  </si>
  <si>
    <t xml:space="preserve">2. Covered Area has been taken on the basis of the site visit only since no approvedmap provided to us by the bank/ client. </t>
  </si>
  <si>
    <t>Tin Shed Mointed on a iron pillars and beam</t>
  </si>
  <si>
    <t>Hall 2</t>
  </si>
  <si>
    <t>Hall 3</t>
  </si>
  <si>
    <t xml:space="preserve">RCC framed structure </t>
  </si>
  <si>
    <t>Shed 2</t>
  </si>
  <si>
    <t>Shed 1</t>
  </si>
  <si>
    <t>Canteen</t>
  </si>
  <si>
    <t>Ground Floor + 1 Floor</t>
  </si>
  <si>
    <t>Office Area</t>
  </si>
  <si>
    <t>Ground + 2 Floor</t>
  </si>
  <si>
    <t xml:space="preserve">MARKET VALUE OF STRUCTURES OF M/S. SONA BLW PRECISION FORGING LTD.| PROPERTY OF INDUSTRIAL PROPERTY | SITUATED AT: SECTOR- 35, VILLAGE- BEGAMPUR, GURUGRAM, HARYANA </t>
  </si>
  <si>
    <t>1.All the structures present within the compound of the property of M/s. Sona BLW Precision Forging Ltd. Located at: Sector- 35, Village- Begampur, Gurugram, 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</si>
</sst>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21"/>
  <sheetViews>
    <sheetView tabSelected="1" zoomScaleNormal="100" workbookViewId="0">
      <pane ySplit="3" topLeftCell="A4" activePane="bottomLeft" state="frozen"/>
      <selection pane="bottomLeft" activeCell="B11" sqref="B11:Z11"/>
    </sheetView>
  </sheetViews>
  <sheetFormatPr defaultRowHeight="15" x14ac:dyDescent="0.25"/>
  <cols>
    <col min="2" max="2" width="7.140625" style="5" customWidth="1"/>
    <col min="3" max="3" width="10.5703125" style="6" customWidth="1"/>
    <col min="4" max="4" width="11.140625" customWidth="1"/>
    <col min="5" max="5" width="19" customWidth="1"/>
    <col min="6" max="6" width="13.85546875" hidden="1" customWidth="1"/>
    <col min="7" max="7" width="9.5703125" hidden="1" customWidth="1"/>
    <col min="8" max="8" width="12" customWidth="1"/>
    <col min="9" max="9" width="8.28515625" customWidth="1"/>
    <col min="10" max="10" width="6.85546875" customWidth="1"/>
    <col min="11" max="11" width="12.42578125" customWidth="1"/>
    <col min="12" max="12" width="9.85546875" customWidth="1"/>
    <col min="13" max="13" width="10.42578125" hidden="1" customWidth="1"/>
    <col min="14" max="14" width="11" hidden="1" customWidth="1"/>
    <col min="15" max="15" width="7.7109375" hidden="1" customWidth="1"/>
    <col min="16" max="16" width="12.85546875" customWidth="1"/>
    <col min="17" max="17" width="10.85546875" customWidth="1"/>
    <col min="18" max="18" width="13.5703125" customWidth="1"/>
    <col min="19" max="19" width="13.85546875" customWidth="1"/>
    <col min="20" max="20" width="13.7109375" customWidth="1"/>
    <col min="21" max="21" width="14.42578125" customWidth="1"/>
    <col min="22" max="22" width="12.140625" hidden="1" customWidth="1"/>
    <col min="23" max="23" width="16.42578125" customWidth="1"/>
    <col min="24" max="24" width="12.42578125" customWidth="1"/>
    <col min="25" max="25" width="6.42578125" hidden="1" customWidth="1"/>
    <col min="26" max="26" width="16.28515625" customWidth="1"/>
    <col min="27" max="27" width="14.28515625" bestFit="1" customWidth="1"/>
  </cols>
  <sheetData>
    <row r="2" spans="1:27" ht="14.25" customHeight="1" x14ac:dyDescent="0.25">
      <c r="B2" s="24" t="s">
        <v>44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2" t="s">
        <v>3</v>
      </c>
      <c r="F3" s="3" t="s">
        <v>8</v>
      </c>
      <c r="G3" s="3" t="s">
        <v>10</v>
      </c>
      <c r="H3" s="3" t="s">
        <v>17</v>
      </c>
      <c r="I3" s="3" t="s">
        <v>18</v>
      </c>
      <c r="J3" s="3" t="s">
        <v>19</v>
      </c>
      <c r="K3" s="3" t="s">
        <v>1</v>
      </c>
      <c r="L3" s="3" t="s">
        <v>2</v>
      </c>
      <c r="M3" s="3" t="s">
        <v>20</v>
      </c>
      <c r="N3" s="3" t="s">
        <v>21</v>
      </c>
      <c r="O3" s="3" t="s">
        <v>4</v>
      </c>
      <c r="P3" s="3" t="s">
        <v>6</v>
      </c>
      <c r="Q3" s="3" t="s">
        <v>22</v>
      </c>
      <c r="R3" s="3" t="s">
        <v>29</v>
      </c>
      <c r="S3" s="3" t="s">
        <v>28</v>
      </c>
      <c r="T3" s="3" t="s">
        <v>31</v>
      </c>
      <c r="U3" s="3" t="s">
        <v>27</v>
      </c>
      <c r="V3" s="3" t="s">
        <v>30</v>
      </c>
      <c r="W3" s="3" t="s">
        <v>26</v>
      </c>
      <c r="X3" s="3" t="s">
        <v>25</v>
      </c>
      <c r="Y3" s="3" t="s">
        <v>14</v>
      </c>
      <c r="Z3" s="3" t="s">
        <v>12</v>
      </c>
    </row>
    <row r="4" spans="1:27" ht="43.5" customHeight="1" x14ac:dyDescent="0.25">
      <c r="B4" s="9">
        <v>1</v>
      </c>
      <c r="C4" s="10" t="s">
        <v>15</v>
      </c>
      <c r="D4" s="10" t="s">
        <v>39</v>
      </c>
      <c r="E4" s="10" t="s">
        <v>34</v>
      </c>
      <c r="F4" s="10" t="s">
        <v>23</v>
      </c>
      <c r="G4" s="19" t="s">
        <v>24</v>
      </c>
      <c r="H4" s="15">
        <f>66*40</f>
        <v>2640</v>
      </c>
      <c r="I4" s="10">
        <f>H4*10.7639</f>
        <v>28416.696</v>
      </c>
      <c r="J4" s="9">
        <v>50</v>
      </c>
      <c r="K4" s="10">
        <f>L4-20</f>
        <v>2002</v>
      </c>
      <c r="L4" s="10">
        <v>2022</v>
      </c>
      <c r="M4" s="10">
        <f t="shared" ref="M4:M9" si="0">L4-K4</f>
        <v>20</v>
      </c>
      <c r="N4" s="10">
        <v>40</v>
      </c>
      <c r="O4" s="10">
        <v>0.05</v>
      </c>
      <c r="P4" s="12">
        <f>(1-O4)/N4</f>
        <v>2.375E-2</v>
      </c>
      <c r="Q4" s="14">
        <v>1000</v>
      </c>
      <c r="R4" s="14">
        <f>Q4*10.7639</f>
        <v>10763.9</v>
      </c>
      <c r="S4" s="16">
        <f>R4*H4</f>
        <v>28416696</v>
      </c>
      <c r="T4" s="16">
        <f>S4*P4*M4</f>
        <v>13497930.600000001</v>
      </c>
      <c r="U4" s="16">
        <f>MAX(S4-T4,0)</f>
        <v>14918765.399999999</v>
      </c>
      <c r="V4" s="10">
        <v>0.05</v>
      </c>
      <c r="W4" s="16">
        <f>IF(U4&gt;O4*S4,U4*(1+V4),S4*O4)</f>
        <v>15664703.67</v>
      </c>
      <c r="X4" s="14">
        <v>800</v>
      </c>
      <c r="Y4" s="10">
        <v>0.99</v>
      </c>
      <c r="Z4" s="16">
        <f>(X4*Y4*H4)</f>
        <v>2090880</v>
      </c>
      <c r="AA4" s="1">
        <f>W4/I4</f>
        <v>551.25</v>
      </c>
    </row>
    <row r="5" spans="1:27" ht="44.25" customHeight="1" x14ac:dyDescent="0.25">
      <c r="B5" s="9">
        <v>2</v>
      </c>
      <c r="C5" s="10" t="s">
        <v>16</v>
      </c>
      <c r="D5" s="10" t="s">
        <v>35</v>
      </c>
      <c r="E5" s="10" t="s">
        <v>34</v>
      </c>
      <c r="F5" s="10" t="s">
        <v>23</v>
      </c>
      <c r="G5" s="19" t="s">
        <v>24</v>
      </c>
      <c r="H5" s="15">
        <f>57*39</f>
        <v>2223</v>
      </c>
      <c r="I5" s="10">
        <f t="shared" ref="I5:I9" si="1">H5*10.7639</f>
        <v>23928.149699999998</v>
      </c>
      <c r="J5" s="9">
        <v>50</v>
      </c>
      <c r="K5" s="10">
        <f t="shared" ref="K5:K9" si="2">L5-20</f>
        <v>2002</v>
      </c>
      <c r="L5" s="10">
        <v>2022</v>
      </c>
      <c r="M5" s="10">
        <f t="shared" si="0"/>
        <v>20</v>
      </c>
      <c r="N5" s="10">
        <v>40</v>
      </c>
      <c r="O5" s="10">
        <v>0.05</v>
      </c>
      <c r="P5" s="12">
        <f>(1-O5)/N5</f>
        <v>2.375E-2</v>
      </c>
      <c r="Q5" s="14">
        <v>1000</v>
      </c>
      <c r="R5" s="14">
        <f>Q5*10.7639</f>
        <v>10763.9</v>
      </c>
      <c r="S5" s="16">
        <f>R5*H5</f>
        <v>23928149.699999999</v>
      </c>
      <c r="T5" s="16">
        <f>S5*P5*M5</f>
        <v>11365871.1075</v>
      </c>
      <c r="U5" s="16">
        <f>MAX(S5-T5,0)</f>
        <v>12562278.592499999</v>
      </c>
      <c r="V5" s="10">
        <v>0.05</v>
      </c>
      <c r="W5" s="16">
        <f>IF(U5&gt;O5*S5,U5*(1+V5),S5*O5)</f>
        <v>13190392.522125</v>
      </c>
      <c r="X5" s="14">
        <v>800</v>
      </c>
      <c r="Y5" s="10">
        <v>0.99</v>
      </c>
      <c r="Z5" s="16">
        <f>X5*I5</f>
        <v>19142519.759999998</v>
      </c>
      <c r="AA5" s="1">
        <f>W5/I5</f>
        <v>551.25</v>
      </c>
    </row>
    <row r="6" spans="1:27" ht="45" customHeight="1" x14ac:dyDescent="0.25">
      <c r="B6" s="9">
        <v>3</v>
      </c>
      <c r="C6" s="10" t="s">
        <v>43</v>
      </c>
      <c r="D6" s="10" t="s">
        <v>36</v>
      </c>
      <c r="E6" s="10" t="s">
        <v>37</v>
      </c>
      <c r="F6" s="10" t="s">
        <v>23</v>
      </c>
      <c r="G6" s="19" t="s">
        <v>24</v>
      </c>
      <c r="H6" s="15">
        <f>(35*29)*2</f>
        <v>2030</v>
      </c>
      <c r="I6" s="10">
        <f t="shared" si="1"/>
        <v>21850.717000000001</v>
      </c>
      <c r="J6" s="9">
        <v>25</v>
      </c>
      <c r="K6" s="10">
        <f t="shared" si="2"/>
        <v>2002</v>
      </c>
      <c r="L6" s="10">
        <v>2022</v>
      </c>
      <c r="M6" s="10">
        <f t="shared" si="0"/>
        <v>20</v>
      </c>
      <c r="N6" s="10">
        <v>60</v>
      </c>
      <c r="O6" s="10">
        <v>0.05</v>
      </c>
      <c r="P6" s="12">
        <f>(1-O6)/N6</f>
        <v>1.5833333333333331E-2</v>
      </c>
      <c r="Q6" s="14">
        <v>1500</v>
      </c>
      <c r="R6" s="14">
        <f>Q6*10.7639</f>
        <v>16145.849999999999</v>
      </c>
      <c r="S6" s="16">
        <f>R6*H6</f>
        <v>32776075.499999996</v>
      </c>
      <c r="T6" s="16">
        <f>S6*P6*M6</f>
        <v>10379090.574999997</v>
      </c>
      <c r="U6" s="16">
        <f>MAX(S6-T6,0)</f>
        <v>22396984.924999997</v>
      </c>
      <c r="V6" s="10">
        <v>0.05</v>
      </c>
      <c r="W6" s="16">
        <f>IF(U6&gt;O6*S6,U6*(1+V6),S6*O6)</f>
        <v>23516834.171249997</v>
      </c>
      <c r="X6" s="14">
        <v>800</v>
      </c>
      <c r="Y6" s="10"/>
      <c r="Z6" s="16">
        <f t="shared" ref="Z6:Z9" si="3">X6*I6</f>
        <v>17480573.600000001</v>
      </c>
      <c r="AA6" s="1"/>
    </row>
    <row r="7" spans="1:27" ht="45" customHeight="1" x14ac:dyDescent="0.25">
      <c r="B7" s="9">
        <v>4</v>
      </c>
      <c r="C7" s="10" t="s">
        <v>32</v>
      </c>
      <c r="D7" s="10" t="s">
        <v>38</v>
      </c>
      <c r="E7" s="10" t="s">
        <v>34</v>
      </c>
      <c r="F7" s="10" t="s">
        <v>23</v>
      </c>
      <c r="G7" s="19" t="s">
        <v>24</v>
      </c>
      <c r="H7" s="15">
        <f>24*51</f>
        <v>1224</v>
      </c>
      <c r="I7" s="10">
        <f t="shared" si="1"/>
        <v>13175.0136</v>
      </c>
      <c r="J7" s="9">
        <v>25</v>
      </c>
      <c r="K7" s="10">
        <f t="shared" si="2"/>
        <v>2002</v>
      </c>
      <c r="L7" s="10">
        <v>2022</v>
      </c>
      <c r="M7" s="10">
        <f t="shared" si="0"/>
        <v>20</v>
      </c>
      <c r="N7" s="10">
        <v>40</v>
      </c>
      <c r="O7" s="10">
        <v>0.05</v>
      </c>
      <c r="P7" s="12">
        <f>(1-O7)/N7</f>
        <v>2.375E-2</v>
      </c>
      <c r="Q7" s="14">
        <v>800</v>
      </c>
      <c r="R7" s="14">
        <f>Q7*10.7639</f>
        <v>8611.119999999999</v>
      </c>
      <c r="S7" s="16">
        <f>R7*H7</f>
        <v>10540010.879999999</v>
      </c>
      <c r="T7" s="16">
        <f>S7*P7*M7</f>
        <v>5006505.1679999996</v>
      </c>
      <c r="U7" s="16">
        <f>MAX(S7-T7,0)</f>
        <v>5533505.7119999994</v>
      </c>
      <c r="V7" s="10">
        <v>0.05</v>
      </c>
      <c r="W7" s="16">
        <f>IF(U7&gt;O7*S7,U7*(1+V7),S7*O7)</f>
        <v>5810180.9975999994</v>
      </c>
      <c r="X7" s="14">
        <v>800</v>
      </c>
      <c r="Y7" s="10"/>
      <c r="Z7" s="16">
        <f t="shared" si="3"/>
        <v>10540010.880000001</v>
      </c>
      <c r="AA7" s="1"/>
    </row>
    <row r="8" spans="1:27" ht="45" customHeight="1" x14ac:dyDescent="0.25">
      <c r="B8" s="9">
        <v>5</v>
      </c>
      <c r="C8" s="10" t="s">
        <v>15</v>
      </c>
      <c r="D8" s="10" t="s">
        <v>40</v>
      </c>
      <c r="E8" s="10" t="s">
        <v>37</v>
      </c>
      <c r="F8" s="10" t="s">
        <v>23</v>
      </c>
      <c r="G8" s="10" t="s">
        <v>24</v>
      </c>
      <c r="H8" s="15">
        <f>19*9</f>
        <v>171</v>
      </c>
      <c r="I8" s="10">
        <f t="shared" si="1"/>
        <v>1840.6269</v>
      </c>
      <c r="J8" s="9">
        <v>12</v>
      </c>
      <c r="K8" s="10">
        <f t="shared" si="2"/>
        <v>2002</v>
      </c>
      <c r="L8" s="10">
        <v>2022</v>
      </c>
      <c r="M8" s="10">
        <f t="shared" si="0"/>
        <v>20</v>
      </c>
      <c r="N8" s="10">
        <v>60</v>
      </c>
      <c r="O8" s="10">
        <v>0.05</v>
      </c>
      <c r="P8" s="12">
        <f t="shared" ref="P8:P9" si="4">(1-O8)/N8</f>
        <v>1.5833333333333331E-2</v>
      </c>
      <c r="Q8" s="14">
        <v>1400</v>
      </c>
      <c r="R8" s="14">
        <f t="shared" ref="R8:R9" si="5">Q8*10.7639</f>
        <v>15069.46</v>
      </c>
      <c r="S8" s="16">
        <f>R8*H8</f>
        <v>2576877.6599999997</v>
      </c>
      <c r="T8" s="16">
        <f t="shared" ref="T8:T9" si="6">S8*P8*M8</f>
        <v>816011.25899999985</v>
      </c>
      <c r="U8" s="16">
        <f t="shared" ref="U8:U9" si="7">MAX(S8-T8,0)</f>
        <v>1760866.4009999998</v>
      </c>
      <c r="V8" s="10">
        <v>0.05</v>
      </c>
      <c r="W8" s="16">
        <f t="shared" ref="W8:W9" si="8">IF(U8&gt;O8*S8,U8*(1+V8),S8*O8)</f>
        <v>1848909.7210499998</v>
      </c>
      <c r="X8" s="14">
        <v>800</v>
      </c>
      <c r="Y8" s="10"/>
      <c r="Z8" s="16">
        <f t="shared" si="3"/>
        <v>1472501.52</v>
      </c>
      <c r="AA8" s="1"/>
    </row>
    <row r="9" spans="1:27" ht="45" customHeight="1" x14ac:dyDescent="0.25">
      <c r="B9" s="9">
        <v>6</v>
      </c>
      <c r="C9" s="10" t="s">
        <v>41</v>
      </c>
      <c r="D9" s="10" t="s">
        <v>42</v>
      </c>
      <c r="E9" s="10" t="s">
        <v>37</v>
      </c>
      <c r="F9" s="10" t="s">
        <v>23</v>
      </c>
      <c r="G9" s="10" t="s">
        <v>24</v>
      </c>
      <c r="H9" s="15">
        <f>(39*9)*2</f>
        <v>702</v>
      </c>
      <c r="I9" s="10">
        <f t="shared" si="1"/>
        <v>7556.2577999999994</v>
      </c>
      <c r="J9" s="9">
        <v>12</v>
      </c>
      <c r="K9" s="10">
        <f t="shared" si="2"/>
        <v>2002</v>
      </c>
      <c r="L9" s="10">
        <v>2022</v>
      </c>
      <c r="M9" s="10">
        <f t="shared" si="0"/>
        <v>20</v>
      </c>
      <c r="N9" s="10">
        <v>60</v>
      </c>
      <c r="O9" s="10">
        <v>0.05</v>
      </c>
      <c r="P9" s="12">
        <f t="shared" si="4"/>
        <v>1.5833333333333331E-2</v>
      </c>
      <c r="Q9" s="14">
        <v>1500</v>
      </c>
      <c r="R9" s="14">
        <f t="shared" si="5"/>
        <v>16145.849999999999</v>
      </c>
      <c r="S9" s="16">
        <f t="shared" ref="S9" si="9">R9*H9</f>
        <v>11334386.699999999</v>
      </c>
      <c r="T9" s="16">
        <f t="shared" si="6"/>
        <v>3589222.4549999991</v>
      </c>
      <c r="U9" s="16">
        <f t="shared" si="7"/>
        <v>7745164.2450000001</v>
      </c>
      <c r="V9" s="10">
        <v>0.05</v>
      </c>
      <c r="W9" s="16">
        <f t="shared" si="8"/>
        <v>8132422.4572500009</v>
      </c>
      <c r="X9" s="14">
        <v>800</v>
      </c>
      <c r="Y9" s="10"/>
      <c r="Z9" s="16">
        <f t="shared" si="3"/>
        <v>6045006.2399999993</v>
      </c>
      <c r="AA9" s="1"/>
    </row>
    <row r="10" spans="1:27" s="13" customFormat="1" ht="16.5" customHeight="1" x14ac:dyDescent="0.25">
      <c r="A10" s="10"/>
      <c r="B10" s="21" t="s">
        <v>5</v>
      </c>
      <c r="C10" s="22"/>
      <c r="D10" s="22"/>
      <c r="E10" s="22"/>
      <c r="F10" s="22"/>
      <c r="G10" s="23"/>
      <c r="H10" s="18">
        <f>SUM(H4:H9)</f>
        <v>8990</v>
      </c>
      <c r="I10" s="11">
        <f>SUM(I4:I9)</f>
        <v>96767.46100000001</v>
      </c>
      <c r="J10" s="10"/>
      <c r="K10" s="10"/>
      <c r="L10" s="10"/>
      <c r="M10" s="10"/>
      <c r="N10" s="10"/>
      <c r="O10" s="10"/>
      <c r="P10" s="10"/>
      <c r="Q10" s="10"/>
      <c r="R10" s="10"/>
      <c r="S10" s="17">
        <f>SUM(S4:S9)</f>
        <v>109572196.44</v>
      </c>
      <c r="T10" s="17">
        <f>SUM(T4:T9)</f>
        <v>44654631.164499998</v>
      </c>
      <c r="U10" s="17">
        <f>SUM(U4:U9)</f>
        <v>64917565.275499992</v>
      </c>
      <c r="V10" s="10"/>
      <c r="W10" s="17">
        <f>SUM(W4:W9)</f>
        <v>68163443.539274991</v>
      </c>
      <c r="X10" s="10"/>
      <c r="Y10" s="10"/>
      <c r="Z10" s="17">
        <f>SUM(Z4:Z9)</f>
        <v>56771492.000000007</v>
      </c>
    </row>
    <row r="11" spans="1:27" ht="15.75" customHeight="1" x14ac:dyDescent="0.25">
      <c r="B11" s="25" t="s">
        <v>11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15.75" customHeight="1" x14ac:dyDescent="0.25">
      <c r="B12" s="20" t="s">
        <v>45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4.25" customHeight="1" x14ac:dyDescent="0.25">
      <c r="B13" s="20" t="s">
        <v>33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ht="15" customHeight="1" x14ac:dyDescent="0.25"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6" spans="1:27" x14ac:dyDescent="0.25">
      <c r="Z16" s="8"/>
    </row>
    <row r="17" spans="12:26" x14ac:dyDescent="0.25">
      <c r="Z17" s="8"/>
    </row>
    <row r="19" spans="12:26" x14ac:dyDescent="0.25">
      <c r="T19" s="7"/>
    </row>
    <row r="21" spans="12:26" x14ac:dyDescent="0.25">
      <c r="L21">
        <f>39*18</f>
        <v>702</v>
      </c>
    </row>
  </sheetData>
  <autoFilter ref="B3:W14" xr:uid="{00000000-0001-0000-0100-000000000000}"/>
  <mergeCells count="6">
    <mergeCell ref="B13:Z13"/>
    <mergeCell ref="B14:Z14"/>
    <mergeCell ref="B10:G10"/>
    <mergeCell ref="B2:Z2"/>
    <mergeCell ref="B11:Z11"/>
    <mergeCell ref="B12:Z12"/>
  </mergeCells>
  <dataValidations count="1">
    <dataValidation type="list" allowBlank="1" showInputMessage="1" showErrorMessage="1" promptTitle="Condition of Structure" prompt="Condition of Structure" sqref="G4:G9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1B73-04D6-452E-9858-9C1FBF248C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Aditya</cp:lastModifiedBy>
  <dcterms:created xsi:type="dcterms:W3CDTF">2021-09-16T11:33:35Z</dcterms:created>
  <dcterms:modified xsi:type="dcterms:W3CDTF">2022-05-20T05:00:04Z</dcterms:modified>
</cp:coreProperties>
</file>