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aditya\PL014-008-012 Ginni Filaments (Haridwar)\"/>
    </mc:Choice>
  </mc:AlternateContent>
  <xr:revisionPtr revIDLastSave="0" documentId="13_ncr:1_{A03AE868-5EA3-4CA0-899B-45C6C1A63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ket Valu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W4" i="1"/>
  <c r="U5" i="1"/>
  <c r="T4" i="1"/>
  <c r="W8" i="1"/>
  <c r="R8" i="1"/>
  <c r="S8" i="1" s="1"/>
  <c r="P8" i="1"/>
  <c r="M8" i="1"/>
  <c r="H9" i="1"/>
  <c r="I8" i="1"/>
  <c r="I4" i="1"/>
  <c r="R7" i="1"/>
  <c r="P7" i="1"/>
  <c r="M7" i="1"/>
  <c r="R6" i="1"/>
  <c r="P6" i="1"/>
  <c r="M6" i="1"/>
  <c r="S9" i="1" l="1"/>
  <c r="T8" i="1"/>
  <c r="T9" i="1" s="1"/>
  <c r="P5" i="1"/>
  <c r="P4" i="1"/>
  <c r="U8" i="1" l="1"/>
  <c r="Z4" i="1"/>
  <c r="R4" i="1"/>
  <c r="R5" i="1" l="1"/>
  <c r="M5" i="1"/>
  <c r="M4" i="1" l="1"/>
  <c r="U4" i="1" l="1"/>
  <c r="AA4" i="1" l="1"/>
  <c r="S5" i="1"/>
  <c r="T5" i="1" s="1"/>
  <c r="Z5" i="1"/>
  <c r="Z9" i="1" s="1"/>
  <c r="I5" i="1"/>
  <c r="W5" i="1" l="1"/>
  <c r="W9" i="1" s="1"/>
  <c r="AA5" i="1" l="1"/>
  <c r="S6" i="1"/>
  <c r="T6" i="1" s="1"/>
  <c r="I6" i="1"/>
  <c r="U6" i="1" l="1"/>
  <c r="W6" i="1" s="1"/>
  <c r="S7" i="1"/>
  <c r="T7" i="1"/>
  <c r="I7" i="1"/>
  <c r="I9" i="1"/>
  <c r="U9" i="1" l="1"/>
  <c r="U7" i="1"/>
  <c r="W7" i="1" s="1"/>
</calcChain>
</file>

<file path=xl/sharedStrings.xml><?xml version="1.0" encoding="utf-8"?>
<sst xmlns="http://schemas.openxmlformats.org/spreadsheetml/2006/main" count="57" uniqueCount="46">
  <si>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</si>
  <si>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</si>
  <si>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</si>
  <si>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</si>
  <si>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</si>
  <si>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</si>
  <si>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</si>
  <si>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Particular</t>
  </si>
  <si>
    <t>Construction Category</t>
  </si>
  <si>
    <t>Sr. No.</t>
  </si>
  <si>
    <t>Condition of Structure</t>
  </si>
  <si>
    <t>REMARKS:-</t>
  </si>
  <si>
    <t>Total Govt. Guideline value</t>
  </si>
  <si>
    <t>3. Structure valuation is done on the basis of 'Depreciated Cost Approach' method only.</t>
  </si>
  <si>
    <t>Age Factor</t>
  </si>
  <si>
    <t>First Floor</t>
  </si>
  <si>
    <r>
      <t xml:space="preserve">Area 
</t>
    </r>
    <r>
      <rPr>
        <i/>
        <sz val="11"/>
        <rFont val="Calibri"/>
        <family val="2"/>
        <scheme val="minor"/>
      </rPr>
      <t>(in sq mtr)</t>
    </r>
  </si>
  <si>
    <r>
      <t xml:space="preserve">Area 
</t>
    </r>
    <r>
      <rPr>
        <i/>
        <sz val="11"/>
        <rFont val="Calibri"/>
        <family val="2"/>
        <scheme val="minor"/>
      </rPr>
      <t>(in sq ft)</t>
    </r>
  </si>
  <si>
    <r>
      <t xml:space="preserve">Height </t>
    </r>
    <r>
      <rPr>
        <i/>
        <sz val="11"/>
        <rFont val="Calibri"/>
        <family val="2"/>
        <scheme val="minor"/>
      </rPr>
      <t>(in ft.)</t>
    </r>
  </si>
  <si>
    <r>
      <t xml:space="preserve">Total Life Consumed 
</t>
    </r>
    <r>
      <rPr>
        <i/>
        <sz val="11"/>
        <rFont val="Calibri"/>
        <family val="2"/>
        <scheme val="minor"/>
      </rPr>
      <t>(in yrs.)</t>
    </r>
  </si>
  <si>
    <r>
      <t xml:space="preserve">Total Economical Life
</t>
    </r>
    <r>
      <rPr>
        <i/>
        <sz val="11"/>
        <rFont val="Calibri"/>
        <family val="2"/>
        <scheme val="minor"/>
      </rPr>
      <t>(in yrs.)</t>
    </r>
  </si>
  <si>
    <r>
      <t xml:space="preserve">Plinth Area  Rate 
</t>
    </r>
    <r>
      <rPr>
        <i/>
        <sz val="11"/>
        <rFont val="Calibri"/>
        <family val="2"/>
        <scheme val="minor"/>
      </rPr>
      <t>(in per sq.ft.)</t>
    </r>
  </si>
  <si>
    <t>Class B Construction (Ordinary)</t>
  </si>
  <si>
    <t>Good</t>
  </si>
  <si>
    <r>
      <t>Govt. Guideline rates
(</t>
    </r>
    <r>
      <rPr>
        <i/>
        <sz val="11"/>
        <rFont val="Calibri"/>
        <family val="2"/>
        <scheme val="minor"/>
      </rPr>
      <t>per sq. mtr.</t>
    </r>
    <r>
      <rPr>
        <b/>
        <sz val="11"/>
        <rFont val="Calibri"/>
        <family val="2"/>
        <scheme val="minor"/>
      </rPr>
      <t>)</t>
    </r>
  </si>
  <si>
    <r>
      <t>Depreciated Replacement Market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</si>
  <si>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Depreciated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</si>
  <si>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Gross Replacement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</si>
  <si>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 xml:space="preserve">Plinth Area  Rate 
</t>
    </r>
    <r>
      <rPr>
        <b/>
        <i/>
        <sz val="1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In per sq. mtr.</t>
    </r>
    <r>
      <rPr>
        <b/>
        <i/>
        <sz val="11"/>
        <rFont val="Calibri"/>
        <family val="2"/>
        <scheme val="minor"/>
      </rPr>
      <t>)</t>
    </r>
  </si>
  <si>
    <r>
      <t xml:space="preserve">Premium </t>
    </r>
    <r>
      <rPr>
        <sz val="11"/>
        <rFont val="Calibri"/>
        <family val="2"/>
        <scheme val="minor"/>
      </rPr>
      <t>(For additional aesthetics or renovation)</t>
    </r>
  </si>
  <si>
    <t>RCC Framed Structrure</t>
  </si>
  <si>
    <t>Second Floor</t>
  </si>
  <si>
    <r>
      <t>Total Deterioration 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 xml:space="preserve">) </t>
    </r>
  </si>
  <si>
    <t xml:space="preserve">Ground Floor </t>
  </si>
  <si>
    <t>Basement</t>
  </si>
  <si>
    <t>Guard Room</t>
  </si>
  <si>
    <t>Guard</t>
  </si>
  <si>
    <t>Finshed Goods Store</t>
  </si>
  <si>
    <t>Admin office &amp; Production unit</t>
  </si>
  <si>
    <t>Admin Block Reception, server room</t>
  </si>
  <si>
    <t>Hall Canteen Washroom</t>
  </si>
  <si>
    <t>1.All the structures present within the compound of the property of m/S. Ginni Filaments Ltd. Located at: Plot No. 98, Sector V, Integrated Industrial Area (IIE), SIDCUL, Haridwar.</t>
  </si>
  <si>
    <t>2. Covered Area has been taken on the basis of the map provided to us which is signed by Chartered Engineer,</t>
  </si>
  <si>
    <t>MARKET VALUE OF STRUCTURES | PROPERTY OF INDUSTRIAL PROPERTY OF M/S. GINNI FILAMENTS LTD. | SITUATED AT: PLOT NO. 98, SECTOR V, INTEGRATED INDUSTRIAL ESTATE (IIE), SIDCUL, HARIDWAR</t>
  </si>
  <si>
    <t>Class B Construction (Ordin+B2:Z13ary)</t>
  </si>
  <si>
    <t>Tin Shed Mointed on a iron pillars and beam and brick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</si>
</sst>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0.000"/>
    <numFmt numFmtId="166" formatCode="_ [$₹-4009]\ * #,##0.00_ ;_ [$₹-4009]\ * \-#,##0.00_ ;_ [$₹-4009]\ * &quot;-&quot;??_ ;_ @_ "/>
    <numFmt numFmtId="167" formatCode="_ [$₹-4009]\ * #,##0_ ;_ [$₹-4009]\ * \-#,##0_ ;_ [$₹-4009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9" fontId="0" fillId="0" borderId="0" xfId="1" applyFont="1"/>
    <xf numFmtId="44" fontId="0" fillId="0" borderId="0" xfId="0" applyNumberForma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8"/>
  <sheetViews>
    <sheetView tabSelected="1" zoomScaleNormal="100" workbookViewId="0">
      <pane ySplit="3" topLeftCell="A4" activePane="bottomLeft" state="frozen"/>
      <selection pane="bottomLeft" activeCell="S5" sqref="S5"/>
    </sheetView>
  </sheetViews>
  <sheetFormatPr defaultRowHeight="15" x14ac:dyDescent="0.25"/>
  <cols>
    <col min="2" max="2" width="7.140625" style="5" customWidth="1"/>
    <col min="3" max="3" width="10" style="6" customWidth="1"/>
    <col min="4" max="4" width="22.42578125" customWidth="1"/>
    <col min="5" max="5" width="19" customWidth="1"/>
    <col min="6" max="6" width="19" bestFit="1" customWidth="1"/>
    <col min="7" max="7" width="9.5703125" customWidth="1"/>
    <col min="8" max="8" width="12" customWidth="1"/>
    <col min="9" max="9" width="8.28515625" customWidth="1"/>
    <col min="10" max="10" width="6.85546875" customWidth="1"/>
    <col min="11" max="11" width="12.42578125" customWidth="1"/>
    <col min="12" max="12" width="9.85546875" customWidth="1"/>
    <col min="13" max="13" width="10.42578125" customWidth="1"/>
    <col min="14" max="14" width="11" customWidth="1"/>
    <col min="15" max="15" width="7.7109375" customWidth="1"/>
    <col min="16" max="16" width="12.85546875" customWidth="1"/>
    <col min="17" max="17" width="10.85546875" customWidth="1"/>
    <col min="18" max="18" width="12.140625" customWidth="1"/>
    <col min="19" max="19" width="13.85546875" customWidth="1"/>
    <col min="20" max="20" width="13.7109375" customWidth="1"/>
    <col min="21" max="21" width="13.28515625" bestFit="1" customWidth="1"/>
    <col min="22" max="22" width="12.140625" customWidth="1"/>
    <col min="23" max="23" width="16.42578125" customWidth="1"/>
    <col min="24" max="24" width="12.42578125" hidden="1" customWidth="1"/>
    <col min="25" max="25" width="6.42578125" hidden="1" customWidth="1"/>
    <col min="26" max="26" width="16.28515625" hidden="1" customWidth="1"/>
    <col min="27" max="27" width="14.28515625" bestFit="1" customWidth="1"/>
  </cols>
  <sheetData>
    <row r="2" spans="1:27" ht="14.25" customHeight="1" x14ac:dyDescent="0.25">
      <c r="B2" s="24" t="s">
        <v>43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s="4" customFormat="1" ht="72" customHeight="1" x14ac:dyDescent="0.25">
      <c r="B3" s="3" t="s">
        <v>9</v>
      </c>
      <c r="C3" s="3" t="s">
        <v>0</v>
      </c>
      <c r="D3" s="2" t="s">
        <v>7</v>
      </c>
      <c r="E3" s="2" t="s">
        <v>3</v>
      </c>
      <c r="F3" s="3" t="s">
        <v>8</v>
      </c>
      <c r="G3" s="3" t="s">
        <v>10</v>
      </c>
      <c r="H3" s="3" t="s">
        <v>16</v>
      </c>
      <c r="I3" s="3" t="s">
        <v>17</v>
      </c>
      <c r="J3" s="3" t="s">
        <v>18</v>
      </c>
      <c r="K3" s="3" t="s">
        <v>1</v>
      </c>
      <c r="L3" s="3" t="s">
        <v>2</v>
      </c>
      <c r="M3" s="3" t="s">
        <v>19</v>
      </c>
      <c r="N3" s="3" t="s">
        <v>20</v>
      </c>
      <c r="O3" s="3" t="s">
        <v>4</v>
      </c>
      <c r="P3" s="3" t="s">
        <v>6</v>
      </c>
      <c r="Q3" s="3" t="s">
        <v>21</v>
      </c>
      <c r="R3" s="3" t="s">
        <v>28</v>
      </c>
      <c r="S3" s="3" t="s">
        <v>27</v>
      </c>
      <c r="T3" s="3" t="s">
        <v>32</v>
      </c>
      <c r="U3" s="3" t="s">
        <v>26</v>
      </c>
      <c r="V3" s="3" t="s">
        <v>29</v>
      </c>
      <c r="W3" s="3" t="s">
        <v>25</v>
      </c>
      <c r="X3" s="3" t="s">
        <v>24</v>
      </c>
      <c r="Y3" s="3" t="s">
        <v>14</v>
      </c>
      <c r="Z3" s="3" t="s">
        <v>12</v>
      </c>
    </row>
    <row r="4" spans="1:27" ht="36.75" customHeight="1" x14ac:dyDescent="0.25">
      <c r="B4" s="9">
        <v>1</v>
      </c>
      <c r="C4" s="10" t="s">
        <v>34</v>
      </c>
      <c r="D4" s="10" t="s">
        <v>37</v>
      </c>
      <c r="E4" s="10" t="s">
        <v>30</v>
      </c>
      <c r="F4" s="10" t="s">
        <v>22</v>
      </c>
      <c r="G4" s="10" t="s">
        <v>23</v>
      </c>
      <c r="H4" s="15">
        <v>1196.32</v>
      </c>
      <c r="I4" s="10">
        <f>H4*10.7639</f>
        <v>12877.068847999999</v>
      </c>
      <c r="J4" s="10">
        <v>8</v>
      </c>
      <c r="K4" s="10">
        <v>2017</v>
      </c>
      <c r="L4" s="10">
        <v>2022</v>
      </c>
      <c r="M4" s="10">
        <f>L4-K4</f>
        <v>5</v>
      </c>
      <c r="N4" s="10">
        <v>60</v>
      </c>
      <c r="O4" s="10">
        <v>0.05</v>
      </c>
      <c r="P4" s="11">
        <f>(1-O4)/N4</f>
        <v>1.5833333333333331E-2</v>
      </c>
      <c r="Q4" s="13">
        <v>1500</v>
      </c>
      <c r="R4" s="13">
        <f>Q4*10.7639</f>
        <v>16145.849999999999</v>
      </c>
      <c r="S4" s="16">
        <f>R4*H4</f>
        <v>19315603.271999996</v>
      </c>
      <c r="T4" s="16">
        <f>S4*P4*M4</f>
        <v>1529151.9256999996</v>
      </c>
      <c r="U4" s="16">
        <f t="shared" ref="U4:U9" si="0">MAX(S4-T4,0)</f>
        <v>17786451.346299998</v>
      </c>
      <c r="V4" s="10">
        <v>0.05</v>
      </c>
      <c r="W4" s="16">
        <f>IF(U4&gt;O4*S4,U4*(1+V4),S4*O4)</f>
        <v>18675773.913615</v>
      </c>
      <c r="X4" s="13">
        <v>12000</v>
      </c>
      <c r="Y4" s="10">
        <v>0.99</v>
      </c>
      <c r="Z4" s="13">
        <f>(X4*Y4*H4)</f>
        <v>14212281.6</v>
      </c>
      <c r="AA4" s="1">
        <f>W4/I4</f>
        <v>1450.3125</v>
      </c>
    </row>
    <row r="5" spans="1:27" ht="37.5" customHeight="1" x14ac:dyDescent="0.25">
      <c r="B5" s="9">
        <v>2</v>
      </c>
      <c r="C5" s="10" t="s">
        <v>33</v>
      </c>
      <c r="D5" s="6" t="s">
        <v>39</v>
      </c>
      <c r="E5" s="10" t="s">
        <v>30</v>
      </c>
      <c r="F5" s="10" t="s">
        <v>22</v>
      </c>
      <c r="G5" s="10" t="s">
        <v>23</v>
      </c>
      <c r="H5" s="15">
        <v>1861</v>
      </c>
      <c r="I5" s="10">
        <f t="shared" ref="I5:I9" si="1">H5*10.7639</f>
        <v>20031.617899999997</v>
      </c>
      <c r="J5" s="10">
        <v>10</v>
      </c>
      <c r="K5" s="10">
        <v>2017</v>
      </c>
      <c r="L5" s="10">
        <v>2022</v>
      </c>
      <c r="M5" s="10">
        <f>L5-K5</f>
        <v>5</v>
      </c>
      <c r="N5" s="10">
        <v>60</v>
      </c>
      <c r="O5" s="10">
        <v>0.05</v>
      </c>
      <c r="P5" s="11">
        <f>(1-O5)/N5</f>
        <v>1.5833333333333331E-2</v>
      </c>
      <c r="Q5" s="13">
        <v>1500</v>
      </c>
      <c r="R5" s="13">
        <f>Q5*10.7639</f>
        <v>16145.849999999999</v>
      </c>
      <c r="S5" s="16">
        <f>R5*H5</f>
        <v>30047426.849999998</v>
      </c>
      <c r="T5" s="16">
        <f>S5*P5*M5</f>
        <v>2378754.6256249994</v>
      </c>
      <c r="U5" s="16">
        <f t="shared" si="0"/>
        <v>27668672.224374998</v>
      </c>
      <c r="V5" s="10">
        <v>0.05</v>
      </c>
      <c r="W5" s="16">
        <f>IF(U5&gt;O5*S5,U5*(1+V5),S5*O5)</f>
        <v>29052105.835593749</v>
      </c>
      <c r="X5" s="13">
        <v>12000</v>
      </c>
      <c r="Y5" s="10">
        <v>0.99</v>
      </c>
      <c r="Z5" s="13">
        <f>(X5*Y5*H5)</f>
        <v>22108680</v>
      </c>
      <c r="AA5" s="1">
        <f>W5/I5</f>
        <v>1450.3125000000002</v>
      </c>
    </row>
    <row r="6" spans="1:27" ht="37.5" customHeight="1" x14ac:dyDescent="0.25">
      <c r="B6" s="9">
        <v>3</v>
      </c>
      <c r="C6" s="10" t="s">
        <v>15</v>
      </c>
      <c r="D6" s="10" t="s">
        <v>38</v>
      </c>
      <c r="E6" s="10" t="s">
        <v>30</v>
      </c>
      <c r="F6" s="10" t="s">
        <v>22</v>
      </c>
      <c r="G6" s="19" t="s">
        <v>23</v>
      </c>
      <c r="H6" s="15">
        <v>1842.1</v>
      </c>
      <c r="I6" s="10">
        <f t="shared" si="1"/>
        <v>19828.180189999999</v>
      </c>
      <c r="J6" s="10">
        <v>12</v>
      </c>
      <c r="K6" s="10">
        <v>2017</v>
      </c>
      <c r="L6" s="10">
        <v>2022</v>
      </c>
      <c r="M6" s="10">
        <f>L6-K6</f>
        <v>5</v>
      </c>
      <c r="N6" s="10">
        <v>60</v>
      </c>
      <c r="O6" s="10">
        <v>0.05</v>
      </c>
      <c r="P6" s="11">
        <f>(1-O6)/N6</f>
        <v>1.5833333333333331E-2</v>
      </c>
      <c r="Q6" s="13">
        <v>1500</v>
      </c>
      <c r="R6" s="13">
        <f>Q6*10.7639</f>
        <v>16145.849999999999</v>
      </c>
      <c r="S6" s="16">
        <f>R6*H6</f>
        <v>29742270.284999996</v>
      </c>
      <c r="T6" s="16">
        <f>S6*P6*M6</f>
        <v>2354596.3975624992</v>
      </c>
      <c r="U6" s="16">
        <f t="shared" si="0"/>
        <v>27387673.887437496</v>
      </c>
      <c r="V6" s="10">
        <v>0.05</v>
      </c>
      <c r="W6" s="16">
        <f>IF(U6&gt;O6*S6,U6*(1+V6),S6*O6)</f>
        <v>28757057.581809372</v>
      </c>
      <c r="X6" s="13"/>
      <c r="Y6" s="10"/>
      <c r="Z6" s="13"/>
      <c r="AA6" s="1"/>
    </row>
    <row r="7" spans="1:27" ht="45" customHeight="1" x14ac:dyDescent="0.25">
      <c r="B7" s="9">
        <v>4</v>
      </c>
      <c r="C7" s="10" t="s">
        <v>31</v>
      </c>
      <c r="D7" s="10" t="s">
        <v>40</v>
      </c>
      <c r="E7" s="10" t="s">
        <v>45</v>
      </c>
      <c r="F7" s="10" t="s">
        <v>22</v>
      </c>
      <c r="G7" s="19" t="s">
        <v>23</v>
      </c>
      <c r="H7" s="15">
        <v>1357.84</v>
      </c>
      <c r="I7" s="10">
        <f t="shared" si="1"/>
        <v>14615.653975999998</v>
      </c>
      <c r="J7" s="10">
        <v>15</v>
      </c>
      <c r="K7" s="10">
        <v>2017</v>
      </c>
      <c r="L7" s="10">
        <v>2022</v>
      </c>
      <c r="M7" s="10">
        <f>L7-K7</f>
        <v>5</v>
      </c>
      <c r="N7" s="10">
        <v>40</v>
      </c>
      <c r="O7" s="10">
        <v>0.05</v>
      </c>
      <c r="P7" s="11">
        <f>(1-O7)/N7</f>
        <v>2.375E-2</v>
      </c>
      <c r="Q7" s="13">
        <v>700</v>
      </c>
      <c r="R7" s="13">
        <f>Q7*10.7639</f>
        <v>7534.73</v>
      </c>
      <c r="S7" s="16">
        <f>R7*H7</f>
        <v>10230957.783199999</v>
      </c>
      <c r="T7" s="16">
        <f>S7*P7*M7</f>
        <v>1214926.236755</v>
      </c>
      <c r="U7" s="16">
        <f t="shared" si="0"/>
        <v>9016031.5464449991</v>
      </c>
      <c r="V7" s="10">
        <v>0</v>
      </c>
      <c r="W7" s="16">
        <f>IF(U7&gt;O7*S7,U7*(1+V7),S7*O7)</f>
        <v>9016031.5464449991</v>
      </c>
      <c r="X7" s="13"/>
      <c r="Y7" s="10"/>
      <c r="Z7" s="13"/>
      <c r="AA7" s="1"/>
    </row>
    <row r="8" spans="1:27" ht="45" customHeight="1" x14ac:dyDescent="0.25">
      <c r="B8" s="9">
        <v>5</v>
      </c>
      <c r="C8" s="10" t="s">
        <v>35</v>
      </c>
      <c r="D8" s="10" t="s">
        <v>36</v>
      </c>
      <c r="E8" s="10" t="s">
        <v>30</v>
      </c>
      <c r="F8" s="10" t="s">
        <v>22</v>
      </c>
      <c r="G8" s="10" t="s">
        <v>23</v>
      </c>
      <c r="H8" s="15">
        <v>45</v>
      </c>
      <c r="I8" s="10">
        <f t="shared" si="1"/>
        <v>484.37549999999999</v>
      </c>
      <c r="J8" s="10">
        <v>10</v>
      </c>
      <c r="K8" s="10">
        <v>2017</v>
      </c>
      <c r="L8" s="10">
        <v>2022</v>
      </c>
      <c r="M8" s="10">
        <f>L8-K8</f>
        <v>5</v>
      </c>
      <c r="N8" s="10">
        <v>60</v>
      </c>
      <c r="O8" s="10">
        <v>0.05</v>
      </c>
      <c r="P8" s="11">
        <f>(1-O8)/N8</f>
        <v>1.5833333333333331E-2</v>
      </c>
      <c r="Q8" s="13">
        <v>1500</v>
      </c>
      <c r="R8" s="13">
        <f>Q8*10.7639</f>
        <v>16145.849999999999</v>
      </c>
      <c r="S8" s="16">
        <f>R8*H8</f>
        <v>726563.24999999988</v>
      </c>
      <c r="T8" s="16">
        <f>S8*P8*M8</f>
        <v>57519.590624999983</v>
      </c>
      <c r="U8" s="16">
        <f t="shared" si="0"/>
        <v>669043.65937499993</v>
      </c>
      <c r="V8" s="10">
        <v>0.05</v>
      </c>
      <c r="W8" s="16">
        <f>IF(U8&gt;O8*S8,U8*(1+V8),S8*O8)</f>
        <v>702495.84234374994</v>
      </c>
      <c r="X8" s="13"/>
      <c r="Y8" s="10"/>
      <c r="Z8" s="13"/>
      <c r="AA8" s="1"/>
    </row>
    <row r="9" spans="1:27" s="12" customFormat="1" ht="12" customHeight="1" x14ac:dyDescent="0.25">
      <c r="A9" s="10"/>
      <c r="B9" s="21" t="s">
        <v>5</v>
      </c>
      <c r="C9" s="22"/>
      <c r="D9" s="22"/>
      <c r="E9" s="22"/>
      <c r="F9" s="22"/>
      <c r="G9" s="23"/>
      <c r="H9" s="18">
        <f>SUM(H4:H8)</f>
        <v>6302.26</v>
      </c>
      <c r="I9" s="10">
        <f t="shared" si="1"/>
        <v>67836.896414000003</v>
      </c>
      <c r="J9" s="10" t="s">
        <v>44</v>
      </c>
      <c r="K9" s="10"/>
      <c r="L9" s="10"/>
      <c r="M9" s="10"/>
      <c r="N9" s="10"/>
      <c r="O9" s="10"/>
      <c r="P9" s="10"/>
      <c r="Q9" s="10"/>
      <c r="R9" s="10"/>
      <c r="S9" s="17">
        <f>SUM(S4:S8)</f>
        <v>90062821.440199986</v>
      </c>
      <c r="T9" s="17">
        <f>SUM(T4:T8)</f>
        <v>7534948.7762674978</v>
      </c>
      <c r="U9" s="17">
        <f t="shared" si="0"/>
        <v>82527872.663932487</v>
      </c>
      <c r="V9" s="10"/>
      <c r="W9" s="17">
        <f>SUM(W4:W8)</f>
        <v>86203464.719806865</v>
      </c>
      <c r="X9" s="10"/>
      <c r="Y9" s="10"/>
      <c r="Z9" s="14">
        <f>SUM(Z4:Z5)</f>
        <v>36320961.600000001</v>
      </c>
    </row>
    <row r="10" spans="1:27" ht="15.75" customHeight="1" x14ac:dyDescent="0.25">
      <c r="B10" s="25" t="s">
        <v>11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15.75" customHeight="1" x14ac:dyDescent="0.25">
      <c r="B11" s="20" t="s">
        <v>41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7" ht="14.25" customHeight="1" x14ac:dyDescent="0.25">
      <c r="B12" s="20" t="s">
        <v>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7" ht="15" customHeight="1" x14ac:dyDescent="0.25">
      <c r="B13" s="20" t="s">
        <v>13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5" spans="1:27" x14ac:dyDescent="0.25">
      <c r="Z15" s="8"/>
    </row>
    <row r="16" spans="1:27" x14ac:dyDescent="0.25">
      <c r="Z16" s="8"/>
    </row>
    <row r="18" spans="20:20" x14ac:dyDescent="0.25">
      <c r="T18" s="7"/>
    </row>
  </sheetData>
  <mergeCells count="6">
    <mergeCell ref="B12:Z12"/>
    <mergeCell ref="B13:Z13"/>
    <mergeCell ref="B9:G9"/>
    <mergeCell ref="B2:Z2"/>
    <mergeCell ref="B10:Z10"/>
    <mergeCell ref="B11:Z11"/>
  </mergeCells>
  <dataValidations count="1">
    <dataValidation type="list" allowBlank="1" showInputMessage="1" showErrorMessage="1" promptTitle="Condition of Structure" prompt="Condition of Structure" sqref="G4:G8" xr:uid="{00000000-0002-0000-01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Aditya</cp:lastModifiedBy>
  <dcterms:created xsi:type="dcterms:W3CDTF">2021-09-16T11:33:35Z</dcterms:created>
  <dcterms:modified xsi:type="dcterms:W3CDTF">2022-06-07T10:03:03Z</dcterms:modified>
</cp:coreProperties>
</file>