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Y:\Files For Review\Rajani Gupta\VIS(2022-23)-PL014-008-011_printing_1653041639(Ginni Filaments Pvt. Ltd.)\uploads\VIS(2022-23)-PL014-008-011\other_document\"/>
    </mc:Choice>
  </mc:AlternateContent>
  <xr:revisionPtr revIDLastSave="0" documentId="13_ncr:1_{EF637C1A-A169-4859-B69F-84AF01E13AF4}" xr6:coauthVersionLast="47" xr6:coauthVersionMax="47" xr10:uidLastSave="{00000000-0000-0000-0000-000000000000}"/>
  <bookViews>
    <workbookView xWindow="-120" yWindow="-120" windowWidth="24240" windowHeight="13140" activeTab="4" xr2:uid="{00000000-000D-0000-FFFF-FFFF00000000}"/>
  </bookViews>
  <sheets>
    <sheet name="unit i" sheetId="1" r:id="rId1"/>
    <sheet name="unit ii" sheetId="2" r:id="rId2"/>
    <sheet name="Unit 1 working" sheetId="3" r:id="rId3"/>
    <sheet name="Unit 2 Working" sheetId="4" r:id="rId4"/>
    <sheet name="Summary" sheetId="5" r:id="rId5"/>
  </sheets>
  <definedNames>
    <definedName name="_xlnm._FilterDatabase" localSheetId="2" hidden="1">'Unit 1 working'!$B$3:$AA$102</definedName>
    <definedName name="_xlnm._FilterDatabase" localSheetId="3" hidden="1">'Unit 2 Working'!$B$4:$X$92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71" i="4" l="1"/>
  <c r="I72" i="4"/>
  <c r="I73" i="4"/>
  <c r="I74" i="4"/>
  <c r="I75" i="4"/>
  <c r="I76" i="4"/>
  <c r="I77" i="4"/>
  <c r="I78" i="4"/>
  <c r="I79" i="4"/>
  <c r="I80" i="4"/>
  <c r="I81" i="4"/>
  <c r="I82" i="4"/>
  <c r="I83" i="4"/>
  <c r="I84" i="4"/>
  <c r="I85" i="4"/>
  <c r="I86" i="4"/>
  <c r="I87" i="4"/>
  <c r="I88" i="4"/>
  <c r="I89" i="4"/>
  <c r="I90" i="4"/>
  <c r="I70" i="4"/>
  <c r="I53" i="4"/>
  <c r="I54" i="4"/>
  <c r="I55" i="4"/>
  <c r="I56" i="4"/>
  <c r="I57" i="4"/>
  <c r="I58" i="4"/>
  <c r="I59" i="4"/>
  <c r="I60" i="4"/>
  <c r="I61" i="4"/>
  <c r="I62" i="4"/>
  <c r="I63" i="4"/>
  <c r="I64" i="4"/>
  <c r="I65" i="4"/>
  <c r="I66" i="4"/>
  <c r="I67" i="4"/>
  <c r="I68" i="4"/>
  <c r="I52" i="4"/>
  <c r="I30" i="4"/>
  <c r="I31" i="4"/>
  <c r="I32" i="4"/>
  <c r="I33" i="4"/>
  <c r="I34" i="4"/>
  <c r="I35" i="4"/>
  <c r="I36" i="4"/>
  <c r="I37" i="4"/>
  <c r="I38" i="4"/>
  <c r="I39" i="4"/>
  <c r="I40" i="4"/>
  <c r="I41" i="4"/>
  <c r="I42" i="4"/>
  <c r="I43" i="4"/>
  <c r="I44" i="4"/>
  <c r="I45" i="4"/>
  <c r="I46" i="4"/>
  <c r="I47" i="4"/>
  <c r="I48" i="4"/>
  <c r="I49" i="4"/>
  <c r="I50" i="4"/>
  <c r="I29" i="4"/>
  <c r="I7" i="4"/>
  <c r="I8" i="4"/>
  <c r="I9" i="4"/>
  <c r="I10" i="4"/>
  <c r="I11" i="4"/>
  <c r="I12" i="4"/>
  <c r="I13" i="4"/>
  <c r="I14" i="4"/>
  <c r="I15" i="4"/>
  <c r="I16" i="4"/>
  <c r="I17" i="4"/>
  <c r="I18" i="4"/>
  <c r="I19" i="4"/>
  <c r="I20" i="4"/>
  <c r="I21" i="4"/>
  <c r="I22" i="4"/>
  <c r="I23" i="4"/>
  <c r="I24" i="4"/>
  <c r="I25" i="4"/>
  <c r="I26" i="4"/>
  <c r="I27" i="4"/>
  <c r="I6" i="4"/>
  <c r="I101" i="3"/>
  <c r="I100" i="3"/>
  <c r="I98" i="3"/>
  <c r="I85" i="3"/>
  <c r="I86" i="3"/>
  <c r="I87" i="3"/>
  <c r="I88" i="3"/>
  <c r="I89" i="3"/>
  <c r="I90" i="3"/>
  <c r="I91" i="3"/>
  <c r="I92" i="3"/>
  <c r="I93" i="3"/>
  <c r="I94" i="3"/>
  <c r="I95" i="3"/>
  <c r="I96" i="3"/>
  <c r="I84" i="3"/>
  <c r="I82" i="3"/>
  <c r="I75" i="3"/>
  <c r="I76" i="3"/>
  <c r="I77" i="3"/>
  <c r="I78" i="3"/>
  <c r="I79" i="3"/>
  <c r="I80" i="3"/>
  <c r="I74" i="3"/>
  <c r="I66" i="3"/>
  <c r="I67" i="3"/>
  <c r="I68" i="3"/>
  <c r="I69" i="3"/>
  <c r="I70" i="3"/>
  <c r="I71" i="3"/>
  <c r="I72" i="3"/>
  <c r="I63" i="3"/>
  <c r="I64" i="3"/>
  <c r="I62" i="3"/>
  <c r="I56" i="3"/>
  <c r="I57" i="3"/>
  <c r="I58" i="3"/>
  <c r="I59" i="3"/>
  <c r="I60" i="3"/>
  <c r="I53" i="3"/>
  <c r="I54" i="3"/>
  <c r="I52" i="3"/>
  <c r="I45" i="3"/>
  <c r="I46" i="3"/>
  <c r="I47" i="3"/>
  <c r="I48" i="3"/>
  <c r="I49" i="3"/>
  <c r="I50" i="3"/>
  <c r="I44" i="3"/>
  <c r="I41" i="3"/>
  <c r="I42" i="3"/>
  <c r="I40" i="3"/>
  <c r="I34" i="3"/>
  <c r="I35" i="3"/>
  <c r="I36" i="3"/>
  <c r="I37" i="3"/>
  <c r="I38" i="3"/>
  <c r="I33" i="3"/>
  <c r="I30" i="3"/>
  <c r="I31" i="3"/>
  <c r="I26" i="3"/>
  <c r="I27" i="3"/>
  <c r="I28" i="3"/>
  <c r="I23" i="3"/>
  <c r="I24" i="3"/>
  <c r="I22" i="3"/>
  <c r="I13" i="3"/>
  <c r="I14" i="3"/>
  <c r="I15" i="3"/>
  <c r="I16" i="3"/>
  <c r="I17" i="3"/>
  <c r="I18" i="3"/>
  <c r="I19" i="3"/>
  <c r="I20" i="3"/>
  <c r="I12" i="3"/>
  <c r="I10" i="3"/>
  <c r="I6" i="3"/>
  <c r="I7" i="3"/>
  <c r="I8" i="3"/>
  <c r="I9" i="3"/>
  <c r="I5" i="3"/>
  <c r="Q90" i="4" l="1"/>
  <c r="R90" i="4" s="1"/>
  <c r="Q89" i="4"/>
  <c r="R89" i="4" s="1"/>
  <c r="Q88" i="4"/>
  <c r="R88" i="4" s="1"/>
  <c r="Q87" i="4"/>
  <c r="R87" i="4" s="1"/>
  <c r="Q86" i="4"/>
  <c r="R86" i="4" s="1"/>
  <c r="Q85" i="4"/>
  <c r="R85" i="4" s="1"/>
  <c r="Q84" i="4"/>
  <c r="R84" i="4" s="1"/>
  <c r="Q83" i="4"/>
  <c r="R83" i="4" s="1"/>
  <c r="Q82" i="4"/>
  <c r="R82" i="4" s="1"/>
  <c r="Q81" i="4"/>
  <c r="R81" i="4" s="1"/>
  <c r="Q80" i="4"/>
  <c r="R80" i="4" s="1"/>
  <c r="Q79" i="4"/>
  <c r="R79" i="4" s="1"/>
  <c r="Q78" i="4"/>
  <c r="R78" i="4" s="1"/>
  <c r="Q77" i="4"/>
  <c r="R77" i="4" s="1"/>
  <c r="Q76" i="4"/>
  <c r="R76" i="4" s="1"/>
  <c r="Q75" i="4"/>
  <c r="R75" i="4" s="1"/>
  <c r="Q74" i="4"/>
  <c r="R74" i="4" s="1"/>
  <c r="Q73" i="4"/>
  <c r="R73" i="4" s="1"/>
  <c r="Q72" i="4"/>
  <c r="R72" i="4" s="1"/>
  <c r="Q71" i="4"/>
  <c r="R71" i="4" s="1"/>
  <c r="Q70" i="4"/>
  <c r="R70" i="4" s="1"/>
  <c r="O90" i="4"/>
  <c r="O89" i="4"/>
  <c r="O88" i="4"/>
  <c r="O87" i="4"/>
  <c r="O86" i="4"/>
  <c r="O85" i="4"/>
  <c r="O84" i="4"/>
  <c r="O83" i="4"/>
  <c r="O82" i="4"/>
  <c r="O81" i="4"/>
  <c r="O80" i="4"/>
  <c r="O79" i="4"/>
  <c r="O78" i="4"/>
  <c r="O77" i="4"/>
  <c r="O76" i="4"/>
  <c r="O75" i="4"/>
  <c r="O74" i="4"/>
  <c r="O73" i="4"/>
  <c r="O72" i="4"/>
  <c r="O71" i="4"/>
  <c r="O70" i="4"/>
  <c r="L90" i="4"/>
  <c r="L89" i="4"/>
  <c r="L88" i="4"/>
  <c r="L87" i="4"/>
  <c r="L86" i="4"/>
  <c r="L85" i="4"/>
  <c r="L84" i="4"/>
  <c r="L83" i="4"/>
  <c r="L82" i="4"/>
  <c r="L81" i="4"/>
  <c r="L80" i="4"/>
  <c r="L79" i="4"/>
  <c r="L78" i="4"/>
  <c r="L77" i="4"/>
  <c r="L76" i="4"/>
  <c r="L75" i="4"/>
  <c r="L74" i="4"/>
  <c r="L73" i="4"/>
  <c r="L72" i="4"/>
  <c r="L71" i="4"/>
  <c r="L70" i="4"/>
  <c r="Q68" i="4"/>
  <c r="R68" i="4" s="1"/>
  <c r="Q67" i="4"/>
  <c r="R67" i="4" s="1"/>
  <c r="Q66" i="4"/>
  <c r="R66" i="4" s="1"/>
  <c r="Q65" i="4"/>
  <c r="R65" i="4" s="1"/>
  <c r="Q64" i="4"/>
  <c r="R64" i="4" s="1"/>
  <c r="Q63" i="4"/>
  <c r="R63" i="4" s="1"/>
  <c r="Q62" i="4"/>
  <c r="R62" i="4" s="1"/>
  <c r="Q61" i="4"/>
  <c r="R61" i="4" s="1"/>
  <c r="Q60" i="4"/>
  <c r="R60" i="4" s="1"/>
  <c r="Q59" i="4"/>
  <c r="R59" i="4" s="1"/>
  <c r="Q58" i="4"/>
  <c r="R58" i="4" s="1"/>
  <c r="Q57" i="4"/>
  <c r="R57" i="4" s="1"/>
  <c r="Q56" i="4"/>
  <c r="R56" i="4" s="1"/>
  <c r="Q55" i="4"/>
  <c r="R55" i="4" s="1"/>
  <c r="Q54" i="4"/>
  <c r="R54" i="4" s="1"/>
  <c r="Q53" i="4"/>
  <c r="R53" i="4" s="1"/>
  <c r="Q52" i="4"/>
  <c r="R52" i="4" s="1"/>
  <c r="O68" i="4"/>
  <c r="O67" i="4"/>
  <c r="O66" i="4"/>
  <c r="O65" i="4"/>
  <c r="O64" i="4"/>
  <c r="O63" i="4"/>
  <c r="O62" i="4"/>
  <c r="O61" i="4"/>
  <c r="O60" i="4"/>
  <c r="O59" i="4"/>
  <c r="O58" i="4"/>
  <c r="O57" i="4"/>
  <c r="O56" i="4"/>
  <c r="O55" i="4"/>
  <c r="O54" i="4"/>
  <c r="O53" i="4"/>
  <c r="O52" i="4"/>
  <c r="L68" i="4"/>
  <c r="L67" i="4"/>
  <c r="L66" i="4"/>
  <c r="L65" i="4"/>
  <c r="L64" i="4"/>
  <c r="L63" i="4"/>
  <c r="L62" i="4"/>
  <c r="L61" i="4"/>
  <c r="L60" i="4"/>
  <c r="L59" i="4"/>
  <c r="L58" i="4"/>
  <c r="L57" i="4"/>
  <c r="L56" i="4"/>
  <c r="L55" i="4"/>
  <c r="L54" i="4"/>
  <c r="L53" i="4"/>
  <c r="L52" i="4"/>
  <c r="Q50" i="4"/>
  <c r="R50" i="4" s="1"/>
  <c r="Q49" i="4"/>
  <c r="R49" i="4" s="1"/>
  <c r="Q48" i="4"/>
  <c r="R48" i="4" s="1"/>
  <c r="Q47" i="4"/>
  <c r="R47" i="4" s="1"/>
  <c r="Q46" i="4"/>
  <c r="R46" i="4" s="1"/>
  <c r="Q45" i="4"/>
  <c r="R45" i="4" s="1"/>
  <c r="Q44" i="4"/>
  <c r="R44" i="4" s="1"/>
  <c r="Q43" i="4"/>
  <c r="R43" i="4" s="1"/>
  <c r="Q42" i="4"/>
  <c r="R42" i="4" s="1"/>
  <c r="Q41" i="4"/>
  <c r="R41" i="4" s="1"/>
  <c r="Q40" i="4"/>
  <c r="R40" i="4" s="1"/>
  <c r="Q39" i="4"/>
  <c r="R39" i="4" s="1"/>
  <c r="Q38" i="4"/>
  <c r="R38" i="4" s="1"/>
  <c r="Q37" i="4"/>
  <c r="R37" i="4" s="1"/>
  <c r="Q36" i="4"/>
  <c r="R36" i="4" s="1"/>
  <c r="Q35" i="4"/>
  <c r="R35" i="4" s="1"/>
  <c r="Q34" i="4"/>
  <c r="R34" i="4" s="1"/>
  <c r="Q33" i="4"/>
  <c r="R33" i="4" s="1"/>
  <c r="Q32" i="4"/>
  <c r="R32" i="4" s="1"/>
  <c r="Q31" i="4"/>
  <c r="R31" i="4" s="1"/>
  <c r="Q30" i="4"/>
  <c r="R30" i="4" s="1"/>
  <c r="Q29" i="4"/>
  <c r="R29" i="4" s="1"/>
  <c r="O50" i="4"/>
  <c r="O49" i="4"/>
  <c r="O48" i="4"/>
  <c r="O47" i="4"/>
  <c r="O46" i="4"/>
  <c r="O45" i="4"/>
  <c r="O44" i="4"/>
  <c r="O43" i="4"/>
  <c r="O42" i="4"/>
  <c r="O41" i="4"/>
  <c r="O40" i="4"/>
  <c r="O39" i="4"/>
  <c r="O38" i="4"/>
  <c r="O37" i="4"/>
  <c r="O36" i="4"/>
  <c r="O35" i="4"/>
  <c r="O34" i="4"/>
  <c r="O33" i="4"/>
  <c r="O32" i="4"/>
  <c r="O31" i="4"/>
  <c r="O30" i="4"/>
  <c r="O29" i="4"/>
  <c r="L50" i="4"/>
  <c r="L49" i="4"/>
  <c r="L48" i="4"/>
  <c r="L47" i="4"/>
  <c r="L46" i="4"/>
  <c r="L45" i="4"/>
  <c r="L44" i="4"/>
  <c r="L43" i="4"/>
  <c r="L42" i="4"/>
  <c r="L41" i="4"/>
  <c r="L40" i="4"/>
  <c r="L39" i="4"/>
  <c r="L38" i="4"/>
  <c r="L37" i="4"/>
  <c r="L36" i="4"/>
  <c r="L35" i="4"/>
  <c r="L34" i="4"/>
  <c r="L33" i="4"/>
  <c r="L32" i="4"/>
  <c r="L31" i="4"/>
  <c r="L30" i="4"/>
  <c r="L29" i="4"/>
  <c r="S83" i="4" l="1"/>
  <c r="T83" i="4" s="1"/>
  <c r="V83" i="4" s="1"/>
  <c r="X29" i="4"/>
  <c r="X52" i="4"/>
  <c r="X70" i="4"/>
  <c r="S30" i="4"/>
  <c r="S42" i="4"/>
  <c r="T42" i="4" s="1"/>
  <c r="V42" i="4" s="1"/>
  <c r="S55" i="4"/>
  <c r="T55" i="4" s="1"/>
  <c r="V55" i="4" s="1"/>
  <c r="S59" i="4"/>
  <c r="T59" i="4" s="1"/>
  <c r="V59" i="4" s="1"/>
  <c r="S63" i="4"/>
  <c r="T63" i="4" s="1"/>
  <c r="V63" i="4" s="1"/>
  <c r="S67" i="4"/>
  <c r="T67" i="4" s="1"/>
  <c r="V67" i="4" s="1"/>
  <c r="S54" i="4"/>
  <c r="T54" i="4" s="1"/>
  <c r="V54" i="4" s="1"/>
  <c r="S58" i="4"/>
  <c r="T58" i="4" s="1"/>
  <c r="V58" i="4" s="1"/>
  <c r="S62" i="4"/>
  <c r="T62" i="4" s="1"/>
  <c r="V62" i="4" s="1"/>
  <c r="S66" i="4"/>
  <c r="T66" i="4" s="1"/>
  <c r="V66" i="4" s="1"/>
  <c r="S72" i="4"/>
  <c r="T72" i="4" s="1"/>
  <c r="V72" i="4" s="1"/>
  <c r="S76" i="4"/>
  <c r="T76" i="4" s="1"/>
  <c r="V76" i="4" s="1"/>
  <c r="S80" i="4"/>
  <c r="T80" i="4" s="1"/>
  <c r="V80" i="4" s="1"/>
  <c r="S84" i="4"/>
  <c r="T84" i="4" s="1"/>
  <c r="V84" i="4" s="1"/>
  <c r="S88" i="4"/>
  <c r="T88" i="4" s="1"/>
  <c r="V88" i="4" s="1"/>
  <c r="S73" i="4"/>
  <c r="T73" i="4" s="1"/>
  <c r="V73" i="4" s="1"/>
  <c r="S77" i="4"/>
  <c r="T77" i="4" s="1"/>
  <c r="V77" i="4" s="1"/>
  <c r="S81" i="4"/>
  <c r="T81" i="4" s="1"/>
  <c r="V81" i="4" s="1"/>
  <c r="S85" i="4"/>
  <c r="T85" i="4" s="1"/>
  <c r="V85" i="4" s="1"/>
  <c r="S89" i="4"/>
  <c r="T89" i="4" s="1"/>
  <c r="V89" i="4" s="1"/>
  <c r="S70" i="4"/>
  <c r="T70" i="4" s="1"/>
  <c r="V70" i="4" s="1"/>
  <c r="S74" i="4"/>
  <c r="T74" i="4" s="1"/>
  <c r="V74" i="4" s="1"/>
  <c r="S78" i="4"/>
  <c r="T78" i="4" s="1"/>
  <c r="V78" i="4" s="1"/>
  <c r="S82" i="4"/>
  <c r="T82" i="4" s="1"/>
  <c r="V82" i="4" s="1"/>
  <c r="S86" i="4"/>
  <c r="T86" i="4" s="1"/>
  <c r="V86" i="4" s="1"/>
  <c r="S90" i="4"/>
  <c r="T90" i="4" s="1"/>
  <c r="V90" i="4" s="1"/>
  <c r="S53" i="4"/>
  <c r="T53" i="4" s="1"/>
  <c r="V53" i="4" s="1"/>
  <c r="S57" i="4"/>
  <c r="T57" i="4" s="1"/>
  <c r="V57" i="4" s="1"/>
  <c r="S61" i="4"/>
  <c r="T61" i="4" s="1"/>
  <c r="V61" i="4" s="1"/>
  <c r="S65" i="4"/>
  <c r="T65" i="4" s="1"/>
  <c r="V65" i="4" s="1"/>
  <c r="S50" i="4"/>
  <c r="T50" i="4" s="1"/>
  <c r="V50" i="4" s="1"/>
  <c r="S38" i="4"/>
  <c r="T38" i="4" s="1"/>
  <c r="V38" i="4" s="1"/>
  <c r="S52" i="4"/>
  <c r="T52" i="4" s="1"/>
  <c r="V52" i="4" s="1"/>
  <c r="S60" i="4"/>
  <c r="T60" i="4" s="1"/>
  <c r="V60" i="4" s="1"/>
  <c r="S79" i="4"/>
  <c r="T79" i="4" s="1"/>
  <c r="V79" i="4" s="1"/>
  <c r="S46" i="4"/>
  <c r="T46" i="4" s="1"/>
  <c r="V46" i="4" s="1"/>
  <c r="S34" i="4"/>
  <c r="T34" i="4" s="1"/>
  <c r="V34" i="4" s="1"/>
  <c r="S56" i="4"/>
  <c r="T56" i="4" s="1"/>
  <c r="V56" i="4" s="1"/>
  <c r="S64" i="4"/>
  <c r="T64" i="4" s="1"/>
  <c r="V64" i="4" s="1"/>
  <c r="S68" i="4"/>
  <c r="T68" i="4" s="1"/>
  <c r="V68" i="4" s="1"/>
  <c r="S71" i="4"/>
  <c r="T71" i="4" s="1"/>
  <c r="V71" i="4" s="1"/>
  <c r="S75" i="4"/>
  <c r="T75" i="4" s="1"/>
  <c r="V75" i="4" s="1"/>
  <c r="S87" i="4"/>
  <c r="T87" i="4" s="1"/>
  <c r="V87" i="4" s="1"/>
  <c r="S29" i="4"/>
  <c r="T29" i="4" s="1"/>
  <c r="V29" i="4" s="1"/>
  <c r="S37" i="4"/>
  <c r="T37" i="4" s="1"/>
  <c r="V37" i="4" s="1"/>
  <c r="S41" i="4"/>
  <c r="T41" i="4" s="1"/>
  <c r="V41" i="4" s="1"/>
  <c r="S45" i="4"/>
  <c r="T45" i="4" s="1"/>
  <c r="V45" i="4" s="1"/>
  <c r="S31" i="4"/>
  <c r="T31" i="4" s="1"/>
  <c r="V31" i="4" s="1"/>
  <c r="S35" i="4"/>
  <c r="T35" i="4" s="1"/>
  <c r="V35" i="4" s="1"/>
  <c r="S39" i="4"/>
  <c r="T39" i="4" s="1"/>
  <c r="V39" i="4" s="1"/>
  <c r="S43" i="4"/>
  <c r="T43" i="4" s="1"/>
  <c r="V43" i="4" s="1"/>
  <c r="S47" i="4"/>
  <c r="T47" i="4" s="1"/>
  <c r="V47" i="4" s="1"/>
  <c r="S33" i="4"/>
  <c r="T33" i="4" s="1"/>
  <c r="V33" i="4" s="1"/>
  <c r="S49" i="4"/>
  <c r="T49" i="4" s="1"/>
  <c r="V49" i="4" s="1"/>
  <c r="S32" i="4"/>
  <c r="T32" i="4" s="1"/>
  <c r="V32" i="4" s="1"/>
  <c r="S36" i="4"/>
  <c r="T36" i="4" s="1"/>
  <c r="V36" i="4" s="1"/>
  <c r="S40" i="4"/>
  <c r="T40" i="4" s="1"/>
  <c r="V40" i="4" s="1"/>
  <c r="S44" i="4"/>
  <c r="T44" i="4" s="1"/>
  <c r="V44" i="4" s="1"/>
  <c r="S48" i="4"/>
  <c r="T48" i="4" s="1"/>
  <c r="V48" i="4" s="1"/>
  <c r="T30" i="4"/>
  <c r="V30" i="4" s="1"/>
  <c r="Q27" i="4"/>
  <c r="R27" i="4" s="1"/>
  <c r="Q26" i="4"/>
  <c r="R26" i="4" s="1"/>
  <c r="Q25" i="4"/>
  <c r="R25" i="4" s="1"/>
  <c r="Q24" i="4"/>
  <c r="R24" i="4" s="1"/>
  <c r="Q23" i="4"/>
  <c r="R23" i="4" s="1"/>
  <c r="Q22" i="4"/>
  <c r="R22" i="4" s="1"/>
  <c r="Q21" i="4"/>
  <c r="R21" i="4" s="1"/>
  <c r="Q20" i="4"/>
  <c r="R20" i="4" s="1"/>
  <c r="Q19" i="4"/>
  <c r="R19" i="4" s="1"/>
  <c r="Q18" i="4"/>
  <c r="R18" i="4" s="1"/>
  <c r="Q17" i="4"/>
  <c r="R17" i="4" s="1"/>
  <c r="Q16" i="4"/>
  <c r="R16" i="4" s="1"/>
  <c r="Q15" i="4"/>
  <c r="R15" i="4" s="1"/>
  <c r="Q14" i="4"/>
  <c r="R14" i="4" s="1"/>
  <c r="Q13" i="4"/>
  <c r="R13" i="4" s="1"/>
  <c r="Q12" i="4"/>
  <c r="R12" i="4" s="1"/>
  <c r="Q11" i="4"/>
  <c r="R11" i="4" s="1"/>
  <c r="Q10" i="4"/>
  <c r="R10" i="4" s="1"/>
  <c r="Q9" i="4"/>
  <c r="R9" i="4" s="1"/>
  <c r="Q8" i="4"/>
  <c r="R8" i="4" s="1"/>
  <c r="Q7" i="4"/>
  <c r="R7" i="4" s="1"/>
  <c r="O27" i="4"/>
  <c r="O26" i="4"/>
  <c r="O25" i="4"/>
  <c r="O24" i="4"/>
  <c r="O23" i="4"/>
  <c r="O22" i="4"/>
  <c r="O21" i="4"/>
  <c r="O20" i="4"/>
  <c r="O19" i="4"/>
  <c r="O18" i="4"/>
  <c r="O17" i="4"/>
  <c r="O16" i="4"/>
  <c r="O15" i="4"/>
  <c r="O14" i="4"/>
  <c r="O13" i="4"/>
  <c r="O12" i="4"/>
  <c r="O11" i="4"/>
  <c r="O10" i="4"/>
  <c r="O9" i="4"/>
  <c r="O8" i="4"/>
  <c r="O7" i="4"/>
  <c r="O6" i="4"/>
  <c r="L27" i="4"/>
  <c r="L26" i="4"/>
  <c r="L25" i="4"/>
  <c r="L24" i="4"/>
  <c r="L23" i="4"/>
  <c r="L22" i="4"/>
  <c r="L21" i="4"/>
  <c r="L20" i="4"/>
  <c r="L19" i="4"/>
  <c r="L18" i="4"/>
  <c r="L17" i="4"/>
  <c r="L16" i="4"/>
  <c r="L15" i="4"/>
  <c r="L14" i="4"/>
  <c r="L13" i="4"/>
  <c r="L12" i="4"/>
  <c r="L11" i="4"/>
  <c r="L10" i="4"/>
  <c r="L9" i="4"/>
  <c r="L8" i="4"/>
  <c r="L7" i="4"/>
  <c r="Q6" i="4"/>
  <c r="R6" i="4" s="1"/>
  <c r="L6" i="4"/>
  <c r="R101" i="3"/>
  <c r="S101" i="3" s="1"/>
  <c r="R100" i="3"/>
  <c r="S100" i="3" s="1"/>
  <c r="P101" i="3"/>
  <c r="P100" i="3"/>
  <c r="M101" i="3"/>
  <c r="M100" i="3"/>
  <c r="R98" i="3"/>
  <c r="S98" i="3" s="1"/>
  <c r="AB98" i="3" s="1"/>
  <c r="P98" i="3"/>
  <c r="M98" i="3"/>
  <c r="R96" i="3"/>
  <c r="S96" i="3" s="1"/>
  <c r="R95" i="3"/>
  <c r="S95" i="3" s="1"/>
  <c r="R94" i="3"/>
  <c r="S94" i="3" s="1"/>
  <c r="R93" i="3"/>
  <c r="S93" i="3" s="1"/>
  <c r="R92" i="3"/>
  <c r="S92" i="3" s="1"/>
  <c r="R91" i="3"/>
  <c r="S91" i="3" s="1"/>
  <c r="R90" i="3"/>
  <c r="S90" i="3" s="1"/>
  <c r="R89" i="3"/>
  <c r="S89" i="3" s="1"/>
  <c r="R88" i="3"/>
  <c r="S88" i="3" s="1"/>
  <c r="R87" i="3"/>
  <c r="S87" i="3" s="1"/>
  <c r="R86" i="3"/>
  <c r="S86" i="3" s="1"/>
  <c r="R85" i="3"/>
  <c r="S85" i="3" s="1"/>
  <c r="R84" i="3"/>
  <c r="S84" i="3" s="1"/>
  <c r="P96" i="3"/>
  <c r="P95" i="3"/>
  <c r="P94" i="3"/>
  <c r="P93" i="3"/>
  <c r="P92" i="3"/>
  <c r="P91" i="3"/>
  <c r="P90" i="3"/>
  <c r="P89" i="3"/>
  <c r="P88" i="3"/>
  <c r="P87" i="3"/>
  <c r="P86" i="3"/>
  <c r="P85" i="3"/>
  <c r="P84" i="3"/>
  <c r="M96" i="3"/>
  <c r="M95" i="3"/>
  <c r="M94" i="3"/>
  <c r="M93" i="3"/>
  <c r="M92" i="3"/>
  <c r="M91" i="3"/>
  <c r="M90" i="3"/>
  <c r="M89" i="3"/>
  <c r="M88" i="3"/>
  <c r="M87" i="3"/>
  <c r="M86" i="3"/>
  <c r="M85" i="3"/>
  <c r="M84" i="3"/>
  <c r="R82" i="3"/>
  <c r="S82" i="3" s="1"/>
  <c r="AB82" i="3" s="1"/>
  <c r="P82" i="3"/>
  <c r="M82" i="3"/>
  <c r="R80" i="3"/>
  <c r="S80" i="3" s="1"/>
  <c r="R79" i="3"/>
  <c r="S79" i="3" s="1"/>
  <c r="R78" i="3"/>
  <c r="S78" i="3" s="1"/>
  <c r="R77" i="3"/>
  <c r="S77" i="3" s="1"/>
  <c r="R76" i="3"/>
  <c r="S76" i="3" s="1"/>
  <c r="R75" i="3"/>
  <c r="S75" i="3" s="1"/>
  <c r="R74" i="3"/>
  <c r="S74" i="3" s="1"/>
  <c r="P80" i="3"/>
  <c r="P79" i="3"/>
  <c r="P78" i="3"/>
  <c r="P77" i="3"/>
  <c r="P76" i="3"/>
  <c r="P75" i="3"/>
  <c r="P74" i="3"/>
  <c r="M80" i="3"/>
  <c r="M79" i="3"/>
  <c r="M78" i="3"/>
  <c r="M77" i="3"/>
  <c r="M76" i="3"/>
  <c r="M75" i="3"/>
  <c r="M74" i="3"/>
  <c r="R72" i="3"/>
  <c r="S72" i="3" s="1"/>
  <c r="R71" i="3"/>
  <c r="S71" i="3" s="1"/>
  <c r="R70" i="3"/>
  <c r="S70" i="3" s="1"/>
  <c r="R69" i="3"/>
  <c r="S69" i="3" s="1"/>
  <c r="R68" i="3"/>
  <c r="S68" i="3" s="1"/>
  <c r="R67" i="3"/>
  <c r="S67" i="3" s="1"/>
  <c r="R66" i="3"/>
  <c r="S66" i="3" s="1"/>
  <c r="P72" i="3"/>
  <c r="P71" i="3"/>
  <c r="P70" i="3"/>
  <c r="P69" i="3"/>
  <c r="P68" i="3"/>
  <c r="P67" i="3"/>
  <c r="P66" i="3"/>
  <c r="M72" i="3"/>
  <c r="M71" i="3"/>
  <c r="M70" i="3"/>
  <c r="M69" i="3"/>
  <c r="M68" i="3"/>
  <c r="M67" i="3"/>
  <c r="M66" i="3"/>
  <c r="R64" i="3"/>
  <c r="S64" i="3" s="1"/>
  <c r="R63" i="3"/>
  <c r="S63" i="3" s="1"/>
  <c r="R62" i="3"/>
  <c r="S62" i="3" s="1"/>
  <c r="P64" i="3"/>
  <c r="P63" i="3"/>
  <c r="P62" i="3"/>
  <c r="M62" i="3"/>
  <c r="M64" i="3"/>
  <c r="M63" i="3"/>
  <c r="R60" i="3"/>
  <c r="S60" i="3" s="1"/>
  <c r="R59" i="3"/>
  <c r="S59" i="3" s="1"/>
  <c r="R58" i="3"/>
  <c r="S58" i="3" s="1"/>
  <c r="R57" i="3"/>
  <c r="S57" i="3" s="1"/>
  <c r="R56" i="3"/>
  <c r="S56" i="3" s="1"/>
  <c r="P60" i="3"/>
  <c r="P59" i="3"/>
  <c r="P58" i="3"/>
  <c r="P57" i="3"/>
  <c r="P56" i="3"/>
  <c r="M60" i="3"/>
  <c r="M59" i="3"/>
  <c r="M58" i="3"/>
  <c r="M57" i="3"/>
  <c r="M56" i="3"/>
  <c r="R54" i="3"/>
  <c r="S54" i="3" s="1"/>
  <c r="R53" i="3"/>
  <c r="S53" i="3" s="1"/>
  <c r="R52" i="3"/>
  <c r="S52" i="3" s="1"/>
  <c r="AB52" i="3" s="1"/>
  <c r="P54" i="3"/>
  <c r="P53" i="3"/>
  <c r="P52" i="3"/>
  <c r="M54" i="3"/>
  <c r="M53" i="3"/>
  <c r="M52" i="3"/>
  <c r="R50" i="3"/>
  <c r="S50" i="3" s="1"/>
  <c r="R49" i="3"/>
  <c r="S49" i="3" s="1"/>
  <c r="R48" i="3"/>
  <c r="S48" i="3" s="1"/>
  <c r="R47" i="3"/>
  <c r="S47" i="3" s="1"/>
  <c r="R46" i="3"/>
  <c r="S46" i="3" s="1"/>
  <c r="R45" i="3"/>
  <c r="S45" i="3" s="1"/>
  <c r="R44" i="3"/>
  <c r="S44" i="3" s="1"/>
  <c r="P50" i="3"/>
  <c r="P49" i="3"/>
  <c r="P48" i="3"/>
  <c r="P47" i="3"/>
  <c r="P46" i="3"/>
  <c r="P45" i="3"/>
  <c r="P44" i="3"/>
  <c r="M50" i="3"/>
  <c r="M49" i="3"/>
  <c r="M48" i="3"/>
  <c r="M47" i="3"/>
  <c r="M46" i="3"/>
  <c r="M45" i="3"/>
  <c r="M44" i="3"/>
  <c r="R42" i="3"/>
  <c r="S42" i="3" s="1"/>
  <c r="R41" i="3"/>
  <c r="S41" i="3" s="1"/>
  <c r="R40" i="3"/>
  <c r="S40" i="3" s="1"/>
  <c r="P42" i="3"/>
  <c r="P41" i="3"/>
  <c r="P40" i="3"/>
  <c r="M42" i="3"/>
  <c r="M41" i="3"/>
  <c r="M40" i="3"/>
  <c r="R38" i="3"/>
  <c r="S38" i="3" s="1"/>
  <c r="R37" i="3"/>
  <c r="S37" i="3" s="1"/>
  <c r="R36" i="3"/>
  <c r="S36" i="3" s="1"/>
  <c r="R35" i="3"/>
  <c r="S35" i="3" s="1"/>
  <c r="R34" i="3"/>
  <c r="S34" i="3" s="1"/>
  <c r="R33" i="3"/>
  <c r="S33" i="3" s="1"/>
  <c r="P37" i="3"/>
  <c r="P38" i="3"/>
  <c r="P36" i="3"/>
  <c r="P35" i="3"/>
  <c r="P34" i="3"/>
  <c r="P33" i="3"/>
  <c r="M38" i="3"/>
  <c r="M37" i="3"/>
  <c r="M36" i="3"/>
  <c r="M35" i="3"/>
  <c r="M34" i="3"/>
  <c r="M33" i="3"/>
  <c r="R31" i="3"/>
  <c r="S31" i="3" s="1"/>
  <c r="R30" i="3"/>
  <c r="S30" i="3" s="1"/>
  <c r="AB30" i="3" s="1"/>
  <c r="P31" i="3"/>
  <c r="P30" i="3"/>
  <c r="M31" i="3"/>
  <c r="M30" i="3"/>
  <c r="R28" i="3"/>
  <c r="S28" i="3" s="1"/>
  <c r="R27" i="3"/>
  <c r="S27" i="3" s="1"/>
  <c r="R26" i="3"/>
  <c r="S26" i="3" s="1"/>
  <c r="P28" i="3"/>
  <c r="P27" i="3"/>
  <c r="P26" i="3"/>
  <c r="M28" i="3"/>
  <c r="M27" i="3"/>
  <c r="M26" i="3"/>
  <c r="R24" i="3"/>
  <c r="S24" i="3" s="1"/>
  <c r="R23" i="3"/>
  <c r="S23" i="3" s="1"/>
  <c r="R22" i="3"/>
  <c r="S22" i="3" s="1"/>
  <c r="AB23" i="3" s="1"/>
  <c r="P24" i="3"/>
  <c r="P23" i="3"/>
  <c r="P22" i="3"/>
  <c r="M24" i="3"/>
  <c r="M23" i="3"/>
  <c r="M22" i="3"/>
  <c r="R20" i="3"/>
  <c r="S20" i="3" s="1"/>
  <c r="R19" i="3"/>
  <c r="S19" i="3" s="1"/>
  <c r="R18" i="3"/>
  <c r="S18" i="3" s="1"/>
  <c r="R17" i="3"/>
  <c r="S17" i="3" s="1"/>
  <c r="R16" i="3"/>
  <c r="S16" i="3" s="1"/>
  <c r="R15" i="3"/>
  <c r="S15" i="3" s="1"/>
  <c r="R14" i="3"/>
  <c r="S14" i="3" s="1"/>
  <c r="R13" i="3"/>
  <c r="S13" i="3" s="1"/>
  <c r="R12" i="3"/>
  <c r="S12" i="3" s="1"/>
  <c r="P20" i="3"/>
  <c r="P19" i="3"/>
  <c r="P18" i="3"/>
  <c r="P17" i="3"/>
  <c r="P16" i="3"/>
  <c r="P15" i="3"/>
  <c r="P14" i="3"/>
  <c r="P13" i="3"/>
  <c r="P12" i="3"/>
  <c r="M20" i="3"/>
  <c r="M19" i="3"/>
  <c r="M18" i="3"/>
  <c r="M17" i="3"/>
  <c r="M16" i="3"/>
  <c r="M15" i="3"/>
  <c r="M14" i="3"/>
  <c r="M13" i="3"/>
  <c r="M12" i="3"/>
  <c r="R7" i="3"/>
  <c r="S7" i="3" s="1"/>
  <c r="R8" i="3"/>
  <c r="S8" i="3" s="1"/>
  <c r="R9" i="3"/>
  <c r="S9" i="3" s="1"/>
  <c r="R10" i="3"/>
  <c r="S10" i="3" s="1"/>
  <c r="R5" i="3"/>
  <c r="S5" i="3" s="1"/>
  <c r="P7" i="3"/>
  <c r="P8" i="3"/>
  <c r="P9" i="3"/>
  <c r="P10" i="3"/>
  <c r="M7" i="3"/>
  <c r="M8" i="3"/>
  <c r="M9" i="3"/>
  <c r="M10" i="3"/>
  <c r="M6" i="3"/>
  <c r="Z6" i="3"/>
  <c r="R6" i="3"/>
  <c r="S6" i="3" s="1"/>
  <c r="P6" i="3"/>
  <c r="Z5" i="3"/>
  <c r="P5" i="3"/>
  <c r="M5" i="3"/>
  <c r="W29" i="4" l="1"/>
  <c r="W52" i="4"/>
  <c r="W70" i="4"/>
  <c r="AB62" i="3"/>
  <c r="AB14" i="3"/>
  <c r="AB26" i="3"/>
  <c r="AB56" i="3"/>
  <c r="AB66" i="3"/>
  <c r="X7" i="4"/>
  <c r="X92" i="4" s="1"/>
  <c r="R91" i="4" s="1"/>
  <c r="F6" i="5" s="1"/>
  <c r="AB6" i="3"/>
  <c r="AB33" i="3"/>
  <c r="AB40" i="3"/>
  <c r="AB74" i="3"/>
  <c r="AB84" i="3"/>
  <c r="AB100" i="3"/>
  <c r="AB44" i="3"/>
  <c r="T100" i="3"/>
  <c r="T87" i="3"/>
  <c r="U87" i="3" s="1"/>
  <c r="W87" i="3" s="1"/>
  <c r="T41" i="3"/>
  <c r="U41" i="3" s="1"/>
  <c r="W41" i="3" s="1"/>
  <c r="T45" i="3"/>
  <c r="U45" i="3" s="1"/>
  <c r="W45" i="3" s="1"/>
  <c r="T64" i="3"/>
  <c r="U64" i="3" s="1"/>
  <c r="W64" i="3" s="1"/>
  <c r="T80" i="3"/>
  <c r="U80" i="3" s="1"/>
  <c r="W80" i="3" s="1"/>
  <c r="T37" i="3"/>
  <c r="U37" i="3" s="1"/>
  <c r="W37" i="3" s="1"/>
  <c r="T58" i="3"/>
  <c r="U58" i="3" s="1"/>
  <c r="W58" i="3" s="1"/>
  <c r="T56" i="3"/>
  <c r="U56" i="3" s="1"/>
  <c r="W56" i="3" s="1"/>
  <c r="T53" i="3"/>
  <c r="U53" i="3" s="1"/>
  <c r="W53" i="3" s="1"/>
  <c r="T12" i="3"/>
  <c r="U12" i="3" s="1"/>
  <c r="W12" i="3" s="1"/>
  <c r="T5" i="3"/>
  <c r="U5" i="3" s="1"/>
  <c r="W5" i="3" s="1"/>
  <c r="T85" i="3"/>
  <c r="U85" i="3" s="1"/>
  <c r="W85" i="3" s="1"/>
  <c r="T93" i="3"/>
  <c r="U93" i="3" s="1"/>
  <c r="W93" i="3" s="1"/>
  <c r="T20" i="3"/>
  <c r="U20" i="3" s="1"/>
  <c r="W20" i="3" s="1"/>
  <c r="T57" i="3"/>
  <c r="U57" i="3" s="1"/>
  <c r="W57" i="3" s="1"/>
  <c r="T90" i="3"/>
  <c r="U90" i="3" s="1"/>
  <c r="W90" i="3" s="1"/>
  <c r="T66" i="3"/>
  <c r="U66" i="3" s="1"/>
  <c r="W66" i="3" s="1"/>
  <c r="T69" i="3"/>
  <c r="U69" i="3" s="1"/>
  <c r="W69" i="3" s="1"/>
  <c r="T77" i="3"/>
  <c r="U77" i="3" s="1"/>
  <c r="W77" i="3" s="1"/>
  <c r="T33" i="3"/>
  <c r="U33" i="3" s="1"/>
  <c r="W33" i="3" s="1"/>
  <c r="T40" i="3"/>
  <c r="U40" i="3" s="1"/>
  <c r="W40" i="3" s="1"/>
  <c r="T44" i="3"/>
  <c r="U44" i="3" s="1"/>
  <c r="W44" i="3" s="1"/>
  <c r="T48" i="3"/>
  <c r="U48" i="3" s="1"/>
  <c r="W48" i="3" s="1"/>
  <c r="T34" i="3"/>
  <c r="U34" i="3" s="1"/>
  <c r="W34" i="3" s="1"/>
  <c r="T35" i="3"/>
  <c r="U35" i="3" s="1"/>
  <c r="W35" i="3" s="1"/>
  <c r="T42" i="3"/>
  <c r="U42" i="3" s="1"/>
  <c r="W42" i="3" s="1"/>
  <c r="T47" i="3"/>
  <c r="U47" i="3" s="1"/>
  <c r="W47" i="3" s="1"/>
  <c r="T26" i="3"/>
  <c r="U26" i="3" s="1"/>
  <c r="W26" i="3" s="1"/>
  <c r="T36" i="3"/>
  <c r="U36" i="3" s="1"/>
  <c r="W36" i="3" s="1"/>
  <c r="T79" i="3"/>
  <c r="U79" i="3" s="1"/>
  <c r="W79" i="3" s="1"/>
  <c r="T84" i="3"/>
  <c r="U84" i="3" s="1"/>
  <c r="W84" i="3" s="1"/>
  <c r="T101" i="3"/>
  <c r="U101" i="3" s="1"/>
  <c r="W101" i="3" s="1"/>
  <c r="T46" i="3"/>
  <c r="U46" i="3" s="1"/>
  <c r="W46" i="3" s="1"/>
  <c r="T94" i="3"/>
  <c r="U94" i="3" s="1"/>
  <c r="W94" i="3" s="1"/>
  <c r="T38" i="3"/>
  <c r="U38" i="3" s="1"/>
  <c r="W38" i="3" s="1"/>
  <c r="T50" i="3"/>
  <c r="U50" i="3" s="1"/>
  <c r="W50" i="3" s="1"/>
  <c r="T54" i="3"/>
  <c r="U54" i="3" s="1"/>
  <c r="W54" i="3" s="1"/>
  <c r="T60" i="3"/>
  <c r="U60" i="3" s="1"/>
  <c r="W60" i="3" s="1"/>
  <c r="T67" i="3"/>
  <c r="U67" i="3" s="1"/>
  <c r="W67" i="3" s="1"/>
  <c r="T91" i="3"/>
  <c r="U91" i="3" s="1"/>
  <c r="W91" i="3" s="1"/>
  <c r="T98" i="3"/>
  <c r="U98" i="3" s="1"/>
  <c r="W98" i="3" s="1"/>
  <c r="AA98" i="3" s="1"/>
  <c r="T62" i="3"/>
  <c r="U62" i="3" s="1"/>
  <c r="W62" i="3" s="1"/>
  <c r="T68" i="3"/>
  <c r="U68" i="3" s="1"/>
  <c r="W68" i="3" s="1"/>
  <c r="T72" i="3"/>
  <c r="U72" i="3" s="1"/>
  <c r="W72" i="3" s="1"/>
  <c r="T75" i="3"/>
  <c r="U75" i="3" s="1"/>
  <c r="W75" i="3" s="1"/>
  <c r="T89" i="3"/>
  <c r="U89" i="3" s="1"/>
  <c r="W89" i="3" s="1"/>
  <c r="T49" i="3"/>
  <c r="U49" i="3" s="1"/>
  <c r="W49" i="3" s="1"/>
  <c r="T86" i="3"/>
  <c r="U86" i="3" s="1"/>
  <c r="W86" i="3" s="1"/>
  <c r="T22" i="3"/>
  <c r="U22" i="3" s="1"/>
  <c r="W22" i="3" s="1"/>
  <c r="T31" i="3"/>
  <c r="U31" i="3" s="1"/>
  <c r="W31" i="3" s="1"/>
  <c r="T52" i="3"/>
  <c r="U52" i="3" s="1"/>
  <c r="W52" i="3" s="1"/>
  <c r="T63" i="3"/>
  <c r="U63" i="3" s="1"/>
  <c r="W63" i="3" s="1"/>
  <c r="T70" i="3"/>
  <c r="U70" i="3" s="1"/>
  <c r="W70" i="3" s="1"/>
  <c r="T71" i="3"/>
  <c r="U71" i="3" s="1"/>
  <c r="W71" i="3" s="1"/>
  <c r="T88" i="3"/>
  <c r="U88" i="3" s="1"/>
  <c r="W88" i="3" s="1"/>
  <c r="T96" i="3"/>
  <c r="U96" i="3" s="1"/>
  <c r="W96" i="3" s="1"/>
  <c r="T92" i="3"/>
  <c r="U92" i="3" s="1"/>
  <c r="W92" i="3" s="1"/>
  <c r="T95" i="3"/>
  <c r="U95" i="3" s="1"/>
  <c r="W95" i="3" s="1"/>
  <c r="T59" i="3"/>
  <c r="U59" i="3" s="1"/>
  <c r="W59" i="3" s="1"/>
  <c r="T74" i="3"/>
  <c r="U74" i="3" s="1"/>
  <c r="W74" i="3" s="1"/>
  <c r="T78" i="3"/>
  <c r="U78" i="3" s="1"/>
  <c r="W78" i="3" s="1"/>
  <c r="T76" i="3"/>
  <c r="U76" i="3" s="1"/>
  <c r="W76" i="3" s="1"/>
  <c r="T82" i="3"/>
  <c r="U82" i="3" s="1"/>
  <c r="W82" i="3" s="1"/>
  <c r="AA82" i="3" s="1"/>
  <c r="U100" i="3"/>
  <c r="W100" i="3" s="1"/>
  <c r="AA100" i="3" s="1"/>
  <c r="S27" i="4"/>
  <c r="T27" i="4" s="1"/>
  <c r="V27" i="4" s="1"/>
  <c r="S9" i="4"/>
  <c r="T9" i="4" s="1"/>
  <c r="V9" i="4" s="1"/>
  <c r="S13" i="4"/>
  <c r="T13" i="4" s="1"/>
  <c r="V13" i="4" s="1"/>
  <c r="S17" i="4"/>
  <c r="T17" i="4" s="1"/>
  <c r="V17" i="4" s="1"/>
  <c r="S21" i="4"/>
  <c r="T21" i="4" s="1"/>
  <c r="V21" i="4" s="1"/>
  <c r="S25" i="4"/>
  <c r="T25" i="4" s="1"/>
  <c r="V25" i="4" s="1"/>
  <c r="S11" i="4"/>
  <c r="T11" i="4" s="1"/>
  <c r="V11" i="4" s="1"/>
  <c r="S15" i="4"/>
  <c r="T15" i="4" s="1"/>
  <c r="V15" i="4" s="1"/>
  <c r="S19" i="4"/>
  <c r="T19" i="4" s="1"/>
  <c r="V19" i="4" s="1"/>
  <c r="S23" i="4"/>
  <c r="T23" i="4" s="1"/>
  <c r="V23" i="4" s="1"/>
  <c r="S8" i="4"/>
  <c r="T8" i="4" s="1"/>
  <c r="V8" i="4" s="1"/>
  <c r="S12" i="4"/>
  <c r="T12" i="4" s="1"/>
  <c r="V12" i="4" s="1"/>
  <c r="S16" i="4"/>
  <c r="T16" i="4" s="1"/>
  <c r="V16" i="4" s="1"/>
  <c r="S20" i="4"/>
  <c r="T20" i="4" s="1"/>
  <c r="V20" i="4" s="1"/>
  <c r="S24" i="4"/>
  <c r="T24" i="4" s="1"/>
  <c r="V24" i="4" s="1"/>
  <c r="S10" i="4"/>
  <c r="T10" i="4" s="1"/>
  <c r="V10" i="4" s="1"/>
  <c r="S14" i="4"/>
  <c r="T14" i="4" s="1"/>
  <c r="V14" i="4" s="1"/>
  <c r="S18" i="4"/>
  <c r="T18" i="4" s="1"/>
  <c r="V18" i="4" s="1"/>
  <c r="S22" i="4"/>
  <c r="T22" i="4" s="1"/>
  <c r="V22" i="4" s="1"/>
  <c r="S26" i="4"/>
  <c r="T26" i="4" s="1"/>
  <c r="V26" i="4" s="1"/>
  <c r="S6" i="4"/>
  <c r="T6" i="4" s="1"/>
  <c r="V6" i="4" s="1"/>
  <c r="S7" i="4"/>
  <c r="T7" i="4" s="1"/>
  <c r="V7" i="4" s="1"/>
  <c r="T18" i="3"/>
  <c r="U18" i="3" s="1"/>
  <c r="W18" i="3" s="1"/>
  <c r="T16" i="3"/>
  <c r="U16" i="3" s="1"/>
  <c r="W16" i="3" s="1"/>
  <c r="T27" i="3"/>
  <c r="U27" i="3" s="1"/>
  <c r="W27" i="3" s="1"/>
  <c r="T30" i="3"/>
  <c r="U30" i="3" s="1"/>
  <c r="W30" i="3" s="1"/>
  <c r="AA30" i="3" s="1"/>
  <c r="T24" i="3"/>
  <c r="U24" i="3" s="1"/>
  <c r="W24" i="3" s="1"/>
  <c r="T13" i="3"/>
  <c r="U13" i="3" s="1"/>
  <c r="W13" i="3" s="1"/>
  <c r="T17" i="3"/>
  <c r="U17" i="3" s="1"/>
  <c r="W17" i="3" s="1"/>
  <c r="T23" i="3"/>
  <c r="U23" i="3" s="1"/>
  <c r="W23" i="3" s="1"/>
  <c r="T28" i="3"/>
  <c r="U28" i="3" s="1"/>
  <c r="W28" i="3" s="1"/>
  <c r="T8" i="3"/>
  <c r="U8" i="3" s="1"/>
  <c r="W8" i="3" s="1"/>
  <c r="T14" i="3"/>
  <c r="U14" i="3" s="1"/>
  <c r="W14" i="3" s="1"/>
  <c r="T15" i="3"/>
  <c r="U15" i="3" s="1"/>
  <c r="W15" i="3" s="1"/>
  <c r="T19" i="3"/>
  <c r="U19" i="3" s="1"/>
  <c r="W19" i="3" s="1"/>
  <c r="T10" i="3"/>
  <c r="U10" i="3" s="1"/>
  <c r="W10" i="3" s="1"/>
  <c r="T9" i="3"/>
  <c r="U9" i="3" s="1"/>
  <c r="W9" i="3" s="1"/>
  <c r="T7" i="3"/>
  <c r="U7" i="3" s="1"/>
  <c r="W7" i="3" s="1"/>
  <c r="T6" i="3"/>
  <c r="U6" i="3" s="1"/>
  <c r="W6" i="3" s="1"/>
  <c r="W92" i="4" l="1"/>
  <c r="W7" i="4"/>
  <c r="AA22" i="3"/>
  <c r="AA40" i="3"/>
  <c r="AA5" i="3"/>
  <c r="AA12" i="3"/>
  <c r="AA26" i="3"/>
  <c r="AA56" i="3"/>
  <c r="AA84" i="3"/>
  <c r="AA74" i="3"/>
  <c r="AA66" i="3"/>
  <c r="AA62" i="3"/>
  <c r="AA52" i="3"/>
  <c r="AA44" i="3"/>
  <c r="AA33" i="3"/>
  <c r="AB104" i="3"/>
  <c r="S102" i="3" s="1"/>
  <c r="F5" i="5" s="1"/>
  <c r="F7" i="5" s="1"/>
  <c r="V91" i="4"/>
  <c r="G6" i="5" s="1"/>
  <c r="AA104" i="3" l="1"/>
  <c r="W102" i="3" s="1"/>
  <c r="G5" i="5" s="1"/>
  <c r="G7" i="5" s="1"/>
</calcChain>
</file>

<file path=xl/sharedStrings.xml><?xml version="1.0" encoding="utf-8"?>
<sst xmlns="http://schemas.openxmlformats.org/spreadsheetml/2006/main" count="1833" uniqueCount="267">
  <si>
    <t>Ginni Filaments Ltd U-1</t>
  </si>
  <si>
    <t>Detail of Construction Area</t>
  </si>
  <si>
    <t>S. No.</t>
  </si>
  <si>
    <t>Department</t>
  </si>
  <si>
    <t>Mill - I (old 36 R/F)</t>
  </si>
  <si>
    <t>Mill - II (18 R/F)</t>
  </si>
  <si>
    <t>Mill - III (O.E.)</t>
  </si>
  <si>
    <t>Mill - III (Auto Coro)</t>
  </si>
  <si>
    <t>Mill - III (R/F Panoli Shifted)</t>
  </si>
  <si>
    <t>Building</t>
  </si>
  <si>
    <t>no</t>
  </si>
  <si>
    <t>L</t>
  </si>
  <si>
    <t>W</t>
  </si>
  <si>
    <t>Area</t>
  </si>
  <si>
    <t>Year</t>
  </si>
  <si>
    <t>Blow Room</t>
  </si>
  <si>
    <t>-</t>
  </si>
  <si>
    <t>Shed</t>
  </si>
  <si>
    <t>Preparatory</t>
  </si>
  <si>
    <t>Ring Frame</t>
  </si>
  <si>
    <t xml:space="preserve">Ring Frame </t>
  </si>
  <si>
    <t>Open End</t>
  </si>
  <si>
    <t>Ring Frame (TFO)</t>
  </si>
  <si>
    <t>Auto Coner</t>
  </si>
  <si>
    <t>knitting / Autoconer</t>
  </si>
  <si>
    <t>Xorella / Packing</t>
  </si>
  <si>
    <t>Winding / Autoconer</t>
  </si>
  <si>
    <t>Packing / Xorella YCP</t>
  </si>
  <si>
    <t>Humidex Room/Packing</t>
  </si>
  <si>
    <t>H. Plant Plant / Utility</t>
  </si>
  <si>
    <t>RCC</t>
  </si>
  <si>
    <t>W. Trainee Room / Uitilty</t>
  </si>
  <si>
    <t>Area in SqM</t>
  </si>
  <si>
    <t>Utility Area</t>
  </si>
  <si>
    <t>Mill - I</t>
  </si>
  <si>
    <t>Mill - II</t>
  </si>
  <si>
    <t>Mill - III</t>
  </si>
  <si>
    <t>DG / Comp</t>
  </si>
  <si>
    <t>Softening Plant</t>
  </si>
  <si>
    <t xml:space="preserve">Spray Pond / Hydrant Tank </t>
  </si>
  <si>
    <t>Hydrant Room</t>
  </si>
  <si>
    <t>Diesel / Fo Tank</t>
  </si>
  <si>
    <t>Bail Press</t>
  </si>
  <si>
    <t>Tempal</t>
  </si>
  <si>
    <t>Meter Room</t>
  </si>
  <si>
    <t>Grid Room</t>
  </si>
  <si>
    <t>Salt Room / security office</t>
  </si>
  <si>
    <t>Hydrant Tank</t>
  </si>
  <si>
    <t>Anciliary / office area</t>
  </si>
  <si>
    <t>ADM Block</t>
  </si>
  <si>
    <t>Personal deptt</t>
  </si>
  <si>
    <t>Gate office / exicise</t>
  </si>
  <si>
    <t>FYG / RMG</t>
  </si>
  <si>
    <t>FYG # 1</t>
  </si>
  <si>
    <t>FYG # 2</t>
  </si>
  <si>
    <t>FYG # 3</t>
  </si>
  <si>
    <t>FYG # 4</t>
  </si>
  <si>
    <t>Store / RMG office</t>
  </si>
  <si>
    <t>RMG # 1</t>
  </si>
  <si>
    <t>RMG # 2</t>
  </si>
  <si>
    <t>RMG # 3</t>
  </si>
  <si>
    <t>RMG # 4</t>
  </si>
  <si>
    <t>RMG # 5</t>
  </si>
  <si>
    <t>RMG # 6</t>
  </si>
  <si>
    <t>RMG # 7</t>
  </si>
  <si>
    <t>RMG # 8</t>
  </si>
  <si>
    <t>Platform</t>
  </si>
  <si>
    <t>Platform Open End</t>
  </si>
  <si>
    <t>Residence Area</t>
  </si>
  <si>
    <t>Staff Quarters</t>
  </si>
  <si>
    <t>MD Bungalow</t>
  </si>
  <si>
    <t>President Bungalow</t>
  </si>
  <si>
    <t>Sr. excutive quarter</t>
  </si>
  <si>
    <t>D - type</t>
  </si>
  <si>
    <t>E - type</t>
  </si>
  <si>
    <t>Bachelor hostal</t>
  </si>
  <si>
    <t>Club house / staff quarter</t>
  </si>
  <si>
    <t>Security Quarters - Low Cost Shed</t>
  </si>
  <si>
    <t>year</t>
  </si>
  <si>
    <t>Security Quarters</t>
  </si>
  <si>
    <t>Worker Quarters - Low Cost Shed</t>
  </si>
  <si>
    <t>Block S</t>
  </si>
  <si>
    <t>Block H1</t>
  </si>
  <si>
    <t>Block H2</t>
  </si>
  <si>
    <t>Block H3</t>
  </si>
  <si>
    <t>Block H4</t>
  </si>
  <si>
    <t>Block H5</t>
  </si>
  <si>
    <t>Block H6</t>
  </si>
  <si>
    <t>Block H7</t>
  </si>
  <si>
    <t>Block H8</t>
  </si>
  <si>
    <t>Block H9</t>
  </si>
  <si>
    <t>Toilet 1</t>
  </si>
  <si>
    <t>Toilet 2</t>
  </si>
  <si>
    <t>Worker Dormitory</t>
  </si>
  <si>
    <t>Girls Hostel</t>
  </si>
  <si>
    <t>Total Construction Area in SqM</t>
  </si>
  <si>
    <t>Total Construction Area in Acre</t>
  </si>
  <si>
    <t>Note=</t>
  </si>
  <si>
    <t>Male Worker Canteen</t>
  </si>
  <si>
    <t>Ladies Worker Canteen</t>
  </si>
  <si>
    <t xml:space="preserve">Detail of Land Area Covered by Building </t>
  </si>
  <si>
    <t>Total Land Area Covered by building in SqM</t>
  </si>
  <si>
    <t>Total Land Area Covered by building in Acre</t>
  </si>
  <si>
    <t>Ginni Filaments Ltd</t>
  </si>
  <si>
    <t>Details of Building Construction Area</t>
  </si>
  <si>
    <t>Process House with Knitting Plant</t>
  </si>
  <si>
    <t>Sr. No.</t>
  </si>
  <si>
    <t>No</t>
  </si>
  <si>
    <t>Length</t>
  </si>
  <si>
    <t>Width</t>
  </si>
  <si>
    <t>Process House Plant</t>
  </si>
  <si>
    <t>I</t>
  </si>
  <si>
    <t>PH</t>
  </si>
  <si>
    <t>Process Machine shed</t>
  </si>
  <si>
    <t>Grey Fabric Godown</t>
  </si>
  <si>
    <t>3a</t>
  </si>
  <si>
    <t>Finish Goods Godown</t>
  </si>
  <si>
    <t>3b</t>
  </si>
  <si>
    <t>Process Fabric Storage area</t>
  </si>
  <si>
    <t>5a</t>
  </si>
  <si>
    <t>Knitting Area</t>
  </si>
  <si>
    <t>5b</t>
  </si>
  <si>
    <t>5c</t>
  </si>
  <si>
    <t>Knitting inspection Area</t>
  </si>
  <si>
    <t>Fabric Inspection</t>
  </si>
  <si>
    <t>Fabric &amp; Hard West Godown</t>
  </si>
  <si>
    <t>Reverse Gray Area</t>
  </si>
  <si>
    <t>Brushing Shed Area</t>
  </si>
  <si>
    <t>New Stenter Machine shed</t>
  </si>
  <si>
    <t>YCP / Packing Shed</t>
  </si>
  <si>
    <t>13a</t>
  </si>
  <si>
    <t>New Fabric Godown</t>
  </si>
  <si>
    <t>13b</t>
  </si>
  <si>
    <t>Excise office</t>
  </si>
  <si>
    <t>Dyeing Office</t>
  </si>
  <si>
    <t>Maintence Room</t>
  </si>
  <si>
    <t>17a</t>
  </si>
  <si>
    <t>New Cone Paper Godown</t>
  </si>
  <si>
    <t>17b</t>
  </si>
  <si>
    <t>Ancillary Strip Area</t>
  </si>
  <si>
    <t>II</t>
  </si>
  <si>
    <t>Ground Floor Area</t>
  </si>
  <si>
    <t>LT Room</t>
  </si>
  <si>
    <t>Engg office &amp; Engg Store</t>
  </si>
  <si>
    <t>Dyes &amp; Chemical Store</t>
  </si>
  <si>
    <t>Flat Knitting</t>
  </si>
  <si>
    <t>Control Room Thies</t>
  </si>
  <si>
    <t>Salt Store</t>
  </si>
  <si>
    <t>Saff Toilet</t>
  </si>
  <si>
    <t>Main Entrance</t>
  </si>
  <si>
    <t>Vistier Room</t>
  </si>
  <si>
    <t>VP ( C )</t>
  </si>
  <si>
    <t>Comm. Office</t>
  </si>
  <si>
    <t>Lime / Causatic Store</t>
  </si>
  <si>
    <t>Compress room &amp; entrance</t>
  </si>
  <si>
    <t>Worker Entrance</t>
  </si>
  <si>
    <t xml:space="preserve">Time office </t>
  </si>
  <si>
    <t>Drinking Water Room</t>
  </si>
  <si>
    <t>Worker Toilet</t>
  </si>
  <si>
    <t>Pantry</t>
  </si>
  <si>
    <t>Canteen</t>
  </si>
  <si>
    <t>Passage</t>
  </si>
  <si>
    <t>Air Waher Tower</t>
  </si>
  <si>
    <t>Knitting Yarn Storage</t>
  </si>
  <si>
    <t>III</t>
  </si>
  <si>
    <t>First Floor Area</t>
  </si>
  <si>
    <t>Laboratory</t>
  </si>
  <si>
    <t>Confraence</t>
  </si>
  <si>
    <t>President office</t>
  </si>
  <si>
    <t>Meeting Room</t>
  </si>
  <si>
    <t>Head ph room</t>
  </si>
  <si>
    <t>Stair case / main entrance</t>
  </si>
  <si>
    <t>Toilet</t>
  </si>
  <si>
    <t>MD office</t>
  </si>
  <si>
    <t>Main confrance room</t>
  </si>
  <si>
    <t>Vacant cover area</t>
  </si>
  <si>
    <t>Air Washer tower</t>
  </si>
  <si>
    <t>Tubuler shed</t>
  </si>
  <si>
    <t>15a</t>
  </si>
  <si>
    <t>Salt Room</t>
  </si>
  <si>
    <t>15b</t>
  </si>
  <si>
    <t>Chemical Store</t>
  </si>
  <si>
    <t>IV</t>
  </si>
  <si>
    <t>Utilities Area</t>
  </si>
  <si>
    <t>Boiler &amp; Thermo pack Shed</t>
  </si>
  <si>
    <t>Boiler house 4 TPH</t>
  </si>
  <si>
    <t>Coal Cruser 2 TPH</t>
  </si>
  <si>
    <t>Ash Room</t>
  </si>
  <si>
    <t>Charcoal Room</t>
  </si>
  <si>
    <t>6a</t>
  </si>
  <si>
    <t>Coal Cruser 5 TPH</t>
  </si>
  <si>
    <t>6b</t>
  </si>
  <si>
    <t>Husk Storage &amp; Conveyor</t>
  </si>
  <si>
    <t>R O  Plant</t>
  </si>
  <si>
    <t>U/G Tank</t>
  </si>
  <si>
    <t>ETP</t>
  </si>
  <si>
    <t>MEE Plant</t>
  </si>
  <si>
    <t>R O  Plant ETP</t>
  </si>
  <si>
    <t>Biological &amp; MBR Tank</t>
  </si>
  <si>
    <t>Equalization tank</t>
  </si>
  <si>
    <t>Screen Chamber &amp; Cooling Tower</t>
  </si>
  <si>
    <t>ETP sludge / store room</t>
  </si>
  <si>
    <t>Main gate office</t>
  </si>
  <si>
    <t>Cycle stand</t>
  </si>
  <si>
    <t>Ramp</t>
  </si>
  <si>
    <t>Thermopac Shed</t>
  </si>
  <si>
    <t>Construction Area in SqM</t>
  </si>
  <si>
    <t>Construction Area in Acre</t>
  </si>
  <si>
    <t>Floor</t>
  </si>
  <si>
    <t>Particular</t>
  </si>
  <si>
    <t>Type of Structure</t>
  </si>
  <si>
    <t>Construction Category</t>
  </si>
  <si>
    <t>Condition of Structure</t>
  </si>
  <si>
    <r>
      <t xml:space="preserve">Area 
</t>
    </r>
    <r>
      <rPr>
        <i/>
        <sz val="11"/>
        <rFont val="Calibri"/>
        <family val="2"/>
        <scheme val="minor"/>
      </rPr>
      <t>(in sq mtr)</t>
    </r>
  </si>
  <si>
    <r>
      <t xml:space="preserve">Area 
</t>
    </r>
    <r>
      <rPr>
        <i/>
        <sz val="11"/>
        <rFont val="Calibri"/>
        <family val="2"/>
        <scheme val="minor"/>
      </rPr>
      <t>(in sq ft)</t>
    </r>
  </si>
  <si>
    <r>
      <t xml:space="preserve">Height </t>
    </r>
    <r>
      <rPr>
        <i/>
        <sz val="11"/>
        <rFont val="Calibri"/>
        <family val="2"/>
        <scheme val="minor"/>
      </rPr>
      <t>(in ft.)</t>
    </r>
  </si>
  <si>
    <t>Year of Construction</t>
  </si>
  <si>
    <t xml:space="preserve">Year of Valuation </t>
  </si>
  <si>
    <r>
      <t xml:space="preserve">Total Life Consumed 
</t>
    </r>
    <r>
      <rPr>
        <i/>
        <sz val="11"/>
        <rFont val="Calibri"/>
        <family val="2"/>
        <scheme val="minor"/>
      </rPr>
      <t>(in yrs.)</t>
    </r>
  </si>
  <si>
    <r>
      <t xml:space="preserve">Total Economical Life
</t>
    </r>
    <r>
      <rPr>
        <i/>
        <sz val="11"/>
        <rFont val="Calibri"/>
        <family val="2"/>
        <scheme val="minor"/>
      </rPr>
      <t>(in yrs.)</t>
    </r>
  </si>
  <si>
    <t>Salvage value</t>
  </si>
  <si>
    <t>Depreciation Rate</t>
  </si>
  <si>
    <r>
      <t xml:space="preserve">Plinth Area  Rate 
</t>
    </r>
    <r>
      <rPr>
        <i/>
        <sz val="11"/>
        <rFont val="Calibri"/>
        <family val="2"/>
        <scheme val="minor"/>
      </rPr>
      <t>(in per sq.ft.)</t>
    </r>
  </si>
  <si>
    <r>
      <t xml:space="preserve">Plinth Area  Rate 
</t>
    </r>
    <r>
      <rPr>
        <b/>
        <i/>
        <sz val="11"/>
        <rFont val="Calibri"/>
        <family val="2"/>
        <scheme val="minor"/>
      </rPr>
      <t>(</t>
    </r>
    <r>
      <rPr>
        <i/>
        <sz val="11"/>
        <rFont val="Calibri"/>
        <family val="2"/>
        <scheme val="minor"/>
      </rPr>
      <t>In per sq. mtr.</t>
    </r>
    <r>
      <rPr>
        <b/>
        <i/>
        <sz val="11"/>
        <rFont val="Calibri"/>
        <family val="2"/>
        <scheme val="minor"/>
      </rPr>
      <t>)</t>
    </r>
  </si>
  <si>
    <r>
      <t>Gross Replacement Value
(</t>
    </r>
    <r>
      <rPr>
        <i/>
        <sz val="11"/>
        <rFont val="Calibri"/>
        <family val="2"/>
        <scheme val="minor"/>
      </rPr>
      <t>INR</t>
    </r>
    <r>
      <rPr>
        <b/>
        <sz val="11"/>
        <rFont val="Calibri"/>
        <family val="2"/>
        <scheme val="minor"/>
      </rPr>
      <t>)</t>
    </r>
  </si>
  <si>
    <r>
      <t>Depreciated Value
(</t>
    </r>
    <r>
      <rPr>
        <i/>
        <sz val="11"/>
        <rFont val="Calibri"/>
        <family val="2"/>
        <scheme val="minor"/>
      </rPr>
      <t>INR</t>
    </r>
    <r>
      <rPr>
        <b/>
        <sz val="11"/>
        <rFont val="Calibri"/>
        <family val="2"/>
        <scheme val="minor"/>
      </rPr>
      <t>)</t>
    </r>
  </si>
  <si>
    <r>
      <t xml:space="preserve">Premium </t>
    </r>
    <r>
      <rPr>
        <sz val="11"/>
        <rFont val="Calibri"/>
        <family val="2"/>
        <scheme val="minor"/>
      </rPr>
      <t>(For additional aesthetics or renovation)</t>
    </r>
  </si>
  <si>
    <r>
      <t>Depreciated Replacement Market Value
(</t>
    </r>
    <r>
      <rPr>
        <i/>
        <sz val="11"/>
        <rFont val="Calibri"/>
        <family val="2"/>
        <scheme val="minor"/>
      </rPr>
      <t>INR</t>
    </r>
    <r>
      <rPr>
        <b/>
        <sz val="11"/>
        <rFont val="Calibri"/>
        <family val="2"/>
        <scheme val="minor"/>
      </rPr>
      <t>)</t>
    </r>
  </si>
  <si>
    <r>
      <t>Govt. Guideline rates
(</t>
    </r>
    <r>
      <rPr>
        <i/>
        <sz val="11"/>
        <rFont val="Calibri"/>
        <family val="2"/>
        <scheme val="minor"/>
      </rPr>
      <t>per sq. mtr.</t>
    </r>
    <r>
      <rPr>
        <b/>
        <sz val="11"/>
        <rFont val="Calibri"/>
        <family val="2"/>
        <scheme val="minor"/>
      </rPr>
      <t>)</t>
    </r>
  </si>
  <si>
    <t>Age Factor</t>
  </si>
  <si>
    <t>Total Govt. Guideline value</t>
  </si>
  <si>
    <t>Ground Floor</t>
  </si>
  <si>
    <t>Class B Construction (Ordinary)</t>
  </si>
  <si>
    <t>Good</t>
  </si>
  <si>
    <t>First Floor</t>
  </si>
  <si>
    <t>Utility Area Mill - I</t>
  </si>
  <si>
    <t>Utility Area Mill - II</t>
  </si>
  <si>
    <t>Utility Area Mill - III</t>
  </si>
  <si>
    <t>FYG / RMG Mill I</t>
  </si>
  <si>
    <t>FYG / RMG Mill II</t>
  </si>
  <si>
    <t>FYG / RMG Mill III</t>
  </si>
  <si>
    <t>CANTEEN</t>
  </si>
  <si>
    <t>Particulars</t>
  </si>
  <si>
    <t>Annexure</t>
  </si>
  <si>
    <r>
      <t xml:space="preserve">Estimated Reproduction Cost of the Asset   
</t>
    </r>
    <r>
      <rPr>
        <i/>
        <sz val="10"/>
        <rFont val="Calibri"/>
        <family val="2"/>
        <scheme val="minor"/>
      </rPr>
      <t/>
    </r>
  </si>
  <si>
    <r>
      <t xml:space="preserve">Prospective Fair Market Value
</t>
    </r>
    <r>
      <rPr>
        <i/>
        <sz val="10"/>
        <rFont val="Calibri"/>
        <family val="2"/>
        <scheme val="minor"/>
      </rPr>
      <t>(INR)</t>
    </r>
  </si>
  <si>
    <t>A</t>
  </si>
  <si>
    <t>B</t>
  </si>
  <si>
    <t>Total (B)</t>
  </si>
  <si>
    <t>Notes:</t>
  </si>
  <si>
    <t>Unit 1</t>
  </si>
  <si>
    <t>Unit 2</t>
  </si>
  <si>
    <t>1. Buildings &amp; Civil works only related to the Ginni Filaments Ltd, Located at NH- II, Delhi Meerut Road, Village Chata, District- Mathura</t>
  </si>
  <si>
    <t xml:space="preserve">VALUATION SUMMARY | BUILDING &amp; CIVIL STRUCTURE | GINNI FILAMENTS LTD, NH-II, DELHI MEERUT ROAD, VILLAGE- CHATA, DISTRICT- MATHURA                                           </t>
  </si>
  <si>
    <t>TOTAL</t>
  </si>
  <si>
    <r>
      <t>Deterioration 
(</t>
    </r>
    <r>
      <rPr>
        <i/>
        <sz val="11"/>
        <rFont val="Calibri"/>
        <family val="2"/>
        <scheme val="minor"/>
      </rPr>
      <t>INR</t>
    </r>
    <r>
      <rPr>
        <b/>
        <sz val="11"/>
        <rFont val="Calibri"/>
        <family val="2"/>
        <scheme val="minor"/>
      </rPr>
      <t xml:space="preserve">) </t>
    </r>
  </si>
  <si>
    <r>
      <t xml:space="preserve">Deterioration 
</t>
    </r>
    <r>
      <rPr>
        <sz val="11"/>
        <rFont val="Calibri"/>
        <family val="2"/>
        <scheme val="minor"/>
      </rPr>
      <t>(</t>
    </r>
    <r>
      <rPr>
        <i/>
        <sz val="11"/>
        <rFont val="Calibri"/>
        <family val="2"/>
        <scheme val="minor"/>
      </rPr>
      <t>INR</t>
    </r>
    <r>
      <rPr>
        <sz val="11"/>
        <rFont val="Calibri"/>
        <family val="2"/>
        <scheme val="minor"/>
      </rPr>
      <t xml:space="preserve">) </t>
    </r>
  </si>
  <si>
    <r>
      <t xml:space="preserve">Depreciated Value
</t>
    </r>
    <r>
      <rPr>
        <sz val="11"/>
        <rFont val="Calibri"/>
        <family val="2"/>
        <scheme val="minor"/>
      </rPr>
      <t>(</t>
    </r>
    <r>
      <rPr>
        <i/>
        <sz val="11"/>
        <rFont val="Calibri"/>
        <family val="2"/>
        <scheme val="minor"/>
      </rPr>
      <t>INR</t>
    </r>
    <r>
      <rPr>
        <sz val="11"/>
        <rFont val="Calibri"/>
        <family val="2"/>
        <scheme val="minor"/>
      </rPr>
      <t>)</t>
    </r>
  </si>
  <si>
    <r>
      <t xml:space="preserve">Depreciated Replacement Market Value
</t>
    </r>
    <r>
      <rPr>
        <sz val="11"/>
        <rFont val="Calibri"/>
        <family val="2"/>
        <scheme val="minor"/>
      </rPr>
      <t>(</t>
    </r>
    <r>
      <rPr>
        <i/>
        <sz val="11"/>
        <rFont val="Calibri"/>
        <family val="2"/>
        <scheme val="minor"/>
      </rPr>
      <t>INR</t>
    </r>
    <r>
      <rPr>
        <sz val="11"/>
        <rFont val="Calibri"/>
        <family val="2"/>
        <scheme val="minor"/>
      </rPr>
      <t>)</t>
    </r>
  </si>
  <si>
    <t xml:space="preserve">ANNEXURE: A MARKET VALUE OF STRUCTURES | PROPERTY OF M/S. GINNI FILAMENTS LIMITED </t>
  </si>
  <si>
    <t xml:space="preserve">ANNEXURE: B MARKET VALUE OF STRUCTURES | PROPERTY OF M/S. GINNI FILAMENTS LIMITED </t>
  </si>
  <si>
    <t>Temple</t>
  </si>
  <si>
    <t>2. On our request, Ginni Filaments Ltd. provided us the area measurement of Buildings. Hence we have relied on the area statement provided by the company in good faith. However, our team have cross-verified all the structure present within the boundary of the company.</t>
  </si>
  <si>
    <t>3. The economic life of the GI Shed Buildings are taken as 40 years, for Industrial  RCC structure is taken as 60 years</t>
  </si>
  <si>
    <t>4. For calculting reproduction cost of Civil &amp; Structural Assets as on date, we have taken reference from open market and calculated depreciation on the same.</t>
  </si>
  <si>
    <t>5. Some sample verification has been done with the provided area which was found to be similar as provided in the sheet.</t>
  </si>
  <si>
    <t xml:space="preserve">6. As there are many different structures so average rates taken for calculation.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</si>
</sst>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164" formatCode="0.000"/>
    <numFmt numFmtId="165" formatCode="_ [$₹-4009]\ * #,##0.00_ ;_ [$₹-4009]\ * \-#,##0.00_ ;_ [$₹-4009]\ * &quot;-&quot;??_ ;_ @_ "/>
    <numFmt numFmtId="166" formatCode="_(&quot;$&quot;* #,##0.00_);_(&quot;$&quot;* \(#,##0.00\);_(&quot;$&quot;* &quot;-&quot;??_);_(@_)"/>
    <numFmt numFmtId="167" formatCode="_ &quot;₹&quot;\ * #,##0_ ;_ &quot;₹&quot;\ * \-#,##0_ ;_ &quot;₹&quot;\ * &quot;-&quot;??_ ;_ @_ "/>
    <numFmt numFmtId="168" formatCode="0.0000"/>
  </numFmts>
  <fonts count="13"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1"/>
      <color theme="0"/>
      <name val="Calibri"/>
      <family val="2"/>
      <scheme val="minor"/>
    </font>
    <font>
      <b/>
      <sz val="11"/>
      <name val="Calibri"/>
      <family val="2"/>
      <scheme val="minor"/>
    </font>
    <font>
      <i/>
      <sz val="11"/>
      <name val="Calibri"/>
      <family val="2"/>
      <scheme val="minor"/>
    </font>
    <font>
      <b/>
      <i/>
      <sz val="11"/>
      <name val="Calibri"/>
      <family val="2"/>
      <scheme val="minor"/>
    </font>
    <font>
      <sz val="11"/>
      <name val="Calibri"/>
      <family val="2"/>
      <scheme val="minor"/>
    </font>
    <font>
      <sz val="11"/>
      <color theme="1"/>
      <name val="Calibri"/>
      <family val="2"/>
      <scheme val="minor"/>
    </font>
    <font>
      <sz val="10"/>
      <name val="Arial"/>
      <family val="2"/>
    </font>
    <font>
      <i/>
      <sz val="10"/>
      <name val="Calibri"/>
      <family val="2"/>
      <scheme val="minor"/>
    </font>
  </fonts>
  <fills count="9">
    <fill>
      <patternFill patternType="none"/>
    </fill>
    <fill>
      <patternFill patternType="gray125"/>
    </fill>
    <fill>
      <patternFill patternType="solid">
        <fgColor theme="1" tint="0.249977111117893"/>
        <bgColor indexed="64"/>
      </patternFill>
    </fill>
    <fill>
      <patternFill patternType="solid">
        <fgColor theme="1"/>
        <bgColor indexed="64"/>
      </patternFill>
    </fill>
    <fill>
      <patternFill patternType="solid">
        <fgColor rgb="FF1E3661"/>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s>
  <cellStyleXfs count="5">
    <xf numFmtId="0" fontId="0" fillId="0" borderId="0"/>
    <xf numFmtId="0" fontId="11" fillId="0" borderId="0"/>
    <xf numFmtId="166"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cellStyleXfs>
  <cellXfs count="158">
    <xf numFmtId="0" fontId="0" fillId="0" borderId="0" xfId="0"/>
    <xf numFmtId="0" fontId="0" fillId="0" borderId="0" xfId="0"/>
    <xf numFmtId="0" fontId="0" fillId="0" borderId="1" xfId="0" applyBorder="1"/>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horizontal="center" vertical="center"/>
    </xf>
    <xf numFmtId="2" fontId="0" fillId="0" borderId="0" xfId="0" applyNumberFormat="1" applyBorder="1" applyAlignment="1">
      <alignment horizontal="center" vertical="center"/>
    </xf>
    <xf numFmtId="0" fontId="0" fillId="0" borderId="0" xfId="0" applyAlignment="1">
      <alignment horizontal="center" vertical="center"/>
    </xf>
    <xf numFmtId="2" fontId="1" fillId="0" borderId="1" xfId="0" applyNumberFormat="1" applyFont="1" applyBorder="1" applyAlignment="1">
      <alignment horizontal="center" vertical="center"/>
    </xf>
    <xf numFmtId="0" fontId="1" fillId="0" borderId="0" xfId="0" applyFont="1"/>
    <xf numFmtId="2" fontId="1" fillId="0" borderId="0" xfId="0" applyNumberFormat="1" applyFont="1"/>
    <xf numFmtId="0" fontId="1" fillId="0" borderId="0" xfId="0" applyFont="1" applyAlignment="1">
      <alignment horizontal="left" vertical="center"/>
    </xf>
    <xf numFmtId="0" fontId="1" fillId="0" borderId="0" xfId="0" applyFont="1" applyAlignment="1">
      <alignment vertical="center"/>
    </xf>
    <xf numFmtId="2" fontId="1" fillId="0" borderId="0" xfId="0" applyNumberFormat="1" applyFont="1" applyBorder="1" applyAlignment="1">
      <alignment horizontal="left" vertical="center"/>
    </xf>
    <xf numFmtId="2" fontId="1" fillId="0" borderId="0" xfId="0" applyNumberFormat="1" applyFont="1" applyAlignment="1">
      <alignment horizontal="lef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0" fillId="0" borderId="0" xfId="0" applyAlignment="1">
      <alignment vertical="center"/>
    </xf>
    <xf numFmtId="17" fontId="0" fillId="0" borderId="0" xfId="0" applyNumberFormat="1" applyAlignment="1">
      <alignment vertical="center"/>
    </xf>
    <xf numFmtId="0" fontId="0" fillId="0" borderId="1" xfId="0" applyBorder="1" applyAlignment="1">
      <alignment vertical="center"/>
    </xf>
    <xf numFmtId="0" fontId="1" fillId="0" borderId="1" xfId="0" applyFont="1" applyFill="1" applyBorder="1" applyAlignment="1">
      <alignment horizontal="center" vertical="center"/>
    </xf>
    <xf numFmtId="0" fontId="0" fillId="0" borderId="0" xfId="0" applyBorder="1" applyAlignment="1">
      <alignment vertical="center"/>
    </xf>
    <xf numFmtId="0" fontId="0" fillId="0" borderId="0" xfId="0" applyFill="1" applyBorder="1" applyAlignment="1">
      <alignment horizontal="center" vertical="center"/>
    </xf>
    <xf numFmtId="2" fontId="0" fillId="0" borderId="1" xfId="0" applyNumberFormat="1" applyBorder="1" applyAlignment="1">
      <alignment horizontal="center" vertical="center"/>
    </xf>
    <xf numFmtId="0" fontId="0" fillId="0" borderId="0" xfId="0" applyFont="1" applyBorder="1" applyAlignment="1">
      <alignment horizontal="center" vertical="center"/>
    </xf>
    <xf numFmtId="2" fontId="1" fillId="0"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2" fontId="0" fillId="0" borderId="1" xfId="0" applyNumberFormat="1" applyFont="1" applyBorder="1" applyAlignment="1">
      <alignment horizontal="center" vertical="center"/>
    </xf>
    <xf numFmtId="2" fontId="1" fillId="0" borderId="0" xfId="0" applyNumberFormat="1" applyFont="1" applyAlignment="1">
      <alignment horizontal="right" vertical="center"/>
    </xf>
    <xf numFmtId="2" fontId="1" fillId="0" borderId="0" xfId="0" applyNumberFormat="1" applyFont="1" applyBorder="1" applyAlignment="1">
      <alignment horizontal="right" vertical="center"/>
    </xf>
    <xf numFmtId="2" fontId="2" fillId="0" borderId="0" xfId="0" applyNumberFormat="1" applyFont="1" applyAlignment="1">
      <alignment horizontal="right" vertical="center"/>
    </xf>
    <xf numFmtId="2" fontId="2" fillId="0" borderId="0" xfId="0" applyNumberFormat="1" applyFont="1" applyAlignment="1">
      <alignment vertical="center"/>
    </xf>
    <xf numFmtId="0" fontId="0" fillId="2" borderId="0" xfId="0" applyFill="1" applyAlignment="1">
      <alignment vertical="center"/>
    </xf>
    <xf numFmtId="2" fontId="3" fillId="0" borderId="0" xfId="0" applyNumberFormat="1" applyFont="1" applyAlignment="1">
      <alignment vertical="center"/>
    </xf>
    <xf numFmtId="0" fontId="0" fillId="0" borderId="0" xfId="0" applyFont="1" applyAlignment="1">
      <alignment horizontal="right" vertical="center" wrapText="1"/>
    </xf>
    <xf numFmtId="2" fontId="3" fillId="0" borderId="1" xfId="0" applyNumberFormat="1" applyFont="1" applyBorder="1" applyAlignment="1">
      <alignment vertical="center"/>
    </xf>
    <xf numFmtId="0" fontId="0" fillId="0" borderId="2" xfId="0" applyBorder="1" applyAlignment="1">
      <alignment vertical="center"/>
    </xf>
    <xf numFmtId="0" fontId="4" fillId="0" borderId="0" xfId="0" applyFont="1" applyAlignment="1">
      <alignment horizontal="center" vertical="center"/>
    </xf>
    <xf numFmtId="0" fontId="2" fillId="0" borderId="0" xfId="0" applyFont="1" applyAlignment="1">
      <alignment horizontal="center" vertical="center"/>
    </xf>
    <xf numFmtId="2" fontId="1" fillId="0" borderId="0" xfId="0" applyNumberFormat="1" applyFont="1" applyFill="1" applyBorder="1" applyAlignment="1">
      <alignment horizontal="center" vertical="center"/>
    </xf>
    <xf numFmtId="2" fontId="0" fillId="0" borderId="0" xfId="0" applyNumberFormat="1" applyFont="1" applyBorder="1" applyAlignment="1">
      <alignment horizontal="center" vertical="center"/>
    </xf>
    <xf numFmtId="2" fontId="1" fillId="0" borderId="0" xfId="0" applyNumberFormat="1" applyFont="1" applyBorder="1" applyAlignment="1">
      <alignment horizontal="center" vertical="center"/>
    </xf>
    <xf numFmtId="0" fontId="0" fillId="0" borderId="2" xfId="0" applyBorder="1" applyAlignment="1">
      <alignment horizontal="center" vertical="center"/>
    </xf>
    <xf numFmtId="2" fontId="2" fillId="0" borderId="1" xfId="0" applyNumberFormat="1" applyFont="1" applyBorder="1" applyAlignment="1">
      <alignment vertical="center"/>
    </xf>
    <xf numFmtId="1" fontId="0" fillId="0" borderId="1" xfId="0" applyNumberFormat="1" applyBorder="1" applyAlignment="1">
      <alignment horizontal="center" vertical="center"/>
    </xf>
    <xf numFmtId="1" fontId="0" fillId="0" borderId="1" xfId="0" applyNumberFormat="1" applyFont="1" applyBorder="1" applyAlignment="1">
      <alignment horizontal="center" vertical="center"/>
    </xf>
    <xf numFmtId="0" fontId="0" fillId="0" borderId="1" xfId="0" applyFont="1" applyBorder="1" applyAlignment="1">
      <alignment horizontal="right" vertical="center" wrapText="1"/>
    </xf>
    <xf numFmtId="0" fontId="1" fillId="0" borderId="1" xfId="0" applyFont="1" applyBorder="1" applyAlignment="1">
      <alignment vertical="center" wrapText="1"/>
    </xf>
    <xf numFmtId="0" fontId="1" fillId="0" borderId="0" xfId="0" applyFont="1" applyAlignment="1">
      <alignment horizontal="center" vertical="center" wrapText="1"/>
    </xf>
    <xf numFmtId="0" fontId="0" fillId="0" borderId="0" xfId="0"/>
    <xf numFmtId="0" fontId="0" fillId="0" borderId="1" xfId="0" applyBorder="1"/>
    <xf numFmtId="0" fontId="0" fillId="0" borderId="1" xfId="0" applyBorder="1" applyAlignment="1">
      <alignment horizontal="center" vertical="center"/>
    </xf>
    <xf numFmtId="0" fontId="0" fillId="0" borderId="1" xfId="0" applyBorder="1" applyAlignment="1">
      <alignment horizontal="left" vertical="center"/>
    </xf>
    <xf numFmtId="0" fontId="1" fillId="0" borderId="1" xfId="0" applyFont="1" applyBorder="1"/>
    <xf numFmtId="0" fontId="1" fillId="0" borderId="1" xfId="0" applyFont="1" applyBorder="1" applyAlignment="1">
      <alignment horizontal="center" vertical="center"/>
    </xf>
    <xf numFmtId="0" fontId="1" fillId="0" borderId="1" xfId="0" applyFont="1" applyBorder="1" applyAlignment="1">
      <alignment horizontal="left" vertical="center"/>
    </xf>
    <xf numFmtId="0" fontId="0" fillId="0" borderId="1" xfId="0" applyBorder="1" applyAlignment="1">
      <alignment wrapText="1"/>
    </xf>
    <xf numFmtId="0" fontId="0" fillId="0" borderId="1" xfId="0" applyBorder="1" applyAlignment="1">
      <alignment vertical="center" wrapText="1"/>
    </xf>
    <xf numFmtId="2" fontId="0" fillId="0" borderId="1" xfId="0" applyNumberFormat="1" applyBorder="1" applyAlignment="1">
      <alignment horizontal="center" vertical="center"/>
    </xf>
    <xf numFmtId="2" fontId="0" fillId="0" borderId="1" xfId="0" applyNumberFormat="1" applyBorder="1"/>
    <xf numFmtId="2" fontId="1" fillId="0" borderId="1" xfId="0" applyNumberFormat="1" applyFont="1" applyBorder="1" applyAlignment="1">
      <alignment horizontal="center" vertical="center"/>
    </xf>
    <xf numFmtId="2" fontId="0" fillId="0" borderId="1" xfId="0" applyNumberFormat="1" applyFont="1" applyBorder="1" applyAlignment="1">
      <alignment horizontal="center" vertical="center"/>
    </xf>
    <xf numFmtId="0" fontId="0" fillId="3" borderId="0" xfId="0" applyFill="1"/>
    <xf numFmtId="0" fontId="0" fillId="0" borderId="1" xfId="0" applyFont="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0" fillId="0" borderId="6" xfId="0" applyBorder="1" applyAlignment="1">
      <alignment horizontal="center" vertical="center" wrapText="1"/>
    </xf>
    <xf numFmtId="0" fontId="0" fillId="6" borderId="1" xfId="0" applyFill="1" applyBorder="1" applyAlignment="1"/>
    <xf numFmtId="0" fontId="0" fillId="0" borderId="0" xfId="0" applyAlignment="1"/>
    <xf numFmtId="0" fontId="0" fillId="0" borderId="8" xfId="0" applyBorder="1" applyAlignment="1">
      <alignment horizontal="center" vertical="center" wrapText="1"/>
    </xf>
    <xf numFmtId="165" fontId="0" fillId="0" borderId="0" xfId="0" applyNumberFormat="1"/>
    <xf numFmtId="0" fontId="0" fillId="0" borderId="1" xfId="0" applyBorder="1" applyAlignment="1">
      <alignment horizontal="center" vertical="center"/>
    </xf>
    <xf numFmtId="0" fontId="0" fillId="0" borderId="1" xfId="0" applyBorder="1" applyAlignment="1">
      <alignment horizontal="center" vertical="center"/>
    </xf>
    <xf numFmtId="2" fontId="0" fillId="0" borderId="0" xfId="0" applyNumberFormat="1" applyAlignment="1">
      <alignment vertical="center"/>
    </xf>
    <xf numFmtId="0" fontId="0" fillId="0" borderId="1" xfId="0" applyBorder="1" applyAlignment="1">
      <alignment horizontal="center" vertical="center"/>
    </xf>
    <xf numFmtId="0" fontId="6" fillId="5" borderId="1" xfId="0" applyFont="1" applyFill="1" applyBorder="1" applyAlignment="1">
      <alignment horizontal="center" vertical="center" wrapText="1"/>
    </xf>
    <xf numFmtId="0" fontId="0" fillId="0" borderId="0" xfId="0" applyAlignment="1">
      <alignment horizontal="center" vertical="center"/>
    </xf>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167" fontId="10" fillId="0" borderId="1" xfId="4" applyNumberFormat="1" applyFont="1" applyBorder="1" applyAlignment="1">
      <alignment horizontal="center" vertical="center"/>
    </xf>
    <xf numFmtId="167" fontId="1" fillId="7" borderId="6" xfId="0" applyNumberFormat="1" applyFont="1" applyFill="1" applyBorder="1"/>
    <xf numFmtId="0" fontId="0" fillId="0" borderId="5" xfId="0" applyBorder="1" applyAlignment="1">
      <alignment horizontal="center" vertical="center"/>
    </xf>
    <xf numFmtId="167" fontId="10" fillId="0" borderId="6" xfId="4" applyNumberFormat="1" applyFont="1" applyBorder="1" applyAlignment="1">
      <alignment horizontal="center" vertical="center"/>
    </xf>
    <xf numFmtId="0" fontId="0" fillId="0" borderId="6" xfId="0" applyBorder="1" applyAlignment="1">
      <alignment horizontal="center" vertical="center" wrapText="1"/>
    </xf>
    <xf numFmtId="2" fontId="0" fillId="0" borderId="6" xfId="0" applyNumberFormat="1" applyBorder="1" applyAlignment="1">
      <alignment horizontal="center" vertical="center"/>
    </xf>
    <xf numFmtId="2" fontId="3" fillId="0" borderId="6" xfId="0" applyNumberFormat="1" applyFont="1" applyBorder="1" applyAlignment="1">
      <alignment horizontal="center" vertical="center"/>
    </xf>
    <xf numFmtId="0" fontId="0" fillId="0" borderId="6" xfId="0" applyBorder="1"/>
    <xf numFmtId="165" fontId="0" fillId="0" borderId="6" xfId="0" applyNumberFormat="1" applyBorder="1" applyAlignment="1">
      <alignment horizontal="center" vertical="center" wrapText="1"/>
    </xf>
    <xf numFmtId="165" fontId="1" fillId="0" borderId="1" xfId="0" applyNumberFormat="1" applyFont="1" applyBorder="1" applyAlignment="1">
      <alignment horizontal="center" vertical="center"/>
    </xf>
    <xf numFmtId="164" fontId="0" fillId="0" borderId="6" xfId="0" applyNumberFormat="1" applyBorder="1" applyAlignment="1">
      <alignment horizontal="center" vertical="center" wrapText="1"/>
    </xf>
    <xf numFmtId="1" fontId="0" fillId="0" borderId="6" xfId="0" applyNumberFormat="1" applyBorder="1" applyAlignment="1">
      <alignment horizontal="center" vertical="center" wrapText="1"/>
    </xf>
    <xf numFmtId="165" fontId="1" fillId="0" borderId="1" xfId="0" applyNumberFormat="1" applyFont="1" applyBorder="1"/>
    <xf numFmtId="164" fontId="0" fillId="0" borderId="1" xfId="0" applyNumberFormat="1" applyBorder="1"/>
    <xf numFmtId="164" fontId="0" fillId="0" borderId="1" xfId="0" applyNumberFormat="1" applyBorder="1" applyAlignment="1">
      <alignment horizontal="right"/>
    </xf>
    <xf numFmtId="164" fontId="0" fillId="0" borderId="1" xfId="0" applyNumberFormat="1" applyBorder="1" applyAlignment="1">
      <alignment horizontal="right" vertical="center" wrapText="1"/>
    </xf>
    <xf numFmtId="168" fontId="0" fillId="0" borderId="1" xfId="0" applyNumberFormat="1" applyBorder="1" applyAlignment="1">
      <alignment horizontal="right" vertical="center" wrapText="1"/>
    </xf>
    <xf numFmtId="164" fontId="0" fillId="0" borderId="6" xfId="0" applyNumberFormat="1" applyBorder="1" applyAlignment="1">
      <alignment horizontal="right"/>
    </xf>
    <xf numFmtId="0" fontId="0" fillId="0" borderId="1"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4" fillId="0" borderId="0" xfId="0" applyFont="1" applyAlignment="1">
      <alignment horizontal="center" wrapText="1"/>
    </xf>
    <xf numFmtId="0" fontId="2" fillId="0" borderId="0" xfId="0" applyFont="1" applyAlignment="1">
      <alignment horizontal="center" wrapText="1"/>
    </xf>
    <xf numFmtId="0" fontId="1" fillId="0" borderId="0" xfId="0" applyFont="1" applyAlignment="1">
      <alignment horizontal="center" vertical="center"/>
    </xf>
    <xf numFmtId="0" fontId="0" fillId="6" borderId="10" xfId="0" applyFill="1" applyBorder="1" applyAlignment="1">
      <alignment horizontal="center"/>
    </xf>
    <xf numFmtId="0" fontId="0" fillId="6" borderId="3" xfId="0" applyFill="1" applyBorder="1" applyAlignment="1">
      <alignment horizontal="center"/>
    </xf>
    <xf numFmtId="0" fontId="0" fillId="6" borderId="4" xfId="0" applyFill="1" applyBorder="1" applyAlignment="1">
      <alignment horizontal="center"/>
    </xf>
    <xf numFmtId="0" fontId="0" fillId="6" borderId="5" xfId="0" applyFill="1" applyBorder="1" applyAlignment="1">
      <alignment horizontal="center"/>
    </xf>
    <xf numFmtId="0" fontId="1" fillId="0" borderId="1"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vertical="center"/>
    </xf>
    <xf numFmtId="0" fontId="5"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 fillId="6" borderId="3" xfId="0" applyFont="1" applyFill="1" applyBorder="1" applyAlignment="1">
      <alignment horizontal="center"/>
    </xf>
    <xf numFmtId="0" fontId="1" fillId="6" borderId="4" xfId="0" applyFont="1" applyFill="1" applyBorder="1" applyAlignment="1">
      <alignment horizontal="center"/>
    </xf>
    <xf numFmtId="0" fontId="1" fillId="6" borderId="5" xfId="0" applyFont="1" applyFill="1" applyBorder="1" applyAlignment="1">
      <alignment horizontal="center"/>
    </xf>
    <xf numFmtId="0" fontId="0" fillId="6" borderId="2" xfId="0" applyFill="1" applyBorder="1" applyAlignment="1">
      <alignment horizontal="center"/>
    </xf>
    <xf numFmtId="0" fontId="0" fillId="6" borderId="0" xfId="0" applyFill="1" applyBorder="1" applyAlignment="1">
      <alignment horizontal="center"/>
    </xf>
    <xf numFmtId="0" fontId="0" fillId="6" borderId="9" xfId="0" applyFill="1" applyBorder="1" applyAlignment="1">
      <alignment horizontal="center"/>
    </xf>
    <xf numFmtId="0" fontId="0" fillId="0" borderId="0" xfId="0" applyAlignment="1">
      <alignment horizontal="center"/>
    </xf>
    <xf numFmtId="165" fontId="0" fillId="0" borderId="2" xfId="0" applyNumberFormat="1" applyBorder="1" applyAlignment="1">
      <alignment horizontal="center" vertical="center"/>
    </xf>
    <xf numFmtId="165" fontId="0" fillId="0" borderId="11" xfId="0" applyNumberFormat="1" applyBorder="1" applyAlignment="1">
      <alignment horizontal="center" vertic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2" fillId="0" borderId="1" xfId="0" applyFont="1" applyBorder="1" applyAlignment="1">
      <alignment horizontal="left" vertical="center" wrapText="1"/>
    </xf>
    <xf numFmtId="0" fontId="5" fillId="8" borderId="3"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1" fillId="7" borderId="3" xfId="0" applyFont="1" applyFill="1" applyBorder="1" applyAlignment="1">
      <alignment horizontal="center"/>
    </xf>
    <xf numFmtId="0" fontId="1" fillId="7" borderId="4" xfId="0" applyFont="1" applyFill="1" applyBorder="1" applyAlignment="1">
      <alignment horizontal="center"/>
    </xf>
    <xf numFmtId="0" fontId="1" fillId="7" borderId="5" xfId="0" applyFont="1" applyFill="1" applyBorder="1" applyAlignment="1">
      <alignment horizontal="center"/>
    </xf>
    <xf numFmtId="0" fontId="8"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cellXfs>
  <cellStyles count="5">
    <cellStyle name="Currency 2" xfId="3" xr:uid="{7BB54914-EDB4-4311-9B8C-A9DF57380EE6}"/>
    <cellStyle name="Currency 3" xfId="2" xr:uid="{495DA254-267F-4BB4-AB33-8346EF8C64D6}"/>
    <cellStyle name="Currency 4" xfId="4" xr:uid="{FF6CF67A-01E4-4258-8167-41FB1368F1C2}"/>
    <cellStyle name="Normal" xfId="0" builtinId="0"/>
    <cellStyle name="Normal 2" xfId="1" xr:uid="{90F4463F-AC87-441A-AA17-171E8FBDB94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C256"/>
  <sheetViews>
    <sheetView workbookViewId="0">
      <selection activeCell="B118" sqref="B118"/>
    </sheetView>
  </sheetViews>
  <sheetFormatPr defaultRowHeight="15" x14ac:dyDescent="0.25"/>
  <cols>
    <col min="2" max="2" width="25" bestFit="1" customWidth="1"/>
    <col min="3" max="22" width="9.140625" customWidth="1"/>
  </cols>
  <sheetData>
    <row r="2" spans="1:28" ht="18.75" x14ac:dyDescent="0.25">
      <c r="A2" s="117" t="s">
        <v>0</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row>
    <row r="3" spans="1:28" ht="15.75" x14ac:dyDescent="0.25">
      <c r="A3" s="118" t="s">
        <v>1</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row>
    <row r="4" spans="1:28" x14ac:dyDescent="0.25">
      <c r="A4" s="14"/>
      <c r="B4" s="20"/>
      <c r="C4" s="20"/>
      <c r="D4" s="20"/>
      <c r="E4" s="20"/>
      <c r="F4" s="20"/>
      <c r="G4" s="20"/>
      <c r="H4" s="20"/>
      <c r="I4" s="20"/>
      <c r="J4" s="20"/>
      <c r="K4" s="20"/>
      <c r="L4" s="20"/>
      <c r="M4" s="20"/>
      <c r="N4" s="20"/>
      <c r="O4" s="20"/>
      <c r="P4" s="20"/>
      <c r="Q4" s="20"/>
      <c r="R4" s="20"/>
      <c r="S4" s="20"/>
      <c r="T4" s="20"/>
      <c r="U4" s="20"/>
      <c r="V4" s="20"/>
      <c r="W4" s="20"/>
      <c r="X4" s="20"/>
      <c r="Y4" s="20"/>
      <c r="Z4" s="21"/>
      <c r="AA4" s="21"/>
      <c r="AB4" s="1"/>
    </row>
    <row r="5" spans="1:28" x14ac:dyDescent="0.25">
      <c r="A5" s="3" t="s">
        <v>2</v>
      </c>
      <c r="B5" s="3" t="s">
        <v>3</v>
      </c>
      <c r="C5" s="114" t="s">
        <v>4</v>
      </c>
      <c r="D5" s="115"/>
      <c r="E5" s="115"/>
      <c r="F5" s="115"/>
      <c r="G5" s="116"/>
      <c r="H5" s="114" t="s">
        <v>5</v>
      </c>
      <c r="I5" s="115"/>
      <c r="J5" s="115"/>
      <c r="K5" s="115"/>
      <c r="L5" s="116"/>
      <c r="M5" s="114" t="s">
        <v>6</v>
      </c>
      <c r="N5" s="115"/>
      <c r="O5" s="115"/>
      <c r="P5" s="115"/>
      <c r="Q5" s="116"/>
      <c r="R5" s="114" t="s">
        <v>7</v>
      </c>
      <c r="S5" s="115"/>
      <c r="T5" s="115"/>
      <c r="U5" s="115"/>
      <c r="V5" s="116"/>
      <c r="W5" s="114" t="s">
        <v>8</v>
      </c>
      <c r="X5" s="115"/>
      <c r="Y5" s="115"/>
      <c r="Z5" s="115"/>
      <c r="AA5" s="116"/>
      <c r="AB5" s="119" t="s">
        <v>9</v>
      </c>
    </row>
    <row r="6" spans="1:28" x14ac:dyDescent="0.25">
      <c r="A6" s="22"/>
      <c r="B6" s="22"/>
      <c r="C6" s="3" t="s">
        <v>10</v>
      </c>
      <c r="D6" s="3" t="s">
        <v>11</v>
      </c>
      <c r="E6" s="3" t="s">
        <v>12</v>
      </c>
      <c r="F6" s="3" t="s">
        <v>13</v>
      </c>
      <c r="G6" s="3" t="s">
        <v>14</v>
      </c>
      <c r="H6" s="3" t="s">
        <v>10</v>
      </c>
      <c r="I6" s="3" t="s">
        <v>11</v>
      </c>
      <c r="J6" s="3" t="s">
        <v>12</v>
      </c>
      <c r="K6" s="3" t="s">
        <v>13</v>
      </c>
      <c r="L6" s="3" t="s">
        <v>14</v>
      </c>
      <c r="M6" s="3" t="s">
        <v>10</v>
      </c>
      <c r="N6" s="3" t="s">
        <v>11</v>
      </c>
      <c r="O6" s="3" t="s">
        <v>12</v>
      </c>
      <c r="P6" s="3" t="s">
        <v>13</v>
      </c>
      <c r="Q6" s="3" t="s">
        <v>14</v>
      </c>
      <c r="R6" s="3" t="s">
        <v>10</v>
      </c>
      <c r="S6" s="3" t="s">
        <v>11</v>
      </c>
      <c r="T6" s="3" t="s">
        <v>12</v>
      </c>
      <c r="U6" s="3" t="s">
        <v>13</v>
      </c>
      <c r="V6" s="3" t="s">
        <v>14</v>
      </c>
      <c r="W6" s="3" t="s">
        <v>10</v>
      </c>
      <c r="X6" s="3" t="s">
        <v>11</v>
      </c>
      <c r="Y6" s="3" t="s">
        <v>12</v>
      </c>
      <c r="Z6" s="3" t="s">
        <v>13</v>
      </c>
      <c r="AA6" s="3" t="s">
        <v>14</v>
      </c>
      <c r="AB6" s="120"/>
    </row>
    <row r="7" spans="1:28" x14ac:dyDescent="0.25">
      <c r="A7" s="3">
        <v>1</v>
      </c>
      <c r="B7" s="4" t="s">
        <v>15</v>
      </c>
      <c r="C7" s="3">
        <v>1</v>
      </c>
      <c r="D7" s="26">
        <v>14</v>
      </c>
      <c r="E7" s="26">
        <v>42</v>
      </c>
      <c r="F7" s="26">
        <v>588</v>
      </c>
      <c r="G7" s="47">
        <v>1990</v>
      </c>
      <c r="H7" s="3">
        <v>1</v>
      </c>
      <c r="I7" s="26">
        <v>14</v>
      </c>
      <c r="J7" s="26">
        <v>42</v>
      </c>
      <c r="K7" s="26">
        <v>588</v>
      </c>
      <c r="L7" s="47">
        <v>1993</v>
      </c>
      <c r="M7" s="3">
        <v>1</v>
      </c>
      <c r="N7" s="26">
        <v>26.7</v>
      </c>
      <c r="O7" s="26">
        <v>42</v>
      </c>
      <c r="P7" s="26">
        <v>1121.3999999999999</v>
      </c>
      <c r="Q7" s="47">
        <v>1997</v>
      </c>
      <c r="R7" s="3" t="s">
        <v>16</v>
      </c>
      <c r="S7" s="3" t="s">
        <v>16</v>
      </c>
      <c r="T7" s="3" t="s">
        <v>16</v>
      </c>
      <c r="U7" s="3" t="s">
        <v>16</v>
      </c>
      <c r="V7" s="3"/>
      <c r="W7" s="3" t="s">
        <v>16</v>
      </c>
      <c r="X7" s="3" t="s">
        <v>16</v>
      </c>
      <c r="Y7" s="3" t="s">
        <v>16</v>
      </c>
      <c r="Z7" s="3" t="s">
        <v>16</v>
      </c>
      <c r="AA7" s="3"/>
      <c r="AB7" s="3" t="s">
        <v>17</v>
      </c>
    </row>
    <row r="8" spans="1:28" x14ac:dyDescent="0.25">
      <c r="A8" s="3">
        <v>2</v>
      </c>
      <c r="B8" s="4" t="s">
        <v>18</v>
      </c>
      <c r="C8" s="3">
        <v>1</v>
      </c>
      <c r="D8" s="26">
        <v>49.5</v>
      </c>
      <c r="E8" s="26">
        <v>42</v>
      </c>
      <c r="F8" s="26">
        <v>2079</v>
      </c>
      <c r="G8" s="47">
        <v>1990</v>
      </c>
      <c r="H8" s="3">
        <v>1</v>
      </c>
      <c r="I8" s="26">
        <v>49.5</v>
      </c>
      <c r="J8" s="26">
        <v>51</v>
      </c>
      <c r="K8" s="26">
        <v>2524.5</v>
      </c>
      <c r="L8" s="47">
        <v>1993</v>
      </c>
      <c r="M8" s="3">
        <v>1</v>
      </c>
      <c r="N8" s="26">
        <v>84</v>
      </c>
      <c r="O8" s="26">
        <v>42</v>
      </c>
      <c r="P8" s="26">
        <v>3528</v>
      </c>
      <c r="Q8" s="47">
        <v>1997</v>
      </c>
      <c r="R8" s="3" t="s">
        <v>16</v>
      </c>
      <c r="S8" s="3" t="s">
        <v>16</v>
      </c>
      <c r="T8" s="3" t="s">
        <v>16</v>
      </c>
      <c r="U8" s="3" t="s">
        <v>16</v>
      </c>
      <c r="V8" s="3"/>
      <c r="W8" s="3" t="s">
        <v>16</v>
      </c>
      <c r="X8" s="3" t="s">
        <v>16</v>
      </c>
      <c r="Y8" s="3" t="s">
        <v>16</v>
      </c>
      <c r="Z8" s="3" t="s">
        <v>16</v>
      </c>
      <c r="AA8" s="3"/>
      <c r="AB8" s="3" t="s">
        <v>17</v>
      </c>
    </row>
    <row r="9" spans="1:28" x14ac:dyDescent="0.25">
      <c r="A9" s="3">
        <v>3</v>
      </c>
      <c r="B9" s="4" t="s">
        <v>19</v>
      </c>
      <c r="C9" s="3">
        <v>1</v>
      </c>
      <c r="D9" s="26">
        <v>84</v>
      </c>
      <c r="E9" s="26">
        <v>42</v>
      </c>
      <c r="F9" s="26">
        <v>3528</v>
      </c>
      <c r="G9" s="47">
        <v>1990</v>
      </c>
      <c r="H9" s="3">
        <v>1</v>
      </c>
      <c r="I9" s="26">
        <v>42</v>
      </c>
      <c r="J9" s="26">
        <v>42</v>
      </c>
      <c r="K9" s="26">
        <v>1764</v>
      </c>
      <c r="L9" s="47">
        <v>1993</v>
      </c>
      <c r="M9" s="3" t="s">
        <v>16</v>
      </c>
      <c r="N9" s="26" t="s">
        <v>16</v>
      </c>
      <c r="O9" s="26" t="s">
        <v>16</v>
      </c>
      <c r="P9" s="26" t="s">
        <v>16</v>
      </c>
      <c r="Q9" s="26"/>
      <c r="R9" s="3" t="s">
        <v>16</v>
      </c>
      <c r="S9" s="3" t="s">
        <v>16</v>
      </c>
      <c r="T9" s="3" t="s">
        <v>16</v>
      </c>
      <c r="U9" s="3" t="s">
        <v>16</v>
      </c>
      <c r="V9" s="3"/>
      <c r="W9" s="3" t="s">
        <v>16</v>
      </c>
      <c r="X9" s="3" t="s">
        <v>16</v>
      </c>
      <c r="Y9" s="3" t="s">
        <v>16</v>
      </c>
      <c r="Z9" s="3" t="s">
        <v>16</v>
      </c>
      <c r="AA9" s="3"/>
      <c r="AB9" s="3" t="s">
        <v>17</v>
      </c>
    </row>
    <row r="10" spans="1:28" x14ac:dyDescent="0.25">
      <c r="A10" s="3">
        <v>4</v>
      </c>
      <c r="B10" s="4" t="s">
        <v>20</v>
      </c>
      <c r="C10" s="3" t="s">
        <v>16</v>
      </c>
      <c r="D10" s="26" t="s">
        <v>16</v>
      </c>
      <c r="E10" s="26" t="s">
        <v>16</v>
      </c>
      <c r="F10" s="26" t="s">
        <v>16</v>
      </c>
      <c r="G10" s="26"/>
      <c r="H10" s="3" t="s">
        <v>16</v>
      </c>
      <c r="I10" s="26" t="s">
        <v>16</v>
      </c>
      <c r="J10" s="26" t="s">
        <v>16</v>
      </c>
      <c r="K10" s="26" t="s">
        <v>16</v>
      </c>
      <c r="L10" s="26"/>
      <c r="M10" s="3" t="s">
        <v>16</v>
      </c>
      <c r="N10" s="26" t="s">
        <v>16</v>
      </c>
      <c r="O10" s="26" t="s">
        <v>16</v>
      </c>
      <c r="P10" s="26" t="s">
        <v>16</v>
      </c>
      <c r="Q10" s="26"/>
      <c r="R10" s="3" t="s">
        <v>16</v>
      </c>
      <c r="S10" s="3" t="s">
        <v>16</v>
      </c>
      <c r="T10" s="3" t="s">
        <v>16</v>
      </c>
      <c r="U10" s="3" t="s">
        <v>16</v>
      </c>
      <c r="V10" s="3"/>
      <c r="W10" s="3">
        <v>1</v>
      </c>
      <c r="X10" s="26">
        <v>51</v>
      </c>
      <c r="Y10" s="26">
        <v>42</v>
      </c>
      <c r="Z10" s="26">
        <v>2142</v>
      </c>
      <c r="AA10" s="47">
        <v>2017</v>
      </c>
      <c r="AB10" s="3" t="s">
        <v>17</v>
      </c>
    </row>
    <row r="11" spans="1:28" x14ac:dyDescent="0.25">
      <c r="A11" s="3">
        <v>5</v>
      </c>
      <c r="B11" s="4" t="s">
        <v>21</v>
      </c>
      <c r="C11" s="3" t="s">
        <v>16</v>
      </c>
      <c r="D11" s="26" t="s">
        <v>16</v>
      </c>
      <c r="E11" s="26" t="s">
        <v>16</v>
      </c>
      <c r="F11" s="26" t="s">
        <v>16</v>
      </c>
      <c r="G11" s="26"/>
      <c r="H11" s="3" t="s">
        <v>16</v>
      </c>
      <c r="I11" s="26" t="s">
        <v>16</v>
      </c>
      <c r="J11" s="26" t="s">
        <v>16</v>
      </c>
      <c r="K11" s="26" t="s">
        <v>16</v>
      </c>
      <c r="L11" s="26"/>
      <c r="M11" s="3" t="s">
        <v>16</v>
      </c>
      <c r="N11" s="26" t="s">
        <v>16</v>
      </c>
      <c r="O11" s="26" t="s">
        <v>16</v>
      </c>
      <c r="P11" s="26" t="s">
        <v>16</v>
      </c>
      <c r="Q11" s="26"/>
      <c r="R11" s="3">
        <v>1</v>
      </c>
      <c r="S11" s="26">
        <v>75</v>
      </c>
      <c r="T11" s="26">
        <v>11</v>
      </c>
      <c r="U11" s="26">
        <v>825</v>
      </c>
      <c r="V11" s="47">
        <v>2005</v>
      </c>
      <c r="W11" s="3" t="s">
        <v>16</v>
      </c>
      <c r="X11" s="26" t="s">
        <v>16</v>
      </c>
      <c r="Y11" s="26" t="s">
        <v>16</v>
      </c>
      <c r="Z11" s="26" t="s">
        <v>16</v>
      </c>
      <c r="AA11" s="26"/>
      <c r="AB11" s="3" t="s">
        <v>17</v>
      </c>
    </row>
    <row r="12" spans="1:28" x14ac:dyDescent="0.25">
      <c r="A12" s="3">
        <v>6</v>
      </c>
      <c r="B12" s="4" t="s">
        <v>22</v>
      </c>
      <c r="C12" s="3">
        <v>1</v>
      </c>
      <c r="D12" s="26">
        <v>49.5</v>
      </c>
      <c r="E12" s="26">
        <v>42</v>
      </c>
      <c r="F12" s="26">
        <v>2079</v>
      </c>
      <c r="G12" s="47">
        <v>1990</v>
      </c>
      <c r="H12" s="3" t="s">
        <v>16</v>
      </c>
      <c r="I12" s="26" t="s">
        <v>16</v>
      </c>
      <c r="J12" s="26" t="s">
        <v>16</v>
      </c>
      <c r="K12" s="26" t="s">
        <v>16</v>
      </c>
      <c r="L12" s="26"/>
      <c r="M12" s="3" t="s">
        <v>16</v>
      </c>
      <c r="N12" s="26" t="s">
        <v>16</v>
      </c>
      <c r="O12" s="26" t="s">
        <v>16</v>
      </c>
      <c r="P12" s="26" t="s">
        <v>16</v>
      </c>
      <c r="Q12" s="26"/>
      <c r="R12" s="3" t="s">
        <v>16</v>
      </c>
      <c r="S12" s="3" t="s">
        <v>16</v>
      </c>
      <c r="T12" s="26" t="s">
        <v>16</v>
      </c>
      <c r="U12" s="26" t="s">
        <v>16</v>
      </c>
      <c r="V12" s="26"/>
      <c r="W12" s="3" t="s">
        <v>16</v>
      </c>
      <c r="X12" s="26" t="s">
        <v>16</v>
      </c>
      <c r="Y12" s="26" t="s">
        <v>16</v>
      </c>
      <c r="Z12" s="26" t="s">
        <v>16</v>
      </c>
      <c r="AA12" s="26"/>
      <c r="AB12" s="3" t="s">
        <v>17</v>
      </c>
    </row>
    <row r="13" spans="1:28" x14ac:dyDescent="0.25">
      <c r="A13" s="3">
        <v>7</v>
      </c>
      <c r="B13" s="4" t="s">
        <v>23</v>
      </c>
      <c r="C13" s="3" t="s">
        <v>16</v>
      </c>
      <c r="D13" s="26" t="s">
        <v>16</v>
      </c>
      <c r="E13" s="26" t="s">
        <v>16</v>
      </c>
      <c r="F13" s="26" t="s">
        <v>16</v>
      </c>
      <c r="G13" s="26"/>
      <c r="H13" s="3">
        <v>1</v>
      </c>
      <c r="I13" s="26">
        <v>42</v>
      </c>
      <c r="J13" s="26">
        <v>42</v>
      </c>
      <c r="K13" s="26">
        <v>1764</v>
      </c>
      <c r="L13" s="47">
        <v>1990</v>
      </c>
      <c r="M13" s="3" t="s">
        <v>16</v>
      </c>
      <c r="N13" s="26" t="s">
        <v>16</v>
      </c>
      <c r="O13" s="26" t="s">
        <v>16</v>
      </c>
      <c r="P13" s="26" t="s">
        <v>16</v>
      </c>
      <c r="Q13" s="26"/>
      <c r="R13" s="3" t="s">
        <v>16</v>
      </c>
      <c r="S13" s="3" t="s">
        <v>16</v>
      </c>
      <c r="T13" s="26" t="s">
        <v>16</v>
      </c>
      <c r="U13" s="26" t="s">
        <v>16</v>
      </c>
      <c r="V13" s="26"/>
      <c r="W13" s="3" t="s">
        <v>16</v>
      </c>
      <c r="X13" s="26" t="s">
        <v>16</v>
      </c>
      <c r="Y13" s="26" t="s">
        <v>16</v>
      </c>
      <c r="Z13" s="26" t="s">
        <v>16</v>
      </c>
      <c r="AA13" s="26"/>
      <c r="AB13" s="3" t="s">
        <v>17</v>
      </c>
    </row>
    <row r="14" spans="1:28" x14ac:dyDescent="0.25">
      <c r="A14" s="3">
        <v>8</v>
      </c>
      <c r="B14" s="4" t="s">
        <v>24</v>
      </c>
      <c r="C14" s="3" t="s">
        <v>16</v>
      </c>
      <c r="D14" s="26" t="s">
        <v>16</v>
      </c>
      <c r="E14" s="26" t="s">
        <v>16</v>
      </c>
      <c r="F14" s="26" t="s">
        <v>16</v>
      </c>
      <c r="G14" s="26"/>
      <c r="H14" s="3">
        <v>1</v>
      </c>
      <c r="I14" s="26">
        <v>37.5</v>
      </c>
      <c r="J14" s="26">
        <v>21</v>
      </c>
      <c r="K14" s="26">
        <v>787.5</v>
      </c>
      <c r="L14" s="47">
        <v>1993</v>
      </c>
      <c r="M14" s="3" t="s">
        <v>16</v>
      </c>
      <c r="N14" s="26" t="s">
        <v>16</v>
      </c>
      <c r="O14" s="26" t="s">
        <v>16</v>
      </c>
      <c r="P14" s="26" t="s">
        <v>16</v>
      </c>
      <c r="Q14" s="26"/>
      <c r="R14" s="3" t="s">
        <v>16</v>
      </c>
      <c r="S14" s="3" t="s">
        <v>16</v>
      </c>
      <c r="T14" s="26" t="s">
        <v>16</v>
      </c>
      <c r="U14" s="26" t="s">
        <v>16</v>
      </c>
      <c r="V14" s="26"/>
      <c r="W14" s="3" t="s">
        <v>16</v>
      </c>
      <c r="X14" s="26" t="s">
        <v>16</v>
      </c>
      <c r="Y14" s="26" t="s">
        <v>16</v>
      </c>
      <c r="Z14" s="26" t="s">
        <v>16</v>
      </c>
      <c r="AA14" s="26"/>
      <c r="AB14" s="3" t="s">
        <v>17</v>
      </c>
    </row>
    <row r="15" spans="1:28" x14ac:dyDescent="0.25">
      <c r="A15" s="3">
        <v>9</v>
      </c>
      <c r="B15" s="4" t="s">
        <v>25</v>
      </c>
      <c r="C15" s="3">
        <v>1</v>
      </c>
      <c r="D15" s="26">
        <v>18</v>
      </c>
      <c r="E15" s="26">
        <v>42</v>
      </c>
      <c r="F15" s="26">
        <v>756</v>
      </c>
      <c r="G15" s="47">
        <v>1990</v>
      </c>
      <c r="H15" s="3" t="s">
        <v>16</v>
      </c>
      <c r="I15" s="26" t="s">
        <v>16</v>
      </c>
      <c r="J15" s="26" t="s">
        <v>16</v>
      </c>
      <c r="K15" s="26" t="s">
        <v>16</v>
      </c>
      <c r="L15" s="26"/>
      <c r="M15" s="3" t="s">
        <v>16</v>
      </c>
      <c r="N15" s="26" t="s">
        <v>16</v>
      </c>
      <c r="O15" s="26" t="s">
        <v>16</v>
      </c>
      <c r="P15" s="26" t="s">
        <v>16</v>
      </c>
      <c r="Q15" s="26"/>
      <c r="R15" s="3" t="s">
        <v>16</v>
      </c>
      <c r="S15" s="3" t="s">
        <v>16</v>
      </c>
      <c r="T15" s="26" t="s">
        <v>16</v>
      </c>
      <c r="U15" s="26" t="s">
        <v>16</v>
      </c>
      <c r="V15" s="26"/>
      <c r="W15" s="3" t="s">
        <v>16</v>
      </c>
      <c r="X15" s="26" t="s">
        <v>16</v>
      </c>
      <c r="Y15" s="26" t="s">
        <v>16</v>
      </c>
      <c r="Z15" s="26" t="s">
        <v>16</v>
      </c>
      <c r="AA15" s="26"/>
      <c r="AB15" s="3" t="s">
        <v>17</v>
      </c>
    </row>
    <row r="16" spans="1:28" x14ac:dyDescent="0.25">
      <c r="A16" s="3">
        <v>10</v>
      </c>
      <c r="B16" s="4" t="s">
        <v>26</v>
      </c>
      <c r="C16" s="3" t="s">
        <v>16</v>
      </c>
      <c r="D16" s="26" t="s">
        <v>16</v>
      </c>
      <c r="E16" s="26" t="s">
        <v>16</v>
      </c>
      <c r="F16" s="26" t="s">
        <v>16</v>
      </c>
      <c r="G16" s="26"/>
      <c r="H16" s="3">
        <v>1</v>
      </c>
      <c r="I16" s="26">
        <v>31.4</v>
      </c>
      <c r="J16" s="26">
        <v>21</v>
      </c>
      <c r="K16" s="26">
        <v>659.4</v>
      </c>
      <c r="L16" s="47">
        <v>1993</v>
      </c>
      <c r="M16" s="3" t="s">
        <v>16</v>
      </c>
      <c r="N16" s="26" t="s">
        <v>16</v>
      </c>
      <c r="O16" s="26" t="s">
        <v>16</v>
      </c>
      <c r="P16" s="26" t="s">
        <v>16</v>
      </c>
      <c r="Q16" s="26"/>
      <c r="R16" s="3" t="s">
        <v>16</v>
      </c>
      <c r="S16" s="3" t="s">
        <v>16</v>
      </c>
      <c r="T16" s="26" t="s">
        <v>16</v>
      </c>
      <c r="U16" s="26" t="s">
        <v>16</v>
      </c>
      <c r="V16" s="26"/>
      <c r="W16" s="3" t="s">
        <v>16</v>
      </c>
      <c r="X16" s="26" t="s">
        <v>16</v>
      </c>
      <c r="Y16" s="26" t="s">
        <v>16</v>
      </c>
      <c r="Z16" s="26" t="s">
        <v>16</v>
      </c>
      <c r="AA16" s="26"/>
      <c r="AB16" s="3" t="s">
        <v>17</v>
      </c>
    </row>
    <row r="17" spans="1:29" x14ac:dyDescent="0.25">
      <c r="A17" s="3">
        <v>11</v>
      </c>
      <c r="B17" s="4" t="s">
        <v>27</v>
      </c>
      <c r="C17" s="3" t="s">
        <v>16</v>
      </c>
      <c r="D17" s="26" t="s">
        <v>16</v>
      </c>
      <c r="E17" s="26" t="s">
        <v>16</v>
      </c>
      <c r="F17" s="26" t="s">
        <v>16</v>
      </c>
      <c r="G17" s="26"/>
      <c r="H17" s="3">
        <v>1</v>
      </c>
      <c r="I17" s="26">
        <v>13.5</v>
      </c>
      <c r="J17" s="26">
        <v>12</v>
      </c>
      <c r="K17" s="26">
        <v>162</v>
      </c>
      <c r="L17" s="47">
        <v>1990</v>
      </c>
      <c r="M17" s="3" t="s">
        <v>16</v>
      </c>
      <c r="N17" s="26" t="s">
        <v>16</v>
      </c>
      <c r="O17" s="26" t="s">
        <v>16</v>
      </c>
      <c r="P17" s="26" t="s">
        <v>16</v>
      </c>
      <c r="Q17" s="26"/>
      <c r="R17" s="3" t="s">
        <v>16</v>
      </c>
      <c r="S17" s="3" t="s">
        <v>16</v>
      </c>
      <c r="T17" s="26" t="s">
        <v>16</v>
      </c>
      <c r="U17" s="26" t="s">
        <v>16</v>
      </c>
      <c r="V17" s="26"/>
      <c r="W17" s="3" t="s">
        <v>16</v>
      </c>
      <c r="X17" s="26" t="s">
        <v>16</v>
      </c>
      <c r="Y17" s="26" t="s">
        <v>16</v>
      </c>
      <c r="Z17" s="26" t="s">
        <v>16</v>
      </c>
      <c r="AA17" s="26"/>
      <c r="AB17" s="3" t="s">
        <v>17</v>
      </c>
      <c r="AC17" s="1"/>
    </row>
    <row r="18" spans="1:29" x14ac:dyDescent="0.25">
      <c r="A18" s="3">
        <v>12</v>
      </c>
      <c r="B18" s="4" t="s">
        <v>28</v>
      </c>
      <c r="C18" s="3" t="s">
        <v>16</v>
      </c>
      <c r="D18" s="26" t="s">
        <v>16</v>
      </c>
      <c r="E18" s="26" t="s">
        <v>16</v>
      </c>
      <c r="F18" s="26" t="s">
        <v>16</v>
      </c>
      <c r="G18" s="26"/>
      <c r="H18" s="3">
        <v>1</v>
      </c>
      <c r="I18" s="26">
        <v>14</v>
      </c>
      <c r="J18" s="26">
        <v>14</v>
      </c>
      <c r="K18" s="26">
        <v>196</v>
      </c>
      <c r="L18" s="47">
        <v>1990</v>
      </c>
      <c r="M18" s="3" t="s">
        <v>16</v>
      </c>
      <c r="N18" s="26" t="s">
        <v>16</v>
      </c>
      <c r="O18" s="26" t="s">
        <v>16</v>
      </c>
      <c r="P18" s="26" t="s">
        <v>16</v>
      </c>
      <c r="Q18" s="26"/>
      <c r="R18" s="3">
        <v>1</v>
      </c>
      <c r="S18" s="26">
        <v>15</v>
      </c>
      <c r="T18" s="26">
        <v>11</v>
      </c>
      <c r="U18" s="26">
        <v>165</v>
      </c>
      <c r="V18" s="47">
        <v>2005</v>
      </c>
      <c r="W18" s="3" t="s">
        <v>16</v>
      </c>
      <c r="X18" s="26" t="s">
        <v>16</v>
      </c>
      <c r="Y18" s="26" t="s">
        <v>16</v>
      </c>
      <c r="Z18" s="26" t="s">
        <v>16</v>
      </c>
      <c r="AA18" s="26"/>
      <c r="AB18" s="3" t="s">
        <v>17</v>
      </c>
      <c r="AC18" s="1"/>
    </row>
    <row r="19" spans="1:29" x14ac:dyDescent="0.25">
      <c r="A19" s="3">
        <v>13</v>
      </c>
      <c r="B19" s="22" t="s">
        <v>29</v>
      </c>
      <c r="C19" s="3">
        <v>2</v>
      </c>
      <c r="D19" s="26">
        <v>197</v>
      </c>
      <c r="E19" s="26">
        <v>9</v>
      </c>
      <c r="F19" s="26">
        <v>3546</v>
      </c>
      <c r="G19" s="47">
        <v>1990</v>
      </c>
      <c r="H19" s="3">
        <v>2</v>
      </c>
      <c r="I19" s="26">
        <v>115</v>
      </c>
      <c r="J19" s="26">
        <v>9</v>
      </c>
      <c r="K19" s="26">
        <v>2070</v>
      </c>
      <c r="L19" s="47">
        <v>1994</v>
      </c>
      <c r="M19" s="3">
        <v>2</v>
      </c>
      <c r="N19" s="26">
        <v>126</v>
      </c>
      <c r="O19" s="26">
        <v>9</v>
      </c>
      <c r="P19" s="26">
        <v>2268</v>
      </c>
      <c r="Q19" s="47">
        <v>1997</v>
      </c>
      <c r="R19" s="3">
        <v>1</v>
      </c>
      <c r="S19" s="26">
        <v>25</v>
      </c>
      <c r="T19" s="26">
        <v>11</v>
      </c>
      <c r="U19" s="26">
        <v>275</v>
      </c>
      <c r="V19" s="47">
        <v>2005</v>
      </c>
      <c r="W19" s="3" t="s">
        <v>16</v>
      </c>
      <c r="X19" s="26" t="s">
        <v>16</v>
      </c>
      <c r="Y19" s="26" t="s">
        <v>16</v>
      </c>
      <c r="Z19" s="26" t="s">
        <v>16</v>
      </c>
      <c r="AA19" s="26"/>
      <c r="AB19" s="3" t="s">
        <v>30</v>
      </c>
      <c r="AC19" s="1"/>
    </row>
    <row r="20" spans="1:29" x14ac:dyDescent="0.25">
      <c r="A20" s="3">
        <v>14</v>
      </c>
      <c r="B20" s="22" t="s">
        <v>31</v>
      </c>
      <c r="C20" s="3" t="s">
        <v>16</v>
      </c>
      <c r="D20" s="3" t="s">
        <v>16</v>
      </c>
      <c r="E20" s="3" t="s">
        <v>16</v>
      </c>
      <c r="F20" s="26" t="s">
        <v>16</v>
      </c>
      <c r="G20" s="26"/>
      <c r="H20" s="3" t="s">
        <v>16</v>
      </c>
      <c r="I20" s="3" t="s">
        <v>16</v>
      </c>
      <c r="J20" s="3" t="s">
        <v>16</v>
      </c>
      <c r="K20" s="3" t="s">
        <v>16</v>
      </c>
      <c r="L20" s="3"/>
      <c r="M20" s="3" t="s">
        <v>16</v>
      </c>
      <c r="N20" s="3" t="s">
        <v>16</v>
      </c>
      <c r="O20" s="3" t="s">
        <v>16</v>
      </c>
      <c r="P20" s="26" t="s">
        <v>16</v>
      </c>
      <c r="Q20" s="26"/>
      <c r="R20" s="3" t="s">
        <v>16</v>
      </c>
      <c r="S20" s="3" t="s">
        <v>16</v>
      </c>
      <c r="T20" s="3" t="s">
        <v>16</v>
      </c>
      <c r="U20" s="26" t="s">
        <v>16</v>
      </c>
      <c r="V20" s="26"/>
      <c r="W20" s="3">
        <v>1</v>
      </c>
      <c r="X20" s="26">
        <v>25</v>
      </c>
      <c r="Y20" s="26">
        <v>9</v>
      </c>
      <c r="Z20" s="26">
        <v>225</v>
      </c>
      <c r="AA20" s="47">
        <v>2017</v>
      </c>
      <c r="AB20" s="3" t="s">
        <v>30</v>
      </c>
      <c r="AC20" s="1"/>
    </row>
    <row r="21" spans="1:29" x14ac:dyDescent="0.25">
      <c r="A21" s="3"/>
      <c r="B21" s="22"/>
      <c r="C21" s="22"/>
      <c r="D21" s="22"/>
      <c r="E21" s="22"/>
      <c r="F21" s="10">
        <v>12576</v>
      </c>
      <c r="G21" s="10"/>
      <c r="H21" s="22"/>
      <c r="I21" s="22"/>
      <c r="J21" s="22"/>
      <c r="K21" s="10">
        <v>10515.4</v>
      </c>
      <c r="L21" s="10"/>
      <c r="M21" s="22"/>
      <c r="N21" s="22"/>
      <c r="O21" s="22"/>
      <c r="P21" s="10">
        <v>6917.4</v>
      </c>
      <c r="Q21" s="10"/>
      <c r="R21" s="22"/>
      <c r="S21" s="22"/>
      <c r="T21" s="22"/>
      <c r="U21" s="10">
        <v>1265</v>
      </c>
      <c r="V21" s="10"/>
      <c r="W21" s="22"/>
      <c r="X21" s="22"/>
      <c r="Y21" s="22"/>
      <c r="Z21" s="10">
        <v>2367</v>
      </c>
      <c r="AA21" s="10"/>
      <c r="AB21" s="2"/>
      <c r="AC21" s="11"/>
    </row>
    <row r="22" spans="1:29" ht="30" x14ac:dyDescent="0.25">
      <c r="A22" s="51" t="s">
        <v>32</v>
      </c>
      <c r="B22" s="31">
        <v>33640.800000000003</v>
      </c>
      <c r="C22" s="20"/>
      <c r="D22" s="20"/>
      <c r="E22" s="20"/>
      <c r="F22" s="83"/>
      <c r="G22" s="20"/>
      <c r="H22" s="20"/>
      <c r="I22" s="20"/>
      <c r="J22" s="20"/>
      <c r="K22" s="20"/>
      <c r="L22" s="20"/>
      <c r="M22" s="20"/>
      <c r="N22" s="20"/>
      <c r="O22" s="20"/>
      <c r="P22" s="20"/>
      <c r="Q22" s="20"/>
      <c r="R22" s="20"/>
      <c r="S22" s="20"/>
      <c r="T22" s="20"/>
      <c r="U22" s="20"/>
      <c r="V22" s="20"/>
      <c r="W22" s="20"/>
      <c r="X22" s="20"/>
      <c r="Y22" s="20"/>
      <c r="Z22" s="20"/>
      <c r="AA22" s="20"/>
      <c r="AB22" s="1"/>
      <c r="AC22" s="1"/>
    </row>
    <row r="23" spans="1:29" x14ac:dyDescent="0.25">
      <c r="A23" s="14"/>
      <c r="B23" s="13"/>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1"/>
      <c r="AC23" s="1"/>
    </row>
    <row r="24" spans="1:29" x14ac:dyDescent="0.25">
      <c r="A24" s="14" t="s">
        <v>33</v>
      </c>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1"/>
      <c r="AC24" s="1"/>
    </row>
    <row r="25" spans="1:29" x14ac:dyDescent="0.25">
      <c r="A25" s="3" t="s">
        <v>2</v>
      </c>
      <c r="B25" s="3" t="s">
        <v>3</v>
      </c>
      <c r="C25" s="114" t="s">
        <v>34</v>
      </c>
      <c r="D25" s="115"/>
      <c r="E25" s="115"/>
      <c r="F25" s="115"/>
      <c r="G25" s="116"/>
      <c r="H25" s="114" t="s">
        <v>35</v>
      </c>
      <c r="I25" s="115"/>
      <c r="J25" s="115"/>
      <c r="K25" s="115"/>
      <c r="L25" s="116"/>
      <c r="M25" s="114" t="s">
        <v>36</v>
      </c>
      <c r="N25" s="115"/>
      <c r="O25" s="115"/>
      <c r="P25" s="115"/>
      <c r="Q25" s="116"/>
      <c r="R25" s="112" t="s">
        <v>9</v>
      </c>
      <c r="S25" s="20"/>
      <c r="T25" s="20"/>
      <c r="U25" s="20"/>
      <c r="V25" s="20"/>
      <c r="W25" s="20"/>
      <c r="X25" s="20"/>
      <c r="Y25" s="20"/>
      <c r="Z25" s="20"/>
      <c r="AA25" s="20"/>
      <c r="AB25" s="1"/>
      <c r="AC25" s="1"/>
    </row>
    <row r="26" spans="1:29" x14ac:dyDescent="0.25">
      <c r="A26" s="22"/>
      <c r="B26" s="22"/>
      <c r="C26" s="3" t="s">
        <v>10</v>
      </c>
      <c r="D26" s="3" t="s">
        <v>11</v>
      </c>
      <c r="E26" s="3" t="s">
        <v>12</v>
      </c>
      <c r="F26" s="3" t="s">
        <v>13</v>
      </c>
      <c r="G26" s="3" t="s">
        <v>14</v>
      </c>
      <c r="H26" s="3" t="s">
        <v>10</v>
      </c>
      <c r="I26" s="3" t="s">
        <v>11</v>
      </c>
      <c r="J26" s="3" t="s">
        <v>12</v>
      </c>
      <c r="K26" s="3" t="s">
        <v>13</v>
      </c>
      <c r="L26" s="3" t="s">
        <v>14</v>
      </c>
      <c r="M26" s="3" t="s">
        <v>10</v>
      </c>
      <c r="N26" s="3" t="s">
        <v>11</v>
      </c>
      <c r="O26" s="3" t="s">
        <v>12</v>
      </c>
      <c r="P26" s="3" t="s">
        <v>13</v>
      </c>
      <c r="Q26" s="3" t="s">
        <v>14</v>
      </c>
      <c r="R26" s="112"/>
      <c r="S26" s="20"/>
      <c r="T26" s="20"/>
      <c r="U26" s="20"/>
      <c r="V26" s="20"/>
      <c r="W26" s="20"/>
      <c r="X26" s="20"/>
      <c r="Y26" s="20"/>
      <c r="Z26" s="20"/>
      <c r="AA26" s="20"/>
      <c r="AB26" s="1"/>
      <c r="AC26" s="1"/>
    </row>
    <row r="27" spans="1:29" x14ac:dyDescent="0.25">
      <c r="A27" s="3">
        <v>1</v>
      </c>
      <c r="B27" s="4" t="s">
        <v>37</v>
      </c>
      <c r="C27" s="3">
        <v>1</v>
      </c>
      <c r="D27" s="26">
        <v>42</v>
      </c>
      <c r="E27" s="26">
        <v>15</v>
      </c>
      <c r="F27" s="26">
        <v>630</v>
      </c>
      <c r="G27" s="47">
        <v>1990</v>
      </c>
      <c r="H27" s="3">
        <v>1</v>
      </c>
      <c r="I27" s="26">
        <v>30</v>
      </c>
      <c r="J27" s="26">
        <v>15</v>
      </c>
      <c r="K27" s="26">
        <v>450</v>
      </c>
      <c r="L27" s="47">
        <v>1994</v>
      </c>
      <c r="M27" s="3">
        <v>1</v>
      </c>
      <c r="N27" s="26">
        <v>34</v>
      </c>
      <c r="O27" s="26">
        <v>12</v>
      </c>
      <c r="P27" s="26">
        <v>408</v>
      </c>
      <c r="Q27" s="47">
        <v>2000</v>
      </c>
      <c r="R27" s="3" t="s">
        <v>17</v>
      </c>
      <c r="S27" s="20"/>
      <c r="T27" s="20"/>
      <c r="U27" s="20"/>
      <c r="V27" s="20"/>
      <c r="W27" s="20"/>
      <c r="X27" s="20"/>
      <c r="Y27" s="20"/>
      <c r="Z27" s="20"/>
      <c r="AA27" s="20"/>
      <c r="AB27" s="1"/>
      <c r="AC27" s="1"/>
    </row>
    <row r="28" spans="1:29" x14ac:dyDescent="0.25">
      <c r="A28" s="3">
        <v>2</v>
      </c>
      <c r="B28" s="4" t="s">
        <v>38</v>
      </c>
      <c r="C28" s="3">
        <v>1</v>
      </c>
      <c r="D28" s="26">
        <v>15</v>
      </c>
      <c r="E28" s="26">
        <v>14</v>
      </c>
      <c r="F28" s="26">
        <v>210</v>
      </c>
      <c r="G28" s="47">
        <v>1990</v>
      </c>
      <c r="H28" s="3" t="s">
        <v>16</v>
      </c>
      <c r="I28" s="26" t="s">
        <v>16</v>
      </c>
      <c r="J28" s="26" t="s">
        <v>16</v>
      </c>
      <c r="K28" s="26" t="s">
        <v>16</v>
      </c>
      <c r="L28" s="26"/>
      <c r="M28" s="3" t="s">
        <v>16</v>
      </c>
      <c r="N28" s="26" t="s">
        <v>16</v>
      </c>
      <c r="O28" s="26" t="s">
        <v>16</v>
      </c>
      <c r="P28" s="26" t="s">
        <v>16</v>
      </c>
      <c r="Q28" s="26"/>
      <c r="R28" s="3" t="s">
        <v>17</v>
      </c>
      <c r="S28" s="20"/>
      <c r="T28" s="20"/>
      <c r="U28" s="20"/>
      <c r="V28" s="20"/>
      <c r="W28" s="20"/>
      <c r="X28" s="20"/>
      <c r="Y28" s="20"/>
      <c r="Z28" s="20"/>
      <c r="AA28" s="20"/>
      <c r="AB28" s="1"/>
      <c r="AC28" s="1"/>
    </row>
    <row r="29" spans="1:29" x14ac:dyDescent="0.25">
      <c r="A29" s="3">
        <v>3</v>
      </c>
      <c r="B29" s="4" t="s">
        <v>39</v>
      </c>
      <c r="C29" s="3">
        <v>1</v>
      </c>
      <c r="D29" s="26">
        <v>15</v>
      </c>
      <c r="E29" s="26">
        <v>15</v>
      </c>
      <c r="F29" s="26">
        <v>225</v>
      </c>
      <c r="G29" s="47">
        <v>1990</v>
      </c>
      <c r="H29" s="3" t="s">
        <v>16</v>
      </c>
      <c r="I29" s="26" t="s">
        <v>16</v>
      </c>
      <c r="J29" s="26" t="s">
        <v>16</v>
      </c>
      <c r="K29" s="26" t="s">
        <v>16</v>
      </c>
      <c r="L29" s="26"/>
      <c r="M29" s="3" t="s">
        <v>16</v>
      </c>
      <c r="N29" s="26" t="s">
        <v>16</v>
      </c>
      <c r="O29" s="26" t="s">
        <v>16</v>
      </c>
      <c r="P29" s="26" t="s">
        <v>16</v>
      </c>
      <c r="Q29" s="26"/>
      <c r="R29" s="3" t="s">
        <v>30</v>
      </c>
      <c r="S29" s="20"/>
      <c r="T29" s="20"/>
      <c r="U29" s="20"/>
      <c r="V29" s="20"/>
      <c r="W29" s="20"/>
      <c r="X29" s="20"/>
      <c r="Y29" s="20"/>
      <c r="Z29" s="20"/>
      <c r="AA29" s="20"/>
      <c r="AB29" s="1"/>
      <c r="AC29" s="1"/>
    </row>
    <row r="30" spans="1:29" x14ac:dyDescent="0.25">
      <c r="A30" s="3">
        <v>4</v>
      </c>
      <c r="B30" s="4" t="s">
        <v>40</v>
      </c>
      <c r="C30" s="3">
        <v>1</v>
      </c>
      <c r="D30" s="26">
        <v>3.5</v>
      </c>
      <c r="E30" s="26">
        <v>2.5</v>
      </c>
      <c r="F30" s="26">
        <v>8.75</v>
      </c>
      <c r="G30" s="47">
        <v>1990</v>
      </c>
      <c r="H30" s="3" t="s">
        <v>16</v>
      </c>
      <c r="I30" s="26" t="s">
        <v>16</v>
      </c>
      <c r="J30" s="26" t="s">
        <v>16</v>
      </c>
      <c r="K30" s="26" t="s">
        <v>16</v>
      </c>
      <c r="L30" s="26"/>
      <c r="M30" s="3" t="s">
        <v>16</v>
      </c>
      <c r="N30" s="26" t="s">
        <v>16</v>
      </c>
      <c r="O30" s="26" t="s">
        <v>16</v>
      </c>
      <c r="P30" s="26" t="s">
        <v>16</v>
      </c>
      <c r="Q30" s="26"/>
      <c r="R30" s="3" t="s">
        <v>30</v>
      </c>
      <c r="S30" s="20"/>
      <c r="T30" s="20"/>
      <c r="U30" s="20"/>
      <c r="V30" s="20"/>
      <c r="W30" s="20"/>
      <c r="X30" s="20"/>
      <c r="Y30" s="20"/>
      <c r="Z30" s="20"/>
      <c r="AA30" s="20"/>
      <c r="AB30" s="1"/>
      <c r="AC30" s="1"/>
    </row>
    <row r="31" spans="1:29" x14ac:dyDescent="0.25">
      <c r="A31" s="3">
        <v>5</v>
      </c>
      <c r="B31" s="4" t="s">
        <v>41</v>
      </c>
      <c r="C31" s="3">
        <v>1</v>
      </c>
      <c r="D31" s="26">
        <v>21</v>
      </c>
      <c r="E31" s="26">
        <v>23</v>
      </c>
      <c r="F31" s="26">
        <v>483</v>
      </c>
      <c r="G31" s="47">
        <v>1990</v>
      </c>
      <c r="H31" s="3">
        <v>1</v>
      </c>
      <c r="I31" s="26">
        <v>22</v>
      </c>
      <c r="J31" s="26">
        <v>12</v>
      </c>
      <c r="K31" s="26">
        <v>264</v>
      </c>
      <c r="L31" s="47">
        <v>1994</v>
      </c>
      <c r="M31" s="3">
        <v>1</v>
      </c>
      <c r="N31" s="26">
        <v>20</v>
      </c>
      <c r="O31" s="26">
        <v>14</v>
      </c>
      <c r="P31" s="26">
        <v>280</v>
      </c>
      <c r="Q31" s="47">
        <v>2000</v>
      </c>
      <c r="R31" s="22"/>
      <c r="S31" s="20"/>
      <c r="T31" s="20"/>
      <c r="U31" s="20"/>
      <c r="V31" s="20"/>
      <c r="W31" s="20"/>
      <c r="X31" s="20"/>
      <c r="Y31" s="20"/>
      <c r="Z31" s="20"/>
      <c r="AA31" s="20"/>
      <c r="AB31" s="1"/>
      <c r="AC31" s="1"/>
    </row>
    <row r="32" spans="1:29" x14ac:dyDescent="0.25">
      <c r="A32" s="3">
        <v>6</v>
      </c>
      <c r="B32" s="4" t="s">
        <v>42</v>
      </c>
      <c r="C32" s="3">
        <v>1</v>
      </c>
      <c r="D32" s="26">
        <v>10</v>
      </c>
      <c r="E32" s="26">
        <v>14</v>
      </c>
      <c r="F32" s="26">
        <v>140</v>
      </c>
      <c r="G32" s="47">
        <v>1990</v>
      </c>
      <c r="H32" s="3" t="s">
        <v>16</v>
      </c>
      <c r="I32" s="26" t="s">
        <v>16</v>
      </c>
      <c r="J32" s="26" t="s">
        <v>16</v>
      </c>
      <c r="K32" s="26" t="s">
        <v>16</v>
      </c>
      <c r="L32" s="26"/>
      <c r="M32" s="3" t="s">
        <v>16</v>
      </c>
      <c r="N32" s="26" t="s">
        <v>16</v>
      </c>
      <c r="O32" s="26" t="s">
        <v>16</v>
      </c>
      <c r="P32" s="26" t="s">
        <v>16</v>
      </c>
      <c r="Q32" s="26"/>
      <c r="R32" s="3" t="s">
        <v>17</v>
      </c>
      <c r="S32" s="20"/>
      <c r="T32" s="20"/>
      <c r="U32" s="20"/>
      <c r="V32" s="20"/>
      <c r="W32" s="20"/>
      <c r="X32" s="20"/>
      <c r="Y32" s="20"/>
      <c r="Z32" s="20"/>
      <c r="AA32" s="20"/>
      <c r="AB32" s="1"/>
      <c r="AC32" s="1"/>
    </row>
    <row r="33" spans="1:29" x14ac:dyDescent="0.25">
      <c r="A33" s="3">
        <v>7</v>
      </c>
      <c r="B33" s="4" t="s">
        <v>43</v>
      </c>
      <c r="C33" s="3" t="s">
        <v>16</v>
      </c>
      <c r="D33" s="3" t="s">
        <v>16</v>
      </c>
      <c r="E33" s="3" t="s">
        <v>16</v>
      </c>
      <c r="F33" s="26" t="s">
        <v>16</v>
      </c>
      <c r="G33" s="47">
        <v>2014</v>
      </c>
      <c r="H33" s="3" t="s">
        <v>16</v>
      </c>
      <c r="I33" s="26" t="s">
        <v>16</v>
      </c>
      <c r="J33" s="26" t="s">
        <v>16</v>
      </c>
      <c r="K33" s="26" t="s">
        <v>16</v>
      </c>
      <c r="L33" s="26"/>
      <c r="M33" s="3">
        <v>1</v>
      </c>
      <c r="N33" s="26">
        <v>4.5</v>
      </c>
      <c r="O33" s="26">
        <v>4.5</v>
      </c>
      <c r="P33" s="26">
        <v>20.25</v>
      </c>
      <c r="Q33" s="26"/>
      <c r="R33" s="3" t="s">
        <v>30</v>
      </c>
      <c r="S33" s="20"/>
      <c r="T33" s="20"/>
      <c r="U33" s="20"/>
      <c r="V33" s="20"/>
      <c r="W33" s="20"/>
      <c r="X33" s="20"/>
      <c r="Y33" s="20"/>
      <c r="Z33" s="20"/>
      <c r="AA33" s="20"/>
      <c r="AB33" s="1"/>
      <c r="AC33" s="1"/>
    </row>
    <row r="34" spans="1:29" x14ac:dyDescent="0.25">
      <c r="A34" s="3">
        <v>8</v>
      </c>
      <c r="B34" s="4" t="s">
        <v>44</v>
      </c>
      <c r="C34" s="3" t="s">
        <v>16</v>
      </c>
      <c r="D34" s="3" t="s">
        <v>16</v>
      </c>
      <c r="E34" s="3" t="s">
        <v>16</v>
      </c>
      <c r="F34" s="26" t="s">
        <v>16</v>
      </c>
      <c r="G34" s="26"/>
      <c r="H34" s="3" t="s">
        <v>16</v>
      </c>
      <c r="I34" s="26" t="s">
        <v>16</v>
      </c>
      <c r="J34" s="26" t="s">
        <v>16</v>
      </c>
      <c r="K34" s="26" t="s">
        <v>16</v>
      </c>
      <c r="L34" s="26"/>
      <c r="M34" s="3">
        <v>1</v>
      </c>
      <c r="N34" s="26">
        <v>6</v>
      </c>
      <c r="O34" s="26">
        <v>6</v>
      </c>
      <c r="P34" s="26">
        <v>36</v>
      </c>
      <c r="Q34" s="47">
        <v>2008</v>
      </c>
      <c r="R34" s="3" t="s">
        <v>30</v>
      </c>
      <c r="S34" s="20"/>
      <c r="T34" s="20"/>
      <c r="U34" s="20"/>
      <c r="V34" s="20"/>
      <c r="W34" s="20"/>
      <c r="X34" s="20"/>
      <c r="Y34" s="20"/>
      <c r="Z34" s="20"/>
      <c r="AA34" s="20"/>
      <c r="AB34" s="1"/>
      <c r="AC34" s="1"/>
    </row>
    <row r="35" spans="1:29" x14ac:dyDescent="0.25">
      <c r="A35" s="3">
        <v>9</v>
      </c>
      <c r="B35" s="4" t="s">
        <v>45</v>
      </c>
      <c r="C35" s="3" t="s">
        <v>16</v>
      </c>
      <c r="D35" s="3" t="s">
        <v>16</v>
      </c>
      <c r="E35" s="3" t="s">
        <v>16</v>
      </c>
      <c r="F35" s="26" t="s">
        <v>16</v>
      </c>
      <c r="G35" s="26"/>
      <c r="H35" s="3" t="s">
        <v>16</v>
      </c>
      <c r="I35" s="26" t="s">
        <v>16</v>
      </c>
      <c r="J35" s="26" t="s">
        <v>16</v>
      </c>
      <c r="K35" s="26" t="s">
        <v>16</v>
      </c>
      <c r="L35" s="26"/>
      <c r="M35" s="3">
        <v>1</v>
      </c>
      <c r="N35" s="26">
        <v>9</v>
      </c>
      <c r="O35" s="26">
        <v>5</v>
      </c>
      <c r="P35" s="26">
        <v>45</v>
      </c>
      <c r="Q35" s="47">
        <v>2008</v>
      </c>
      <c r="R35" s="3" t="s">
        <v>17</v>
      </c>
      <c r="S35" s="20"/>
      <c r="T35" s="20"/>
      <c r="U35" s="20"/>
      <c r="V35" s="20"/>
      <c r="W35" s="20"/>
      <c r="X35" s="20"/>
      <c r="Y35" s="20"/>
      <c r="Z35" s="20"/>
      <c r="AA35" s="20"/>
      <c r="AB35" s="1"/>
      <c r="AC35" s="1"/>
    </row>
    <row r="36" spans="1:29" x14ac:dyDescent="0.25">
      <c r="A36" s="3">
        <v>10</v>
      </c>
      <c r="B36" s="4" t="s">
        <v>46</v>
      </c>
      <c r="C36" s="3" t="s">
        <v>16</v>
      </c>
      <c r="D36" s="3" t="s">
        <v>16</v>
      </c>
      <c r="E36" s="3" t="s">
        <v>16</v>
      </c>
      <c r="F36" s="26" t="s">
        <v>16</v>
      </c>
      <c r="G36" s="26"/>
      <c r="H36" s="3">
        <v>1</v>
      </c>
      <c r="I36" s="26">
        <v>18</v>
      </c>
      <c r="J36" s="26">
        <v>6</v>
      </c>
      <c r="K36" s="26">
        <v>108</v>
      </c>
      <c r="L36" s="47">
        <v>1994</v>
      </c>
      <c r="M36" s="3" t="s">
        <v>16</v>
      </c>
      <c r="N36" s="26" t="s">
        <v>16</v>
      </c>
      <c r="O36" s="26" t="s">
        <v>16</v>
      </c>
      <c r="P36" s="26" t="s">
        <v>16</v>
      </c>
      <c r="Q36" s="47">
        <v>1990</v>
      </c>
      <c r="R36" s="3" t="s">
        <v>17</v>
      </c>
      <c r="S36" s="20"/>
      <c r="T36" s="20"/>
      <c r="U36" s="20"/>
      <c r="V36" s="20"/>
      <c r="W36" s="20"/>
      <c r="X36" s="20"/>
      <c r="Y36" s="20"/>
      <c r="Z36" s="20"/>
      <c r="AA36" s="20"/>
      <c r="AB36" s="1"/>
      <c r="AC36" s="1"/>
    </row>
    <row r="37" spans="1:29" x14ac:dyDescent="0.25">
      <c r="A37" s="3">
        <v>11</v>
      </c>
      <c r="B37" s="4" t="s">
        <v>47</v>
      </c>
      <c r="C37" s="3" t="s">
        <v>16</v>
      </c>
      <c r="D37" s="3" t="s">
        <v>16</v>
      </c>
      <c r="E37" s="3" t="s">
        <v>16</v>
      </c>
      <c r="F37" s="26" t="s">
        <v>16</v>
      </c>
      <c r="G37" s="26"/>
      <c r="H37" s="3" t="s">
        <v>16</v>
      </c>
      <c r="I37" s="3" t="s">
        <v>16</v>
      </c>
      <c r="J37" s="3" t="s">
        <v>16</v>
      </c>
      <c r="K37" s="26" t="s">
        <v>16</v>
      </c>
      <c r="L37" s="26"/>
      <c r="M37" s="3">
        <v>1</v>
      </c>
      <c r="N37" s="26">
        <v>12</v>
      </c>
      <c r="O37" s="26">
        <v>12</v>
      </c>
      <c r="P37" s="26">
        <v>144</v>
      </c>
      <c r="Q37" s="47">
        <v>1997</v>
      </c>
      <c r="R37" s="3" t="s">
        <v>30</v>
      </c>
      <c r="S37" s="20"/>
      <c r="T37" s="20"/>
      <c r="U37" s="20"/>
      <c r="V37" s="20"/>
      <c r="W37" s="20"/>
      <c r="X37" s="20"/>
      <c r="Y37" s="20"/>
      <c r="Z37" s="20"/>
      <c r="AA37" s="20"/>
      <c r="AB37" s="1"/>
      <c r="AC37" s="1"/>
    </row>
    <row r="38" spans="1:29" x14ac:dyDescent="0.25">
      <c r="A38" s="3">
        <v>12</v>
      </c>
      <c r="B38" s="4" t="s">
        <v>40</v>
      </c>
      <c r="C38" s="3" t="s">
        <v>16</v>
      </c>
      <c r="D38" s="3" t="s">
        <v>16</v>
      </c>
      <c r="E38" s="3" t="s">
        <v>16</v>
      </c>
      <c r="F38" s="26" t="s">
        <v>16</v>
      </c>
      <c r="G38" s="26"/>
      <c r="H38" s="3" t="s">
        <v>16</v>
      </c>
      <c r="I38" s="3" t="s">
        <v>16</v>
      </c>
      <c r="J38" s="3" t="s">
        <v>16</v>
      </c>
      <c r="K38" s="26" t="s">
        <v>16</v>
      </c>
      <c r="L38" s="26"/>
      <c r="M38" s="3">
        <v>1</v>
      </c>
      <c r="N38" s="26">
        <v>4</v>
      </c>
      <c r="O38" s="26">
        <v>4.5</v>
      </c>
      <c r="P38" s="26">
        <v>18</v>
      </c>
      <c r="Q38" s="47">
        <v>1997</v>
      </c>
      <c r="R38" s="3" t="s">
        <v>30</v>
      </c>
      <c r="S38" s="20"/>
      <c r="T38" s="20"/>
      <c r="U38" s="20"/>
      <c r="V38" s="20"/>
      <c r="W38" s="20"/>
      <c r="X38" s="20"/>
      <c r="Y38" s="20"/>
      <c r="Z38" s="20"/>
      <c r="AA38" s="20"/>
      <c r="AB38" s="1"/>
      <c r="AC38" s="1"/>
    </row>
    <row r="39" spans="1:29" x14ac:dyDescent="0.25">
      <c r="A39" s="22"/>
      <c r="B39" s="22"/>
      <c r="C39" s="22"/>
      <c r="D39" s="22"/>
      <c r="E39" s="22"/>
      <c r="F39" s="23">
        <v>1696.75</v>
      </c>
      <c r="G39" s="23"/>
      <c r="H39" s="22"/>
      <c r="I39" s="22"/>
      <c r="J39" s="22"/>
      <c r="K39" s="28">
        <v>822</v>
      </c>
      <c r="L39" s="28"/>
      <c r="M39" s="22"/>
      <c r="N39" s="22"/>
      <c r="O39" s="22"/>
      <c r="P39" s="28">
        <v>951.25</v>
      </c>
      <c r="Q39" s="28"/>
      <c r="R39" s="22"/>
      <c r="S39" s="20"/>
      <c r="T39" s="20"/>
      <c r="U39" s="20"/>
      <c r="V39" s="20"/>
      <c r="W39" s="20"/>
      <c r="X39" s="20"/>
      <c r="Y39" s="20"/>
      <c r="Z39" s="20"/>
      <c r="AA39" s="20"/>
      <c r="AB39" s="1"/>
      <c r="AC39" s="11"/>
    </row>
    <row r="40" spans="1:29" ht="30" x14ac:dyDescent="0.25">
      <c r="A40" s="51" t="s">
        <v>32</v>
      </c>
      <c r="B40" s="31">
        <v>3470</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1"/>
      <c r="AC40" s="1"/>
    </row>
    <row r="41" spans="1:29" x14ac:dyDescent="0.25">
      <c r="A41" s="14"/>
      <c r="B41" s="16"/>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1"/>
      <c r="AC41" s="1"/>
    </row>
    <row r="42" spans="1:29" x14ac:dyDescent="0.25">
      <c r="A42" s="14" t="s">
        <v>48</v>
      </c>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1"/>
      <c r="AC42" s="1"/>
    </row>
    <row r="43" spans="1:29" x14ac:dyDescent="0.25">
      <c r="A43" s="3" t="s">
        <v>2</v>
      </c>
      <c r="B43" s="3" t="s">
        <v>3</v>
      </c>
      <c r="C43" s="112" t="s">
        <v>34</v>
      </c>
      <c r="D43" s="112"/>
      <c r="E43" s="112"/>
      <c r="F43" s="112"/>
      <c r="G43" s="112"/>
      <c r="H43" s="112" t="s">
        <v>9</v>
      </c>
      <c r="I43" s="24"/>
      <c r="J43" s="24"/>
      <c r="K43" s="24"/>
      <c r="L43" s="7"/>
      <c r="M43" s="113"/>
      <c r="N43" s="113"/>
      <c r="O43" s="113"/>
      <c r="P43" s="113"/>
      <c r="Q43" s="7"/>
      <c r="R43" s="20"/>
      <c r="S43" s="20"/>
      <c r="T43" s="20"/>
      <c r="U43" s="20"/>
      <c r="V43" s="20"/>
      <c r="W43" s="20"/>
      <c r="X43" s="20"/>
      <c r="Y43" s="20"/>
      <c r="Z43" s="20"/>
      <c r="AA43" s="20"/>
      <c r="AB43" s="1"/>
      <c r="AC43" s="1"/>
    </row>
    <row r="44" spans="1:29" x14ac:dyDescent="0.25">
      <c r="A44" s="22"/>
      <c r="B44" s="22"/>
      <c r="C44" s="3" t="s">
        <v>10</v>
      </c>
      <c r="D44" s="3" t="s">
        <v>11</v>
      </c>
      <c r="E44" s="3" t="s">
        <v>12</v>
      </c>
      <c r="F44" s="3" t="s">
        <v>13</v>
      </c>
      <c r="G44" s="3" t="s">
        <v>14</v>
      </c>
      <c r="H44" s="112"/>
      <c r="I44" s="7"/>
      <c r="J44" s="7"/>
      <c r="K44" s="7"/>
      <c r="L44" s="7"/>
      <c r="M44" s="7"/>
      <c r="N44" s="7"/>
      <c r="O44" s="7"/>
      <c r="P44" s="7"/>
      <c r="Q44" s="7"/>
      <c r="R44" s="20"/>
      <c r="S44" s="20"/>
      <c r="T44" s="20"/>
      <c r="U44" s="20"/>
      <c r="V44" s="20"/>
      <c r="W44" s="20"/>
      <c r="X44" s="20"/>
      <c r="Y44" s="20"/>
      <c r="Z44" s="20"/>
      <c r="AA44" s="20"/>
      <c r="AB44" s="1"/>
      <c r="AC44" s="1"/>
    </row>
    <row r="45" spans="1:29" x14ac:dyDescent="0.25">
      <c r="A45" s="3">
        <v>1</v>
      </c>
      <c r="B45" s="4" t="s">
        <v>49</v>
      </c>
      <c r="C45" s="3">
        <v>2</v>
      </c>
      <c r="D45" s="26">
        <v>18</v>
      </c>
      <c r="E45" s="26">
        <v>12</v>
      </c>
      <c r="F45" s="26">
        <v>432</v>
      </c>
      <c r="G45" s="47">
        <v>1990</v>
      </c>
      <c r="H45" s="3" t="s">
        <v>30</v>
      </c>
      <c r="I45" s="7"/>
      <c r="J45" s="7"/>
      <c r="K45" s="7"/>
      <c r="L45" s="7"/>
      <c r="M45" s="7"/>
      <c r="N45" s="7"/>
      <c r="O45" s="7"/>
      <c r="P45" s="7"/>
      <c r="Q45" s="7"/>
      <c r="R45" s="20"/>
      <c r="S45" s="20"/>
      <c r="T45" s="20"/>
      <c r="U45" s="20"/>
      <c r="V45" s="20"/>
      <c r="W45" s="20"/>
      <c r="X45" s="20"/>
      <c r="Y45" s="20"/>
      <c r="Z45" s="20"/>
      <c r="AA45" s="20"/>
      <c r="AB45" s="1"/>
      <c r="AC45" s="1"/>
    </row>
    <row r="46" spans="1:29" x14ac:dyDescent="0.25">
      <c r="A46" s="3">
        <v>2</v>
      </c>
      <c r="B46" s="4" t="s">
        <v>50</v>
      </c>
      <c r="C46" s="3">
        <v>1</v>
      </c>
      <c r="D46" s="26">
        <v>20</v>
      </c>
      <c r="E46" s="26">
        <v>15</v>
      </c>
      <c r="F46" s="26">
        <v>300</v>
      </c>
      <c r="G46" s="47">
        <v>1990</v>
      </c>
      <c r="H46" s="3" t="s">
        <v>30</v>
      </c>
      <c r="I46" s="7"/>
      <c r="J46" s="7"/>
      <c r="K46" s="7"/>
      <c r="L46" s="7"/>
      <c r="M46" s="7"/>
      <c r="N46" s="7"/>
      <c r="O46" s="7"/>
      <c r="P46" s="7"/>
      <c r="Q46" s="7"/>
      <c r="R46" s="20"/>
      <c r="S46" s="20"/>
      <c r="T46" s="20"/>
      <c r="U46" s="20"/>
      <c r="V46" s="20"/>
      <c r="W46" s="20"/>
      <c r="X46" s="20"/>
      <c r="Y46" s="20"/>
      <c r="Z46" s="20"/>
      <c r="AA46" s="20"/>
      <c r="AB46" s="1"/>
      <c r="AC46" s="1"/>
    </row>
    <row r="47" spans="1:29" x14ac:dyDescent="0.25">
      <c r="A47" s="3">
        <v>3</v>
      </c>
      <c r="B47" s="4" t="s">
        <v>51</v>
      </c>
      <c r="C47" s="3">
        <v>2</v>
      </c>
      <c r="D47" s="26">
        <v>12</v>
      </c>
      <c r="E47" s="26">
        <v>7.5</v>
      </c>
      <c r="F47" s="26">
        <v>180</v>
      </c>
      <c r="G47" s="47">
        <v>1990</v>
      </c>
      <c r="H47" s="3" t="s">
        <v>30</v>
      </c>
      <c r="I47" s="7"/>
      <c r="J47" s="7"/>
      <c r="K47" s="7"/>
      <c r="L47" s="7"/>
      <c r="M47" s="7"/>
      <c r="N47" s="7"/>
      <c r="O47" s="7"/>
      <c r="P47" s="7"/>
      <c r="Q47" s="7"/>
      <c r="R47" s="20"/>
      <c r="S47" s="20"/>
      <c r="T47" s="20"/>
      <c r="U47" s="20"/>
      <c r="V47" s="20"/>
      <c r="W47" s="20"/>
      <c r="X47" s="20"/>
      <c r="Y47" s="20"/>
      <c r="Z47" s="20"/>
      <c r="AA47" s="20"/>
      <c r="AB47" s="1"/>
      <c r="AC47" s="1"/>
    </row>
    <row r="48" spans="1:29" x14ac:dyDescent="0.25">
      <c r="A48" s="22"/>
      <c r="B48" s="22"/>
      <c r="C48" s="22"/>
      <c r="D48" s="22"/>
      <c r="E48" s="22"/>
      <c r="F48" s="28">
        <v>912</v>
      </c>
      <c r="G48" s="28"/>
      <c r="H48" s="22"/>
      <c r="I48" s="24"/>
      <c r="J48" s="24"/>
      <c r="K48" s="25"/>
      <c r="L48" s="25"/>
      <c r="M48" s="24"/>
      <c r="N48" s="24"/>
      <c r="O48" s="24"/>
      <c r="P48" s="25"/>
      <c r="Q48" s="25"/>
      <c r="R48" s="20"/>
      <c r="S48" s="20"/>
      <c r="T48" s="20"/>
      <c r="U48" s="20"/>
      <c r="V48" s="20"/>
      <c r="W48" s="20"/>
      <c r="X48" s="20"/>
      <c r="Y48" s="20"/>
      <c r="Z48" s="20"/>
      <c r="AA48" s="20"/>
      <c r="AB48" s="1"/>
      <c r="AC48" s="11"/>
    </row>
    <row r="49" spans="1:27" ht="30" x14ac:dyDescent="0.25">
      <c r="A49" s="51" t="s">
        <v>32</v>
      </c>
      <c r="B49" s="31">
        <v>912</v>
      </c>
      <c r="C49" s="20"/>
      <c r="D49" s="20"/>
      <c r="E49" s="20"/>
      <c r="F49" s="20"/>
      <c r="G49" s="20"/>
      <c r="H49" s="20"/>
      <c r="I49" s="20"/>
      <c r="J49" s="20"/>
      <c r="K49" s="20"/>
      <c r="L49" s="20"/>
      <c r="M49" s="20"/>
      <c r="N49" s="20"/>
      <c r="O49" s="20"/>
      <c r="P49" s="20"/>
      <c r="Q49" s="20"/>
      <c r="R49" s="20"/>
      <c r="S49" s="20"/>
      <c r="T49" s="20"/>
      <c r="U49" s="20"/>
      <c r="V49" s="20"/>
      <c r="W49" s="20"/>
      <c r="X49" s="20"/>
      <c r="Y49" s="20"/>
      <c r="Z49" s="20"/>
      <c r="AA49" s="20"/>
    </row>
    <row r="50" spans="1:27" x14ac:dyDescent="0.25">
      <c r="A50" s="14"/>
      <c r="B50" s="13"/>
      <c r="C50" s="20"/>
      <c r="D50" s="20"/>
      <c r="E50" s="20"/>
      <c r="F50" s="20"/>
      <c r="G50" s="20"/>
      <c r="H50" s="20"/>
      <c r="I50" s="20"/>
      <c r="J50" s="20"/>
      <c r="K50" s="20"/>
      <c r="L50" s="20"/>
      <c r="M50" s="20"/>
      <c r="N50" s="20"/>
      <c r="O50" s="20"/>
      <c r="P50" s="20"/>
      <c r="Q50" s="20"/>
      <c r="R50" s="20"/>
      <c r="S50" s="20"/>
      <c r="T50" s="20"/>
      <c r="U50" s="20"/>
      <c r="V50" s="20"/>
      <c r="W50" s="20"/>
      <c r="X50" s="20"/>
      <c r="Y50" s="20"/>
      <c r="Z50" s="20"/>
      <c r="AA50" s="20"/>
    </row>
    <row r="51" spans="1:27" x14ac:dyDescent="0.25">
      <c r="A51" s="14" t="s">
        <v>52</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row>
    <row r="52" spans="1:27" x14ac:dyDescent="0.25">
      <c r="A52" s="3" t="s">
        <v>2</v>
      </c>
      <c r="B52" s="3" t="s">
        <v>3</v>
      </c>
      <c r="C52" s="114" t="s">
        <v>34</v>
      </c>
      <c r="D52" s="115"/>
      <c r="E52" s="115"/>
      <c r="F52" s="115"/>
      <c r="G52" s="116"/>
      <c r="H52" s="114" t="s">
        <v>35</v>
      </c>
      <c r="I52" s="115"/>
      <c r="J52" s="115"/>
      <c r="K52" s="115"/>
      <c r="L52" s="116"/>
      <c r="M52" s="112" t="s">
        <v>36</v>
      </c>
      <c r="N52" s="112"/>
      <c r="O52" s="112"/>
      <c r="P52" s="112"/>
      <c r="Q52" s="112"/>
      <c r="R52" s="112" t="s">
        <v>9</v>
      </c>
      <c r="S52" s="20"/>
      <c r="T52" s="20"/>
      <c r="U52" s="20"/>
      <c r="V52" s="20"/>
      <c r="W52" s="20"/>
      <c r="X52" s="20"/>
      <c r="Y52" s="20"/>
      <c r="Z52" s="20"/>
      <c r="AA52" s="20"/>
    </row>
    <row r="53" spans="1:27" x14ac:dyDescent="0.25">
      <c r="A53" s="22"/>
      <c r="B53" s="22"/>
      <c r="C53" s="3" t="s">
        <v>10</v>
      </c>
      <c r="D53" s="3" t="s">
        <v>11</v>
      </c>
      <c r="E53" s="3" t="s">
        <v>12</v>
      </c>
      <c r="F53" s="3" t="s">
        <v>13</v>
      </c>
      <c r="G53" s="3" t="s">
        <v>14</v>
      </c>
      <c r="H53" s="3" t="s">
        <v>10</v>
      </c>
      <c r="I53" s="3" t="s">
        <v>11</v>
      </c>
      <c r="J53" s="3" t="s">
        <v>12</v>
      </c>
      <c r="K53" s="3" t="s">
        <v>13</v>
      </c>
      <c r="L53" s="3" t="s">
        <v>14</v>
      </c>
      <c r="M53" s="3" t="s">
        <v>10</v>
      </c>
      <c r="N53" s="3" t="s">
        <v>11</v>
      </c>
      <c r="O53" s="3" t="s">
        <v>12</v>
      </c>
      <c r="P53" s="3" t="s">
        <v>13</v>
      </c>
      <c r="Q53" s="3" t="s">
        <v>14</v>
      </c>
      <c r="R53" s="112"/>
      <c r="S53" s="20"/>
      <c r="T53" s="20"/>
      <c r="U53" s="20"/>
      <c r="V53" s="20"/>
      <c r="W53" s="20"/>
      <c r="X53" s="20"/>
      <c r="Y53" s="20"/>
      <c r="Z53" s="20"/>
      <c r="AA53" s="20"/>
    </row>
    <row r="54" spans="1:27" x14ac:dyDescent="0.25">
      <c r="A54" s="3">
        <v>1</v>
      </c>
      <c r="B54" s="4" t="s">
        <v>53</v>
      </c>
      <c r="C54" s="3" t="s">
        <v>16</v>
      </c>
      <c r="D54" s="3" t="s">
        <v>16</v>
      </c>
      <c r="E54" s="3" t="s">
        <v>16</v>
      </c>
      <c r="F54" s="3" t="s">
        <v>16</v>
      </c>
      <c r="G54" s="3"/>
      <c r="H54" s="3">
        <v>1</v>
      </c>
      <c r="I54" s="26">
        <v>26</v>
      </c>
      <c r="J54" s="29">
        <v>7.5</v>
      </c>
      <c r="K54" s="26">
        <v>195</v>
      </c>
      <c r="L54" s="47">
        <v>1990</v>
      </c>
      <c r="M54" s="3" t="s">
        <v>16</v>
      </c>
      <c r="N54" s="3" t="s">
        <v>16</v>
      </c>
      <c r="O54" s="3" t="s">
        <v>16</v>
      </c>
      <c r="P54" s="3" t="s">
        <v>16</v>
      </c>
      <c r="Q54" s="3"/>
      <c r="R54" s="3" t="s">
        <v>17</v>
      </c>
      <c r="S54" s="20"/>
      <c r="T54" s="20"/>
      <c r="U54" s="20"/>
      <c r="V54" s="20"/>
      <c r="W54" s="20"/>
      <c r="X54" s="20"/>
      <c r="Y54" s="20"/>
      <c r="Z54" s="20"/>
      <c r="AA54" s="20"/>
    </row>
    <row r="55" spans="1:27" x14ac:dyDescent="0.25">
      <c r="A55" s="3">
        <v>2</v>
      </c>
      <c r="B55" s="4" t="s">
        <v>54</v>
      </c>
      <c r="C55" s="3" t="s">
        <v>16</v>
      </c>
      <c r="D55" s="3" t="s">
        <v>16</v>
      </c>
      <c r="E55" s="3" t="s">
        <v>16</v>
      </c>
      <c r="F55" s="3" t="s">
        <v>16</v>
      </c>
      <c r="G55" s="3"/>
      <c r="H55" s="3">
        <v>1</v>
      </c>
      <c r="I55" s="26">
        <v>30</v>
      </c>
      <c r="J55" s="29">
        <v>26</v>
      </c>
      <c r="K55" s="26">
        <v>780</v>
      </c>
      <c r="L55" s="47">
        <v>1990</v>
      </c>
      <c r="M55" s="3" t="s">
        <v>16</v>
      </c>
      <c r="N55" s="3" t="s">
        <v>16</v>
      </c>
      <c r="O55" s="3" t="s">
        <v>16</v>
      </c>
      <c r="P55" s="3" t="s">
        <v>16</v>
      </c>
      <c r="Q55" s="3"/>
      <c r="R55" s="3" t="s">
        <v>17</v>
      </c>
      <c r="S55" s="20"/>
      <c r="T55" s="20"/>
      <c r="U55" s="20"/>
      <c r="V55" s="20"/>
      <c r="W55" s="20"/>
      <c r="X55" s="20"/>
      <c r="Y55" s="20"/>
      <c r="Z55" s="20"/>
      <c r="AA55" s="20"/>
    </row>
    <row r="56" spans="1:27" x14ac:dyDescent="0.25">
      <c r="A56" s="3">
        <v>3</v>
      </c>
      <c r="B56" s="4" t="s">
        <v>55</v>
      </c>
      <c r="C56" s="3"/>
      <c r="D56" s="3"/>
      <c r="E56" s="3"/>
      <c r="F56" s="3"/>
      <c r="G56" s="3"/>
      <c r="H56" s="3">
        <v>1</v>
      </c>
      <c r="I56" s="26">
        <v>11.5</v>
      </c>
      <c r="J56" s="29">
        <v>6.5</v>
      </c>
      <c r="K56" s="26">
        <v>74.75</v>
      </c>
      <c r="L56" s="47">
        <v>1990</v>
      </c>
      <c r="M56" s="3"/>
      <c r="N56" s="3"/>
      <c r="O56" s="3"/>
      <c r="P56" s="3"/>
      <c r="Q56" s="3"/>
      <c r="R56" s="3" t="s">
        <v>17</v>
      </c>
      <c r="S56" s="20"/>
      <c r="T56" s="20"/>
      <c r="U56" s="20"/>
      <c r="V56" s="20"/>
      <c r="W56" s="20"/>
      <c r="X56" s="20"/>
      <c r="Y56" s="20"/>
      <c r="Z56" s="20"/>
      <c r="AA56" s="20"/>
    </row>
    <row r="57" spans="1:27" x14ac:dyDescent="0.25">
      <c r="A57" s="3">
        <v>4</v>
      </c>
      <c r="B57" s="4" t="s">
        <v>56</v>
      </c>
      <c r="C57" s="3" t="s">
        <v>16</v>
      </c>
      <c r="D57" s="3" t="s">
        <v>16</v>
      </c>
      <c r="E57" s="3" t="s">
        <v>16</v>
      </c>
      <c r="F57" s="3" t="s">
        <v>16</v>
      </c>
      <c r="G57" s="3"/>
      <c r="H57" s="3" t="s">
        <v>16</v>
      </c>
      <c r="I57" s="3" t="s">
        <v>16</v>
      </c>
      <c r="J57" s="3" t="s">
        <v>16</v>
      </c>
      <c r="K57" s="26" t="s">
        <v>16</v>
      </c>
      <c r="L57" s="26"/>
      <c r="M57" s="3">
        <v>1</v>
      </c>
      <c r="N57" s="26">
        <v>42</v>
      </c>
      <c r="O57" s="26">
        <v>25</v>
      </c>
      <c r="P57" s="26">
        <v>1050</v>
      </c>
      <c r="Q57" s="47">
        <v>1997</v>
      </c>
      <c r="R57" s="3" t="s">
        <v>17</v>
      </c>
      <c r="S57" s="20"/>
      <c r="T57" s="20"/>
      <c r="U57" s="20"/>
      <c r="V57" s="20"/>
      <c r="W57" s="20"/>
      <c r="X57" s="20"/>
      <c r="Y57" s="20"/>
      <c r="Z57" s="20"/>
      <c r="AA57" s="20"/>
    </row>
    <row r="58" spans="1:27" x14ac:dyDescent="0.25">
      <c r="A58" s="3">
        <v>5</v>
      </c>
      <c r="B58" s="4" t="s">
        <v>57</v>
      </c>
      <c r="C58" s="3">
        <v>1</v>
      </c>
      <c r="D58" s="26">
        <v>30</v>
      </c>
      <c r="E58" s="26">
        <v>8</v>
      </c>
      <c r="F58" s="26">
        <v>240</v>
      </c>
      <c r="G58" s="47">
        <v>1990</v>
      </c>
      <c r="H58" s="3" t="s">
        <v>16</v>
      </c>
      <c r="I58" s="3" t="s">
        <v>16</v>
      </c>
      <c r="J58" s="3" t="s">
        <v>16</v>
      </c>
      <c r="K58" s="26" t="s">
        <v>16</v>
      </c>
      <c r="L58" s="26"/>
      <c r="M58" s="3" t="s">
        <v>16</v>
      </c>
      <c r="N58" s="26" t="s">
        <v>16</v>
      </c>
      <c r="O58" s="26" t="s">
        <v>16</v>
      </c>
      <c r="P58" s="26" t="s">
        <v>16</v>
      </c>
      <c r="Q58" s="26"/>
      <c r="R58" s="3" t="s">
        <v>30</v>
      </c>
      <c r="S58" s="20"/>
      <c r="T58" s="20"/>
      <c r="U58" s="20"/>
      <c r="V58" s="20"/>
      <c r="W58" s="20"/>
      <c r="X58" s="20"/>
      <c r="Y58" s="20"/>
      <c r="Z58" s="20"/>
      <c r="AA58" s="20"/>
    </row>
    <row r="59" spans="1:27" x14ac:dyDescent="0.25">
      <c r="A59" s="3">
        <v>6</v>
      </c>
      <c r="B59" s="4" t="s">
        <v>58</v>
      </c>
      <c r="C59" s="3">
        <v>1</v>
      </c>
      <c r="D59" s="26">
        <v>21</v>
      </c>
      <c r="E59" s="26">
        <v>14</v>
      </c>
      <c r="F59" s="26">
        <v>294</v>
      </c>
      <c r="G59" s="47">
        <v>1990</v>
      </c>
      <c r="H59" s="3" t="s">
        <v>16</v>
      </c>
      <c r="I59" s="3" t="s">
        <v>16</v>
      </c>
      <c r="J59" s="3" t="s">
        <v>16</v>
      </c>
      <c r="K59" s="26" t="s">
        <v>16</v>
      </c>
      <c r="L59" s="26"/>
      <c r="M59" s="3" t="s">
        <v>16</v>
      </c>
      <c r="N59" s="26" t="s">
        <v>16</v>
      </c>
      <c r="O59" s="26" t="s">
        <v>16</v>
      </c>
      <c r="P59" s="26" t="s">
        <v>16</v>
      </c>
      <c r="Q59" s="26"/>
      <c r="R59" s="3" t="s">
        <v>17</v>
      </c>
      <c r="S59" s="20"/>
      <c r="T59" s="20"/>
      <c r="U59" s="20"/>
      <c r="V59" s="20"/>
      <c r="W59" s="20"/>
      <c r="X59" s="20"/>
      <c r="Y59" s="20"/>
      <c r="Z59" s="20"/>
      <c r="AA59" s="20"/>
    </row>
    <row r="60" spans="1:27" x14ac:dyDescent="0.25">
      <c r="A60" s="3">
        <v>6</v>
      </c>
      <c r="B60" s="4" t="s">
        <v>59</v>
      </c>
      <c r="C60" s="3">
        <v>1</v>
      </c>
      <c r="D60" s="26">
        <v>21</v>
      </c>
      <c r="E60" s="26">
        <v>14</v>
      </c>
      <c r="F60" s="26">
        <v>294</v>
      </c>
      <c r="G60" s="47">
        <v>1990</v>
      </c>
      <c r="H60" s="3" t="s">
        <v>16</v>
      </c>
      <c r="I60" s="3" t="s">
        <v>16</v>
      </c>
      <c r="J60" s="3" t="s">
        <v>16</v>
      </c>
      <c r="K60" s="26" t="s">
        <v>16</v>
      </c>
      <c r="L60" s="26"/>
      <c r="M60" s="3" t="s">
        <v>16</v>
      </c>
      <c r="N60" s="26" t="s">
        <v>16</v>
      </c>
      <c r="O60" s="26" t="s">
        <v>16</v>
      </c>
      <c r="P60" s="26" t="s">
        <v>16</v>
      </c>
      <c r="Q60" s="26"/>
      <c r="R60" s="3" t="s">
        <v>17</v>
      </c>
      <c r="S60" s="20"/>
      <c r="T60" s="20"/>
      <c r="U60" s="20"/>
      <c r="V60" s="20"/>
      <c r="W60" s="20"/>
      <c r="X60" s="20"/>
      <c r="Y60" s="20"/>
      <c r="Z60" s="20"/>
      <c r="AA60" s="20"/>
    </row>
    <row r="61" spans="1:27" x14ac:dyDescent="0.25">
      <c r="A61" s="3">
        <v>7</v>
      </c>
      <c r="B61" s="4" t="s">
        <v>60</v>
      </c>
      <c r="C61" s="3">
        <v>1</v>
      </c>
      <c r="D61" s="26">
        <v>20</v>
      </c>
      <c r="E61" s="26">
        <v>14</v>
      </c>
      <c r="F61" s="26">
        <v>280</v>
      </c>
      <c r="G61" s="47">
        <v>1990</v>
      </c>
      <c r="H61" s="3" t="s">
        <v>16</v>
      </c>
      <c r="I61" s="3" t="s">
        <v>16</v>
      </c>
      <c r="J61" s="3" t="s">
        <v>16</v>
      </c>
      <c r="K61" s="26" t="s">
        <v>16</v>
      </c>
      <c r="L61" s="26"/>
      <c r="M61" s="3" t="s">
        <v>16</v>
      </c>
      <c r="N61" s="26" t="s">
        <v>16</v>
      </c>
      <c r="O61" s="26" t="s">
        <v>16</v>
      </c>
      <c r="P61" s="26" t="s">
        <v>16</v>
      </c>
      <c r="Q61" s="26"/>
      <c r="R61" s="3" t="s">
        <v>17</v>
      </c>
      <c r="S61" s="20"/>
      <c r="T61" s="20"/>
      <c r="U61" s="20"/>
      <c r="V61" s="20"/>
      <c r="W61" s="20"/>
      <c r="X61" s="20"/>
      <c r="Y61" s="20"/>
      <c r="Z61" s="20"/>
      <c r="AA61" s="20"/>
    </row>
    <row r="62" spans="1:27" x14ac:dyDescent="0.25">
      <c r="A62" s="3">
        <v>8</v>
      </c>
      <c r="B62" s="4" t="s">
        <v>61</v>
      </c>
      <c r="C62" s="3">
        <v>1</v>
      </c>
      <c r="D62" s="26">
        <v>12</v>
      </c>
      <c r="E62" s="26">
        <v>14</v>
      </c>
      <c r="F62" s="26">
        <v>168</v>
      </c>
      <c r="G62" s="47">
        <v>1990</v>
      </c>
      <c r="H62" s="3" t="s">
        <v>16</v>
      </c>
      <c r="I62" s="3" t="s">
        <v>16</v>
      </c>
      <c r="J62" s="3" t="s">
        <v>16</v>
      </c>
      <c r="K62" s="26" t="s">
        <v>16</v>
      </c>
      <c r="L62" s="26"/>
      <c r="M62" s="3" t="s">
        <v>16</v>
      </c>
      <c r="N62" s="26" t="s">
        <v>16</v>
      </c>
      <c r="O62" s="26" t="s">
        <v>16</v>
      </c>
      <c r="P62" s="26" t="s">
        <v>16</v>
      </c>
      <c r="Q62" s="26"/>
      <c r="R62" s="3" t="s">
        <v>17</v>
      </c>
      <c r="S62" s="20"/>
      <c r="T62" s="20"/>
      <c r="U62" s="20"/>
      <c r="V62" s="20"/>
      <c r="W62" s="20"/>
      <c r="X62" s="20"/>
      <c r="Y62" s="20"/>
      <c r="Z62" s="20"/>
      <c r="AA62" s="20"/>
    </row>
    <row r="63" spans="1:27" x14ac:dyDescent="0.25">
      <c r="A63" s="3">
        <v>9</v>
      </c>
      <c r="B63" s="4" t="s">
        <v>62</v>
      </c>
      <c r="C63" s="3" t="s">
        <v>16</v>
      </c>
      <c r="D63" s="3" t="s">
        <v>16</v>
      </c>
      <c r="E63" s="3" t="s">
        <v>16</v>
      </c>
      <c r="F63" s="26" t="s">
        <v>16</v>
      </c>
      <c r="G63" s="47"/>
      <c r="H63" s="3" t="s">
        <v>16</v>
      </c>
      <c r="I63" s="3" t="s">
        <v>16</v>
      </c>
      <c r="J63" s="3" t="s">
        <v>16</v>
      </c>
      <c r="K63" s="26" t="s">
        <v>16</v>
      </c>
      <c r="L63" s="26"/>
      <c r="M63" s="3">
        <v>1</v>
      </c>
      <c r="N63" s="26">
        <v>50</v>
      </c>
      <c r="O63" s="26">
        <v>26.5</v>
      </c>
      <c r="P63" s="26">
        <v>1325</v>
      </c>
      <c r="Q63" s="47">
        <v>1997</v>
      </c>
      <c r="R63" s="3" t="s">
        <v>17</v>
      </c>
      <c r="S63" s="20"/>
      <c r="T63" s="20"/>
      <c r="U63" s="20"/>
      <c r="V63" s="20"/>
      <c r="W63" s="20"/>
      <c r="X63" s="20"/>
      <c r="Y63" s="20"/>
      <c r="Z63" s="20"/>
      <c r="AA63" s="20"/>
    </row>
    <row r="64" spans="1:27" x14ac:dyDescent="0.25">
      <c r="A64" s="3">
        <v>10</v>
      </c>
      <c r="B64" s="4" t="s">
        <v>63</v>
      </c>
      <c r="C64" s="3" t="s">
        <v>16</v>
      </c>
      <c r="D64" s="3" t="s">
        <v>16</v>
      </c>
      <c r="E64" s="3" t="s">
        <v>16</v>
      </c>
      <c r="F64" s="26" t="s">
        <v>16</v>
      </c>
      <c r="G64" s="26"/>
      <c r="H64" s="3" t="s">
        <v>16</v>
      </c>
      <c r="I64" s="3" t="s">
        <v>16</v>
      </c>
      <c r="J64" s="3" t="s">
        <v>16</v>
      </c>
      <c r="K64" s="26" t="s">
        <v>16</v>
      </c>
      <c r="L64" s="26"/>
      <c r="M64" s="3">
        <v>1</v>
      </c>
      <c r="N64" s="26">
        <v>50</v>
      </c>
      <c r="O64" s="26">
        <v>26.5</v>
      </c>
      <c r="P64" s="26">
        <v>1325</v>
      </c>
      <c r="Q64" s="47">
        <v>1997</v>
      </c>
      <c r="R64" s="3" t="s">
        <v>17</v>
      </c>
      <c r="S64" s="20"/>
      <c r="T64" s="20"/>
      <c r="U64" s="20"/>
      <c r="V64" s="20"/>
      <c r="W64" s="20"/>
      <c r="X64" s="20"/>
      <c r="Y64" s="20"/>
      <c r="Z64" s="20"/>
      <c r="AA64" s="20"/>
    </row>
    <row r="65" spans="1:29" x14ac:dyDescent="0.25">
      <c r="A65" s="3">
        <v>11</v>
      </c>
      <c r="B65" s="4" t="s">
        <v>64</v>
      </c>
      <c r="C65" s="3" t="s">
        <v>16</v>
      </c>
      <c r="D65" s="3" t="s">
        <v>16</v>
      </c>
      <c r="E65" s="3" t="s">
        <v>16</v>
      </c>
      <c r="F65" s="26" t="s">
        <v>16</v>
      </c>
      <c r="G65" s="26"/>
      <c r="H65" s="3" t="s">
        <v>16</v>
      </c>
      <c r="I65" s="3" t="s">
        <v>16</v>
      </c>
      <c r="J65" s="3" t="s">
        <v>16</v>
      </c>
      <c r="K65" s="26" t="s">
        <v>16</v>
      </c>
      <c r="L65" s="26"/>
      <c r="M65" s="3">
        <v>1</v>
      </c>
      <c r="N65" s="26">
        <v>50</v>
      </c>
      <c r="O65" s="26">
        <v>26.5</v>
      </c>
      <c r="P65" s="26">
        <v>1325</v>
      </c>
      <c r="Q65" s="47">
        <v>1997</v>
      </c>
      <c r="R65" s="3" t="s">
        <v>17</v>
      </c>
      <c r="S65" s="20"/>
      <c r="T65" s="20"/>
      <c r="U65" s="20"/>
      <c r="V65" s="20"/>
      <c r="W65" s="20"/>
      <c r="X65" s="20"/>
      <c r="Y65" s="20"/>
      <c r="Z65" s="20"/>
      <c r="AA65" s="20"/>
      <c r="AB65" s="1"/>
      <c r="AC65" s="1"/>
    </row>
    <row r="66" spans="1:29" x14ac:dyDescent="0.25">
      <c r="A66" s="3">
        <v>12</v>
      </c>
      <c r="B66" s="4" t="s">
        <v>65</v>
      </c>
      <c r="C66" s="3" t="s">
        <v>16</v>
      </c>
      <c r="D66" s="3" t="s">
        <v>16</v>
      </c>
      <c r="E66" s="3" t="s">
        <v>16</v>
      </c>
      <c r="F66" s="26" t="s">
        <v>16</v>
      </c>
      <c r="G66" s="26"/>
      <c r="H66" s="3" t="s">
        <v>16</v>
      </c>
      <c r="I66" s="3" t="s">
        <v>16</v>
      </c>
      <c r="J66" s="3" t="s">
        <v>16</v>
      </c>
      <c r="K66" s="26" t="s">
        <v>16</v>
      </c>
      <c r="L66" s="26"/>
      <c r="M66" s="3">
        <v>1</v>
      </c>
      <c r="N66" s="26">
        <v>50</v>
      </c>
      <c r="O66" s="26">
        <v>26.5</v>
      </c>
      <c r="P66" s="26">
        <v>1325</v>
      </c>
      <c r="Q66" s="47">
        <v>2005</v>
      </c>
      <c r="R66" s="3" t="s">
        <v>17</v>
      </c>
      <c r="S66" s="20"/>
      <c r="T66" s="20"/>
      <c r="U66" s="20"/>
      <c r="V66" s="20"/>
      <c r="W66" s="20"/>
      <c r="X66" s="20"/>
      <c r="Y66" s="20"/>
      <c r="Z66" s="20"/>
      <c r="AA66" s="20"/>
      <c r="AB66" s="1"/>
      <c r="AC66" s="1"/>
    </row>
    <row r="67" spans="1:29" x14ac:dyDescent="0.25">
      <c r="A67" s="3">
        <v>13</v>
      </c>
      <c r="B67" s="4" t="s">
        <v>66</v>
      </c>
      <c r="C67" s="3" t="s">
        <v>16</v>
      </c>
      <c r="D67" s="3" t="s">
        <v>16</v>
      </c>
      <c r="E67" s="3" t="s">
        <v>16</v>
      </c>
      <c r="F67" s="26" t="s">
        <v>16</v>
      </c>
      <c r="G67" s="26"/>
      <c r="H67" s="3" t="s">
        <v>16</v>
      </c>
      <c r="I67" s="3" t="s">
        <v>16</v>
      </c>
      <c r="J67" s="3" t="s">
        <v>16</v>
      </c>
      <c r="K67" s="26" t="s">
        <v>16</v>
      </c>
      <c r="L67" s="26"/>
      <c r="M67" s="3">
        <v>1</v>
      </c>
      <c r="N67" s="26">
        <v>100</v>
      </c>
      <c r="O67" s="26">
        <v>40</v>
      </c>
      <c r="P67" s="26">
        <v>4000</v>
      </c>
      <c r="Q67" s="47">
        <v>2000</v>
      </c>
      <c r="R67" s="3" t="s">
        <v>30</v>
      </c>
      <c r="S67" s="20"/>
      <c r="T67" s="20"/>
      <c r="U67" s="20"/>
      <c r="V67" s="20"/>
      <c r="W67" s="20"/>
      <c r="X67" s="20"/>
      <c r="Y67" s="20"/>
      <c r="Z67" s="20"/>
      <c r="AA67" s="20"/>
      <c r="AB67" s="1"/>
      <c r="AC67" s="1"/>
    </row>
    <row r="68" spans="1:29" x14ac:dyDescent="0.25">
      <c r="A68" s="3">
        <v>14</v>
      </c>
      <c r="B68" s="4" t="s">
        <v>67</v>
      </c>
      <c r="C68" s="3"/>
      <c r="D68" s="3"/>
      <c r="E68" s="3"/>
      <c r="F68" s="26"/>
      <c r="G68" s="26"/>
      <c r="H68" s="3"/>
      <c r="I68" s="3"/>
      <c r="J68" s="3"/>
      <c r="K68" s="26"/>
      <c r="L68" s="26"/>
      <c r="M68" s="3">
        <v>1</v>
      </c>
      <c r="N68" s="26">
        <v>25</v>
      </c>
      <c r="O68" s="26">
        <v>22</v>
      </c>
      <c r="P68" s="26">
        <v>550</v>
      </c>
      <c r="Q68" s="47">
        <v>2018</v>
      </c>
      <c r="R68" s="3" t="s">
        <v>30</v>
      </c>
      <c r="S68" s="20"/>
      <c r="T68" s="20"/>
      <c r="U68" s="20"/>
      <c r="V68" s="20"/>
      <c r="W68" s="20"/>
      <c r="X68" s="20"/>
      <c r="Y68" s="20"/>
      <c r="Z68" s="20"/>
      <c r="AA68" s="20"/>
      <c r="AB68" s="1"/>
      <c r="AC68" s="1"/>
    </row>
    <row r="69" spans="1:29" x14ac:dyDescent="0.25">
      <c r="A69" s="22"/>
      <c r="B69" s="22"/>
      <c r="C69" s="22"/>
      <c r="D69" s="22"/>
      <c r="E69" s="22"/>
      <c r="F69" s="28">
        <v>1276</v>
      </c>
      <c r="G69" s="28"/>
      <c r="H69" s="22"/>
      <c r="I69" s="22"/>
      <c r="J69" s="22"/>
      <c r="K69" s="28">
        <v>1049.75</v>
      </c>
      <c r="L69" s="28"/>
      <c r="M69" s="22"/>
      <c r="N69" s="22"/>
      <c r="O69" s="22"/>
      <c r="P69" s="28">
        <v>10900</v>
      </c>
      <c r="Q69" s="28"/>
      <c r="R69" s="22"/>
      <c r="S69" s="20"/>
      <c r="T69" s="20"/>
      <c r="U69" s="20"/>
      <c r="V69" s="20"/>
      <c r="W69" s="20"/>
      <c r="X69" s="20"/>
      <c r="Y69" s="20"/>
      <c r="Z69" s="20"/>
      <c r="AA69" s="20"/>
      <c r="AB69" s="1"/>
      <c r="AC69" s="11"/>
    </row>
    <row r="70" spans="1:29" ht="30" x14ac:dyDescent="0.25">
      <c r="A70" s="51" t="s">
        <v>32</v>
      </c>
      <c r="B70" s="31">
        <v>13225.75</v>
      </c>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1"/>
      <c r="AC70" s="1"/>
    </row>
    <row r="71" spans="1:29" x14ac:dyDescent="0.25">
      <c r="A71" s="14"/>
      <c r="B71" s="13"/>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1"/>
      <c r="AC71" s="1"/>
    </row>
    <row r="72" spans="1:29" x14ac:dyDescent="0.25">
      <c r="A72" s="14" t="s">
        <v>68</v>
      </c>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1"/>
      <c r="AC72" s="1"/>
    </row>
    <row r="73" spans="1:29" x14ac:dyDescent="0.25">
      <c r="A73" s="14" t="s">
        <v>69</v>
      </c>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1"/>
      <c r="AC73" s="1"/>
    </row>
    <row r="74" spans="1:29" x14ac:dyDescent="0.25">
      <c r="A74" s="3" t="s">
        <v>2</v>
      </c>
      <c r="B74" s="3" t="s">
        <v>3</v>
      </c>
      <c r="C74" s="112" t="s">
        <v>34</v>
      </c>
      <c r="D74" s="112"/>
      <c r="E74" s="112"/>
      <c r="F74" s="112"/>
      <c r="G74" s="112"/>
      <c r="H74" s="112" t="s">
        <v>9</v>
      </c>
      <c r="I74" s="24"/>
      <c r="J74" s="24"/>
      <c r="K74" s="24"/>
      <c r="L74" s="7"/>
      <c r="M74" s="113"/>
      <c r="N74" s="113"/>
      <c r="O74" s="113"/>
      <c r="P74" s="113"/>
      <c r="Q74" s="7"/>
      <c r="R74" s="113"/>
      <c r="S74" s="113"/>
      <c r="T74" s="113"/>
      <c r="U74" s="113"/>
      <c r="V74" s="7"/>
      <c r="W74" s="20"/>
      <c r="X74" s="20"/>
      <c r="Y74" s="20"/>
      <c r="Z74" s="20"/>
      <c r="AA74" s="20"/>
      <c r="AB74" s="1"/>
      <c r="AC74" s="1"/>
    </row>
    <row r="75" spans="1:29" x14ac:dyDescent="0.25">
      <c r="A75" s="22"/>
      <c r="B75" s="22"/>
      <c r="C75" s="3" t="s">
        <v>10</v>
      </c>
      <c r="D75" s="3" t="s">
        <v>11</v>
      </c>
      <c r="E75" s="3" t="s">
        <v>12</v>
      </c>
      <c r="F75" s="3" t="s">
        <v>13</v>
      </c>
      <c r="G75" s="3" t="s">
        <v>14</v>
      </c>
      <c r="H75" s="112"/>
      <c r="I75" s="7"/>
      <c r="J75" s="7"/>
      <c r="K75" s="7"/>
      <c r="L75" s="7"/>
      <c r="M75" s="7"/>
      <c r="N75" s="7"/>
      <c r="O75" s="7"/>
      <c r="P75" s="7"/>
      <c r="Q75" s="7"/>
      <c r="R75" s="7"/>
      <c r="S75" s="7"/>
      <c r="T75" s="7"/>
      <c r="U75" s="7"/>
      <c r="V75" s="7"/>
      <c r="W75" s="20"/>
      <c r="X75" s="20"/>
      <c r="Y75" s="20"/>
      <c r="Z75" s="20"/>
      <c r="AA75" s="20"/>
      <c r="AB75" s="1"/>
      <c r="AC75" s="1"/>
    </row>
    <row r="76" spans="1:29" x14ac:dyDescent="0.25">
      <c r="A76" s="3">
        <v>1</v>
      </c>
      <c r="B76" s="4" t="s">
        <v>70</v>
      </c>
      <c r="C76" s="3">
        <v>2</v>
      </c>
      <c r="D76" s="26">
        <v>15</v>
      </c>
      <c r="E76" s="26">
        <v>15</v>
      </c>
      <c r="F76" s="26">
        <v>450</v>
      </c>
      <c r="G76" s="47">
        <v>2005</v>
      </c>
      <c r="H76" s="3" t="s">
        <v>30</v>
      </c>
      <c r="I76" s="7"/>
      <c r="J76" s="7"/>
      <c r="K76" s="7"/>
      <c r="L76" s="7"/>
      <c r="M76" s="7"/>
      <c r="N76" s="7"/>
      <c r="O76" s="7"/>
      <c r="P76" s="7"/>
      <c r="Q76" s="7"/>
      <c r="R76" s="7"/>
      <c r="S76" s="7"/>
      <c r="T76" s="7"/>
      <c r="U76" s="7"/>
      <c r="V76" s="7"/>
      <c r="W76" s="20"/>
      <c r="X76" s="20"/>
      <c r="Y76" s="20"/>
      <c r="Z76" s="20"/>
      <c r="AA76" s="20"/>
      <c r="AB76" s="1"/>
      <c r="AC76" s="1"/>
    </row>
    <row r="77" spans="1:29" x14ac:dyDescent="0.25">
      <c r="A77" s="3">
        <v>2</v>
      </c>
      <c r="B77" s="4" t="s">
        <v>71</v>
      </c>
      <c r="C77" s="3">
        <v>1</v>
      </c>
      <c r="D77" s="26">
        <v>16</v>
      </c>
      <c r="E77" s="26">
        <v>12</v>
      </c>
      <c r="F77" s="26">
        <v>192</v>
      </c>
      <c r="G77" s="47">
        <v>1990</v>
      </c>
      <c r="H77" s="3" t="s">
        <v>30</v>
      </c>
      <c r="I77" s="7"/>
      <c r="J77" s="7"/>
      <c r="K77" s="7"/>
      <c r="L77" s="7"/>
      <c r="M77" s="7"/>
      <c r="N77" s="7"/>
      <c r="O77" s="7"/>
      <c r="P77" s="7"/>
      <c r="Q77" s="7"/>
      <c r="R77" s="7"/>
      <c r="S77" s="7"/>
      <c r="T77" s="7"/>
      <c r="U77" s="7"/>
      <c r="V77" s="7"/>
      <c r="W77" s="20"/>
      <c r="X77" s="20"/>
      <c r="Y77" s="20"/>
      <c r="Z77" s="20"/>
      <c r="AA77" s="20"/>
      <c r="AB77" s="1"/>
      <c r="AC77" s="1"/>
    </row>
    <row r="78" spans="1:29" x14ac:dyDescent="0.25">
      <c r="A78" s="3">
        <v>3</v>
      </c>
      <c r="B78" s="4" t="s">
        <v>72</v>
      </c>
      <c r="C78" s="3">
        <v>6</v>
      </c>
      <c r="D78" s="26">
        <v>12</v>
      </c>
      <c r="E78" s="26">
        <v>11</v>
      </c>
      <c r="F78" s="26">
        <v>792</v>
      </c>
      <c r="G78" s="47">
        <v>1990</v>
      </c>
      <c r="H78" s="3" t="s">
        <v>30</v>
      </c>
      <c r="I78" s="7"/>
      <c r="J78" s="7"/>
      <c r="K78" s="7"/>
      <c r="L78" s="7"/>
      <c r="M78" s="7"/>
      <c r="N78" s="7"/>
      <c r="O78" s="7"/>
      <c r="P78" s="7"/>
      <c r="Q78" s="7"/>
      <c r="R78" s="7"/>
      <c r="S78" s="7"/>
      <c r="T78" s="7"/>
      <c r="U78" s="7"/>
      <c r="V78" s="7"/>
      <c r="W78" s="20"/>
      <c r="X78" s="20"/>
      <c r="Y78" s="20"/>
      <c r="Z78" s="20"/>
      <c r="AA78" s="20"/>
      <c r="AB78" s="1"/>
      <c r="AC78" s="1"/>
    </row>
    <row r="79" spans="1:29" x14ac:dyDescent="0.25">
      <c r="A79" s="3">
        <v>4</v>
      </c>
      <c r="B79" s="4" t="s">
        <v>73</v>
      </c>
      <c r="C79" s="3">
        <v>12</v>
      </c>
      <c r="D79" s="26">
        <v>8.3000000000000007</v>
      </c>
      <c r="E79" s="26">
        <v>13</v>
      </c>
      <c r="F79" s="26">
        <v>1294.8000000000002</v>
      </c>
      <c r="G79" s="47">
        <v>1997</v>
      </c>
      <c r="H79" s="3" t="s">
        <v>30</v>
      </c>
      <c r="I79" s="7"/>
      <c r="J79" s="7"/>
      <c r="K79" s="7"/>
      <c r="L79" s="7"/>
      <c r="M79" s="7"/>
      <c r="N79" s="7"/>
      <c r="O79" s="7"/>
      <c r="P79" s="7"/>
      <c r="Q79" s="7"/>
      <c r="R79" s="7"/>
      <c r="S79" s="7"/>
      <c r="T79" s="7"/>
      <c r="U79" s="7"/>
      <c r="V79" s="7"/>
      <c r="W79" s="20"/>
      <c r="X79" s="20"/>
      <c r="Y79" s="20"/>
      <c r="Z79" s="20"/>
      <c r="AA79" s="20"/>
      <c r="AB79" s="1"/>
      <c r="AC79" s="1"/>
    </row>
    <row r="80" spans="1:29" x14ac:dyDescent="0.25">
      <c r="A80" s="3">
        <v>5</v>
      </c>
      <c r="B80" s="4" t="s">
        <v>74</v>
      </c>
      <c r="C80" s="3">
        <v>8</v>
      </c>
      <c r="D80" s="26">
        <v>8.5</v>
      </c>
      <c r="E80" s="26">
        <v>7.5</v>
      </c>
      <c r="F80" s="26">
        <v>510</v>
      </c>
      <c r="G80" s="47">
        <v>1997</v>
      </c>
      <c r="H80" s="3" t="s">
        <v>30</v>
      </c>
      <c r="I80" s="7"/>
      <c r="J80" s="7"/>
      <c r="K80" s="7"/>
      <c r="L80" s="7"/>
      <c r="M80" s="7"/>
      <c r="N80" s="7"/>
      <c r="O80" s="7"/>
      <c r="P80" s="7"/>
      <c r="Q80" s="7"/>
      <c r="R80" s="7"/>
      <c r="S80" s="7"/>
      <c r="T80" s="7"/>
      <c r="U80" s="7"/>
      <c r="V80" s="7"/>
      <c r="W80" s="20"/>
      <c r="X80" s="20"/>
      <c r="Y80" s="20"/>
      <c r="Z80" s="20"/>
      <c r="AA80" s="20"/>
      <c r="AB80" s="1"/>
      <c r="AC80" s="1"/>
    </row>
    <row r="81" spans="1:29" x14ac:dyDescent="0.25">
      <c r="A81" s="3">
        <v>6</v>
      </c>
      <c r="B81" s="22" t="s">
        <v>75</v>
      </c>
      <c r="C81" s="3">
        <v>3</v>
      </c>
      <c r="D81" s="26">
        <v>26</v>
      </c>
      <c r="E81" s="26">
        <v>17</v>
      </c>
      <c r="F81" s="26">
        <v>1326</v>
      </c>
      <c r="G81" s="47">
        <v>1997</v>
      </c>
      <c r="H81" s="3" t="s">
        <v>30</v>
      </c>
      <c r="I81" s="24"/>
      <c r="J81" s="24"/>
      <c r="K81" s="25"/>
      <c r="L81" s="25"/>
      <c r="M81" s="7"/>
      <c r="N81" s="7"/>
      <c r="O81" s="7"/>
      <c r="P81" s="27"/>
      <c r="Q81" s="27"/>
      <c r="R81" s="7"/>
      <c r="S81" s="7"/>
      <c r="T81" s="7"/>
      <c r="U81" s="7"/>
      <c r="V81" s="7"/>
      <c r="W81" s="20"/>
      <c r="X81" s="20"/>
      <c r="Y81" s="20"/>
      <c r="Z81" s="20"/>
      <c r="AA81" s="20"/>
      <c r="AB81" s="1"/>
      <c r="AC81" s="1"/>
    </row>
    <row r="82" spans="1:29" x14ac:dyDescent="0.25">
      <c r="A82" s="5">
        <v>8</v>
      </c>
      <c r="B82" s="6" t="s">
        <v>76</v>
      </c>
      <c r="C82" s="3">
        <v>6</v>
      </c>
      <c r="D82" s="26">
        <v>11</v>
      </c>
      <c r="E82" s="26">
        <v>9</v>
      </c>
      <c r="F82" s="30">
        <v>594</v>
      </c>
      <c r="G82" s="48">
        <v>2005</v>
      </c>
      <c r="H82" s="3" t="s">
        <v>30</v>
      </c>
      <c r="I82" s="7"/>
      <c r="J82" s="7"/>
      <c r="K82" s="7"/>
      <c r="L82" s="7"/>
      <c r="M82" s="7"/>
      <c r="N82" s="7"/>
      <c r="O82" s="7"/>
      <c r="P82" s="7"/>
      <c r="Q82" s="7"/>
      <c r="R82" s="7"/>
      <c r="S82" s="7"/>
      <c r="T82" s="7"/>
      <c r="U82" s="27"/>
      <c r="V82" s="27"/>
      <c r="W82" s="20"/>
      <c r="X82" s="20"/>
      <c r="Y82" s="20"/>
      <c r="Z82" s="20"/>
      <c r="AA82" s="20"/>
      <c r="AB82" s="1"/>
      <c r="AC82" s="1"/>
    </row>
    <row r="83" spans="1:29" x14ac:dyDescent="0.25">
      <c r="A83" s="22"/>
      <c r="B83" s="22"/>
      <c r="C83" s="22"/>
      <c r="D83" s="22"/>
      <c r="E83" s="22"/>
      <c r="F83" s="10">
        <v>5158.8</v>
      </c>
      <c r="G83" s="10"/>
      <c r="H83" s="22"/>
      <c r="I83" s="24"/>
      <c r="J83" s="24"/>
      <c r="K83" s="7"/>
      <c r="L83" s="7"/>
      <c r="M83" s="24"/>
      <c r="N83" s="24"/>
      <c r="O83" s="24"/>
      <c r="P83" s="7"/>
      <c r="Q83" s="7"/>
      <c r="R83" s="24"/>
      <c r="S83" s="24"/>
      <c r="T83" s="24"/>
      <c r="U83" s="7"/>
      <c r="V83" s="7"/>
      <c r="W83" s="20"/>
      <c r="X83" s="20"/>
      <c r="Y83" s="20"/>
      <c r="Z83" s="20"/>
      <c r="AA83" s="20"/>
      <c r="AB83" s="1"/>
      <c r="AC83" s="12"/>
    </row>
    <row r="84" spans="1:29" ht="30" x14ac:dyDescent="0.25">
      <c r="A84" s="51" t="s">
        <v>32</v>
      </c>
      <c r="B84" s="32">
        <v>5158.8</v>
      </c>
      <c r="C84" s="24"/>
      <c r="D84" s="24"/>
      <c r="E84" s="24"/>
      <c r="F84" s="8"/>
      <c r="G84" s="8"/>
      <c r="H84" s="24"/>
      <c r="I84" s="24"/>
      <c r="J84" s="24"/>
      <c r="K84" s="7"/>
      <c r="L84" s="7"/>
      <c r="M84" s="24"/>
      <c r="N84" s="24"/>
      <c r="O84" s="24"/>
      <c r="P84" s="7"/>
      <c r="Q84" s="7"/>
      <c r="R84" s="24"/>
      <c r="S84" s="24"/>
      <c r="T84" s="24"/>
      <c r="U84" s="7"/>
      <c r="V84" s="7"/>
      <c r="W84" s="20"/>
      <c r="X84" s="20"/>
      <c r="Y84" s="20"/>
      <c r="Z84" s="20"/>
      <c r="AA84" s="20"/>
      <c r="AB84" s="1"/>
      <c r="AC84" s="1"/>
    </row>
    <row r="85" spans="1:29" x14ac:dyDescent="0.25">
      <c r="A85" s="14"/>
      <c r="B85" s="15"/>
      <c r="C85" s="24"/>
      <c r="D85" s="24"/>
      <c r="E85" s="24"/>
      <c r="F85" s="8"/>
      <c r="G85" s="8"/>
      <c r="H85" s="24"/>
      <c r="I85" s="24"/>
      <c r="J85" s="24"/>
      <c r="K85" s="7"/>
      <c r="L85" s="7"/>
      <c r="M85" s="24"/>
      <c r="N85" s="24"/>
      <c r="O85" s="24"/>
      <c r="P85" s="7"/>
      <c r="Q85" s="7"/>
      <c r="R85" s="24"/>
      <c r="S85" s="24"/>
      <c r="T85" s="24"/>
      <c r="U85" s="7"/>
      <c r="V85" s="7"/>
      <c r="W85" s="20"/>
      <c r="X85" s="20"/>
      <c r="Y85" s="20"/>
      <c r="Z85" s="20"/>
      <c r="AA85" s="20"/>
      <c r="AB85" s="1"/>
      <c r="AC85" s="1"/>
    </row>
    <row r="86" spans="1:29" x14ac:dyDescent="0.25">
      <c r="A86" s="14" t="s">
        <v>77</v>
      </c>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1"/>
      <c r="AC86" s="11"/>
    </row>
    <row r="87" spans="1:29" x14ac:dyDescent="0.25">
      <c r="A87" s="3" t="s">
        <v>2</v>
      </c>
      <c r="B87" s="3" t="s">
        <v>3</v>
      </c>
      <c r="C87" s="114"/>
      <c r="D87" s="115"/>
      <c r="E87" s="115"/>
      <c r="F87" s="115"/>
      <c r="G87" s="115"/>
      <c r="H87" s="116"/>
      <c r="I87" s="20"/>
      <c r="J87" s="20"/>
      <c r="K87" s="20"/>
      <c r="L87" s="20"/>
      <c r="M87" s="20"/>
      <c r="N87" s="20"/>
      <c r="O87" s="20"/>
      <c r="P87" s="20"/>
      <c r="Q87" s="20"/>
      <c r="R87" s="20"/>
      <c r="S87" s="20"/>
      <c r="T87" s="20"/>
      <c r="U87" s="20"/>
      <c r="V87" s="20"/>
      <c r="W87" s="20"/>
      <c r="X87" s="20"/>
      <c r="Y87" s="20"/>
      <c r="Z87" s="20"/>
      <c r="AA87" s="20"/>
      <c r="AB87" s="1"/>
      <c r="AC87" s="1"/>
    </row>
    <row r="88" spans="1:29" x14ac:dyDescent="0.25">
      <c r="A88" s="22"/>
      <c r="B88" s="22"/>
      <c r="C88" s="3" t="s">
        <v>10</v>
      </c>
      <c r="D88" s="3" t="s">
        <v>11</v>
      </c>
      <c r="E88" s="3" t="s">
        <v>12</v>
      </c>
      <c r="F88" s="3" t="s">
        <v>13</v>
      </c>
      <c r="G88" s="3" t="s">
        <v>78</v>
      </c>
      <c r="H88" s="3" t="s">
        <v>9</v>
      </c>
      <c r="I88" s="20"/>
      <c r="J88" s="20"/>
      <c r="K88" s="20"/>
      <c r="L88" s="20"/>
      <c r="M88" s="20"/>
      <c r="N88" s="20"/>
      <c r="O88" s="20"/>
      <c r="P88" s="20"/>
      <c r="Q88" s="20"/>
      <c r="R88" s="20"/>
      <c r="S88" s="20"/>
      <c r="T88" s="20"/>
      <c r="U88" s="20"/>
      <c r="V88" s="20"/>
      <c r="W88" s="20"/>
      <c r="X88" s="20"/>
      <c r="Y88" s="20"/>
      <c r="Z88" s="20"/>
      <c r="AA88" s="20"/>
      <c r="AB88" s="1"/>
      <c r="AC88" s="1"/>
    </row>
    <row r="89" spans="1:29" x14ac:dyDescent="0.25">
      <c r="A89" s="3">
        <v>1</v>
      </c>
      <c r="B89" s="4" t="s">
        <v>79</v>
      </c>
      <c r="C89" s="3">
        <v>1</v>
      </c>
      <c r="D89" s="26">
        <v>20</v>
      </c>
      <c r="E89" s="26">
        <v>10</v>
      </c>
      <c r="F89" s="10">
        <v>200</v>
      </c>
      <c r="G89" s="48">
        <v>1990</v>
      </c>
      <c r="H89" s="3" t="s">
        <v>17</v>
      </c>
      <c r="I89" s="20"/>
      <c r="J89" s="20"/>
      <c r="K89" s="20"/>
      <c r="L89" s="20"/>
      <c r="M89" s="20"/>
      <c r="N89" s="20"/>
      <c r="O89" s="20"/>
      <c r="P89" s="20"/>
      <c r="Q89" s="20"/>
      <c r="R89" s="20"/>
      <c r="S89" s="20"/>
      <c r="T89" s="20"/>
      <c r="U89" s="20"/>
      <c r="V89" s="20"/>
      <c r="W89" s="20"/>
      <c r="X89" s="20"/>
      <c r="Y89" s="20"/>
      <c r="Z89" s="20"/>
      <c r="AA89" s="20"/>
      <c r="AB89" s="1"/>
      <c r="AC89" s="11"/>
    </row>
    <row r="90" spans="1:29" ht="30" x14ac:dyDescent="0.25">
      <c r="A90" s="51" t="s">
        <v>32</v>
      </c>
      <c r="B90" s="31">
        <v>200</v>
      </c>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1"/>
      <c r="AC90" s="1"/>
    </row>
    <row r="91" spans="1:29" x14ac:dyDescent="0.25">
      <c r="A91" s="14"/>
      <c r="B91" s="13"/>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1"/>
      <c r="AC91" s="1"/>
    </row>
    <row r="92" spans="1:29" x14ac:dyDescent="0.25">
      <c r="A92" s="14" t="s">
        <v>80</v>
      </c>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1"/>
      <c r="AC92" s="1"/>
    </row>
    <row r="93" spans="1:29" x14ac:dyDescent="0.25">
      <c r="A93" s="3" t="s">
        <v>2</v>
      </c>
      <c r="B93" s="3" t="s">
        <v>3</v>
      </c>
      <c r="C93" s="112"/>
      <c r="D93" s="112"/>
      <c r="E93" s="112"/>
      <c r="F93" s="112"/>
      <c r="G93" s="112"/>
      <c r="H93" s="112" t="s">
        <v>9</v>
      </c>
      <c r="I93" s="20"/>
      <c r="J93" s="20"/>
      <c r="K93" s="20"/>
      <c r="L93" s="20"/>
      <c r="M93" s="20"/>
      <c r="N93" s="20"/>
      <c r="O93" s="20"/>
      <c r="P93" s="20"/>
      <c r="Q93" s="20"/>
      <c r="R93" s="20"/>
      <c r="S93" s="20"/>
      <c r="T93" s="20"/>
      <c r="U93" s="20"/>
      <c r="V93" s="20"/>
      <c r="W93" s="20"/>
      <c r="X93" s="20"/>
      <c r="Y93" s="20"/>
      <c r="Z93" s="20"/>
      <c r="AA93" s="20"/>
      <c r="AB93" s="1"/>
      <c r="AC93" s="1"/>
    </row>
    <row r="94" spans="1:29" x14ac:dyDescent="0.25">
      <c r="A94" s="22"/>
      <c r="B94" s="22"/>
      <c r="C94" s="3" t="s">
        <v>10</v>
      </c>
      <c r="D94" s="3" t="s">
        <v>11</v>
      </c>
      <c r="E94" s="3" t="s">
        <v>12</v>
      </c>
      <c r="F94" s="3" t="s">
        <v>13</v>
      </c>
      <c r="G94" s="3" t="s">
        <v>14</v>
      </c>
      <c r="H94" s="112"/>
      <c r="I94" s="20"/>
      <c r="J94" s="20"/>
      <c r="K94" s="20"/>
      <c r="L94" s="20"/>
      <c r="M94" s="20"/>
      <c r="N94" s="20"/>
      <c r="O94" s="20"/>
      <c r="P94" s="20"/>
      <c r="Q94" s="20"/>
      <c r="R94" s="20"/>
      <c r="S94" s="20"/>
      <c r="T94" s="20"/>
      <c r="U94" s="20"/>
      <c r="V94" s="20"/>
      <c r="W94" s="20"/>
      <c r="X94" s="20"/>
      <c r="Y94" s="20"/>
      <c r="Z94" s="20"/>
      <c r="AA94" s="20"/>
      <c r="AB94" s="1"/>
      <c r="AC94" s="1"/>
    </row>
    <row r="95" spans="1:29" x14ac:dyDescent="0.25">
      <c r="A95" s="3">
        <v>1</v>
      </c>
      <c r="B95" s="4" t="s">
        <v>81</v>
      </c>
      <c r="C95" s="3">
        <v>1</v>
      </c>
      <c r="D95" s="26">
        <v>100</v>
      </c>
      <c r="E95" s="26">
        <v>3</v>
      </c>
      <c r="F95" s="26">
        <v>300</v>
      </c>
      <c r="G95" s="47">
        <v>1997</v>
      </c>
      <c r="H95" s="3" t="s">
        <v>17</v>
      </c>
      <c r="I95" s="20"/>
      <c r="J95" s="20"/>
      <c r="K95" s="20"/>
      <c r="L95" s="20"/>
      <c r="M95" s="20"/>
      <c r="N95" s="20"/>
      <c r="O95" s="20"/>
      <c r="P95" s="20"/>
      <c r="Q95" s="20"/>
      <c r="R95" s="20"/>
      <c r="S95" s="20"/>
      <c r="T95" s="20"/>
      <c r="U95" s="20"/>
      <c r="V95" s="20"/>
      <c r="W95" s="20"/>
      <c r="X95" s="20"/>
      <c r="Y95" s="20"/>
      <c r="Z95" s="20"/>
      <c r="AA95" s="20"/>
      <c r="AB95" s="1"/>
      <c r="AC95" s="1"/>
    </row>
    <row r="96" spans="1:29" x14ac:dyDescent="0.25">
      <c r="A96" s="3">
        <v>2</v>
      </c>
      <c r="B96" s="4" t="s">
        <v>82</v>
      </c>
      <c r="C96" s="3">
        <v>1</v>
      </c>
      <c r="D96" s="26">
        <v>33.200000000000003</v>
      </c>
      <c r="E96" s="26">
        <v>9.5</v>
      </c>
      <c r="F96" s="26">
        <v>315.40000000000003</v>
      </c>
      <c r="G96" s="47">
        <v>1997</v>
      </c>
      <c r="H96" s="3" t="s">
        <v>17</v>
      </c>
      <c r="I96" s="20"/>
      <c r="J96" s="20"/>
      <c r="K96" s="20"/>
      <c r="L96" s="20"/>
      <c r="M96" s="20"/>
      <c r="N96" s="20"/>
      <c r="O96" s="20"/>
      <c r="P96" s="20"/>
      <c r="Q96" s="20"/>
      <c r="R96" s="20"/>
      <c r="S96" s="20"/>
      <c r="T96" s="20"/>
      <c r="U96" s="20"/>
      <c r="V96" s="20"/>
      <c r="W96" s="20"/>
      <c r="X96" s="20"/>
      <c r="Y96" s="20"/>
      <c r="Z96" s="20"/>
      <c r="AA96" s="20"/>
      <c r="AB96" s="1"/>
      <c r="AC96" s="1"/>
    </row>
    <row r="97" spans="1:29" x14ac:dyDescent="0.25">
      <c r="A97" s="3">
        <v>3</v>
      </c>
      <c r="B97" s="4" t="s">
        <v>83</v>
      </c>
      <c r="C97" s="3">
        <v>1</v>
      </c>
      <c r="D97" s="26">
        <v>33.200000000000003</v>
      </c>
      <c r="E97" s="26">
        <v>9.5</v>
      </c>
      <c r="F97" s="26">
        <v>315.40000000000003</v>
      </c>
      <c r="G97" s="47">
        <v>1997</v>
      </c>
      <c r="H97" s="3" t="s">
        <v>17</v>
      </c>
      <c r="I97" s="20"/>
      <c r="J97" s="20"/>
      <c r="K97" s="20"/>
      <c r="L97" s="20"/>
      <c r="M97" s="20"/>
      <c r="N97" s="20"/>
      <c r="O97" s="20"/>
      <c r="P97" s="20"/>
      <c r="Q97" s="20"/>
      <c r="R97" s="20"/>
      <c r="S97" s="20"/>
      <c r="T97" s="20"/>
      <c r="U97" s="20"/>
      <c r="V97" s="20"/>
      <c r="W97" s="20"/>
      <c r="X97" s="20"/>
      <c r="Y97" s="20"/>
      <c r="Z97" s="20"/>
      <c r="AA97" s="20"/>
      <c r="AB97" s="1"/>
      <c r="AC97" s="1"/>
    </row>
    <row r="98" spans="1:29" x14ac:dyDescent="0.25">
      <c r="A98" s="3">
        <v>4</v>
      </c>
      <c r="B98" s="4" t="s">
        <v>84</v>
      </c>
      <c r="C98" s="3">
        <v>1</v>
      </c>
      <c r="D98" s="26">
        <v>33.200000000000003</v>
      </c>
      <c r="E98" s="26">
        <v>9.5</v>
      </c>
      <c r="F98" s="26">
        <v>315.40000000000003</v>
      </c>
      <c r="G98" s="47">
        <v>1997</v>
      </c>
      <c r="H98" s="3" t="s">
        <v>17</v>
      </c>
      <c r="I98" s="20"/>
      <c r="J98" s="20"/>
      <c r="K98" s="20"/>
      <c r="L98" s="20"/>
      <c r="M98" s="20"/>
      <c r="N98" s="20"/>
      <c r="O98" s="20"/>
      <c r="P98" s="20"/>
      <c r="Q98" s="20"/>
      <c r="R98" s="20"/>
      <c r="S98" s="20"/>
      <c r="T98" s="20"/>
      <c r="U98" s="20"/>
      <c r="V98" s="20"/>
      <c r="W98" s="20"/>
      <c r="X98" s="20"/>
      <c r="Y98" s="20"/>
      <c r="Z98" s="20"/>
      <c r="AA98" s="20"/>
      <c r="AB98" s="1"/>
      <c r="AC98" s="1"/>
    </row>
    <row r="99" spans="1:29" x14ac:dyDescent="0.25">
      <c r="A99" s="3">
        <v>5</v>
      </c>
      <c r="B99" s="4" t="s">
        <v>85</v>
      </c>
      <c r="C99" s="3">
        <v>1</v>
      </c>
      <c r="D99" s="26">
        <v>33.200000000000003</v>
      </c>
      <c r="E99" s="26">
        <v>9.5</v>
      </c>
      <c r="F99" s="26">
        <v>315.40000000000003</v>
      </c>
      <c r="G99" s="47">
        <v>1997</v>
      </c>
      <c r="H99" s="3" t="s">
        <v>17</v>
      </c>
      <c r="I99" s="20"/>
      <c r="J99" s="20"/>
      <c r="K99" s="20"/>
      <c r="L99" s="20"/>
      <c r="M99" s="20"/>
      <c r="N99" s="20"/>
      <c r="O99" s="20"/>
      <c r="P99" s="20"/>
      <c r="Q99" s="20"/>
      <c r="R99" s="20"/>
      <c r="S99" s="20"/>
      <c r="T99" s="20"/>
      <c r="U99" s="20"/>
      <c r="V99" s="20"/>
      <c r="W99" s="20"/>
      <c r="X99" s="20"/>
      <c r="Y99" s="20"/>
      <c r="Z99" s="20"/>
      <c r="AA99" s="20"/>
      <c r="AB99" s="1"/>
      <c r="AC99" s="1"/>
    </row>
    <row r="100" spans="1:29" x14ac:dyDescent="0.25">
      <c r="A100" s="3">
        <v>6</v>
      </c>
      <c r="B100" s="4" t="s">
        <v>86</v>
      </c>
      <c r="C100" s="3">
        <v>1</v>
      </c>
      <c r="D100" s="26">
        <v>33.200000000000003</v>
      </c>
      <c r="E100" s="26">
        <v>9.5</v>
      </c>
      <c r="F100" s="26">
        <v>315.40000000000003</v>
      </c>
      <c r="G100" s="47">
        <v>1997</v>
      </c>
      <c r="H100" s="3" t="s">
        <v>17</v>
      </c>
      <c r="I100" s="20"/>
      <c r="J100" s="20"/>
      <c r="K100" s="20"/>
      <c r="L100" s="20"/>
      <c r="M100" s="20"/>
      <c r="N100" s="20"/>
      <c r="O100" s="20"/>
      <c r="P100" s="20"/>
      <c r="Q100" s="20"/>
      <c r="R100" s="20"/>
      <c r="S100" s="20"/>
      <c r="T100" s="20"/>
      <c r="U100" s="20"/>
      <c r="V100" s="20"/>
      <c r="W100" s="20"/>
      <c r="X100" s="20"/>
      <c r="Y100" s="20"/>
      <c r="Z100" s="20"/>
      <c r="AA100" s="20"/>
      <c r="AB100" s="1"/>
      <c r="AC100" s="1"/>
    </row>
    <row r="101" spans="1:29" x14ac:dyDescent="0.25">
      <c r="A101" s="5">
        <v>8</v>
      </c>
      <c r="B101" s="4" t="s">
        <v>87</v>
      </c>
      <c r="C101" s="3">
        <v>1</v>
      </c>
      <c r="D101" s="26">
        <v>33.299999999999997</v>
      </c>
      <c r="E101" s="26">
        <v>4.7</v>
      </c>
      <c r="F101" s="26">
        <v>156.51</v>
      </c>
      <c r="G101" s="47">
        <v>1997</v>
      </c>
      <c r="H101" s="3" t="s">
        <v>17</v>
      </c>
      <c r="I101" s="20"/>
      <c r="J101" s="20"/>
      <c r="K101" s="20"/>
      <c r="L101" s="20"/>
      <c r="M101" s="20"/>
      <c r="N101" s="20"/>
      <c r="O101" s="20"/>
      <c r="P101" s="20"/>
      <c r="Q101" s="20"/>
      <c r="R101" s="20"/>
      <c r="S101" s="20"/>
      <c r="T101" s="20"/>
      <c r="U101" s="20"/>
      <c r="V101" s="20"/>
      <c r="W101" s="20"/>
      <c r="X101" s="20"/>
      <c r="Y101" s="20"/>
      <c r="Z101" s="20"/>
      <c r="AA101" s="20"/>
      <c r="AB101" s="1"/>
      <c r="AC101" s="1"/>
    </row>
    <row r="102" spans="1:29" x14ac:dyDescent="0.25">
      <c r="A102" s="3">
        <v>9</v>
      </c>
      <c r="B102" s="4" t="s">
        <v>88</v>
      </c>
      <c r="C102" s="3">
        <v>1</v>
      </c>
      <c r="D102" s="26">
        <v>16.100000000000001</v>
      </c>
      <c r="E102" s="26">
        <v>4.2</v>
      </c>
      <c r="F102" s="26">
        <v>67.62</v>
      </c>
      <c r="G102" s="47">
        <v>2012</v>
      </c>
      <c r="H102" s="3" t="s">
        <v>17</v>
      </c>
      <c r="I102" s="20"/>
      <c r="J102" s="20"/>
      <c r="K102" s="20"/>
      <c r="L102" s="20"/>
      <c r="M102" s="20"/>
      <c r="N102" s="20"/>
      <c r="O102" s="20"/>
      <c r="P102" s="20"/>
      <c r="Q102" s="20"/>
      <c r="R102" s="20"/>
      <c r="S102" s="20"/>
      <c r="T102" s="20"/>
      <c r="U102" s="20"/>
      <c r="V102" s="20"/>
      <c r="W102" s="20"/>
      <c r="X102" s="20"/>
      <c r="Y102" s="20"/>
      <c r="Z102" s="20"/>
      <c r="AA102" s="20"/>
      <c r="AB102" s="1"/>
      <c r="AC102" s="1"/>
    </row>
    <row r="103" spans="1:29" x14ac:dyDescent="0.25">
      <c r="A103" s="3">
        <v>10</v>
      </c>
      <c r="B103" s="4" t="s">
        <v>89</v>
      </c>
      <c r="C103" s="3">
        <v>1</v>
      </c>
      <c r="D103" s="26">
        <v>23.6</v>
      </c>
      <c r="E103" s="26">
        <v>3.8</v>
      </c>
      <c r="F103" s="26">
        <v>89.68</v>
      </c>
      <c r="G103" s="47">
        <v>2012</v>
      </c>
      <c r="H103" s="3" t="s">
        <v>17</v>
      </c>
      <c r="I103" s="20"/>
      <c r="J103" s="20"/>
      <c r="K103" s="20"/>
      <c r="L103" s="20"/>
      <c r="M103" s="20"/>
      <c r="N103" s="20"/>
      <c r="O103" s="20"/>
      <c r="P103" s="20"/>
      <c r="Q103" s="20"/>
      <c r="R103" s="20"/>
      <c r="S103" s="20"/>
      <c r="T103" s="20"/>
      <c r="U103" s="20"/>
      <c r="V103" s="20"/>
      <c r="W103" s="20"/>
      <c r="X103" s="20"/>
      <c r="Y103" s="20"/>
      <c r="Z103" s="20"/>
      <c r="AA103" s="20"/>
      <c r="AB103" s="1"/>
      <c r="AC103" s="1"/>
    </row>
    <row r="104" spans="1:29" x14ac:dyDescent="0.25">
      <c r="A104" s="3">
        <v>11</v>
      </c>
      <c r="B104" s="4" t="s">
        <v>90</v>
      </c>
      <c r="C104" s="3">
        <v>1</v>
      </c>
      <c r="D104" s="26">
        <v>10.1</v>
      </c>
      <c r="E104" s="26">
        <v>3.85</v>
      </c>
      <c r="F104" s="26">
        <v>38.884999999999998</v>
      </c>
      <c r="G104" s="47">
        <v>2012</v>
      </c>
      <c r="H104" s="3" t="s">
        <v>17</v>
      </c>
      <c r="I104" s="20"/>
      <c r="J104" s="20"/>
      <c r="K104" s="20"/>
      <c r="L104" s="20"/>
      <c r="M104" s="20"/>
      <c r="N104" s="20"/>
      <c r="O104" s="20"/>
      <c r="P104" s="20"/>
      <c r="Q104" s="20"/>
      <c r="R104" s="20"/>
      <c r="S104" s="20"/>
      <c r="T104" s="20"/>
      <c r="U104" s="20"/>
      <c r="V104" s="20"/>
      <c r="W104" s="20"/>
      <c r="X104" s="20"/>
      <c r="Y104" s="20"/>
      <c r="Z104" s="20"/>
      <c r="AA104" s="20"/>
      <c r="AB104" s="1"/>
      <c r="AC104" s="1"/>
    </row>
    <row r="105" spans="1:29" x14ac:dyDescent="0.25">
      <c r="A105" s="3">
        <v>12</v>
      </c>
      <c r="B105" s="6" t="s">
        <v>91</v>
      </c>
      <c r="C105" s="3">
        <v>1</v>
      </c>
      <c r="D105" s="26">
        <v>31.5</v>
      </c>
      <c r="E105" s="26">
        <v>5</v>
      </c>
      <c r="F105" s="26">
        <v>157.5</v>
      </c>
      <c r="G105" s="47">
        <v>1997</v>
      </c>
      <c r="H105" s="3" t="s">
        <v>17</v>
      </c>
      <c r="I105" s="20"/>
      <c r="J105" s="20"/>
      <c r="K105" s="20"/>
      <c r="L105" s="20"/>
      <c r="M105" s="20"/>
      <c r="N105" s="20"/>
      <c r="O105" s="20"/>
      <c r="P105" s="20"/>
      <c r="Q105" s="20"/>
      <c r="R105" s="20"/>
      <c r="S105" s="20"/>
      <c r="T105" s="20"/>
      <c r="U105" s="20"/>
      <c r="V105" s="20"/>
      <c r="W105" s="20"/>
      <c r="X105" s="20"/>
      <c r="Y105" s="20"/>
      <c r="Z105" s="20"/>
      <c r="AA105" s="20"/>
      <c r="AB105" s="1"/>
      <c r="AC105" s="1"/>
    </row>
    <row r="106" spans="1:29" x14ac:dyDescent="0.25">
      <c r="A106" s="3">
        <v>13</v>
      </c>
      <c r="B106" s="6" t="s">
        <v>92</v>
      </c>
      <c r="C106" s="3">
        <v>1</v>
      </c>
      <c r="D106" s="26">
        <v>31.5</v>
      </c>
      <c r="E106" s="26">
        <v>5</v>
      </c>
      <c r="F106" s="26">
        <v>157.5</v>
      </c>
      <c r="G106" s="47">
        <v>1997</v>
      </c>
      <c r="H106" s="3" t="s">
        <v>17</v>
      </c>
      <c r="I106" s="20"/>
      <c r="J106" s="20"/>
      <c r="K106" s="20"/>
      <c r="L106" s="20"/>
      <c r="M106" s="20"/>
      <c r="N106" s="20"/>
      <c r="O106" s="20"/>
      <c r="P106" s="20"/>
      <c r="Q106" s="20"/>
      <c r="R106" s="20"/>
      <c r="S106" s="20"/>
      <c r="T106" s="20"/>
      <c r="U106" s="20"/>
      <c r="V106" s="20"/>
      <c r="W106" s="20"/>
      <c r="X106" s="20"/>
      <c r="Y106" s="20"/>
      <c r="Z106" s="20"/>
      <c r="AA106" s="20"/>
      <c r="AB106" s="1"/>
      <c r="AC106" s="1"/>
    </row>
    <row r="107" spans="1:29" x14ac:dyDescent="0.25">
      <c r="A107" s="3">
        <v>14</v>
      </c>
      <c r="B107" s="6" t="s">
        <v>93</v>
      </c>
      <c r="C107" s="3">
        <v>1</v>
      </c>
      <c r="D107" s="26">
        <v>33</v>
      </c>
      <c r="E107" s="26">
        <v>18.600000000000001</v>
      </c>
      <c r="F107" s="26">
        <v>613.80000000000007</v>
      </c>
      <c r="G107" s="47">
        <v>2012</v>
      </c>
      <c r="H107" s="3" t="s">
        <v>17</v>
      </c>
      <c r="I107" s="20"/>
      <c r="J107" s="20"/>
      <c r="K107" s="20"/>
      <c r="L107" s="20"/>
      <c r="M107" s="20"/>
      <c r="N107" s="20"/>
      <c r="O107" s="20"/>
      <c r="P107" s="20"/>
      <c r="Q107" s="20"/>
      <c r="R107" s="20"/>
      <c r="S107" s="20"/>
      <c r="T107" s="20"/>
      <c r="U107" s="20"/>
      <c r="V107" s="20"/>
      <c r="W107" s="20"/>
      <c r="X107" s="20"/>
      <c r="Y107" s="20"/>
      <c r="Z107" s="20"/>
      <c r="AA107" s="20"/>
      <c r="AB107" s="1"/>
      <c r="AC107" s="1"/>
    </row>
    <row r="108" spans="1:29" x14ac:dyDescent="0.25">
      <c r="A108" s="3"/>
      <c r="B108" s="4"/>
      <c r="C108" s="3"/>
      <c r="D108" s="3"/>
      <c r="E108" s="3"/>
      <c r="F108" s="10">
        <v>3158.4950000000008</v>
      </c>
      <c r="G108" s="10"/>
      <c r="H108" s="22"/>
      <c r="I108" s="20"/>
      <c r="J108" s="20"/>
      <c r="K108" s="20"/>
      <c r="L108" s="20"/>
      <c r="M108" s="20"/>
      <c r="N108" s="20"/>
      <c r="O108" s="20"/>
      <c r="P108" s="20"/>
      <c r="Q108" s="20"/>
      <c r="R108" s="20"/>
      <c r="S108" s="20"/>
      <c r="T108" s="20"/>
      <c r="U108" s="20"/>
      <c r="V108" s="20"/>
      <c r="W108" s="20"/>
      <c r="X108" s="20"/>
      <c r="Y108" s="20"/>
      <c r="Z108" s="20"/>
      <c r="AA108" s="20"/>
      <c r="AB108" s="1"/>
      <c r="AC108" s="12"/>
    </row>
    <row r="109" spans="1:29" ht="30" x14ac:dyDescent="0.25">
      <c r="A109" s="51" t="s">
        <v>32</v>
      </c>
      <c r="B109" s="31">
        <v>3158.4950000000008</v>
      </c>
      <c r="C109" s="20"/>
      <c r="D109" s="9"/>
      <c r="E109" s="9"/>
      <c r="F109" s="20"/>
      <c r="G109" s="20"/>
      <c r="H109" s="20"/>
      <c r="I109" s="20"/>
      <c r="J109" s="20"/>
      <c r="K109" s="20"/>
      <c r="L109" s="20"/>
      <c r="M109" s="20"/>
      <c r="N109" s="20"/>
      <c r="O109" s="20"/>
      <c r="P109" s="20"/>
      <c r="Q109" s="20"/>
      <c r="R109" s="20"/>
      <c r="S109" s="20"/>
      <c r="T109" s="20"/>
      <c r="U109" s="20"/>
      <c r="V109" s="20"/>
      <c r="W109" s="20"/>
      <c r="X109" s="20"/>
      <c r="Y109" s="20"/>
      <c r="Z109" s="20"/>
      <c r="AA109" s="20"/>
      <c r="AB109" s="1"/>
      <c r="AC109" s="12"/>
    </row>
    <row r="110" spans="1:29" x14ac:dyDescent="0.25">
      <c r="A110" s="14"/>
      <c r="B110" s="31"/>
      <c r="C110" s="20"/>
      <c r="D110" s="9"/>
      <c r="E110" s="9"/>
      <c r="F110" s="20"/>
      <c r="G110" s="20"/>
      <c r="H110" s="20"/>
      <c r="I110" s="20"/>
      <c r="J110" s="20"/>
      <c r="K110" s="20"/>
      <c r="L110" s="20"/>
      <c r="M110" s="20"/>
      <c r="N110" s="20"/>
      <c r="O110" s="20"/>
      <c r="P110" s="20"/>
      <c r="Q110" s="20"/>
      <c r="R110" s="20"/>
      <c r="S110" s="20"/>
      <c r="T110" s="20"/>
      <c r="U110" s="20"/>
      <c r="V110" s="20"/>
      <c r="W110" s="20"/>
      <c r="X110" s="20"/>
      <c r="Y110" s="20"/>
      <c r="Z110" s="20"/>
      <c r="AA110" s="20"/>
      <c r="AB110" s="1"/>
      <c r="AC110" s="12"/>
    </row>
    <row r="111" spans="1:29" x14ac:dyDescent="0.25">
      <c r="A111" s="14" t="s">
        <v>94</v>
      </c>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1"/>
      <c r="AC111" s="12"/>
    </row>
    <row r="112" spans="1:29" x14ac:dyDescent="0.25">
      <c r="A112" s="3" t="s">
        <v>2</v>
      </c>
      <c r="B112" s="3" t="s">
        <v>3</v>
      </c>
      <c r="C112" s="112"/>
      <c r="D112" s="112"/>
      <c r="E112" s="112"/>
      <c r="F112" s="112"/>
      <c r="G112" s="112"/>
      <c r="H112" s="112"/>
      <c r="I112" s="20"/>
      <c r="J112" s="20"/>
      <c r="K112" s="20"/>
      <c r="L112" s="20"/>
      <c r="M112" s="20"/>
      <c r="N112" s="20"/>
      <c r="O112" s="20"/>
      <c r="P112" s="20"/>
      <c r="Q112" s="20"/>
      <c r="R112" s="20"/>
      <c r="S112" s="20"/>
      <c r="T112" s="20"/>
      <c r="U112" s="20"/>
      <c r="V112" s="20"/>
      <c r="W112" s="20"/>
      <c r="X112" s="20"/>
      <c r="Y112" s="20"/>
      <c r="Z112" s="20"/>
      <c r="AA112" s="20"/>
      <c r="AB112" s="1"/>
      <c r="AC112" s="12"/>
    </row>
    <row r="113" spans="1:29" x14ac:dyDescent="0.25">
      <c r="A113" s="22"/>
      <c r="B113" s="22"/>
      <c r="C113" s="3" t="s">
        <v>10</v>
      </c>
      <c r="D113" s="3" t="s">
        <v>11</v>
      </c>
      <c r="E113" s="3" t="s">
        <v>12</v>
      </c>
      <c r="F113" s="3" t="s">
        <v>13</v>
      </c>
      <c r="G113" s="3" t="s">
        <v>14</v>
      </c>
      <c r="H113" s="3" t="s">
        <v>9</v>
      </c>
      <c r="I113" s="20"/>
      <c r="J113" s="20"/>
      <c r="K113" s="20"/>
      <c r="L113" s="20"/>
      <c r="M113" s="20"/>
      <c r="N113" s="20"/>
      <c r="O113" s="20"/>
      <c r="P113" s="20"/>
      <c r="Q113" s="20"/>
      <c r="R113" s="20"/>
      <c r="S113" s="20"/>
      <c r="T113" s="20"/>
      <c r="U113" s="20"/>
      <c r="V113" s="20"/>
      <c r="W113" s="20"/>
      <c r="X113" s="20"/>
      <c r="Y113" s="20"/>
      <c r="Z113" s="20"/>
      <c r="AA113" s="20"/>
      <c r="AB113" s="1"/>
      <c r="AC113" s="12"/>
    </row>
    <row r="114" spans="1:29" x14ac:dyDescent="0.25">
      <c r="A114" s="3">
        <v>1</v>
      </c>
      <c r="B114" s="4" t="s">
        <v>94</v>
      </c>
      <c r="C114" s="3">
        <v>1</v>
      </c>
      <c r="D114" s="26">
        <v>39</v>
      </c>
      <c r="E114" s="26">
        <v>20.5</v>
      </c>
      <c r="F114" s="10">
        <v>799.5</v>
      </c>
      <c r="G114" s="3">
        <v>2021</v>
      </c>
      <c r="H114" s="3" t="s">
        <v>30</v>
      </c>
      <c r="I114" s="20"/>
      <c r="J114" s="20"/>
      <c r="K114" s="20"/>
      <c r="L114" s="20"/>
      <c r="M114" s="20"/>
      <c r="N114" s="20"/>
      <c r="O114" s="20"/>
      <c r="P114" s="20"/>
      <c r="Q114" s="20"/>
      <c r="R114" s="20"/>
      <c r="S114" s="20"/>
      <c r="T114" s="20"/>
      <c r="U114" s="20"/>
      <c r="V114" s="20"/>
      <c r="W114" s="20"/>
      <c r="X114" s="20"/>
      <c r="Y114" s="20"/>
      <c r="Z114" s="20"/>
      <c r="AA114" s="20"/>
      <c r="AB114" s="1"/>
      <c r="AC114" s="12"/>
    </row>
    <row r="115" spans="1:29" ht="30" x14ac:dyDescent="0.25">
      <c r="A115" s="51" t="s">
        <v>32</v>
      </c>
      <c r="B115" s="31">
        <v>799.5</v>
      </c>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1"/>
      <c r="AC115" s="12"/>
    </row>
    <row r="116" spans="1:29" x14ac:dyDescent="0.25">
      <c r="A116" s="14"/>
      <c r="B116" s="31"/>
      <c r="C116" s="20"/>
      <c r="D116" s="9"/>
      <c r="E116" s="9"/>
      <c r="F116" s="20"/>
      <c r="G116" s="20"/>
      <c r="H116" s="20"/>
      <c r="I116" s="20"/>
      <c r="J116" s="20"/>
      <c r="K116" s="20"/>
      <c r="L116" s="20"/>
      <c r="M116" s="20"/>
      <c r="N116" s="20"/>
      <c r="O116" s="20"/>
      <c r="P116" s="20"/>
      <c r="Q116" s="20"/>
      <c r="R116" s="20"/>
      <c r="S116" s="20"/>
      <c r="T116" s="20"/>
      <c r="U116" s="20"/>
      <c r="V116" s="20"/>
      <c r="W116" s="20"/>
      <c r="X116" s="20"/>
      <c r="Y116" s="20"/>
      <c r="Z116" s="20"/>
      <c r="AA116" s="20"/>
      <c r="AB116" s="1"/>
      <c r="AC116" s="12"/>
    </row>
    <row r="117" spans="1:29" x14ac:dyDescent="0.25">
      <c r="A117" s="14"/>
      <c r="B117" s="16"/>
      <c r="C117" s="20"/>
      <c r="D117" s="9"/>
      <c r="E117" s="9"/>
      <c r="F117" s="20"/>
      <c r="G117" s="20"/>
      <c r="H117" s="20"/>
      <c r="I117" s="20"/>
      <c r="J117" s="20"/>
      <c r="K117" s="20"/>
      <c r="L117" s="20"/>
      <c r="M117" s="20"/>
      <c r="N117" s="20"/>
      <c r="O117" s="20"/>
      <c r="P117" s="20"/>
      <c r="Q117" s="20"/>
      <c r="R117" s="20"/>
      <c r="S117" s="20"/>
      <c r="T117" s="20"/>
      <c r="U117" s="20"/>
      <c r="V117" s="20"/>
      <c r="W117" s="20"/>
      <c r="X117" s="20"/>
      <c r="Y117" s="20"/>
      <c r="Z117" s="20"/>
      <c r="AA117" s="20"/>
      <c r="AB117" s="1"/>
      <c r="AC117" s="12"/>
    </row>
    <row r="118" spans="1:29" ht="60" x14ac:dyDescent="0.25">
      <c r="A118" s="17" t="s">
        <v>95</v>
      </c>
      <c r="B118" s="33">
        <v>60565.345000000001</v>
      </c>
      <c r="C118" s="18"/>
      <c r="D118" s="20"/>
      <c r="E118" s="9"/>
      <c r="F118" s="20"/>
      <c r="G118" s="20"/>
      <c r="H118" s="20"/>
      <c r="I118" s="20"/>
      <c r="J118" s="20"/>
      <c r="K118" s="20"/>
      <c r="L118" s="20"/>
      <c r="M118" s="20"/>
      <c r="N118" s="20"/>
      <c r="O118" s="20"/>
      <c r="P118" s="20"/>
      <c r="Q118" s="20"/>
      <c r="R118" s="20"/>
      <c r="S118" s="20"/>
      <c r="T118" s="20"/>
      <c r="U118" s="20"/>
      <c r="V118" s="20"/>
      <c r="W118" s="20"/>
      <c r="X118" s="20"/>
      <c r="Y118" s="20"/>
      <c r="Z118" s="20"/>
      <c r="AA118" s="20"/>
      <c r="AB118" s="1"/>
      <c r="AC118" s="1"/>
    </row>
    <row r="119" spans="1:29" ht="60" x14ac:dyDescent="0.25">
      <c r="A119" s="17" t="s">
        <v>96</v>
      </c>
      <c r="B119" s="34">
        <v>14.969190558576372</v>
      </c>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1"/>
      <c r="AC119" s="1"/>
    </row>
    <row r="120" spans="1:29" x14ac:dyDescent="0.25">
      <c r="A120" s="3" t="s">
        <v>2</v>
      </c>
      <c r="B120" s="3" t="s">
        <v>3</v>
      </c>
      <c r="C120" s="3" t="s">
        <v>10</v>
      </c>
      <c r="D120" s="3" t="s">
        <v>11</v>
      </c>
      <c r="E120" s="3" t="s">
        <v>12</v>
      </c>
      <c r="F120" s="3" t="s">
        <v>13</v>
      </c>
      <c r="G120" s="3" t="s">
        <v>14</v>
      </c>
      <c r="H120" s="3" t="s">
        <v>9</v>
      </c>
      <c r="I120" s="20"/>
      <c r="J120" s="20"/>
      <c r="K120" s="20"/>
      <c r="L120" s="20"/>
      <c r="M120" s="20"/>
      <c r="N120" s="20"/>
      <c r="O120" s="20"/>
      <c r="P120" s="20"/>
      <c r="Q120" s="20"/>
      <c r="R120" s="20"/>
      <c r="S120" s="20"/>
      <c r="T120" s="20"/>
      <c r="U120" s="20"/>
      <c r="V120" s="20"/>
      <c r="W120" s="20"/>
      <c r="X120" s="20"/>
      <c r="Y120" s="20"/>
      <c r="Z120" s="20"/>
      <c r="AA120" s="20"/>
      <c r="AB120" s="1"/>
      <c r="AC120" s="1"/>
    </row>
    <row r="121" spans="1:29" ht="15.75" x14ac:dyDescent="0.25">
      <c r="A121" s="49" t="s">
        <v>97</v>
      </c>
      <c r="B121" s="38" t="s">
        <v>98</v>
      </c>
      <c r="C121" s="3">
        <v>1</v>
      </c>
      <c r="D121" s="3">
        <v>21</v>
      </c>
      <c r="E121" s="3">
        <v>9</v>
      </c>
      <c r="F121" s="3">
        <v>189</v>
      </c>
      <c r="G121" s="3">
        <v>1990</v>
      </c>
      <c r="H121" s="3" t="s">
        <v>30</v>
      </c>
      <c r="I121" s="20"/>
      <c r="J121" s="20"/>
      <c r="K121" s="20"/>
      <c r="L121" s="20"/>
      <c r="M121" s="20"/>
      <c r="N121" s="20"/>
      <c r="O121" s="20"/>
      <c r="P121" s="20"/>
      <c r="Q121" s="20"/>
      <c r="R121" s="20"/>
      <c r="S121" s="20"/>
      <c r="T121" s="20"/>
      <c r="U121" s="20"/>
      <c r="V121" s="20"/>
      <c r="W121" s="20"/>
      <c r="X121" s="20"/>
      <c r="Y121" s="20"/>
      <c r="Z121" s="20"/>
      <c r="AA121" s="20"/>
      <c r="AB121" s="1"/>
      <c r="AC121" s="1"/>
    </row>
    <row r="122" spans="1:29" ht="15.75" x14ac:dyDescent="0.25">
      <c r="A122" s="50"/>
      <c r="B122" s="38" t="s">
        <v>99</v>
      </c>
      <c r="C122" s="3">
        <v>1</v>
      </c>
      <c r="D122" s="3">
        <v>13</v>
      </c>
      <c r="E122" s="3">
        <v>9</v>
      </c>
      <c r="F122" s="3">
        <v>117</v>
      </c>
      <c r="G122" s="3">
        <v>2010</v>
      </c>
      <c r="H122" s="3" t="s">
        <v>17</v>
      </c>
      <c r="I122" s="20"/>
      <c r="J122" s="20"/>
      <c r="K122" s="20"/>
      <c r="L122" s="20"/>
      <c r="M122" s="20"/>
      <c r="N122" s="20"/>
      <c r="O122" s="20"/>
      <c r="P122" s="20"/>
      <c r="Q122" s="20"/>
      <c r="R122" s="20"/>
      <c r="S122" s="20"/>
      <c r="T122" s="20"/>
      <c r="U122" s="20"/>
      <c r="V122" s="20"/>
      <c r="W122" s="20"/>
      <c r="X122" s="20"/>
      <c r="Y122" s="20"/>
      <c r="Z122" s="20"/>
      <c r="AA122" s="20"/>
      <c r="AB122" s="1"/>
      <c r="AC122" s="1"/>
    </row>
    <row r="123" spans="1:29" ht="15.75" x14ac:dyDescent="0.25">
      <c r="A123" s="50"/>
      <c r="B123" s="46"/>
      <c r="C123" s="22"/>
      <c r="D123" s="22"/>
      <c r="E123" s="22"/>
      <c r="F123" s="19">
        <v>306</v>
      </c>
      <c r="G123" s="19"/>
      <c r="H123" s="3"/>
      <c r="I123" s="20"/>
      <c r="J123" s="20"/>
      <c r="K123" s="20"/>
      <c r="L123" s="20"/>
      <c r="M123" s="20"/>
      <c r="N123" s="20"/>
      <c r="O123" s="20"/>
      <c r="P123" s="20"/>
      <c r="Q123" s="20"/>
      <c r="R123" s="20"/>
      <c r="S123" s="20"/>
      <c r="T123" s="20"/>
      <c r="U123" s="20"/>
      <c r="V123" s="20"/>
      <c r="W123" s="20"/>
      <c r="X123" s="20"/>
      <c r="Y123" s="20"/>
      <c r="Z123" s="20"/>
      <c r="AA123" s="20"/>
      <c r="AB123" s="1"/>
      <c r="AC123" s="1"/>
    </row>
    <row r="124" spans="1:29" ht="15.75" x14ac:dyDescent="0.25">
      <c r="A124" s="17"/>
      <c r="B124" s="34"/>
      <c r="C124" s="20"/>
      <c r="D124" s="20"/>
      <c r="E124" s="20"/>
      <c r="F124" s="18"/>
      <c r="G124" s="18"/>
      <c r="H124" s="20"/>
      <c r="I124" s="20"/>
      <c r="J124" s="20"/>
      <c r="K124" s="20"/>
      <c r="L124" s="20"/>
      <c r="M124" s="20"/>
      <c r="N124" s="20"/>
      <c r="O124" s="20"/>
      <c r="P124" s="20"/>
      <c r="Q124" s="20"/>
      <c r="R124" s="20"/>
      <c r="S124" s="20"/>
      <c r="T124" s="20"/>
      <c r="U124" s="20"/>
      <c r="V124" s="20"/>
      <c r="W124" s="20"/>
      <c r="X124" s="20"/>
      <c r="Y124" s="20"/>
      <c r="Z124" s="20"/>
      <c r="AA124" s="20"/>
      <c r="AB124" s="1"/>
      <c r="AC124" s="1"/>
    </row>
    <row r="125" spans="1:29" ht="15.75" x14ac:dyDescent="0.25">
      <c r="A125" s="17"/>
      <c r="B125" s="34"/>
      <c r="C125" s="20"/>
      <c r="D125" s="20"/>
      <c r="E125" s="20"/>
      <c r="F125" s="18"/>
      <c r="G125" s="18"/>
      <c r="H125" s="20"/>
      <c r="I125" s="20"/>
      <c r="J125" s="20"/>
      <c r="K125" s="20"/>
      <c r="L125" s="20"/>
      <c r="M125" s="20"/>
      <c r="N125" s="20"/>
      <c r="O125" s="20"/>
      <c r="P125" s="20"/>
      <c r="Q125" s="20"/>
      <c r="R125" s="20"/>
      <c r="S125" s="20"/>
      <c r="T125" s="20"/>
      <c r="U125" s="20"/>
      <c r="V125" s="20"/>
      <c r="W125" s="20"/>
      <c r="X125" s="20"/>
      <c r="Y125" s="20"/>
      <c r="Z125" s="20"/>
      <c r="AA125" s="20"/>
      <c r="AB125" s="1"/>
      <c r="AC125" s="1"/>
    </row>
    <row r="126" spans="1:29" ht="15.75" x14ac:dyDescent="0.25">
      <c r="A126" s="17"/>
      <c r="B126" s="34"/>
      <c r="C126" s="20"/>
      <c r="D126" s="20"/>
      <c r="E126" s="20"/>
      <c r="F126" s="18"/>
      <c r="G126" s="18"/>
      <c r="H126" s="20"/>
      <c r="I126" s="20"/>
      <c r="J126" s="20"/>
      <c r="K126" s="20"/>
      <c r="L126" s="20"/>
      <c r="M126" s="20"/>
      <c r="N126" s="20"/>
      <c r="O126" s="20"/>
      <c r="P126" s="20"/>
      <c r="Q126" s="20"/>
      <c r="R126" s="20"/>
      <c r="S126" s="20"/>
      <c r="T126" s="20"/>
      <c r="U126" s="20"/>
      <c r="V126" s="20"/>
      <c r="W126" s="20"/>
      <c r="X126" s="20"/>
      <c r="Y126" s="20"/>
      <c r="Z126" s="20"/>
      <c r="AA126" s="20"/>
      <c r="AB126" s="1"/>
      <c r="AC126" s="1"/>
    </row>
    <row r="127" spans="1:29" x14ac:dyDescent="0.2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1"/>
      <c r="AC127" s="1"/>
    </row>
    <row r="128" spans="1:29" x14ac:dyDescent="0.25">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1"/>
      <c r="AC128" s="1"/>
    </row>
    <row r="129" spans="1:27" x14ac:dyDescent="0.2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row>
    <row r="130" spans="1:27" x14ac:dyDescent="0.2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row>
    <row r="131" spans="1:27" ht="18.75" x14ac:dyDescent="0.25">
      <c r="A131" s="117" t="s">
        <v>0</v>
      </c>
      <c r="B131" s="117"/>
      <c r="C131" s="117"/>
      <c r="D131" s="117"/>
      <c r="E131" s="117"/>
      <c r="F131" s="117"/>
      <c r="G131" s="117"/>
      <c r="H131" s="117"/>
      <c r="I131" s="117"/>
      <c r="J131" s="117"/>
      <c r="K131" s="117"/>
      <c r="L131" s="117"/>
      <c r="M131" s="117"/>
      <c r="N131" s="117"/>
      <c r="O131" s="117"/>
      <c r="P131" s="117"/>
      <c r="Q131" s="117"/>
      <c r="R131" s="117"/>
      <c r="S131" s="117"/>
      <c r="T131" s="117"/>
      <c r="U131" s="117"/>
      <c r="V131" s="117"/>
      <c r="W131" s="117"/>
      <c r="X131" s="117"/>
      <c r="Y131" s="117"/>
      <c r="Z131" s="117"/>
      <c r="AA131" s="40"/>
    </row>
    <row r="132" spans="1:27" ht="15.75" x14ac:dyDescent="0.25">
      <c r="A132" s="118" t="s">
        <v>100</v>
      </c>
      <c r="B132" s="11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41"/>
    </row>
    <row r="133" spans="1:27" x14ac:dyDescent="0.25">
      <c r="A133" s="14"/>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1"/>
      <c r="AA133" s="21"/>
    </row>
    <row r="134" spans="1:27" x14ac:dyDescent="0.25">
      <c r="A134" s="3" t="s">
        <v>2</v>
      </c>
      <c r="B134" s="3" t="s">
        <v>3</v>
      </c>
      <c r="C134" s="112" t="s">
        <v>4</v>
      </c>
      <c r="D134" s="112"/>
      <c r="E134" s="112"/>
      <c r="F134" s="112"/>
      <c r="G134" s="3"/>
      <c r="H134" s="112" t="s">
        <v>5</v>
      </c>
      <c r="I134" s="112"/>
      <c r="J134" s="112"/>
      <c r="K134" s="112"/>
      <c r="L134" s="3"/>
      <c r="M134" s="112" t="s">
        <v>6</v>
      </c>
      <c r="N134" s="112"/>
      <c r="O134" s="112"/>
      <c r="P134" s="112"/>
      <c r="Q134" s="3"/>
      <c r="R134" s="112" t="s">
        <v>7</v>
      </c>
      <c r="S134" s="112"/>
      <c r="T134" s="112"/>
      <c r="U134" s="112"/>
      <c r="V134" s="3"/>
      <c r="W134" s="112" t="s">
        <v>8</v>
      </c>
      <c r="X134" s="112"/>
      <c r="Y134" s="112"/>
      <c r="Z134" s="112"/>
      <c r="AA134" s="7"/>
    </row>
    <row r="135" spans="1:27" x14ac:dyDescent="0.25">
      <c r="A135" s="22"/>
      <c r="B135" s="22"/>
      <c r="C135" s="3" t="s">
        <v>10</v>
      </c>
      <c r="D135" s="3" t="s">
        <v>11</v>
      </c>
      <c r="E135" s="3" t="s">
        <v>12</v>
      </c>
      <c r="F135" s="3" t="s">
        <v>13</v>
      </c>
      <c r="G135" s="3"/>
      <c r="H135" s="3" t="s">
        <v>10</v>
      </c>
      <c r="I135" s="3" t="s">
        <v>11</v>
      </c>
      <c r="J135" s="3" t="s">
        <v>12</v>
      </c>
      <c r="K135" s="3" t="s">
        <v>13</v>
      </c>
      <c r="L135" s="3"/>
      <c r="M135" s="3" t="s">
        <v>10</v>
      </c>
      <c r="N135" s="3" t="s">
        <v>11</v>
      </c>
      <c r="O135" s="3" t="s">
        <v>12</v>
      </c>
      <c r="P135" s="3" t="s">
        <v>13</v>
      </c>
      <c r="Q135" s="3"/>
      <c r="R135" s="3" t="s">
        <v>10</v>
      </c>
      <c r="S135" s="3" t="s">
        <v>11</v>
      </c>
      <c r="T135" s="3" t="s">
        <v>12</v>
      </c>
      <c r="U135" s="3" t="s">
        <v>13</v>
      </c>
      <c r="V135" s="3"/>
      <c r="W135" s="3" t="s">
        <v>10</v>
      </c>
      <c r="X135" s="3" t="s">
        <v>11</v>
      </c>
      <c r="Y135" s="3" t="s">
        <v>12</v>
      </c>
      <c r="Z135" s="3" t="s">
        <v>13</v>
      </c>
      <c r="AA135" s="7"/>
    </row>
    <row r="136" spans="1:27" x14ac:dyDescent="0.25">
      <c r="A136" s="3">
        <v>1</v>
      </c>
      <c r="B136" s="4" t="s">
        <v>15</v>
      </c>
      <c r="C136" s="3">
        <v>1</v>
      </c>
      <c r="D136" s="26">
        <v>14</v>
      </c>
      <c r="E136" s="26">
        <v>42</v>
      </c>
      <c r="F136" s="26">
        <v>588</v>
      </c>
      <c r="G136" s="26"/>
      <c r="H136" s="3">
        <v>1</v>
      </c>
      <c r="I136" s="26">
        <v>14</v>
      </c>
      <c r="J136" s="26">
        <v>42</v>
      </c>
      <c r="K136" s="26">
        <v>588</v>
      </c>
      <c r="L136" s="26"/>
      <c r="M136" s="3">
        <v>1</v>
      </c>
      <c r="N136" s="26">
        <v>26.7</v>
      </c>
      <c r="O136" s="26">
        <v>42</v>
      </c>
      <c r="P136" s="26">
        <v>1121.3999999999999</v>
      </c>
      <c r="Q136" s="26"/>
      <c r="R136" s="3" t="s">
        <v>16</v>
      </c>
      <c r="S136" s="3" t="s">
        <v>16</v>
      </c>
      <c r="T136" s="3" t="s">
        <v>16</v>
      </c>
      <c r="U136" s="3" t="s">
        <v>16</v>
      </c>
      <c r="V136" s="3"/>
      <c r="W136" s="3" t="s">
        <v>16</v>
      </c>
      <c r="X136" s="3" t="s">
        <v>16</v>
      </c>
      <c r="Y136" s="3" t="s">
        <v>16</v>
      </c>
      <c r="Z136" s="3" t="s">
        <v>16</v>
      </c>
      <c r="AA136" s="7"/>
    </row>
    <row r="137" spans="1:27" x14ac:dyDescent="0.25">
      <c r="A137" s="3">
        <v>2</v>
      </c>
      <c r="B137" s="4" t="s">
        <v>18</v>
      </c>
      <c r="C137" s="3">
        <v>1</v>
      </c>
      <c r="D137" s="26">
        <v>49.5</v>
      </c>
      <c r="E137" s="26">
        <v>42</v>
      </c>
      <c r="F137" s="26">
        <v>2079</v>
      </c>
      <c r="G137" s="26"/>
      <c r="H137" s="3">
        <v>1</v>
      </c>
      <c r="I137" s="26">
        <v>49.5</v>
      </c>
      <c r="J137" s="26">
        <v>51</v>
      </c>
      <c r="K137" s="26">
        <v>2524.5</v>
      </c>
      <c r="L137" s="26"/>
      <c r="M137" s="3">
        <v>1</v>
      </c>
      <c r="N137" s="26">
        <v>84</v>
      </c>
      <c r="O137" s="26">
        <v>42</v>
      </c>
      <c r="P137" s="26">
        <v>3528</v>
      </c>
      <c r="Q137" s="26"/>
      <c r="R137" s="3" t="s">
        <v>16</v>
      </c>
      <c r="S137" s="3" t="s">
        <v>16</v>
      </c>
      <c r="T137" s="3" t="s">
        <v>16</v>
      </c>
      <c r="U137" s="3" t="s">
        <v>16</v>
      </c>
      <c r="V137" s="3"/>
      <c r="W137" s="3" t="s">
        <v>16</v>
      </c>
      <c r="X137" s="3" t="s">
        <v>16</v>
      </c>
      <c r="Y137" s="3" t="s">
        <v>16</v>
      </c>
      <c r="Z137" s="3" t="s">
        <v>16</v>
      </c>
      <c r="AA137" s="7"/>
    </row>
    <row r="138" spans="1:27" x14ac:dyDescent="0.25">
      <c r="A138" s="3">
        <v>3</v>
      </c>
      <c r="B138" s="4" t="s">
        <v>19</v>
      </c>
      <c r="C138" s="3">
        <v>1</v>
      </c>
      <c r="D138" s="26">
        <v>84</v>
      </c>
      <c r="E138" s="26">
        <v>42</v>
      </c>
      <c r="F138" s="26">
        <v>3528</v>
      </c>
      <c r="G138" s="26"/>
      <c r="H138" s="3">
        <v>1</v>
      </c>
      <c r="I138" s="26">
        <v>42</v>
      </c>
      <c r="J138" s="26">
        <v>42</v>
      </c>
      <c r="K138" s="26">
        <v>1764</v>
      </c>
      <c r="L138" s="26"/>
      <c r="M138" s="3" t="s">
        <v>16</v>
      </c>
      <c r="N138" s="26" t="s">
        <v>16</v>
      </c>
      <c r="O138" s="26" t="s">
        <v>16</v>
      </c>
      <c r="P138" s="26" t="s">
        <v>16</v>
      </c>
      <c r="Q138" s="26"/>
      <c r="R138" s="3" t="s">
        <v>16</v>
      </c>
      <c r="S138" s="3" t="s">
        <v>16</v>
      </c>
      <c r="T138" s="3" t="s">
        <v>16</v>
      </c>
      <c r="U138" s="3" t="s">
        <v>16</v>
      </c>
      <c r="V138" s="3"/>
      <c r="W138" s="3" t="s">
        <v>16</v>
      </c>
      <c r="X138" s="3" t="s">
        <v>16</v>
      </c>
      <c r="Y138" s="3" t="s">
        <v>16</v>
      </c>
      <c r="Z138" s="3" t="s">
        <v>16</v>
      </c>
      <c r="AA138" s="7"/>
    </row>
    <row r="139" spans="1:27" x14ac:dyDescent="0.25">
      <c r="A139" s="3">
        <v>4</v>
      </c>
      <c r="B139" s="4" t="s">
        <v>20</v>
      </c>
      <c r="C139" s="3" t="s">
        <v>16</v>
      </c>
      <c r="D139" s="26" t="s">
        <v>16</v>
      </c>
      <c r="E139" s="26" t="s">
        <v>16</v>
      </c>
      <c r="F139" s="26" t="s">
        <v>16</v>
      </c>
      <c r="G139" s="26"/>
      <c r="H139" s="3" t="s">
        <v>16</v>
      </c>
      <c r="I139" s="26" t="s">
        <v>16</v>
      </c>
      <c r="J139" s="26" t="s">
        <v>16</v>
      </c>
      <c r="K139" s="26" t="s">
        <v>16</v>
      </c>
      <c r="L139" s="26"/>
      <c r="M139" s="3" t="s">
        <v>16</v>
      </c>
      <c r="N139" s="26" t="s">
        <v>16</v>
      </c>
      <c r="O139" s="26" t="s">
        <v>16</v>
      </c>
      <c r="P139" s="26" t="s">
        <v>16</v>
      </c>
      <c r="Q139" s="26"/>
      <c r="R139" s="3" t="s">
        <v>16</v>
      </c>
      <c r="S139" s="3" t="s">
        <v>16</v>
      </c>
      <c r="T139" s="3" t="s">
        <v>16</v>
      </c>
      <c r="U139" s="3" t="s">
        <v>16</v>
      </c>
      <c r="V139" s="3"/>
      <c r="W139" s="3">
        <v>1</v>
      </c>
      <c r="X139" s="26">
        <v>51</v>
      </c>
      <c r="Y139" s="26">
        <v>42</v>
      </c>
      <c r="Z139" s="26">
        <v>2142</v>
      </c>
      <c r="AA139" s="8"/>
    </row>
    <row r="140" spans="1:27" x14ac:dyDescent="0.25">
      <c r="A140" s="3">
        <v>5</v>
      </c>
      <c r="B140" s="4" t="s">
        <v>21</v>
      </c>
      <c r="C140" s="3" t="s">
        <v>16</v>
      </c>
      <c r="D140" s="26" t="s">
        <v>16</v>
      </c>
      <c r="E140" s="26" t="s">
        <v>16</v>
      </c>
      <c r="F140" s="26" t="s">
        <v>16</v>
      </c>
      <c r="G140" s="26"/>
      <c r="H140" s="3" t="s">
        <v>16</v>
      </c>
      <c r="I140" s="26" t="s">
        <v>16</v>
      </c>
      <c r="J140" s="26" t="s">
        <v>16</v>
      </c>
      <c r="K140" s="26" t="s">
        <v>16</v>
      </c>
      <c r="L140" s="26"/>
      <c r="M140" s="3" t="s">
        <v>16</v>
      </c>
      <c r="N140" s="26" t="s">
        <v>16</v>
      </c>
      <c r="O140" s="26" t="s">
        <v>16</v>
      </c>
      <c r="P140" s="26" t="s">
        <v>16</v>
      </c>
      <c r="Q140" s="26"/>
      <c r="R140" s="3">
        <v>1</v>
      </c>
      <c r="S140" s="26">
        <v>75</v>
      </c>
      <c r="T140" s="26">
        <v>11</v>
      </c>
      <c r="U140" s="26">
        <v>825</v>
      </c>
      <c r="V140" s="26"/>
      <c r="W140" s="3" t="s">
        <v>16</v>
      </c>
      <c r="X140" s="26" t="s">
        <v>16</v>
      </c>
      <c r="Y140" s="26" t="s">
        <v>16</v>
      </c>
      <c r="Z140" s="26" t="s">
        <v>16</v>
      </c>
      <c r="AA140" s="8"/>
    </row>
    <row r="141" spans="1:27" x14ac:dyDescent="0.25">
      <c r="A141" s="3">
        <v>6</v>
      </c>
      <c r="B141" s="4" t="s">
        <v>22</v>
      </c>
      <c r="C141" s="3">
        <v>1</v>
      </c>
      <c r="D141" s="26">
        <v>49.5</v>
      </c>
      <c r="E141" s="26">
        <v>42</v>
      </c>
      <c r="F141" s="26">
        <v>2079</v>
      </c>
      <c r="G141" s="26"/>
      <c r="H141" s="3" t="s">
        <v>16</v>
      </c>
      <c r="I141" s="26" t="s">
        <v>16</v>
      </c>
      <c r="J141" s="26" t="s">
        <v>16</v>
      </c>
      <c r="K141" s="26" t="s">
        <v>16</v>
      </c>
      <c r="L141" s="26"/>
      <c r="M141" s="3" t="s">
        <v>16</v>
      </c>
      <c r="N141" s="26" t="s">
        <v>16</v>
      </c>
      <c r="O141" s="26" t="s">
        <v>16</v>
      </c>
      <c r="P141" s="26" t="s">
        <v>16</v>
      </c>
      <c r="Q141" s="26"/>
      <c r="R141" s="3" t="s">
        <v>16</v>
      </c>
      <c r="S141" s="3" t="s">
        <v>16</v>
      </c>
      <c r="T141" s="26" t="s">
        <v>16</v>
      </c>
      <c r="U141" s="26" t="s">
        <v>16</v>
      </c>
      <c r="V141" s="26"/>
      <c r="W141" s="3" t="s">
        <v>16</v>
      </c>
      <c r="X141" s="26" t="s">
        <v>16</v>
      </c>
      <c r="Y141" s="26" t="s">
        <v>16</v>
      </c>
      <c r="Z141" s="26" t="s">
        <v>16</v>
      </c>
      <c r="AA141" s="8"/>
    </row>
    <row r="142" spans="1:27" x14ac:dyDescent="0.25">
      <c r="A142" s="3">
        <v>7</v>
      </c>
      <c r="B142" s="4" t="s">
        <v>23</v>
      </c>
      <c r="C142" s="3" t="s">
        <v>16</v>
      </c>
      <c r="D142" s="26" t="s">
        <v>16</v>
      </c>
      <c r="E142" s="26" t="s">
        <v>16</v>
      </c>
      <c r="F142" s="26" t="s">
        <v>16</v>
      </c>
      <c r="G142" s="26"/>
      <c r="H142" s="3">
        <v>1</v>
      </c>
      <c r="I142" s="26">
        <v>42</v>
      </c>
      <c r="J142" s="26">
        <v>42</v>
      </c>
      <c r="K142" s="26">
        <v>1764</v>
      </c>
      <c r="L142" s="26"/>
      <c r="M142" s="3" t="s">
        <v>16</v>
      </c>
      <c r="N142" s="26" t="s">
        <v>16</v>
      </c>
      <c r="O142" s="26" t="s">
        <v>16</v>
      </c>
      <c r="P142" s="26" t="s">
        <v>16</v>
      </c>
      <c r="Q142" s="26"/>
      <c r="R142" s="3" t="s">
        <v>16</v>
      </c>
      <c r="S142" s="3" t="s">
        <v>16</v>
      </c>
      <c r="T142" s="26" t="s">
        <v>16</v>
      </c>
      <c r="U142" s="26" t="s">
        <v>16</v>
      </c>
      <c r="V142" s="26"/>
      <c r="W142" s="3" t="s">
        <v>16</v>
      </c>
      <c r="X142" s="26" t="s">
        <v>16</v>
      </c>
      <c r="Y142" s="26" t="s">
        <v>16</v>
      </c>
      <c r="Z142" s="26" t="s">
        <v>16</v>
      </c>
      <c r="AA142" s="8"/>
    </row>
    <row r="143" spans="1:27" x14ac:dyDescent="0.25">
      <c r="A143" s="3">
        <v>8</v>
      </c>
      <c r="B143" s="4" t="s">
        <v>24</v>
      </c>
      <c r="C143" s="3" t="s">
        <v>16</v>
      </c>
      <c r="D143" s="26" t="s">
        <v>16</v>
      </c>
      <c r="E143" s="26" t="s">
        <v>16</v>
      </c>
      <c r="F143" s="26" t="s">
        <v>16</v>
      </c>
      <c r="G143" s="26"/>
      <c r="H143" s="3">
        <v>1</v>
      </c>
      <c r="I143" s="26">
        <v>37.5</v>
      </c>
      <c r="J143" s="26">
        <v>21</v>
      </c>
      <c r="K143" s="26">
        <v>787.5</v>
      </c>
      <c r="L143" s="26"/>
      <c r="M143" s="3" t="s">
        <v>16</v>
      </c>
      <c r="N143" s="26" t="s">
        <v>16</v>
      </c>
      <c r="O143" s="26" t="s">
        <v>16</v>
      </c>
      <c r="P143" s="26" t="s">
        <v>16</v>
      </c>
      <c r="Q143" s="26"/>
      <c r="R143" s="3" t="s">
        <v>16</v>
      </c>
      <c r="S143" s="3" t="s">
        <v>16</v>
      </c>
      <c r="T143" s="26" t="s">
        <v>16</v>
      </c>
      <c r="U143" s="26" t="s">
        <v>16</v>
      </c>
      <c r="V143" s="26"/>
      <c r="W143" s="3" t="s">
        <v>16</v>
      </c>
      <c r="X143" s="26" t="s">
        <v>16</v>
      </c>
      <c r="Y143" s="26" t="s">
        <v>16</v>
      </c>
      <c r="Z143" s="26" t="s">
        <v>16</v>
      </c>
      <c r="AA143" s="8"/>
    </row>
    <row r="144" spans="1:27" x14ac:dyDescent="0.25">
      <c r="A144" s="3">
        <v>9</v>
      </c>
      <c r="B144" s="4" t="s">
        <v>25</v>
      </c>
      <c r="C144" s="3">
        <v>1</v>
      </c>
      <c r="D144" s="26">
        <v>18</v>
      </c>
      <c r="E144" s="26">
        <v>42</v>
      </c>
      <c r="F144" s="26">
        <v>756</v>
      </c>
      <c r="G144" s="26"/>
      <c r="H144" s="3" t="s">
        <v>16</v>
      </c>
      <c r="I144" s="26" t="s">
        <v>16</v>
      </c>
      <c r="J144" s="26" t="s">
        <v>16</v>
      </c>
      <c r="K144" s="26" t="s">
        <v>16</v>
      </c>
      <c r="L144" s="26"/>
      <c r="M144" s="3" t="s">
        <v>16</v>
      </c>
      <c r="N144" s="26" t="s">
        <v>16</v>
      </c>
      <c r="O144" s="26" t="s">
        <v>16</v>
      </c>
      <c r="P144" s="26" t="s">
        <v>16</v>
      </c>
      <c r="Q144" s="26"/>
      <c r="R144" s="3" t="s">
        <v>16</v>
      </c>
      <c r="S144" s="3" t="s">
        <v>16</v>
      </c>
      <c r="T144" s="26" t="s">
        <v>16</v>
      </c>
      <c r="U144" s="26" t="s">
        <v>16</v>
      </c>
      <c r="V144" s="26"/>
      <c r="W144" s="3" t="s">
        <v>16</v>
      </c>
      <c r="X144" s="26" t="s">
        <v>16</v>
      </c>
      <c r="Y144" s="26" t="s">
        <v>16</v>
      </c>
      <c r="Z144" s="26" t="s">
        <v>16</v>
      </c>
      <c r="AA144" s="8"/>
    </row>
    <row r="145" spans="1:27" x14ac:dyDescent="0.25">
      <c r="A145" s="3">
        <v>10</v>
      </c>
      <c r="B145" s="4" t="s">
        <v>26</v>
      </c>
      <c r="C145" s="3" t="s">
        <v>16</v>
      </c>
      <c r="D145" s="26" t="s">
        <v>16</v>
      </c>
      <c r="E145" s="26" t="s">
        <v>16</v>
      </c>
      <c r="F145" s="26" t="s">
        <v>16</v>
      </c>
      <c r="G145" s="26"/>
      <c r="H145" s="3">
        <v>1</v>
      </c>
      <c r="I145" s="26">
        <v>31.4</v>
      </c>
      <c r="J145" s="26">
        <v>21</v>
      </c>
      <c r="K145" s="26">
        <v>659.4</v>
      </c>
      <c r="L145" s="26"/>
      <c r="M145" s="3" t="s">
        <v>16</v>
      </c>
      <c r="N145" s="26" t="s">
        <v>16</v>
      </c>
      <c r="O145" s="26" t="s">
        <v>16</v>
      </c>
      <c r="P145" s="26" t="s">
        <v>16</v>
      </c>
      <c r="Q145" s="26"/>
      <c r="R145" s="3" t="s">
        <v>16</v>
      </c>
      <c r="S145" s="3" t="s">
        <v>16</v>
      </c>
      <c r="T145" s="26" t="s">
        <v>16</v>
      </c>
      <c r="U145" s="26" t="s">
        <v>16</v>
      </c>
      <c r="V145" s="26"/>
      <c r="W145" s="3" t="s">
        <v>16</v>
      </c>
      <c r="X145" s="26" t="s">
        <v>16</v>
      </c>
      <c r="Y145" s="26" t="s">
        <v>16</v>
      </c>
      <c r="Z145" s="26" t="s">
        <v>16</v>
      </c>
      <c r="AA145" s="8"/>
    </row>
    <row r="146" spans="1:27" x14ac:dyDescent="0.25">
      <c r="A146" s="3">
        <v>11</v>
      </c>
      <c r="B146" s="4" t="s">
        <v>27</v>
      </c>
      <c r="C146" s="3" t="s">
        <v>16</v>
      </c>
      <c r="D146" s="26" t="s">
        <v>16</v>
      </c>
      <c r="E146" s="26" t="s">
        <v>16</v>
      </c>
      <c r="F146" s="26" t="s">
        <v>16</v>
      </c>
      <c r="G146" s="26"/>
      <c r="H146" s="3">
        <v>1</v>
      </c>
      <c r="I146" s="26">
        <v>13.5</v>
      </c>
      <c r="J146" s="26">
        <v>12</v>
      </c>
      <c r="K146" s="26">
        <v>162</v>
      </c>
      <c r="L146" s="26"/>
      <c r="M146" s="3" t="s">
        <v>16</v>
      </c>
      <c r="N146" s="26" t="s">
        <v>16</v>
      </c>
      <c r="O146" s="26" t="s">
        <v>16</v>
      </c>
      <c r="P146" s="26" t="s">
        <v>16</v>
      </c>
      <c r="Q146" s="26"/>
      <c r="R146" s="3" t="s">
        <v>16</v>
      </c>
      <c r="S146" s="3" t="s">
        <v>16</v>
      </c>
      <c r="T146" s="26" t="s">
        <v>16</v>
      </c>
      <c r="U146" s="26" t="s">
        <v>16</v>
      </c>
      <c r="V146" s="26"/>
      <c r="W146" s="3" t="s">
        <v>16</v>
      </c>
      <c r="X146" s="26" t="s">
        <v>16</v>
      </c>
      <c r="Y146" s="26" t="s">
        <v>16</v>
      </c>
      <c r="Z146" s="26" t="s">
        <v>16</v>
      </c>
      <c r="AA146" s="8"/>
    </row>
    <row r="147" spans="1:27" x14ac:dyDescent="0.25">
      <c r="A147" s="3">
        <v>12</v>
      </c>
      <c r="B147" s="4" t="s">
        <v>28</v>
      </c>
      <c r="C147" s="3" t="s">
        <v>16</v>
      </c>
      <c r="D147" s="26" t="s">
        <v>16</v>
      </c>
      <c r="E147" s="26" t="s">
        <v>16</v>
      </c>
      <c r="F147" s="26" t="s">
        <v>16</v>
      </c>
      <c r="G147" s="26"/>
      <c r="H147" s="3">
        <v>1</v>
      </c>
      <c r="I147" s="26">
        <v>14</v>
      </c>
      <c r="J147" s="26">
        <v>14</v>
      </c>
      <c r="K147" s="26">
        <v>196</v>
      </c>
      <c r="L147" s="26"/>
      <c r="M147" s="3" t="s">
        <v>16</v>
      </c>
      <c r="N147" s="26" t="s">
        <v>16</v>
      </c>
      <c r="O147" s="26" t="s">
        <v>16</v>
      </c>
      <c r="P147" s="26" t="s">
        <v>16</v>
      </c>
      <c r="Q147" s="26"/>
      <c r="R147" s="3">
        <v>1</v>
      </c>
      <c r="S147" s="26">
        <v>15</v>
      </c>
      <c r="T147" s="26">
        <v>11</v>
      </c>
      <c r="U147" s="26">
        <v>165</v>
      </c>
      <c r="V147" s="26"/>
      <c r="W147" s="3" t="s">
        <v>16</v>
      </c>
      <c r="X147" s="26" t="s">
        <v>16</v>
      </c>
      <c r="Y147" s="26" t="s">
        <v>16</v>
      </c>
      <c r="Z147" s="26" t="s">
        <v>16</v>
      </c>
      <c r="AA147" s="8"/>
    </row>
    <row r="148" spans="1:27" x14ac:dyDescent="0.25">
      <c r="A148" s="3">
        <v>13</v>
      </c>
      <c r="B148" s="22" t="s">
        <v>29</v>
      </c>
      <c r="C148" s="3">
        <v>1</v>
      </c>
      <c r="D148" s="26">
        <v>197</v>
      </c>
      <c r="E148" s="26">
        <v>9</v>
      </c>
      <c r="F148" s="26">
        <v>1773</v>
      </c>
      <c r="G148" s="26"/>
      <c r="H148" s="3">
        <v>1</v>
      </c>
      <c r="I148" s="26">
        <v>115</v>
      </c>
      <c r="J148" s="26">
        <v>9</v>
      </c>
      <c r="K148" s="26">
        <v>1035</v>
      </c>
      <c r="L148" s="26"/>
      <c r="M148" s="3">
        <v>1</v>
      </c>
      <c r="N148" s="26">
        <v>126</v>
      </c>
      <c r="O148" s="26">
        <v>9</v>
      </c>
      <c r="P148" s="26">
        <v>1134</v>
      </c>
      <c r="Q148" s="26"/>
      <c r="R148" s="3">
        <v>1</v>
      </c>
      <c r="S148" s="26">
        <v>25</v>
      </c>
      <c r="T148" s="26">
        <v>11</v>
      </c>
      <c r="U148" s="26">
        <v>275</v>
      </c>
      <c r="V148" s="26"/>
      <c r="W148" s="3" t="s">
        <v>16</v>
      </c>
      <c r="X148" s="26" t="s">
        <v>16</v>
      </c>
      <c r="Y148" s="26" t="s">
        <v>16</v>
      </c>
      <c r="Z148" s="26" t="s">
        <v>16</v>
      </c>
      <c r="AA148" s="8"/>
    </row>
    <row r="149" spans="1:27" x14ac:dyDescent="0.25">
      <c r="A149" s="3">
        <v>14</v>
      </c>
      <c r="B149" s="22" t="s">
        <v>31</v>
      </c>
      <c r="C149" s="3" t="s">
        <v>16</v>
      </c>
      <c r="D149" s="3" t="s">
        <v>16</v>
      </c>
      <c r="E149" s="3" t="s">
        <v>16</v>
      </c>
      <c r="F149" s="26" t="s">
        <v>16</v>
      </c>
      <c r="G149" s="26"/>
      <c r="H149" s="3" t="s">
        <v>16</v>
      </c>
      <c r="I149" s="3" t="s">
        <v>16</v>
      </c>
      <c r="J149" s="3" t="s">
        <v>16</v>
      </c>
      <c r="K149" s="3" t="s">
        <v>16</v>
      </c>
      <c r="L149" s="3"/>
      <c r="M149" s="3" t="s">
        <v>16</v>
      </c>
      <c r="N149" s="3" t="s">
        <v>16</v>
      </c>
      <c r="O149" s="3" t="s">
        <v>16</v>
      </c>
      <c r="P149" s="26" t="s">
        <v>16</v>
      </c>
      <c r="Q149" s="26"/>
      <c r="R149" s="3" t="s">
        <v>16</v>
      </c>
      <c r="S149" s="3" t="s">
        <v>16</v>
      </c>
      <c r="T149" s="3" t="s">
        <v>16</v>
      </c>
      <c r="U149" s="26" t="s">
        <v>16</v>
      </c>
      <c r="V149" s="26"/>
      <c r="W149" s="3">
        <v>1</v>
      </c>
      <c r="X149" s="26">
        <v>25</v>
      </c>
      <c r="Y149" s="26">
        <v>9</v>
      </c>
      <c r="Z149" s="26">
        <v>225</v>
      </c>
      <c r="AA149" s="8"/>
    </row>
    <row r="150" spans="1:27" x14ac:dyDescent="0.25">
      <c r="A150" s="3"/>
      <c r="B150" s="22"/>
      <c r="C150" s="22"/>
      <c r="D150" s="22"/>
      <c r="E150" s="22"/>
      <c r="F150" s="10">
        <v>10803</v>
      </c>
      <c r="G150" s="10"/>
      <c r="H150" s="22"/>
      <c r="I150" s="22"/>
      <c r="J150" s="22"/>
      <c r="K150" s="10">
        <v>9480.4</v>
      </c>
      <c r="L150" s="10"/>
      <c r="M150" s="22"/>
      <c r="N150" s="22"/>
      <c r="O150" s="22"/>
      <c r="P150" s="10">
        <v>5783.4</v>
      </c>
      <c r="Q150" s="10"/>
      <c r="R150" s="22"/>
      <c r="S150" s="22"/>
      <c r="T150" s="22"/>
      <c r="U150" s="10">
        <v>1265</v>
      </c>
      <c r="V150" s="10"/>
      <c r="W150" s="22"/>
      <c r="X150" s="22"/>
      <c r="Y150" s="22"/>
      <c r="Z150" s="10">
        <v>2367</v>
      </c>
      <c r="AA150" s="44"/>
    </row>
    <row r="151" spans="1:27" x14ac:dyDescent="0.25">
      <c r="A151" s="14" t="s">
        <v>32</v>
      </c>
      <c r="B151" s="31">
        <v>29698.800000000003</v>
      </c>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row>
    <row r="152" spans="1:27" x14ac:dyDescent="0.25">
      <c r="A152" s="14"/>
      <c r="B152" s="13"/>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row>
    <row r="153" spans="1:27" x14ac:dyDescent="0.25">
      <c r="A153" s="14" t="s">
        <v>33</v>
      </c>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row>
    <row r="154" spans="1:27" x14ac:dyDescent="0.25">
      <c r="A154" s="3" t="s">
        <v>2</v>
      </c>
      <c r="B154" s="3" t="s">
        <v>3</v>
      </c>
      <c r="C154" s="112" t="s">
        <v>34</v>
      </c>
      <c r="D154" s="112"/>
      <c r="E154" s="112"/>
      <c r="F154" s="112"/>
      <c r="G154" s="3"/>
      <c r="H154" s="112" t="s">
        <v>35</v>
      </c>
      <c r="I154" s="112"/>
      <c r="J154" s="112"/>
      <c r="K154" s="112"/>
      <c r="L154" s="3"/>
      <c r="M154" s="112" t="s">
        <v>36</v>
      </c>
      <c r="N154" s="112"/>
      <c r="O154" s="112"/>
      <c r="P154" s="112"/>
      <c r="Q154" s="7"/>
      <c r="R154" s="20"/>
      <c r="S154" s="20"/>
      <c r="T154" s="20"/>
      <c r="U154" s="20"/>
      <c r="V154" s="20"/>
      <c r="W154" s="20"/>
      <c r="X154" s="20"/>
      <c r="Y154" s="20"/>
      <c r="Z154" s="20"/>
      <c r="AA154" s="20"/>
    </row>
    <row r="155" spans="1:27" x14ac:dyDescent="0.25">
      <c r="A155" s="22"/>
      <c r="B155" s="22"/>
      <c r="C155" s="3" t="s">
        <v>10</v>
      </c>
      <c r="D155" s="3" t="s">
        <v>11</v>
      </c>
      <c r="E155" s="3" t="s">
        <v>12</v>
      </c>
      <c r="F155" s="3" t="s">
        <v>13</v>
      </c>
      <c r="G155" s="3"/>
      <c r="H155" s="3" t="s">
        <v>10</v>
      </c>
      <c r="I155" s="3" t="s">
        <v>11</v>
      </c>
      <c r="J155" s="3" t="s">
        <v>12</v>
      </c>
      <c r="K155" s="3" t="s">
        <v>13</v>
      </c>
      <c r="L155" s="3"/>
      <c r="M155" s="3" t="s">
        <v>10</v>
      </c>
      <c r="N155" s="3" t="s">
        <v>11</v>
      </c>
      <c r="O155" s="3" t="s">
        <v>12</v>
      </c>
      <c r="P155" s="3" t="s">
        <v>13</v>
      </c>
      <c r="Q155" s="7"/>
      <c r="R155" s="20"/>
      <c r="S155" s="20"/>
      <c r="T155" s="20"/>
      <c r="U155" s="20"/>
      <c r="V155" s="20"/>
      <c r="W155" s="20"/>
      <c r="X155" s="20"/>
      <c r="Y155" s="20"/>
      <c r="Z155" s="20"/>
      <c r="AA155" s="20"/>
    </row>
    <row r="156" spans="1:27" x14ac:dyDescent="0.25">
      <c r="A156" s="3">
        <v>1</v>
      </c>
      <c r="B156" s="4" t="s">
        <v>37</v>
      </c>
      <c r="C156" s="3">
        <v>1</v>
      </c>
      <c r="D156" s="26">
        <v>42</v>
      </c>
      <c r="E156" s="26">
        <v>15</v>
      </c>
      <c r="F156" s="26">
        <v>630</v>
      </c>
      <c r="G156" s="26"/>
      <c r="H156" s="3">
        <v>1</v>
      </c>
      <c r="I156" s="26">
        <v>30</v>
      </c>
      <c r="J156" s="26">
        <v>15</v>
      </c>
      <c r="K156" s="26">
        <v>450</v>
      </c>
      <c r="L156" s="26"/>
      <c r="M156" s="3">
        <v>1</v>
      </c>
      <c r="N156" s="26">
        <v>34</v>
      </c>
      <c r="O156" s="26">
        <v>12</v>
      </c>
      <c r="P156" s="26">
        <v>408</v>
      </c>
      <c r="Q156" s="8"/>
      <c r="R156" s="20"/>
      <c r="S156" s="20"/>
      <c r="T156" s="20"/>
      <c r="U156" s="20"/>
      <c r="V156" s="20"/>
      <c r="W156" s="20"/>
      <c r="X156" s="20"/>
      <c r="Y156" s="20"/>
      <c r="Z156" s="20"/>
      <c r="AA156" s="20"/>
    </row>
    <row r="157" spans="1:27" x14ac:dyDescent="0.25">
      <c r="A157" s="3">
        <v>2</v>
      </c>
      <c r="B157" s="4" t="s">
        <v>38</v>
      </c>
      <c r="C157" s="3">
        <v>1</v>
      </c>
      <c r="D157" s="26">
        <v>15</v>
      </c>
      <c r="E157" s="26">
        <v>14</v>
      </c>
      <c r="F157" s="26">
        <v>210</v>
      </c>
      <c r="G157" s="26"/>
      <c r="H157" s="3" t="s">
        <v>16</v>
      </c>
      <c r="I157" s="26" t="s">
        <v>16</v>
      </c>
      <c r="J157" s="26" t="s">
        <v>16</v>
      </c>
      <c r="K157" s="26" t="s">
        <v>16</v>
      </c>
      <c r="L157" s="26"/>
      <c r="M157" s="3" t="s">
        <v>16</v>
      </c>
      <c r="N157" s="26" t="s">
        <v>16</v>
      </c>
      <c r="O157" s="26" t="s">
        <v>16</v>
      </c>
      <c r="P157" s="26" t="s">
        <v>16</v>
      </c>
      <c r="Q157" s="8"/>
      <c r="R157" s="20"/>
      <c r="S157" s="20"/>
      <c r="T157" s="20"/>
      <c r="U157" s="20"/>
      <c r="V157" s="20"/>
      <c r="W157" s="20"/>
      <c r="X157" s="20"/>
      <c r="Y157" s="20"/>
      <c r="Z157" s="20"/>
      <c r="AA157" s="20"/>
    </row>
    <row r="158" spans="1:27" x14ac:dyDescent="0.25">
      <c r="A158" s="3">
        <v>3</v>
      </c>
      <c r="B158" s="4" t="s">
        <v>39</v>
      </c>
      <c r="C158" s="3">
        <v>1</v>
      </c>
      <c r="D158" s="26">
        <v>15</v>
      </c>
      <c r="E158" s="26">
        <v>15</v>
      </c>
      <c r="F158" s="26">
        <v>225</v>
      </c>
      <c r="G158" s="26"/>
      <c r="H158" s="3" t="s">
        <v>16</v>
      </c>
      <c r="I158" s="26" t="s">
        <v>16</v>
      </c>
      <c r="J158" s="26" t="s">
        <v>16</v>
      </c>
      <c r="K158" s="26" t="s">
        <v>16</v>
      </c>
      <c r="L158" s="26"/>
      <c r="M158" s="3" t="s">
        <v>16</v>
      </c>
      <c r="N158" s="26" t="s">
        <v>16</v>
      </c>
      <c r="O158" s="26" t="s">
        <v>16</v>
      </c>
      <c r="P158" s="26" t="s">
        <v>16</v>
      </c>
      <c r="Q158" s="8"/>
      <c r="R158" s="20"/>
      <c r="S158" s="20"/>
      <c r="T158" s="20"/>
      <c r="U158" s="20"/>
      <c r="V158" s="20"/>
      <c r="W158" s="20"/>
      <c r="X158" s="20"/>
      <c r="Y158" s="20"/>
      <c r="Z158" s="20"/>
      <c r="AA158" s="20"/>
    </row>
    <row r="159" spans="1:27" x14ac:dyDescent="0.25">
      <c r="A159" s="3">
        <v>4</v>
      </c>
      <c r="B159" s="4" t="s">
        <v>40</v>
      </c>
      <c r="C159" s="3">
        <v>1</v>
      </c>
      <c r="D159" s="26">
        <v>3.5</v>
      </c>
      <c r="E159" s="26">
        <v>2.5</v>
      </c>
      <c r="F159" s="26">
        <v>8.75</v>
      </c>
      <c r="G159" s="26"/>
      <c r="H159" s="3" t="s">
        <v>16</v>
      </c>
      <c r="I159" s="26" t="s">
        <v>16</v>
      </c>
      <c r="J159" s="26" t="s">
        <v>16</v>
      </c>
      <c r="K159" s="26" t="s">
        <v>16</v>
      </c>
      <c r="L159" s="26"/>
      <c r="M159" s="3" t="s">
        <v>16</v>
      </c>
      <c r="N159" s="26" t="s">
        <v>16</v>
      </c>
      <c r="O159" s="26" t="s">
        <v>16</v>
      </c>
      <c r="P159" s="26" t="s">
        <v>16</v>
      </c>
      <c r="Q159" s="8"/>
      <c r="R159" s="20"/>
      <c r="S159" s="20"/>
      <c r="T159" s="20"/>
      <c r="U159" s="20"/>
      <c r="V159" s="20"/>
      <c r="W159" s="20"/>
      <c r="X159" s="20"/>
      <c r="Y159" s="20"/>
      <c r="Z159" s="20"/>
      <c r="AA159" s="20"/>
    </row>
    <row r="160" spans="1:27" x14ac:dyDescent="0.25">
      <c r="A160" s="3">
        <v>5</v>
      </c>
      <c r="B160" s="4" t="s">
        <v>41</v>
      </c>
      <c r="C160" s="3">
        <v>1</v>
      </c>
      <c r="D160" s="26">
        <v>21</v>
      </c>
      <c r="E160" s="26">
        <v>23</v>
      </c>
      <c r="F160" s="26">
        <v>483</v>
      </c>
      <c r="G160" s="26"/>
      <c r="H160" s="3">
        <v>1</v>
      </c>
      <c r="I160" s="26">
        <v>22</v>
      </c>
      <c r="J160" s="26">
        <v>12</v>
      </c>
      <c r="K160" s="26">
        <v>264</v>
      </c>
      <c r="L160" s="26"/>
      <c r="M160" s="3">
        <v>1</v>
      </c>
      <c r="N160" s="26">
        <v>20</v>
      </c>
      <c r="O160" s="26">
        <v>14</v>
      </c>
      <c r="P160" s="26">
        <v>280</v>
      </c>
      <c r="Q160" s="8"/>
      <c r="R160" s="20"/>
      <c r="S160" s="20"/>
      <c r="T160" s="20"/>
      <c r="U160" s="20"/>
      <c r="V160" s="20"/>
      <c r="W160" s="20"/>
      <c r="X160" s="20"/>
      <c r="Y160" s="20"/>
      <c r="Z160" s="20"/>
      <c r="AA160" s="20"/>
    </row>
    <row r="161" spans="1:27" x14ac:dyDescent="0.25">
      <c r="A161" s="3">
        <v>6</v>
      </c>
      <c r="B161" s="4" t="s">
        <v>42</v>
      </c>
      <c r="C161" s="3">
        <v>1</v>
      </c>
      <c r="D161" s="26">
        <v>10</v>
      </c>
      <c r="E161" s="26">
        <v>14</v>
      </c>
      <c r="F161" s="26">
        <v>140</v>
      </c>
      <c r="G161" s="26"/>
      <c r="H161" s="3" t="s">
        <v>16</v>
      </c>
      <c r="I161" s="26" t="s">
        <v>16</v>
      </c>
      <c r="J161" s="26" t="s">
        <v>16</v>
      </c>
      <c r="K161" s="26" t="s">
        <v>16</v>
      </c>
      <c r="L161" s="26"/>
      <c r="M161" s="3" t="s">
        <v>16</v>
      </c>
      <c r="N161" s="26" t="s">
        <v>16</v>
      </c>
      <c r="O161" s="26" t="s">
        <v>16</v>
      </c>
      <c r="P161" s="26" t="s">
        <v>16</v>
      </c>
      <c r="Q161" s="8"/>
      <c r="R161" s="20"/>
      <c r="S161" s="20"/>
      <c r="T161" s="20"/>
      <c r="U161" s="20"/>
      <c r="V161" s="20"/>
      <c r="W161" s="20"/>
      <c r="X161" s="20"/>
      <c r="Y161" s="20"/>
      <c r="Z161" s="20"/>
      <c r="AA161" s="20"/>
    </row>
    <row r="162" spans="1:27" x14ac:dyDescent="0.25">
      <c r="A162" s="3">
        <v>7</v>
      </c>
      <c r="B162" s="4" t="s">
        <v>43</v>
      </c>
      <c r="C162" s="3" t="s">
        <v>16</v>
      </c>
      <c r="D162" s="3" t="s">
        <v>16</v>
      </c>
      <c r="E162" s="3" t="s">
        <v>16</v>
      </c>
      <c r="F162" s="26" t="s">
        <v>16</v>
      </c>
      <c r="G162" s="26"/>
      <c r="H162" s="3" t="s">
        <v>16</v>
      </c>
      <c r="I162" s="26" t="s">
        <v>16</v>
      </c>
      <c r="J162" s="26" t="s">
        <v>16</v>
      </c>
      <c r="K162" s="26" t="s">
        <v>16</v>
      </c>
      <c r="L162" s="26"/>
      <c r="M162" s="3">
        <v>1</v>
      </c>
      <c r="N162" s="26">
        <v>4.5</v>
      </c>
      <c r="O162" s="26">
        <v>4.5</v>
      </c>
      <c r="P162" s="26">
        <v>20.25</v>
      </c>
      <c r="Q162" s="8"/>
      <c r="R162" s="20"/>
      <c r="S162" s="20"/>
      <c r="T162" s="20"/>
      <c r="U162" s="20"/>
      <c r="V162" s="20"/>
      <c r="W162" s="20"/>
      <c r="X162" s="20"/>
      <c r="Y162" s="20"/>
      <c r="Z162" s="20"/>
      <c r="AA162" s="20"/>
    </row>
    <row r="163" spans="1:27" x14ac:dyDescent="0.25">
      <c r="A163" s="3">
        <v>8</v>
      </c>
      <c r="B163" s="4" t="s">
        <v>44</v>
      </c>
      <c r="C163" s="3" t="s">
        <v>16</v>
      </c>
      <c r="D163" s="3" t="s">
        <v>16</v>
      </c>
      <c r="E163" s="3" t="s">
        <v>16</v>
      </c>
      <c r="F163" s="26" t="s">
        <v>16</v>
      </c>
      <c r="G163" s="26"/>
      <c r="H163" s="3" t="s">
        <v>16</v>
      </c>
      <c r="I163" s="26" t="s">
        <v>16</v>
      </c>
      <c r="J163" s="26" t="s">
        <v>16</v>
      </c>
      <c r="K163" s="26" t="s">
        <v>16</v>
      </c>
      <c r="L163" s="26"/>
      <c r="M163" s="3">
        <v>1</v>
      </c>
      <c r="N163" s="26">
        <v>6</v>
      </c>
      <c r="O163" s="26">
        <v>6</v>
      </c>
      <c r="P163" s="26">
        <v>36</v>
      </c>
      <c r="Q163" s="8"/>
      <c r="R163" s="20"/>
      <c r="S163" s="20"/>
      <c r="T163" s="20"/>
      <c r="U163" s="20"/>
      <c r="V163" s="20"/>
      <c r="W163" s="20"/>
      <c r="X163" s="20"/>
      <c r="Y163" s="20"/>
      <c r="Z163" s="20"/>
      <c r="AA163" s="20"/>
    </row>
    <row r="164" spans="1:27" x14ac:dyDescent="0.25">
      <c r="A164" s="3">
        <v>9</v>
      </c>
      <c r="B164" s="4" t="s">
        <v>45</v>
      </c>
      <c r="C164" s="3" t="s">
        <v>16</v>
      </c>
      <c r="D164" s="3" t="s">
        <v>16</v>
      </c>
      <c r="E164" s="3" t="s">
        <v>16</v>
      </c>
      <c r="F164" s="26" t="s">
        <v>16</v>
      </c>
      <c r="G164" s="26"/>
      <c r="H164" s="3" t="s">
        <v>16</v>
      </c>
      <c r="I164" s="26" t="s">
        <v>16</v>
      </c>
      <c r="J164" s="26" t="s">
        <v>16</v>
      </c>
      <c r="K164" s="26" t="s">
        <v>16</v>
      </c>
      <c r="L164" s="26"/>
      <c r="M164" s="3">
        <v>1</v>
      </c>
      <c r="N164" s="26">
        <v>9</v>
      </c>
      <c r="O164" s="26">
        <v>5</v>
      </c>
      <c r="P164" s="26">
        <v>45</v>
      </c>
      <c r="Q164" s="8"/>
      <c r="R164" s="20"/>
      <c r="S164" s="20"/>
      <c r="T164" s="20"/>
      <c r="U164" s="20"/>
      <c r="V164" s="20"/>
      <c r="W164" s="20"/>
      <c r="X164" s="20"/>
      <c r="Y164" s="20"/>
      <c r="Z164" s="20"/>
      <c r="AA164" s="20"/>
    </row>
    <row r="165" spans="1:27" x14ac:dyDescent="0.25">
      <c r="A165" s="3">
        <v>10</v>
      </c>
      <c r="B165" s="4" t="s">
        <v>46</v>
      </c>
      <c r="C165" s="3" t="s">
        <v>16</v>
      </c>
      <c r="D165" s="3" t="s">
        <v>16</v>
      </c>
      <c r="E165" s="3" t="s">
        <v>16</v>
      </c>
      <c r="F165" s="26" t="s">
        <v>16</v>
      </c>
      <c r="G165" s="26"/>
      <c r="H165" s="3">
        <v>1</v>
      </c>
      <c r="I165" s="26">
        <v>18</v>
      </c>
      <c r="J165" s="26">
        <v>6</v>
      </c>
      <c r="K165" s="26">
        <v>108</v>
      </c>
      <c r="L165" s="26"/>
      <c r="M165" s="3" t="s">
        <v>16</v>
      </c>
      <c r="N165" s="26" t="s">
        <v>16</v>
      </c>
      <c r="O165" s="26" t="s">
        <v>16</v>
      </c>
      <c r="P165" s="26" t="s">
        <v>16</v>
      </c>
      <c r="Q165" s="8"/>
      <c r="R165" s="20"/>
      <c r="S165" s="20"/>
      <c r="T165" s="20"/>
      <c r="U165" s="20"/>
      <c r="V165" s="20"/>
      <c r="W165" s="20"/>
      <c r="X165" s="20"/>
      <c r="Y165" s="20"/>
      <c r="Z165" s="20"/>
      <c r="AA165" s="20"/>
    </row>
    <row r="166" spans="1:27" x14ac:dyDescent="0.25">
      <c r="A166" s="3">
        <v>11</v>
      </c>
      <c r="B166" s="4" t="s">
        <v>47</v>
      </c>
      <c r="C166" s="3" t="s">
        <v>16</v>
      </c>
      <c r="D166" s="3" t="s">
        <v>16</v>
      </c>
      <c r="E166" s="3" t="s">
        <v>16</v>
      </c>
      <c r="F166" s="26" t="s">
        <v>16</v>
      </c>
      <c r="G166" s="26"/>
      <c r="H166" s="3" t="s">
        <v>16</v>
      </c>
      <c r="I166" s="3" t="s">
        <v>16</v>
      </c>
      <c r="J166" s="3" t="s">
        <v>16</v>
      </c>
      <c r="K166" s="26" t="s">
        <v>16</v>
      </c>
      <c r="L166" s="26"/>
      <c r="M166" s="3">
        <v>1</v>
      </c>
      <c r="N166" s="26">
        <v>12</v>
      </c>
      <c r="O166" s="26">
        <v>12</v>
      </c>
      <c r="P166" s="26">
        <v>144</v>
      </c>
      <c r="Q166" s="8"/>
      <c r="R166" s="20"/>
      <c r="S166" s="20"/>
      <c r="T166" s="20"/>
      <c r="U166" s="20"/>
      <c r="V166" s="20"/>
      <c r="W166" s="20"/>
      <c r="X166" s="20"/>
      <c r="Y166" s="20"/>
      <c r="Z166" s="20"/>
      <c r="AA166" s="20"/>
    </row>
    <row r="167" spans="1:27" x14ac:dyDescent="0.25">
      <c r="A167" s="3">
        <v>12</v>
      </c>
      <c r="B167" s="4" t="s">
        <v>40</v>
      </c>
      <c r="C167" s="3" t="s">
        <v>16</v>
      </c>
      <c r="D167" s="3" t="s">
        <v>16</v>
      </c>
      <c r="E167" s="3" t="s">
        <v>16</v>
      </c>
      <c r="F167" s="26" t="s">
        <v>16</v>
      </c>
      <c r="G167" s="26"/>
      <c r="H167" s="3" t="s">
        <v>16</v>
      </c>
      <c r="I167" s="3" t="s">
        <v>16</v>
      </c>
      <c r="J167" s="3" t="s">
        <v>16</v>
      </c>
      <c r="K167" s="26" t="s">
        <v>16</v>
      </c>
      <c r="L167" s="26"/>
      <c r="M167" s="3">
        <v>1</v>
      </c>
      <c r="N167" s="26">
        <v>4</v>
      </c>
      <c r="O167" s="26">
        <v>4.5</v>
      </c>
      <c r="P167" s="26">
        <v>18</v>
      </c>
      <c r="Q167" s="8"/>
      <c r="R167" s="20"/>
      <c r="S167" s="20"/>
      <c r="T167" s="20"/>
      <c r="U167" s="20"/>
      <c r="V167" s="20"/>
      <c r="W167" s="20"/>
      <c r="X167" s="20"/>
      <c r="Y167" s="20"/>
      <c r="Z167" s="20"/>
      <c r="AA167" s="20"/>
    </row>
    <row r="168" spans="1:27" x14ac:dyDescent="0.25">
      <c r="A168" s="22"/>
      <c r="B168" s="22"/>
      <c r="C168" s="22"/>
      <c r="D168" s="22"/>
      <c r="E168" s="22"/>
      <c r="F168" s="23">
        <v>1696.75</v>
      </c>
      <c r="G168" s="23"/>
      <c r="H168" s="22"/>
      <c r="I168" s="22"/>
      <c r="J168" s="22"/>
      <c r="K168" s="28">
        <v>822</v>
      </c>
      <c r="L168" s="28"/>
      <c r="M168" s="22"/>
      <c r="N168" s="22"/>
      <c r="O168" s="22"/>
      <c r="P168" s="28">
        <v>951.25</v>
      </c>
      <c r="Q168" s="42"/>
      <c r="R168" s="20"/>
      <c r="S168" s="20"/>
      <c r="T168" s="20"/>
      <c r="U168" s="20"/>
      <c r="V168" s="20"/>
      <c r="W168" s="20"/>
      <c r="X168" s="20"/>
      <c r="Y168" s="20"/>
      <c r="Z168" s="20"/>
      <c r="AA168" s="20"/>
    </row>
    <row r="169" spans="1:27" x14ac:dyDescent="0.25">
      <c r="A169" s="14" t="s">
        <v>32</v>
      </c>
      <c r="B169" s="31">
        <v>3470</v>
      </c>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row>
    <row r="170" spans="1:27" x14ac:dyDescent="0.25">
      <c r="A170" s="14"/>
      <c r="B170" s="16"/>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row>
    <row r="171" spans="1:27" x14ac:dyDescent="0.25">
      <c r="A171" s="14" t="s">
        <v>48</v>
      </c>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row>
    <row r="172" spans="1:27" x14ac:dyDescent="0.25">
      <c r="A172" s="3" t="s">
        <v>2</v>
      </c>
      <c r="B172" s="3" t="s">
        <v>3</v>
      </c>
      <c r="C172" s="112" t="s">
        <v>34</v>
      </c>
      <c r="D172" s="112"/>
      <c r="E172" s="112"/>
      <c r="F172" s="112"/>
      <c r="G172" s="7"/>
      <c r="H172" s="113"/>
      <c r="I172" s="113"/>
      <c r="J172" s="113"/>
      <c r="K172" s="113"/>
      <c r="L172" s="7"/>
      <c r="M172" s="113"/>
      <c r="N172" s="113"/>
      <c r="O172" s="113"/>
      <c r="P172" s="113"/>
      <c r="Q172" s="7"/>
      <c r="R172" s="20"/>
      <c r="S172" s="20"/>
      <c r="T172" s="20"/>
      <c r="U172" s="20"/>
      <c r="V172" s="20"/>
      <c r="W172" s="20"/>
      <c r="X172" s="20"/>
      <c r="Y172" s="20"/>
      <c r="Z172" s="20"/>
      <c r="AA172" s="20"/>
    </row>
    <row r="173" spans="1:27" x14ac:dyDescent="0.25">
      <c r="A173" s="22"/>
      <c r="B173" s="22"/>
      <c r="C173" s="3" t="s">
        <v>10</v>
      </c>
      <c r="D173" s="3" t="s">
        <v>11</v>
      </c>
      <c r="E173" s="3" t="s">
        <v>12</v>
      </c>
      <c r="F173" s="3" t="s">
        <v>13</v>
      </c>
      <c r="G173" s="7"/>
      <c r="H173" s="7"/>
      <c r="I173" s="7"/>
      <c r="J173" s="7"/>
      <c r="K173" s="7"/>
      <c r="L173" s="7"/>
      <c r="M173" s="7"/>
      <c r="N173" s="7"/>
      <c r="O173" s="7"/>
      <c r="P173" s="7"/>
      <c r="Q173" s="7"/>
      <c r="R173" s="20"/>
      <c r="S173" s="20"/>
      <c r="T173" s="20"/>
      <c r="U173" s="20"/>
      <c r="V173" s="20"/>
      <c r="W173" s="20"/>
      <c r="X173" s="20"/>
      <c r="Y173" s="20"/>
      <c r="Z173" s="20"/>
      <c r="AA173" s="20"/>
    </row>
    <row r="174" spans="1:27" x14ac:dyDescent="0.25">
      <c r="A174" s="3">
        <v>1</v>
      </c>
      <c r="B174" s="4" t="s">
        <v>49</v>
      </c>
      <c r="C174" s="3">
        <v>1</v>
      </c>
      <c r="D174" s="26">
        <v>18</v>
      </c>
      <c r="E174" s="26">
        <v>12</v>
      </c>
      <c r="F174" s="26">
        <v>216</v>
      </c>
      <c r="G174" s="8"/>
      <c r="H174" s="7"/>
      <c r="I174" s="7"/>
      <c r="J174" s="7"/>
      <c r="K174" s="7"/>
      <c r="L174" s="7"/>
      <c r="M174" s="7"/>
      <c r="N174" s="7"/>
      <c r="O174" s="7"/>
      <c r="P174" s="7"/>
      <c r="Q174" s="7"/>
      <c r="R174" s="20"/>
      <c r="S174" s="20"/>
      <c r="T174" s="20"/>
      <c r="U174" s="20"/>
      <c r="V174" s="20"/>
      <c r="W174" s="20"/>
      <c r="X174" s="20"/>
      <c r="Y174" s="20"/>
      <c r="Z174" s="20"/>
      <c r="AA174" s="20"/>
    </row>
    <row r="175" spans="1:27" x14ac:dyDescent="0.25">
      <c r="A175" s="3">
        <v>2</v>
      </c>
      <c r="B175" s="4" t="s">
        <v>50</v>
      </c>
      <c r="C175" s="3">
        <v>1</v>
      </c>
      <c r="D175" s="26">
        <v>20</v>
      </c>
      <c r="E175" s="26">
        <v>15</v>
      </c>
      <c r="F175" s="26">
        <v>300</v>
      </c>
      <c r="G175" s="8"/>
      <c r="H175" s="7"/>
      <c r="I175" s="7"/>
      <c r="J175" s="7"/>
      <c r="K175" s="7"/>
      <c r="L175" s="7"/>
      <c r="M175" s="7"/>
      <c r="N175" s="7"/>
      <c r="O175" s="7"/>
      <c r="P175" s="7"/>
      <c r="Q175" s="7"/>
      <c r="R175" s="20"/>
      <c r="S175" s="20"/>
      <c r="T175" s="20"/>
      <c r="U175" s="20"/>
      <c r="V175" s="20"/>
      <c r="W175" s="20"/>
      <c r="X175" s="20"/>
      <c r="Y175" s="20"/>
      <c r="Z175" s="20"/>
      <c r="AA175" s="20"/>
    </row>
    <row r="176" spans="1:27" x14ac:dyDescent="0.25">
      <c r="A176" s="3">
        <v>3</v>
      </c>
      <c r="B176" s="4" t="s">
        <v>51</v>
      </c>
      <c r="C176" s="3">
        <v>1</v>
      </c>
      <c r="D176" s="26">
        <v>12</v>
      </c>
      <c r="E176" s="26">
        <v>7.5</v>
      </c>
      <c r="F176" s="26">
        <v>90</v>
      </c>
      <c r="G176" s="8"/>
      <c r="H176" s="7"/>
      <c r="I176" s="7"/>
      <c r="J176" s="7"/>
      <c r="K176" s="7"/>
      <c r="L176" s="7"/>
      <c r="M176" s="7"/>
      <c r="N176" s="7"/>
      <c r="O176" s="7"/>
      <c r="P176" s="7"/>
      <c r="Q176" s="7"/>
      <c r="R176" s="20"/>
      <c r="S176" s="20"/>
      <c r="T176" s="20"/>
      <c r="U176" s="20"/>
      <c r="V176" s="20"/>
      <c r="W176" s="20"/>
      <c r="X176" s="20"/>
      <c r="Y176" s="20"/>
      <c r="Z176" s="20"/>
      <c r="AA176" s="20"/>
    </row>
    <row r="177" spans="1:27" x14ac:dyDescent="0.25">
      <c r="A177" s="22"/>
      <c r="B177" s="22"/>
      <c r="C177" s="22"/>
      <c r="D177" s="22"/>
      <c r="E177" s="22"/>
      <c r="F177" s="28">
        <v>606</v>
      </c>
      <c r="G177" s="42"/>
      <c r="H177" s="24"/>
      <c r="I177" s="24"/>
      <c r="J177" s="24"/>
      <c r="K177" s="25"/>
      <c r="L177" s="25"/>
      <c r="M177" s="24"/>
      <c r="N177" s="24"/>
      <c r="O177" s="24"/>
      <c r="P177" s="25"/>
      <c r="Q177" s="25"/>
      <c r="R177" s="20"/>
      <c r="S177" s="20"/>
      <c r="T177" s="20"/>
      <c r="U177" s="20"/>
      <c r="V177" s="20"/>
      <c r="W177" s="20"/>
      <c r="X177" s="20"/>
      <c r="Y177" s="20"/>
      <c r="Z177" s="20"/>
      <c r="AA177" s="20"/>
    </row>
    <row r="178" spans="1:27" x14ac:dyDescent="0.25">
      <c r="A178" s="14" t="s">
        <v>32</v>
      </c>
      <c r="B178" s="31">
        <v>606</v>
      </c>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row>
    <row r="179" spans="1:27" x14ac:dyDescent="0.25">
      <c r="A179" s="14"/>
      <c r="B179" s="13"/>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row>
    <row r="180" spans="1:27" x14ac:dyDescent="0.25">
      <c r="A180" s="14" t="s">
        <v>52</v>
      </c>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row>
    <row r="181" spans="1:27" x14ac:dyDescent="0.25">
      <c r="A181" s="3" t="s">
        <v>2</v>
      </c>
      <c r="B181" s="3" t="s">
        <v>3</v>
      </c>
      <c r="C181" s="112" t="s">
        <v>34</v>
      </c>
      <c r="D181" s="112"/>
      <c r="E181" s="112"/>
      <c r="F181" s="112"/>
      <c r="G181" s="3"/>
      <c r="H181" s="112" t="s">
        <v>35</v>
      </c>
      <c r="I181" s="112"/>
      <c r="J181" s="112"/>
      <c r="K181" s="112"/>
      <c r="L181" s="3"/>
      <c r="M181" s="112" t="s">
        <v>36</v>
      </c>
      <c r="N181" s="112"/>
      <c r="O181" s="112"/>
      <c r="P181" s="112"/>
      <c r="Q181" s="7"/>
      <c r="R181" s="20"/>
      <c r="S181" s="20"/>
      <c r="T181" s="20"/>
      <c r="U181" s="20"/>
      <c r="V181" s="20"/>
      <c r="W181" s="20"/>
      <c r="X181" s="20"/>
      <c r="Y181" s="20"/>
      <c r="Z181" s="20"/>
      <c r="AA181" s="20"/>
    </row>
    <row r="182" spans="1:27" x14ac:dyDescent="0.25">
      <c r="A182" s="22"/>
      <c r="B182" s="22"/>
      <c r="C182" s="3" t="s">
        <v>10</v>
      </c>
      <c r="D182" s="3" t="s">
        <v>11</v>
      </c>
      <c r="E182" s="3" t="s">
        <v>12</v>
      </c>
      <c r="F182" s="3" t="s">
        <v>13</v>
      </c>
      <c r="G182" s="3"/>
      <c r="H182" s="3" t="s">
        <v>10</v>
      </c>
      <c r="I182" s="3" t="s">
        <v>11</v>
      </c>
      <c r="J182" s="3" t="s">
        <v>12</v>
      </c>
      <c r="K182" s="3" t="s">
        <v>13</v>
      </c>
      <c r="L182" s="3"/>
      <c r="M182" s="3" t="s">
        <v>10</v>
      </c>
      <c r="N182" s="3" t="s">
        <v>11</v>
      </c>
      <c r="O182" s="3" t="s">
        <v>12</v>
      </c>
      <c r="P182" s="3" t="s">
        <v>13</v>
      </c>
      <c r="Q182" s="7"/>
      <c r="R182" s="20"/>
      <c r="S182" s="20"/>
      <c r="T182" s="20"/>
      <c r="U182" s="20"/>
      <c r="V182" s="20"/>
      <c r="W182" s="20"/>
      <c r="X182" s="20"/>
      <c r="Y182" s="20"/>
      <c r="Z182" s="20"/>
      <c r="AA182" s="20"/>
    </row>
    <row r="183" spans="1:27" x14ac:dyDescent="0.25">
      <c r="A183" s="3">
        <v>1</v>
      </c>
      <c r="B183" s="4" t="s">
        <v>53</v>
      </c>
      <c r="C183" s="3" t="s">
        <v>16</v>
      </c>
      <c r="D183" s="3" t="s">
        <v>16</v>
      </c>
      <c r="E183" s="3" t="s">
        <v>16</v>
      </c>
      <c r="F183" s="3" t="s">
        <v>16</v>
      </c>
      <c r="G183" s="3"/>
      <c r="H183" s="3">
        <v>1</v>
      </c>
      <c r="I183" s="26">
        <v>26</v>
      </c>
      <c r="J183" s="29">
        <v>7.5</v>
      </c>
      <c r="K183" s="26">
        <v>195</v>
      </c>
      <c r="L183" s="26"/>
      <c r="M183" s="3" t="s">
        <v>16</v>
      </c>
      <c r="N183" s="3" t="s">
        <v>16</v>
      </c>
      <c r="O183" s="3" t="s">
        <v>16</v>
      </c>
      <c r="P183" s="3" t="s">
        <v>16</v>
      </c>
      <c r="Q183" s="7"/>
      <c r="R183" s="20"/>
      <c r="S183" s="20">
        <v>195</v>
      </c>
      <c r="T183" s="20"/>
      <c r="U183" s="20"/>
      <c r="V183" s="20"/>
      <c r="W183" s="20"/>
      <c r="X183" s="20"/>
      <c r="Y183" s="20"/>
      <c r="Z183" s="20"/>
      <c r="AA183" s="20"/>
    </row>
    <row r="184" spans="1:27" x14ac:dyDescent="0.25">
      <c r="A184" s="3">
        <v>2</v>
      </c>
      <c r="B184" s="4" t="s">
        <v>54</v>
      </c>
      <c r="C184" s="3" t="s">
        <v>16</v>
      </c>
      <c r="D184" s="3" t="s">
        <v>16</v>
      </c>
      <c r="E184" s="3" t="s">
        <v>16</v>
      </c>
      <c r="F184" s="3" t="s">
        <v>16</v>
      </c>
      <c r="G184" s="3"/>
      <c r="H184" s="3">
        <v>1</v>
      </c>
      <c r="I184" s="26">
        <v>30</v>
      </c>
      <c r="J184" s="29">
        <v>26</v>
      </c>
      <c r="K184" s="26">
        <v>780</v>
      </c>
      <c r="L184" s="26"/>
      <c r="M184" s="3" t="s">
        <v>16</v>
      </c>
      <c r="N184" s="3" t="s">
        <v>16</v>
      </c>
      <c r="O184" s="3" t="s">
        <v>16</v>
      </c>
      <c r="P184" s="3" t="s">
        <v>16</v>
      </c>
      <c r="Q184" s="7"/>
      <c r="R184" s="20"/>
      <c r="S184" s="20">
        <v>780</v>
      </c>
      <c r="T184" s="20"/>
      <c r="U184" s="20"/>
      <c r="V184" s="20"/>
      <c r="W184" s="20"/>
      <c r="X184" s="20"/>
      <c r="Y184" s="20"/>
      <c r="Z184" s="20"/>
      <c r="AA184" s="20"/>
    </row>
    <row r="185" spans="1:27" x14ac:dyDescent="0.25">
      <c r="A185" s="3">
        <v>3</v>
      </c>
      <c r="B185" s="4" t="s">
        <v>55</v>
      </c>
      <c r="C185" s="3"/>
      <c r="D185" s="3"/>
      <c r="E185" s="3"/>
      <c r="F185" s="3"/>
      <c r="G185" s="3"/>
      <c r="H185" s="3">
        <v>1</v>
      </c>
      <c r="I185" s="26">
        <v>11.5</v>
      </c>
      <c r="J185" s="29">
        <v>5.5</v>
      </c>
      <c r="K185" s="26">
        <v>63.25</v>
      </c>
      <c r="L185" s="26"/>
      <c r="M185" s="3"/>
      <c r="N185" s="3"/>
      <c r="O185" s="3"/>
      <c r="P185" s="3"/>
      <c r="Q185" s="7"/>
      <c r="R185" s="20"/>
      <c r="S185" s="20">
        <v>63.25</v>
      </c>
      <c r="T185" s="20"/>
      <c r="U185" s="20"/>
      <c r="V185" s="20"/>
      <c r="W185" s="20"/>
      <c r="X185" s="20"/>
      <c r="Y185" s="20"/>
      <c r="Z185" s="20"/>
      <c r="AA185" s="20"/>
    </row>
    <row r="186" spans="1:27" x14ac:dyDescent="0.25">
      <c r="A186" s="3">
        <v>4</v>
      </c>
      <c r="B186" s="4" t="s">
        <v>56</v>
      </c>
      <c r="C186" s="3" t="s">
        <v>16</v>
      </c>
      <c r="D186" s="3" t="s">
        <v>16</v>
      </c>
      <c r="E186" s="3" t="s">
        <v>16</v>
      </c>
      <c r="F186" s="3" t="s">
        <v>16</v>
      </c>
      <c r="G186" s="3"/>
      <c r="H186" s="3" t="s">
        <v>16</v>
      </c>
      <c r="I186" s="3" t="s">
        <v>16</v>
      </c>
      <c r="J186" s="3" t="s">
        <v>16</v>
      </c>
      <c r="K186" s="26" t="s">
        <v>16</v>
      </c>
      <c r="L186" s="26"/>
      <c r="M186" s="3">
        <v>1</v>
      </c>
      <c r="N186" s="26">
        <v>42</v>
      </c>
      <c r="O186" s="26">
        <v>25</v>
      </c>
      <c r="P186" s="26">
        <v>1050</v>
      </c>
      <c r="Q186" s="8"/>
      <c r="R186" s="20"/>
      <c r="S186" s="20">
        <v>1050</v>
      </c>
      <c r="T186" s="20"/>
      <c r="U186" s="20"/>
      <c r="V186" s="20"/>
      <c r="W186" s="20"/>
      <c r="X186" s="20"/>
      <c r="Y186" s="20"/>
      <c r="Z186" s="20"/>
      <c r="AA186" s="20"/>
    </row>
    <row r="187" spans="1:27" x14ac:dyDescent="0.25">
      <c r="A187" s="3">
        <v>5</v>
      </c>
      <c r="B187" s="4" t="s">
        <v>57</v>
      </c>
      <c r="C187" s="3">
        <v>1</v>
      </c>
      <c r="D187" s="26">
        <v>30</v>
      </c>
      <c r="E187" s="26">
        <v>8</v>
      </c>
      <c r="F187" s="26">
        <v>240</v>
      </c>
      <c r="G187" s="26"/>
      <c r="H187" s="3" t="s">
        <v>16</v>
      </c>
      <c r="I187" s="3" t="s">
        <v>16</v>
      </c>
      <c r="J187" s="3" t="s">
        <v>16</v>
      </c>
      <c r="K187" s="26" t="s">
        <v>16</v>
      </c>
      <c r="L187" s="26"/>
      <c r="M187" s="3" t="s">
        <v>16</v>
      </c>
      <c r="N187" s="26" t="s">
        <v>16</v>
      </c>
      <c r="O187" s="26" t="s">
        <v>16</v>
      </c>
      <c r="P187" s="26" t="s">
        <v>16</v>
      </c>
      <c r="Q187" s="8"/>
      <c r="R187" s="20"/>
      <c r="S187" s="14">
        <v>2088.25</v>
      </c>
      <c r="T187" s="20"/>
      <c r="U187" s="20"/>
      <c r="V187" s="20"/>
      <c r="W187" s="20"/>
      <c r="X187" s="20"/>
      <c r="Y187" s="20"/>
      <c r="Z187" s="20"/>
      <c r="AA187" s="20"/>
    </row>
    <row r="188" spans="1:27" x14ac:dyDescent="0.25">
      <c r="A188" s="3">
        <v>5</v>
      </c>
      <c r="B188" s="4" t="s">
        <v>58</v>
      </c>
      <c r="C188" s="3">
        <v>1</v>
      </c>
      <c r="D188" s="26">
        <v>21</v>
      </c>
      <c r="E188" s="26">
        <v>14</v>
      </c>
      <c r="F188" s="26">
        <v>294</v>
      </c>
      <c r="G188" s="26"/>
      <c r="H188" s="3" t="s">
        <v>16</v>
      </c>
      <c r="I188" s="3" t="s">
        <v>16</v>
      </c>
      <c r="J188" s="3" t="s">
        <v>16</v>
      </c>
      <c r="K188" s="26" t="s">
        <v>16</v>
      </c>
      <c r="L188" s="26"/>
      <c r="M188" s="3" t="s">
        <v>16</v>
      </c>
      <c r="N188" s="26" t="s">
        <v>16</v>
      </c>
      <c r="O188" s="26" t="s">
        <v>16</v>
      </c>
      <c r="P188" s="26" t="s">
        <v>16</v>
      </c>
      <c r="Q188" s="8"/>
      <c r="R188" s="20"/>
      <c r="S188" s="20">
        <v>240</v>
      </c>
      <c r="T188" s="20"/>
      <c r="U188" s="20"/>
      <c r="V188" s="20"/>
      <c r="W188" s="20"/>
      <c r="X188" s="20"/>
      <c r="Y188" s="20"/>
      <c r="Z188" s="20"/>
      <c r="AA188" s="20"/>
    </row>
    <row r="189" spans="1:27" x14ac:dyDescent="0.25">
      <c r="A189" s="3">
        <v>6</v>
      </c>
      <c r="B189" s="4" t="s">
        <v>59</v>
      </c>
      <c r="C189" s="3">
        <v>1</v>
      </c>
      <c r="D189" s="26">
        <v>21</v>
      </c>
      <c r="E189" s="26">
        <v>14</v>
      </c>
      <c r="F189" s="26">
        <v>294</v>
      </c>
      <c r="G189" s="26"/>
      <c r="H189" s="3" t="s">
        <v>16</v>
      </c>
      <c r="I189" s="3" t="s">
        <v>16</v>
      </c>
      <c r="J189" s="3" t="s">
        <v>16</v>
      </c>
      <c r="K189" s="26" t="s">
        <v>16</v>
      </c>
      <c r="L189" s="26"/>
      <c r="M189" s="3" t="s">
        <v>16</v>
      </c>
      <c r="N189" s="26" t="s">
        <v>16</v>
      </c>
      <c r="O189" s="26" t="s">
        <v>16</v>
      </c>
      <c r="P189" s="26" t="s">
        <v>16</v>
      </c>
      <c r="Q189" s="8"/>
      <c r="R189" s="20"/>
      <c r="S189" s="20">
        <v>294</v>
      </c>
      <c r="T189" s="20"/>
      <c r="U189" s="20"/>
      <c r="V189" s="20"/>
      <c r="W189" s="20"/>
      <c r="X189" s="20"/>
      <c r="Y189" s="20"/>
      <c r="Z189" s="20"/>
      <c r="AA189" s="20"/>
    </row>
    <row r="190" spans="1:27" x14ac:dyDescent="0.25">
      <c r="A190" s="3">
        <v>7</v>
      </c>
      <c r="B190" s="4" t="s">
        <v>60</v>
      </c>
      <c r="C190" s="3">
        <v>1</v>
      </c>
      <c r="D190" s="26">
        <v>20</v>
      </c>
      <c r="E190" s="26">
        <v>14</v>
      </c>
      <c r="F190" s="26">
        <v>280</v>
      </c>
      <c r="G190" s="26"/>
      <c r="H190" s="3" t="s">
        <v>16</v>
      </c>
      <c r="I190" s="3" t="s">
        <v>16</v>
      </c>
      <c r="J190" s="3" t="s">
        <v>16</v>
      </c>
      <c r="K190" s="26" t="s">
        <v>16</v>
      </c>
      <c r="L190" s="26"/>
      <c r="M190" s="3" t="s">
        <v>16</v>
      </c>
      <c r="N190" s="26" t="s">
        <v>16</v>
      </c>
      <c r="O190" s="26" t="s">
        <v>16</v>
      </c>
      <c r="P190" s="26" t="s">
        <v>16</v>
      </c>
      <c r="Q190" s="8"/>
      <c r="R190" s="20"/>
      <c r="S190" s="20">
        <v>280</v>
      </c>
      <c r="T190" s="20"/>
      <c r="U190" s="20"/>
      <c r="V190" s="20"/>
      <c r="W190" s="20"/>
      <c r="X190" s="20"/>
      <c r="Y190" s="20"/>
      <c r="Z190" s="20"/>
      <c r="AA190" s="20"/>
    </row>
    <row r="191" spans="1:27" x14ac:dyDescent="0.25">
      <c r="A191" s="3">
        <v>8</v>
      </c>
      <c r="B191" s="4" t="s">
        <v>61</v>
      </c>
      <c r="C191" s="3">
        <v>1</v>
      </c>
      <c r="D191" s="26">
        <v>12</v>
      </c>
      <c r="E191" s="26">
        <v>14</v>
      </c>
      <c r="F191" s="26">
        <v>168</v>
      </c>
      <c r="G191" s="26"/>
      <c r="H191" s="3" t="s">
        <v>16</v>
      </c>
      <c r="I191" s="3" t="s">
        <v>16</v>
      </c>
      <c r="J191" s="3" t="s">
        <v>16</v>
      </c>
      <c r="K191" s="26" t="s">
        <v>16</v>
      </c>
      <c r="L191" s="26"/>
      <c r="M191" s="3" t="s">
        <v>16</v>
      </c>
      <c r="N191" s="26" t="s">
        <v>16</v>
      </c>
      <c r="O191" s="26" t="s">
        <v>16</v>
      </c>
      <c r="P191" s="26" t="s">
        <v>16</v>
      </c>
      <c r="Q191" s="8"/>
      <c r="R191" s="20"/>
      <c r="S191" s="20">
        <v>168</v>
      </c>
      <c r="T191" s="20"/>
      <c r="U191" s="20"/>
      <c r="V191" s="20"/>
      <c r="W191" s="20"/>
      <c r="X191" s="20"/>
      <c r="Y191" s="20"/>
      <c r="Z191" s="20"/>
      <c r="AA191" s="20"/>
    </row>
    <row r="192" spans="1:27" x14ac:dyDescent="0.25">
      <c r="A192" s="3">
        <v>9</v>
      </c>
      <c r="B192" s="4" t="s">
        <v>62</v>
      </c>
      <c r="C192" s="3" t="s">
        <v>16</v>
      </c>
      <c r="D192" s="3" t="s">
        <v>16</v>
      </c>
      <c r="E192" s="3" t="s">
        <v>16</v>
      </c>
      <c r="F192" s="26" t="s">
        <v>16</v>
      </c>
      <c r="G192" s="26"/>
      <c r="H192" s="3" t="s">
        <v>16</v>
      </c>
      <c r="I192" s="3" t="s">
        <v>16</v>
      </c>
      <c r="J192" s="3" t="s">
        <v>16</v>
      </c>
      <c r="K192" s="26" t="s">
        <v>16</v>
      </c>
      <c r="L192" s="26"/>
      <c r="M192" s="3">
        <v>1</v>
      </c>
      <c r="N192" s="26">
        <v>50</v>
      </c>
      <c r="O192" s="26">
        <v>26.5</v>
      </c>
      <c r="P192" s="26">
        <v>1325</v>
      </c>
      <c r="Q192" s="8"/>
      <c r="R192" s="20"/>
      <c r="S192" s="20">
        <v>1325</v>
      </c>
      <c r="T192" s="20"/>
      <c r="U192" s="20"/>
      <c r="V192" s="20"/>
      <c r="W192" s="20"/>
      <c r="X192" s="20"/>
      <c r="Y192" s="20"/>
      <c r="Z192" s="20"/>
      <c r="AA192" s="20"/>
    </row>
    <row r="193" spans="1:27" x14ac:dyDescent="0.25">
      <c r="A193" s="3">
        <v>10</v>
      </c>
      <c r="B193" s="4" t="s">
        <v>63</v>
      </c>
      <c r="C193" s="3" t="s">
        <v>16</v>
      </c>
      <c r="D193" s="3" t="s">
        <v>16</v>
      </c>
      <c r="E193" s="3" t="s">
        <v>16</v>
      </c>
      <c r="F193" s="26" t="s">
        <v>16</v>
      </c>
      <c r="G193" s="26"/>
      <c r="H193" s="3" t="s">
        <v>16</v>
      </c>
      <c r="I193" s="3" t="s">
        <v>16</v>
      </c>
      <c r="J193" s="3" t="s">
        <v>16</v>
      </c>
      <c r="K193" s="26" t="s">
        <v>16</v>
      </c>
      <c r="L193" s="26"/>
      <c r="M193" s="3">
        <v>1</v>
      </c>
      <c r="N193" s="26">
        <v>50</v>
      </c>
      <c r="O193" s="26">
        <v>26.5</v>
      </c>
      <c r="P193" s="26">
        <v>1325</v>
      </c>
      <c r="Q193" s="8"/>
      <c r="R193" s="20"/>
      <c r="S193" s="20">
        <v>1325</v>
      </c>
      <c r="T193" s="20"/>
      <c r="U193" s="20"/>
      <c r="V193" s="20"/>
      <c r="W193" s="20"/>
      <c r="X193" s="20"/>
      <c r="Y193" s="20"/>
      <c r="Z193" s="20"/>
      <c r="AA193" s="20"/>
    </row>
    <row r="194" spans="1:27" x14ac:dyDescent="0.25">
      <c r="A194" s="3">
        <v>11</v>
      </c>
      <c r="B194" s="4" t="s">
        <v>64</v>
      </c>
      <c r="C194" s="3" t="s">
        <v>16</v>
      </c>
      <c r="D194" s="3" t="s">
        <v>16</v>
      </c>
      <c r="E194" s="3" t="s">
        <v>16</v>
      </c>
      <c r="F194" s="26" t="s">
        <v>16</v>
      </c>
      <c r="G194" s="26"/>
      <c r="H194" s="3" t="s">
        <v>16</v>
      </c>
      <c r="I194" s="3" t="s">
        <v>16</v>
      </c>
      <c r="J194" s="3" t="s">
        <v>16</v>
      </c>
      <c r="K194" s="26" t="s">
        <v>16</v>
      </c>
      <c r="L194" s="26"/>
      <c r="M194" s="3">
        <v>1</v>
      </c>
      <c r="N194" s="26">
        <v>50</v>
      </c>
      <c r="O194" s="26">
        <v>26.5</v>
      </c>
      <c r="P194" s="26">
        <v>1325</v>
      </c>
      <c r="Q194" s="8"/>
      <c r="R194" s="20"/>
      <c r="S194" s="20">
        <v>1325</v>
      </c>
      <c r="T194" s="20"/>
      <c r="U194" s="20"/>
      <c r="V194" s="20"/>
      <c r="W194" s="20"/>
      <c r="X194" s="20"/>
      <c r="Y194" s="20"/>
      <c r="Z194" s="20"/>
      <c r="AA194" s="20"/>
    </row>
    <row r="195" spans="1:27" x14ac:dyDescent="0.25">
      <c r="A195" s="3">
        <v>12</v>
      </c>
      <c r="B195" s="4" t="s">
        <v>65</v>
      </c>
      <c r="C195" s="3" t="s">
        <v>16</v>
      </c>
      <c r="D195" s="3" t="s">
        <v>16</v>
      </c>
      <c r="E195" s="3" t="s">
        <v>16</v>
      </c>
      <c r="F195" s="26" t="s">
        <v>16</v>
      </c>
      <c r="G195" s="26"/>
      <c r="H195" s="3" t="s">
        <v>16</v>
      </c>
      <c r="I195" s="3" t="s">
        <v>16</v>
      </c>
      <c r="J195" s="3" t="s">
        <v>16</v>
      </c>
      <c r="K195" s="26" t="s">
        <v>16</v>
      </c>
      <c r="L195" s="26"/>
      <c r="M195" s="3">
        <v>1</v>
      </c>
      <c r="N195" s="26">
        <v>50</v>
      </c>
      <c r="O195" s="26">
        <v>26.5</v>
      </c>
      <c r="P195" s="26">
        <v>1325</v>
      </c>
      <c r="Q195" s="8"/>
      <c r="R195" s="20"/>
      <c r="S195" s="20">
        <v>1325</v>
      </c>
      <c r="T195" s="20"/>
      <c r="U195" s="20"/>
      <c r="V195" s="20"/>
      <c r="W195" s="20"/>
      <c r="X195" s="20"/>
      <c r="Y195" s="20"/>
      <c r="Z195" s="20"/>
      <c r="AA195" s="20"/>
    </row>
    <row r="196" spans="1:27" x14ac:dyDescent="0.25">
      <c r="A196" s="3">
        <v>13</v>
      </c>
      <c r="B196" s="4" t="s">
        <v>66</v>
      </c>
      <c r="C196" s="3" t="s">
        <v>16</v>
      </c>
      <c r="D196" s="3" t="s">
        <v>16</v>
      </c>
      <c r="E196" s="3" t="s">
        <v>16</v>
      </c>
      <c r="F196" s="26" t="s">
        <v>16</v>
      </c>
      <c r="G196" s="26"/>
      <c r="H196" s="3" t="s">
        <v>16</v>
      </c>
      <c r="I196" s="3" t="s">
        <v>16</v>
      </c>
      <c r="J196" s="3" t="s">
        <v>16</v>
      </c>
      <c r="K196" s="26" t="s">
        <v>16</v>
      </c>
      <c r="L196" s="26"/>
      <c r="M196" s="3">
        <v>1</v>
      </c>
      <c r="N196" s="26">
        <v>100</v>
      </c>
      <c r="O196" s="26">
        <v>40</v>
      </c>
      <c r="P196" s="26">
        <v>4000</v>
      </c>
      <c r="Q196" s="8"/>
      <c r="R196" s="20"/>
      <c r="S196" s="14">
        <v>6282</v>
      </c>
      <c r="T196" s="20"/>
      <c r="U196" s="20"/>
      <c r="V196" s="20"/>
      <c r="W196" s="20"/>
      <c r="X196" s="20"/>
      <c r="Y196" s="20"/>
      <c r="Z196" s="20"/>
      <c r="AA196" s="20"/>
    </row>
    <row r="197" spans="1:27" x14ac:dyDescent="0.25">
      <c r="A197" s="3">
        <v>14</v>
      </c>
      <c r="B197" s="4" t="s">
        <v>67</v>
      </c>
      <c r="C197" s="3"/>
      <c r="D197" s="3"/>
      <c r="E197" s="3"/>
      <c r="F197" s="26"/>
      <c r="G197" s="26"/>
      <c r="H197" s="3"/>
      <c r="I197" s="3"/>
      <c r="J197" s="3"/>
      <c r="K197" s="26"/>
      <c r="L197" s="26"/>
      <c r="M197" s="3">
        <v>1</v>
      </c>
      <c r="N197" s="26">
        <v>25</v>
      </c>
      <c r="O197" s="26">
        <v>22</v>
      </c>
      <c r="P197" s="26">
        <v>550</v>
      </c>
      <c r="Q197" s="8"/>
      <c r="R197" s="20"/>
      <c r="S197" s="20"/>
      <c r="T197" s="20"/>
      <c r="U197" s="20"/>
      <c r="V197" s="20"/>
      <c r="W197" s="20"/>
      <c r="X197" s="20"/>
      <c r="Y197" s="20"/>
      <c r="Z197" s="20"/>
      <c r="AA197" s="20"/>
    </row>
    <row r="198" spans="1:27" x14ac:dyDescent="0.25">
      <c r="A198" s="22"/>
      <c r="B198" s="22"/>
      <c r="C198" s="22"/>
      <c r="D198" s="22"/>
      <c r="E198" s="22"/>
      <c r="F198" s="28">
        <v>1276</v>
      </c>
      <c r="G198" s="28"/>
      <c r="H198" s="22"/>
      <c r="I198" s="22"/>
      <c r="J198" s="22"/>
      <c r="K198" s="28">
        <v>1038.25</v>
      </c>
      <c r="L198" s="28"/>
      <c r="M198" s="22"/>
      <c r="N198" s="22"/>
      <c r="O198" s="22"/>
      <c r="P198" s="28">
        <v>10900</v>
      </c>
      <c r="Q198" s="42"/>
      <c r="R198" s="20"/>
      <c r="S198" s="20"/>
      <c r="T198" s="20"/>
      <c r="U198" s="20"/>
      <c r="V198" s="20"/>
      <c r="W198" s="20"/>
      <c r="X198" s="20"/>
      <c r="Y198" s="20"/>
      <c r="Z198" s="20"/>
      <c r="AA198" s="20"/>
    </row>
    <row r="199" spans="1:27" x14ac:dyDescent="0.25">
      <c r="A199" s="14" t="s">
        <v>32</v>
      </c>
      <c r="B199" s="31">
        <v>13214.25</v>
      </c>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row>
    <row r="200" spans="1:27" x14ac:dyDescent="0.25">
      <c r="A200" s="14"/>
      <c r="B200" s="13"/>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row>
    <row r="201" spans="1:27" x14ac:dyDescent="0.25">
      <c r="A201" s="14" t="s">
        <v>68</v>
      </c>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row>
    <row r="202" spans="1:27" x14ac:dyDescent="0.25">
      <c r="A202" s="14" t="s">
        <v>69</v>
      </c>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row>
    <row r="203" spans="1:27" x14ac:dyDescent="0.25">
      <c r="A203" s="3" t="s">
        <v>2</v>
      </c>
      <c r="B203" s="3" t="s">
        <v>3</v>
      </c>
      <c r="C203" s="112" t="s">
        <v>34</v>
      </c>
      <c r="D203" s="112"/>
      <c r="E203" s="112"/>
      <c r="F203" s="112"/>
      <c r="G203" s="45"/>
      <c r="H203" s="39"/>
      <c r="I203" s="24"/>
      <c r="J203" s="24"/>
      <c r="K203" s="24"/>
      <c r="L203" s="24"/>
      <c r="M203" s="24"/>
      <c r="N203" s="24"/>
      <c r="O203" s="24"/>
      <c r="P203" s="24"/>
      <c r="Q203" s="24"/>
      <c r="R203" s="24"/>
      <c r="S203" s="24"/>
      <c r="T203" s="24"/>
      <c r="U203" s="24"/>
      <c r="V203" s="24"/>
      <c r="W203" s="20"/>
      <c r="X203" s="20"/>
      <c r="Y203" s="20"/>
      <c r="Z203" s="20"/>
      <c r="AA203" s="20"/>
    </row>
    <row r="204" spans="1:27" x14ac:dyDescent="0.25">
      <c r="A204" s="22"/>
      <c r="B204" s="22"/>
      <c r="C204" s="3" t="s">
        <v>10</v>
      </c>
      <c r="D204" s="3" t="s">
        <v>11</v>
      </c>
      <c r="E204" s="3" t="s">
        <v>12</v>
      </c>
      <c r="F204" s="3" t="s">
        <v>13</v>
      </c>
      <c r="G204" s="7"/>
      <c r="H204" s="7"/>
      <c r="I204" s="7"/>
      <c r="J204" s="7"/>
      <c r="K204" s="7"/>
      <c r="L204" s="7"/>
      <c r="M204" s="7"/>
      <c r="N204" s="7"/>
      <c r="O204" s="7"/>
      <c r="P204" s="7"/>
      <c r="Q204" s="7"/>
      <c r="R204" s="7"/>
      <c r="S204" s="7"/>
      <c r="T204" s="7"/>
      <c r="U204" s="7"/>
      <c r="V204" s="7"/>
      <c r="W204" s="20"/>
      <c r="X204" s="20"/>
      <c r="Y204" s="20"/>
      <c r="Z204" s="20"/>
      <c r="AA204" s="20"/>
    </row>
    <row r="205" spans="1:27" x14ac:dyDescent="0.25">
      <c r="A205" s="3">
        <v>1</v>
      </c>
      <c r="B205" s="4" t="s">
        <v>70</v>
      </c>
      <c r="C205" s="3">
        <v>1</v>
      </c>
      <c r="D205" s="26">
        <v>15</v>
      </c>
      <c r="E205" s="26">
        <v>15</v>
      </c>
      <c r="F205" s="26">
        <v>225</v>
      </c>
      <c r="G205" s="8"/>
      <c r="H205" s="7"/>
      <c r="I205" s="7"/>
      <c r="J205" s="7"/>
      <c r="K205" s="7"/>
      <c r="L205" s="7"/>
      <c r="M205" s="7"/>
      <c r="N205" s="7"/>
      <c r="O205" s="7"/>
      <c r="P205" s="7"/>
      <c r="Q205" s="7"/>
      <c r="R205" s="7"/>
      <c r="S205" s="7"/>
      <c r="T205" s="7"/>
      <c r="U205" s="7"/>
      <c r="V205" s="7"/>
      <c r="W205" s="20"/>
      <c r="X205" s="20"/>
      <c r="Y205" s="20"/>
      <c r="Z205" s="20"/>
      <c r="AA205" s="20"/>
    </row>
    <row r="206" spans="1:27" x14ac:dyDescent="0.25">
      <c r="A206" s="3">
        <v>2</v>
      </c>
      <c r="B206" s="4" t="s">
        <v>71</v>
      </c>
      <c r="C206" s="3">
        <v>1</v>
      </c>
      <c r="D206" s="26">
        <v>16</v>
      </c>
      <c r="E206" s="26">
        <v>12</v>
      </c>
      <c r="F206" s="26">
        <v>192</v>
      </c>
      <c r="G206" s="8"/>
      <c r="H206" s="7"/>
      <c r="I206" s="7"/>
      <c r="J206" s="7"/>
      <c r="K206" s="7"/>
      <c r="L206" s="7"/>
      <c r="M206" s="7"/>
      <c r="N206" s="7"/>
      <c r="O206" s="7"/>
      <c r="P206" s="7"/>
      <c r="Q206" s="7"/>
      <c r="R206" s="7"/>
      <c r="S206" s="7"/>
      <c r="T206" s="7"/>
      <c r="U206" s="7"/>
      <c r="V206" s="7"/>
      <c r="W206" s="20"/>
      <c r="X206" s="20"/>
      <c r="Y206" s="20"/>
      <c r="Z206" s="20"/>
      <c r="AA206" s="20"/>
    </row>
    <row r="207" spans="1:27" x14ac:dyDescent="0.25">
      <c r="A207" s="3">
        <v>3</v>
      </c>
      <c r="B207" s="4" t="s">
        <v>72</v>
      </c>
      <c r="C207" s="3">
        <v>6</v>
      </c>
      <c r="D207" s="26">
        <v>12</v>
      </c>
      <c r="E207" s="26">
        <v>11</v>
      </c>
      <c r="F207" s="26">
        <v>792</v>
      </c>
      <c r="G207" s="8"/>
      <c r="H207" s="7"/>
      <c r="I207" s="7"/>
      <c r="J207" s="7"/>
      <c r="K207" s="7"/>
      <c r="L207" s="7"/>
      <c r="M207" s="7"/>
      <c r="N207" s="7"/>
      <c r="O207" s="7"/>
      <c r="P207" s="7"/>
      <c r="Q207" s="7"/>
      <c r="R207" s="7"/>
      <c r="S207" s="7"/>
      <c r="T207" s="7"/>
      <c r="U207" s="7"/>
      <c r="V207" s="7"/>
      <c r="W207" s="20"/>
      <c r="X207" s="20"/>
      <c r="Y207" s="20"/>
      <c r="Z207" s="20"/>
      <c r="AA207" s="20"/>
    </row>
    <row r="208" spans="1:27" x14ac:dyDescent="0.25">
      <c r="A208" s="3">
        <v>4</v>
      </c>
      <c r="B208" s="4" t="s">
        <v>73</v>
      </c>
      <c r="C208" s="3">
        <v>4</v>
      </c>
      <c r="D208" s="26">
        <v>8.3000000000000007</v>
      </c>
      <c r="E208" s="26">
        <v>13</v>
      </c>
      <c r="F208" s="26">
        <v>431.6</v>
      </c>
      <c r="G208" s="8"/>
      <c r="H208" s="7"/>
      <c r="I208" s="7"/>
      <c r="J208" s="7"/>
      <c r="K208" s="7"/>
      <c r="L208" s="7"/>
      <c r="M208" s="7"/>
      <c r="N208" s="7"/>
      <c r="O208" s="7"/>
      <c r="P208" s="7"/>
      <c r="Q208" s="7"/>
      <c r="R208" s="7"/>
      <c r="S208" s="7"/>
      <c r="T208" s="7"/>
      <c r="U208" s="7"/>
      <c r="V208" s="7"/>
      <c r="W208" s="20"/>
      <c r="X208" s="20"/>
      <c r="Y208" s="20"/>
      <c r="Z208" s="20"/>
      <c r="AA208" s="20"/>
    </row>
    <row r="209" spans="1:27" x14ac:dyDescent="0.25">
      <c r="A209" s="3">
        <v>5</v>
      </c>
      <c r="B209" s="4" t="s">
        <v>74</v>
      </c>
      <c r="C209" s="3">
        <v>4</v>
      </c>
      <c r="D209" s="26">
        <v>8.5</v>
      </c>
      <c r="E209" s="26">
        <v>7.5</v>
      </c>
      <c r="F209" s="26">
        <v>255</v>
      </c>
      <c r="G209" s="8"/>
      <c r="H209" s="7"/>
      <c r="I209" s="7"/>
      <c r="J209" s="7"/>
      <c r="K209" s="7"/>
      <c r="L209" s="7"/>
      <c r="M209" s="7"/>
      <c r="N209" s="7"/>
      <c r="O209" s="7"/>
      <c r="P209" s="7"/>
      <c r="Q209" s="7"/>
      <c r="R209" s="7"/>
      <c r="S209" s="7"/>
      <c r="T209" s="7"/>
      <c r="U209" s="7"/>
      <c r="V209" s="7"/>
      <c r="W209" s="20"/>
      <c r="X209" s="20"/>
      <c r="Y209" s="20"/>
      <c r="Z209" s="20"/>
      <c r="AA209" s="20"/>
    </row>
    <row r="210" spans="1:27" x14ac:dyDescent="0.25">
      <c r="A210" s="3">
        <v>6</v>
      </c>
      <c r="B210" s="22" t="s">
        <v>75</v>
      </c>
      <c r="C210" s="3">
        <v>1</v>
      </c>
      <c r="D210" s="26">
        <v>26</v>
      </c>
      <c r="E210" s="26">
        <v>17</v>
      </c>
      <c r="F210" s="26">
        <v>442</v>
      </c>
      <c r="G210" s="8"/>
      <c r="H210" s="24"/>
      <c r="I210" s="24"/>
      <c r="J210" s="24"/>
      <c r="K210" s="25"/>
      <c r="L210" s="25"/>
      <c r="M210" s="7"/>
      <c r="N210" s="7"/>
      <c r="O210" s="7"/>
      <c r="P210" s="27"/>
      <c r="Q210" s="27"/>
      <c r="R210" s="7"/>
      <c r="S210" s="7"/>
      <c r="T210" s="7"/>
      <c r="U210" s="7"/>
      <c r="V210" s="7"/>
      <c r="W210" s="20"/>
      <c r="X210" s="20"/>
      <c r="Y210" s="20"/>
      <c r="Z210" s="20"/>
      <c r="AA210" s="20"/>
    </row>
    <row r="211" spans="1:27" x14ac:dyDescent="0.25">
      <c r="A211" s="5">
        <v>8</v>
      </c>
      <c r="B211" s="6" t="s">
        <v>76</v>
      </c>
      <c r="C211" s="3">
        <v>2</v>
      </c>
      <c r="D211" s="26">
        <v>11</v>
      </c>
      <c r="E211" s="26">
        <v>9</v>
      </c>
      <c r="F211" s="30">
        <v>198</v>
      </c>
      <c r="G211" s="43"/>
      <c r="H211" s="7"/>
      <c r="I211" s="7"/>
      <c r="J211" s="7"/>
      <c r="K211" s="7"/>
      <c r="L211" s="7"/>
      <c r="M211" s="7"/>
      <c r="N211" s="7"/>
      <c r="O211" s="7"/>
      <c r="P211" s="7"/>
      <c r="Q211" s="7"/>
      <c r="R211" s="7"/>
      <c r="S211" s="7"/>
      <c r="T211" s="7"/>
      <c r="U211" s="27"/>
      <c r="V211" s="27"/>
      <c r="W211" s="20"/>
      <c r="X211" s="20"/>
      <c r="Y211" s="20"/>
      <c r="Z211" s="20"/>
      <c r="AA211" s="20"/>
    </row>
    <row r="212" spans="1:27" x14ac:dyDescent="0.25">
      <c r="A212" s="22"/>
      <c r="B212" s="22"/>
      <c r="C212" s="22"/>
      <c r="D212" s="22"/>
      <c r="E212" s="22"/>
      <c r="F212" s="10">
        <v>2535.6</v>
      </c>
      <c r="G212" s="44"/>
      <c r="H212" s="24"/>
      <c r="I212" s="24"/>
      <c r="J212" s="24"/>
      <c r="K212" s="7"/>
      <c r="L212" s="7"/>
      <c r="M212" s="24"/>
      <c r="N212" s="24"/>
      <c r="O212" s="24"/>
      <c r="P212" s="7"/>
      <c r="Q212" s="7"/>
      <c r="R212" s="24"/>
      <c r="S212" s="24"/>
      <c r="T212" s="24"/>
      <c r="U212" s="7"/>
      <c r="V212" s="7"/>
      <c r="W212" s="20"/>
      <c r="X212" s="20"/>
      <c r="Y212" s="20"/>
      <c r="Z212" s="20"/>
      <c r="AA212" s="20"/>
    </row>
    <row r="213" spans="1:27" x14ac:dyDescent="0.25">
      <c r="A213" s="14" t="s">
        <v>32</v>
      </c>
      <c r="B213" s="32">
        <v>2535.6</v>
      </c>
      <c r="C213" s="24"/>
      <c r="D213" s="24"/>
      <c r="E213" s="24"/>
      <c r="F213" s="8"/>
      <c r="G213" s="8"/>
      <c r="H213" s="24"/>
      <c r="I213" s="24"/>
      <c r="J213" s="24"/>
      <c r="K213" s="7"/>
      <c r="L213" s="7"/>
      <c r="M213" s="24"/>
      <c r="N213" s="24"/>
      <c r="O213" s="24"/>
      <c r="P213" s="7"/>
      <c r="Q213" s="7"/>
      <c r="R213" s="24"/>
      <c r="S213" s="24"/>
      <c r="T213" s="24"/>
      <c r="U213" s="7"/>
      <c r="V213" s="7"/>
      <c r="W213" s="20"/>
      <c r="X213" s="20"/>
      <c r="Y213" s="20"/>
      <c r="Z213" s="20"/>
      <c r="AA213" s="20"/>
    </row>
    <row r="214" spans="1:27" x14ac:dyDescent="0.25">
      <c r="A214" s="14"/>
      <c r="B214" s="15"/>
      <c r="C214" s="24"/>
      <c r="D214" s="24"/>
      <c r="E214" s="24"/>
      <c r="F214" s="8"/>
      <c r="G214" s="8"/>
      <c r="H214" s="24"/>
      <c r="I214" s="24"/>
      <c r="J214" s="24"/>
      <c r="K214" s="7"/>
      <c r="L214" s="7"/>
      <c r="M214" s="24"/>
      <c r="N214" s="24"/>
      <c r="O214" s="24"/>
      <c r="P214" s="7"/>
      <c r="Q214" s="7"/>
      <c r="R214" s="24"/>
      <c r="S214" s="24"/>
      <c r="T214" s="24"/>
      <c r="U214" s="7"/>
      <c r="V214" s="7"/>
      <c r="W214" s="20"/>
      <c r="X214" s="20"/>
      <c r="Y214" s="20"/>
      <c r="Z214" s="20"/>
      <c r="AA214" s="20"/>
    </row>
    <row r="215" spans="1:27" x14ac:dyDescent="0.25">
      <c r="A215" s="14" t="s">
        <v>77</v>
      </c>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row>
    <row r="216" spans="1:27" x14ac:dyDescent="0.25">
      <c r="A216" s="3" t="s">
        <v>2</v>
      </c>
      <c r="B216" s="3" t="s">
        <v>3</v>
      </c>
      <c r="C216" s="112"/>
      <c r="D216" s="112"/>
      <c r="E216" s="112"/>
      <c r="F216" s="112"/>
      <c r="G216" s="7"/>
      <c r="H216" s="20"/>
      <c r="I216" s="20"/>
      <c r="J216" s="20"/>
      <c r="K216" s="20"/>
      <c r="L216" s="20"/>
      <c r="M216" s="20"/>
      <c r="N216" s="20"/>
      <c r="O216" s="20"/>
      <c r="P216" s="20"/>
      <c r="Q216" s="20"/>
      <c r="R216" s="20"/>
      <c r="S216" s="20"/>
      <c r="T216" s="20"/>
      <c r="U216" s="20"/>
      <c r="V216" s="20"/>
      <c r="W216" s="20"/>
      <c r="X216" s="20"/>
      <c r="Y216" s="20"/>
      <c r="Z216" s="20"/>
      <c r="AA216" s="20"/>
    </row>
    <row r="217" spans="1:27" x14ac:dyDescent="0.25">
      <c r="A217" s="22"/>
      <c r="B217" s="22"/>
      <c r="C217" s="3" t="s">
        <v>10</v>
      </c>
      <c r="D217" s="3" t="s">
        <v>11</v>
      </c>
      <c r="E217" s="3" t="s">
        <v>12</v>
      </c>
      <c r="F217" s="3" t="s">
        <v>13</v>
      </c>
      <c r="G217" s="7"/>
      <c r="H217" s="20"/>
      <c r="I217" s="20"/>
      <c r="J217" s="20"/>
      <c r="K217" s="20"/>
      <c r="L217" s="20"/>
      <c r="M217" s="20"/>
      <c r="N217" s="20"/>
      <c r="O217" s="20"/>
      <c r="P217" s="20"/>
      <c r="Q217" s="20"/>
      <c r="R217" s="20"/>
      <c r="S217" s="20"/>
      <c r="T217" s="20"/>
      <c r="U217" s="20"/>
      <c r="V217" s="20"/>
      <c r="W217" s="20"/>
      <c r="X217" s="20"/>
      <c r="Y217" s="20"/>
      <c r="Z217" s="20"/>
      <c r="AA217" s="20"/>
    </row>
    <row r="218" spans="1:27" x14ac:dyDescent="0.25">
      <c r="A218" s="3">
        <v>1</v>
      </c>
      <c r="B218" s="4" t="s">
        <v>79</v>
      </c>
      <c r="C218" s="3">
        <v>1</v>
      </c>
      <c r="D218" s="26">
        <v>20</v>
      </c>
      <c r="E218" s="26">
        <v>10</v>
      </c>
      <c r="F218" s="10">
        <v>200</v>
      </c>
      <c r="G218" s="44"/>
      <c r="H218" s="20"/>
      <c r="I218" s="20"/>
      <c r="J218" s="20"/>
      <c r="K218" s="20"/>
      <c r="L218" s="20"/>
      <c r="M218" s="20"/>
      <c r="N218" s="20"/>
      <c r="O218" s="20"/>
      <c r="P218" s="20"/>
      <c r="Q218" s="20"/>
      <c r="R218" s="20"/>
      <c r="S218" s="20"/>
      <c r="T218" s="20"/>
      <c r="U218" s="20"/>
      <c r="V218" s="20"/>
      <c r="W218" s="20"/>
      <c r="X218" s="20"/>
      <c r="Y218" s="20"/>
      <c r="Z218" s="20"/>
      <c r="AA218" s="20"/>
    </row>
    <row r="219" spans="1:27" x14ac:dyDescent="0.25">
      <c r="A219" s="14" t="s">
        <v>32</v>
      </c>
      <c r="B219" s="31">
        <v>200</v>
      </c>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row>
    <row r="220" spans="1:27" x14ac:dyDescent="0.25">
      <c r="A220" s="14"/>
      <c r="B220" s="13"/>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row>
    <row r="221" spans="1:27" x14ac:dyDescent="0.25">
      <c r="A221" s="14" t="s">
        <v>80</v>
      </c>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row>
    <row r="222" spans="1:27" x14ac:dyDescent="0.25">
      <c r="A222" s="3" t="s">
        <v>2</v>
      </c>
      <c r="B222" s="3" t="s">
        <v>3</v>
      </c>
      <c r="C222" s="112"/>
      <c r="D222" s="112"/>
      <c r="E222" s="112"/>
      <c r="F222" s="112"/>
      <c r="G222" s="7"/>
      <c r="H222" s="20"/>
      <c r="I222" s="20"/>
      <c r="J222" s="20"/>
      <c r="K222" s="20"/>
      <c r="L222" s="20"/>
      <c r="M222" s="20"/>
      <c r="N222" s="20"/>
      <c r="O222" s="20"/>
      <c r="P222" s="20"/>
      <c r="Q222" s="20"/>
      <c r="R222" s="20"/>
      <c r="S222" s="20"/>
      <c r="T222" s="20"/>
      <c r="U222" s="20"/>
      <c r="V222" s="20"/>
      <c r="W222" s="20"/>
      <c r="X222" s="20"/>
      <c r="Y222" s="20"/>
      <c r="Z222" s="20"/>
      <c r="AA222" s="20"/>
    </row>
    <row r="223" spans="1:27" x14ac:dyDescent="0.25">
      <c r="A223" s="22"/>
      <c r="B223" s="22"/>
      <c r="C223" s="3" t="s">
        <v>10</v>
      </c>
      <c r="D223" s="3" t="s">
        <v>11</v>
      </c>
      <c r="E223" s="3" t="s">
        <v>12</v>
      </c>
      <c r="F223" s="3" t="s">
        <v>13</v>
      </c>
      <c r="G223" s="7"/>
      <c r="H223" s="20"/>
      <c r="I223" s="20"/>
      <c r="J223" s="20"/>
      <c r="K223" s="20"/>
      <c r="L223" s="20"/>
      <c r="M223" s="20"/>
      <c r="N223" s="20"/>
      <c r="O223" s="20"/>
      <c r="P223" s="20"/>
      <c r="Q223" s="20"/>
      <c r="R223" s="20"/>
      <c r="S223" s="20"/>
      <c r="T223" s="20"/>
      <c r="U223" s="20"/>
      <c r="V223" s="20"/>
      <c r="W223" s="20"/>
      <c r="X223" s="20"/>
      <c r="Y223" s="20"/>
      <c r="Z223" s="20"/>
      <c r="AA223" s="20"/>
    </row>
    <row r="224" spans="1:27" x14ac:dyDescent="0.25">
      <c r="A224" s="3">
        <v>1</v>
      </c>
      <c r="B224" s="4" t="s">
        <v>81</v>
      </c>
      <c r="C224" s="3">
        <v>1</v>
      </c>
      <c r="D224" s="26">
        <v>100</v>
      </c>
      <c r="E224" s="26">
        <v>3</v>
      </c>
      <c r="F224" s="26">
        <v>300</v>
      </c>
      <c r="G224" s="8"/>
      <c r="H224" s="20"/>
      <c r="I224" s="20"/>
      <c r="J224" s="20"/>
      <c r="K224" s="20"/>
      <c r="L224" s="20"/>
      <c r="M224" s="20"/>
      <c r="N224" s="20"/>
      <c r="O224" s="20"/>
      <c r="P224" s="20"/>
      <c r="Q224" s="20"/>
      <c r="R224" s="20"/>
      <c r="S224" s="20"/>
      <c r="T224" s="20"/>
      <c r="U224" s="20"/>
      <c r="V224" s="20"/>
      <c r="W224" s="20"/>
      <c r="X224" s="20"/>
      <c r="Y224" s="20"/>
      <c r="Z224" s="20"/>
      <c r="AA224" s="20"/>
    </row>
    <row r="225" spans="1:27" x14ac:dyDescent="0.25">
      <c r="A225" s="3">
        <v>2</v>
      </c>
      <c r="B225" s="4" t="s">
        <v>82</v>
      </c>
      <c r="C225" s="3">
        <v>1</v>
      </c>
      <c r="D225" s="26">
        <v>33.200000000000003</v>
      </c>
      <c r="E225" s="26">
        <v>9.5</v>
      </c>
      <c r="F225" s="26">
        <v>315.40000000000003</v>
      </c>
      <c r="G225" s="8"/>
      <c r="H225" s="20"/>
      <c r="I225" s="20"/>
      <c r="J225" s="20"/>
      <c r="K225" s="20"/>
      <c r="L225" s="20"/>
      <c r="M225" s="20"/>
      <c r="N225" s="20"/>
      <c r="O225" s="20"/>
      <c r="P225" s="20"/>
      <c r="Q225" s="20"/>
      <c r="R225" s="20"/>
      <c r="S225" s="20"/>
      <c r="T225" s="20"/>
      <c r="U225" s="20"/>
      <c r="V225" s="20"/>
      <c r="W225" s="20"/>
      <c r="X225" s="20"/>
      <c r="Y225" s="20"/>
      <c r="Z225" s="20"/>
      <c r="AA225" s="20"/>
    </row>
    <row r="226" spans="1:27" x14ac:dyDescent="0.25">
      <c r="A226" s="3">
        <v>3</v>
      </c>
      <c r="B226" s="4" t="s">
        <v>83</v>
      </c>
      <c r="C226" s="3">
        <v>1</v>
      </c>
      <c r="D226" s="26">
        <v>33.200000000000003</v>
      </c>
      <c r="E226" s="26">
        <v>9.5</v>
      </c>
      <c r="F226" s="26">
        <v>315.40000000000003</v>
      </c>
      <c r="G226" s="8"/>
      <c r="H226" s="20"/>
      <c r="I226" s="20"/>
      <c r="J226" s="20"/>
      <c r="K226" s="20"/>
      <c r="L226" s="20"/>
      <c r="M226" s="20"/>
      <c r="N226" s="20"/>
      <c r="O226" s="20"/>
      <c r="P226" s="20"/>
      <c r="Q226" s="20"/>
      <c r="R226" s="20"/>
      <c r="S226" s="20"/>
      <c r="T226" s="20"/>
      <c r="U226" s="20"/>
      <c r="V226" s="20"/>
      <c r="W226" s="20"/>
      <c r="X226" s="20"/>
      <c r="Y226" s="20"/>
      <c r="Z226" s="20"/>
      <c r="AA226" s="20"/>
    </row>
    <row r="227" spans="1:27" x14ac:dyDescent="0.25">
      <c r="A227" s="3">
        <v>4</v>
      </c>
      <c r="B227" s="4" t="s">
        <v>84</v>
      </c>
      <c r="C227" s="3">
        <v>1</v>
      </c>
      <c r="D227" s="26">
        <v>33.200000000000003</v>
      </c>
      <c r="E227" s="26">
        <v>9.5</v>
      </c>
      <c r="F227" s="26">
        <v>315.40000000000003</v>
      </c>
      <c r="G227" s="8"/>
      <c r="H227" s="20"/>
      <c r="I227" s="20"/>
      <c r="J227" s="20"/>
      <c r="K227" s="20"/>
      <c r="L227" s="20"/>
      <c r="M227" s="20"/>
      <c r="N227" s="20"/>
      <c r="O227" s="20"/>
      <c r="P227" s="20"/>
      <c r="Q227" s="20"/>
      <c r="R227" s="20"/>
      <c r="S227" s="20"/>
      <c r="T227" s="20"/>
      <c r="U227" s="20"/>
      <c r="V227" s="20"/>
      <c r="W227" s="20"/>
      <c r="X227" s="20"/>
      <c r="Y227" s="20"/>
      <c r="Z227" s="20"/>
      <c r="AA227" s="20"/>
    </row>
    <row r="228" spans="1:27" x14ac:dyDescent="0.25">
      <c r="A228" s="3">
        <v>5</v>
      </c>
      <c r="B228" s="4" t="s">
        <v>85</v>
      </c>
      <c r="C228" s="3">
        <v>1</v>
      </c>
      <c r="D228" s="26">
        <v>33.200000000000003</v>
      </c>
      <c r="E228" s="26">
        <v>9.5</v>
      </c>
      <c r="F228" s="26">
        <v>315.40000000000003</v>
      </c>
      <c r="G228" s="8"/>
      <c r="H228" s="20"/>
      <c r="I228" s="20"/>
      <c r="J228" s="20"/>
      <c r="K228" s="20"/>
      <c r="L228" s="20"/>
      <c r="M228" s="20"/>
      <c r="N228" s="20"/>
      <c r="O228" s="20"/>
      <c r="P228" s="20"/>
      <c r="Q228" s="20"/>
      <c r="R228" s="20"/>
      <c r="S228" s="20"/>
      <c r="T228" s="20"/>
      <c r="U228" s="20"/>
      <c r="V228" s="20"/>
      <c r="W228" s="20"/>
      <c r="X228" s="20"/>
      <c r="Y228" s="20"/>
      <c r="Z228" s="20"/>
      <c r="AA228" s="20"/>
    </row>
    <row r="229" spans="1:27" x14ac:dyDescent="0.25">
      <c r="A229" s="3">
        <v>6</v>
      </c>
      <c r="B229" s="4" t="s">
        <v>86</v>
      </c>
      <c r="C229" s="3">
        <v>1</v>
      </c>
      <c r="D229" s="26">
        <v>33.200000000000003</v>
      </c>
      <c r="E229" s="26">
        <v>9.5</v>
      </c>
      <c r="F229" s="26">
        <v>315.40000000000003</v>
      </c>
      <c r="G229" s="8"/>
      <c r="H229" s="20"/>
      <c r="I229" s="20"/>
      <c r="J229" s="20"/>
      <c r="K229" s="20"/>
      <c r="L229" s="20"/>
      <c r="M229" s="20"/>
      <c r="N229" s="20"/>
      <c r="O229" s="20"/>
      <c r="P229" s="20"/>
      <c r="Q229" s="20"/>
      <c r="R229" s="20"/>
      <c r="S229" s="20"/>
      <c r="T229" s="20"/>
      <c r="U229" s="20"/>
      <c r="V229" s="20"/>
      <c r="W229" s="20"/>
      <c r="X229" s="20"/>
      <c r="Y229" s="20"/>
      <c r="Z229" s="20"/>
      <c r="AA229" s="20"/>
    </row>
    <row r="230" spans="1:27" x14ac:dyDescent="0.25">
      <c r="A230" s="5">
        <v>8</v>
      </c>
      <c r="B230" s="4" t="s">
        <v>87</v>
      </c>
      <c r="C230" s="3">
        <v>1</v>
      </c>
      <c r="D230" s="26">
        <v>33.299999999999997</v>
      </c>
      <c r="E230" s="26">
        <v>4.7</v>
      </c>
      <c r="F230" s="26">
        <v>156.51</v>
      </c>
      <c r="G230" s="8"/>
      <c r="H230" s="20"/>
      <c r="I230" s="20"/>
      <c r="J230" s="20"/>
      <c r="K230" s="20"/>
      <c r="L230" s="20"/>
      <c r="M230" s="20"/>
      <c r="N230" s="20"/>
      <c r="O230" s="20"/>
      <c r="P230" s="20"/>
      <c r="Q230" s="20"/>
      <c r="R230" s="20"/>
      <c r="S230" s="20"/>
      <c r="T230" s="20"/>
      <c r="U230" s="20"/>
      <c r="V230" s="20"/>
      <c r="W230" s="20"/>
      <c r="X230" s="20"/>
      <c r="Y230" s="20"/>
      <c r="Z230" s="20"/>
      <c r="AA230" s="20"/>
    </row>
    <row r="231" spans="1:27" x14ac:dyDescent="0.25">
      <c r="A231" s="3">
        <v>9</v>
      </c>
      <c r="B231" s="4" t="s">
        <v>88</v>
      </c>
      <c r="C231" s="3">
        <v>1</v>
      </c>
      <c r="D231" s="26">
        <v>16.100000000000001</v>
      </c>
      <c r="E231" s="26">
        <v>4.2</v>
      </c>
      <c r="F231" s="26">
        <v>67.62</v>
      </c>
      <c r="G231" s="8"/>
      <c r="H231" s="20"/>
      <c r="I231" s="20"/>
      <c r="J231" s="20"/>
      <c r="K231" s="20"/>
      <c r="L231" s="20"/>
      <c r="M231" s="20"/>
      <c r="N231" s="20"/>
      <c r="O231" s="20"/>
      <c r="P231" s="20"/>
      <c r="Q231" s="20"/>
      <c r="R231" s="20"/>
      <c r="S231" s="20"/>
      <c r="T231" s="20"/>
      <c r="U231" s="20"/>
      <c r="V231" s="20"/>
      <c r="W231" s="20"/>
      <c r="X231" s="20"/>
      <c r="Y231" s="20"/>
      <c r="Z231" s="20"/>
      <c r="AA231" s="20"/>
    </row>
    <row r="232" spans="1:27" x14ac:dyDescent="0.25">
      <c r="A232" s="3">
        <v>10</v>
      </c>
      <c r="B232" s="4" t="s">
        <v>89</v>
      </c>
      <c r="C232" s="3">
        <v>1</v>
      </c>
      <c r="D232" s="26">
        <v>23.6</v>
      </c>
      <c r="E232" s="26">
        <v>3.8</v>
      </c>
      <c r="F232" s="26">
        <v>89.68</v>
      </c>
      <c r="G232" s="8"/>
      <c r="H232" s="20"/>
      <c r="I232" s="20"/>
      <c r="J232" s="20"/>
      <c r="K232" s="20"/>
      <c r="L232" s="20"/>
      <c r="M232" s="20"/>
      <c r="N232" s="20"/>
      <c r="O232" s="20"/>
      <c r="P232" s="20"/>
      <c r="Q232" s="20"/>
      <c r="R232" s="20"/>
      <c r="S232" s="20"/>
      <c r="T232" s="20"/>
      <c r="U232" s="20"/>
      <c r="V232" s="20"/>
      <c r="W232" s="20"/>
      <c r="X232" s="20"/>
      <c r="Y232" s="20"/>
      <c r="Z232" s="20"/>
      <c r="AA232" s="20"/>
    </row>
    <row r="233" spans="1:27" x14ac:dyDescent="0.25">
      <c r="A233" s="3">
        <v>11</v>
      </c>
      <c r="B233" s="4" t="s">
        <v>90</v>
      </c>
      <c r="C233" s="3">
        <v>1</v>
      </c>
      <c r="D233" s="26">
        <v>10.1</v>
      </c>
      <c r="E233" s="26">
        <v>3.85</v>
      </c>
      <c r="F233" s="26">
        <v>38.884999999999998</v>
      </c>
      <c r="G233" s="8"/>
      <c r="H233" s="20"/>
      <c r="I233" s="20"/>
      <c r="J233" s="20"/>
      <c r="K233" s="20"/>
      <c r="L233" s="20"/>
      <c r="M233" s="20"/>
      <c r="N233" s="20"/>
      <c r="O233" s="20"/>
      <c r="P233" s="20"/>
      <c r="Q233" s="20"/>
      <c r="R233" s="20"/>
      <c r="S233" s="20"/>
      <c r="T233" s="20"/>
      <c r="U233" s="20"/>
      <c r="V233" s="20"/>
      <c r="W233" s="20"/>
      <c r="X233" s="20"/>
      <c r="Y233" s="20"/>
      <c r="Z233" s="20"/>
      <c r="AA233" s="20"/>
    </row>
    <row r="234" spans="1:27" x14ac:dyDescent="0.25">
      <c r="A234" s="3">
        <v>12</v>
      </c>
      <c r="B234" s="6" t="s">
        <v>91</v>
      </c>
      <c r="C234" s="3">
        <v>1</v>
      </c>
      <c r="D234" s="26">
        <v>31.5</v>
      </c>
      <c r="E234" s="26">
        <v>5</v>
      </c>
      <c r="F234" s="26">
        <v>157.5</v>
      </c>
      <c r="G234" s="8"/>
      <c r="H234" s="20"/>
      <c r="I234" s="20"/>
      <c r="J234" s="20"/>
      <c r="K234" s="20"/>
      <c r="L234" s="20"/>
      <c r="M234" s="20"/>
      <c r="N234" s="20"/>
      <c r="O234" s="20"/>
      <c r="P234" s="20"/>
      <c r="Q234" s="20"/>
      <c r="R234" s="20"/>
      <c r="S234" s="20"/>
      <c r="T234" s="20"/>
      <c r="U234" s="20"/>
      <c r="V234" s="20"/>
      <c r="W234" s="20"/>
      <c r="X234" s="20"/>
      <c r="Y234" s="20"/>
      <c r="Z234" s="20"/>
      <c r="AA234" s="20"/>
    </row>
    <row r="235" spans="1:27" x14ac:dyDescent="0.25">
      <c r="A235" s="3">
        <v>13</v>
      </c>
      <c r="B235" s="6" t="s">
        <v>92</v>
      </c>
      <c r="C235" s="3">
        <v>1</v>
      </c>
      <c r="D235" s="26">
        <v>31.5</v>
      </c>
      <c r="E235" s="26">
        <v>5</v>
      </c>
      <c r="F235" s="26">
        <v>157.5</v>
      </c>
      <c r="G235" s="8"/>
      <c r="H235" s="20"/>
      <c r="I235" s="20"/>
      <c r="J235" s="20"/>
      <c r="K235" s="20"/>
      <c r="L235" s="20"/>
      <c r="M235" s="20"/>
      <c r="N235" s="20"/>
      <c r="O235" s="20"/>
      <c r="P235" s="20"/>
      <c r="Q235" s="20"/>
      <c r="R235" s="20"/>
      <c r="S235" s="20"/>
      <c r="T235" s="20"/>
      <c r="U235" s="20"/>
      <c r="V235" s="20"/>
      <c r="W235" s="20"/>
      <c r="X235" s="20"/>
      <c r="Y235" s="20"/>
      <c r="Z235" s="20"/>
      <c r="AA235" s="20"/>
    </row>
    <row r="236" spans="1:27" x14ac:dyDescent="0.25">
      <c r="A236" s="3">
        <v>14</v>
      </c>
      <c r="B236" s="6" t="s">
        <v>93</v>
      </c>
      <c r="C236" s="3">
        <v>1</v>
      </c>
      <c r="D236" s="26">
        <v>33</v>
      </c>
      <c r="E236" s="26">
        <v>18.600000000000001</v>
      </c>
      <c r="F236" s="26">
        <v>613.80000000000007</v>
      </c>
      <c r="G236" s="8"/>
      <c r="H236" s="20"/>
      <c r="I236" s="20"/>
      <c r="J236" s="20"/>
      <c r="K236" s="20"/>
      <c r="L236" s="20"/>
      <c r="M236" s="20"/>
      <c r="N236" s="20"/>
      <c r="O236" s="20"/>
      <c r="P236" s="20"/>
      <c r="Q236" s="20"/>
      <c r="R236" s="20"/>
      <c r="S236" s="20"/>
      <c r="T236" s="20"/>
      <c r="U236" s="20"/>
      <c r="V236" s="20"/>
      <c r="W236" s="20"/>
      <c r="X236" s="20"/>
      <c r="Y236" s="20"/>
      <c r="Z236" s="20"/>
      <c r="AA236" s="20"/>
    </row>
    <row r="237" spans="1:27" x14ac:dyDescent="0.25">
      <c r="A237" s="3"/>
      <c r="B237" s="4"/>
      <c r="C237" s="3"/>
      <c r="D237" s="3"/>
      <c r="E237" s="3"/>
      <c r="F237" s="10">
        <v>3158.4950000000008</v>
      </c>
      <c r="G237" s="44"/>
      <c r="H237" s="20"/>
      <c r="I237" s="20"/>
      <c r="J237" s="20"/>
      <c r="K237" s="20"/>
      <c r="L237" s="20"/>
      <c r="M237" s="20"/>
      <c r="N237" s="20"/>
      <c r="O237" s="20"/>
      <c r="P237" s="20"/>
      <c r="Q237" s="20"/>
      <c r="R237" s="20"/>
      <c r="S237" s="20"/>
      <c r="T237" s="20"/>
      <c r="U237" s="20"/>
      <c r="V237" s="20"/>
      <c r="W237" s="20"/>
      <c r="X237" s="20"/>
      <c r="Y237" s="20"/>
      <c r="Z237" s="20"/>
      <c r="AA237" s="20"/>
    </row>
    <row r="238" spans="1:27" x14ac:dyDescent="0.25">
      <c r="A238" s="14" t="s">
        <v>32</v>
      </c>
      <c r="B238" s="31">
        <v>3158.4950000000008</v>
      </c>
      <c r="C238" s="20"/>
      <c r="D238" s="9"/>
      <c r="E238" s="9"/>
      <c r="F238" s="20"/>
      <c r="G238" s="20"/>
      <c r="H238" s="20"/>
      <c r="I238" s="20"/>
      <c r="J238" s="20"/>
      <c r="K238" s="20"/>
      <c r="L238" s="20"/>
      <c r="M238" s="20"/>
      <c r="N238" s="20"/>
      <c r="O238" s="20"/>
      <c r="P238" s="20"/>
      <c r="Q238" s="20"/>
      <c r="R238" s="20"/>
      <c r="S238" s="20"/>
      <c r="T238" s="20"/>
      <c r="U238" s="20"/>
      <c r="V238" s="20"/>
      <c r="W238" s="20"/>
      <c r="X238" s="20"/>
      <c r="Y238" s="20"/>
      <c r="Z238" s="20"/>
      <c r="AA238" s="20"/>
    </row>
    <row r="239" spans="1:27" x14ac:dyDescent="0.25">
      <c r="A239" s="14"/>
      <c r="B239" s="31"/>
      <c r="C239" s="20"/>
      <c r="D239" s="9"/>
      <c r="E239" s="9"/>
      <c r="F239" s="20"/>
      <c r="G239" s="20"/>
      <c r="H239" s="20"/>
      <c r="I239" s="20"/>
      <c r="J239" s="20"/>
      <c r="K239" s="20"/>
      <c r="L239" s="20"/>
      <c r="M239" s="20"/>
      <c r="N239" s="20"/>
      <c r="O239" s="20"/>
      <c r="P239" s="20"/>
      <c r="Q239" s="20"/>
      <c r="R239" s="20"/>
      <c r="S239" s="20"/>
      <c r="T239" s="20"/>
      <c r="U239" s="20"/>
      <c r="V239" s="20"/>
      <c r="W239" s="20"/>
      <c r="X239" s="20"/>
      <c r="Y239" s="20"/>
      <c r="Z239" s="20"/>
      <c r="AA239" s="20"/>
    </row>
    <row r="240" spans="1:27" x14ac:dyDescent="0.25">
      <c r="A240" s="14" t="s">
        <v>94</v>
      </c>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row>
    <row r="241" spans="1:27" x14ac:dyDescent="0.25">
      <c r="A241" s="3" t="s">
        <v>2</v>
      </c>
      <c r="B241" s="3" t="s">
        <v>3</v>
      </c>
      <c r="C241" s="112"/>
      <c r="D241" s="112"/>
      <c r="E241" s="112"/>
      <c r="F241" s="112"/>
      <c r="G241" s="112"/>
      <c r="H241" s="112"/>
      <c r="I241" s="20"/>
      <c r="J241" s="20"/>
      <c r="K241" s="20"/>
      <c r="L241" s="20"/>
      <c r="M241" s="20"/>
      <c r="N241" s="20"/>
      <c r="O241" s="20"/>
      <c r="P241" s="20"/>
      <c r="Q241" s="20"/>
      <c r="R241" s="20"/>
      <c r="S241" s="20"/>
      <c r="T241" s="20"/>
      <c r="U241" s="20"/>
      <c r="V241" s="20"/>
      <c r="W241" s="20"/>
      <c r="X241" s="20"/>
      <c r="Y241" s="20"/>
      <c r="Z241" s="20"/>
      <c r="AA241" s="20"/>
    </row>
    <row r="242" spans="1:27" x14ac:dyDescent="0.25">
      <c r="A242" s="22"/>
      <c r="B242" s="22"/>
      <c r="C242" s="3" t="s">
        <v>10</v>
      </c>
      <c r="D242" s="3" t="s">
        <v>11</v>
      </c>
      <c r="E242" s="3" t="s">
        <v>12</v>
      </c>
      <c r="F242" s="3" t="s">
        <v>13</v>
      </c>
      <c r="G242" s="3" t="s">
        <v>14</v>
      </c>
      <c r="H242" s="22" t="s">
        <v>9</v>
      </c>
      <c r="I242" s="20"/>
      <c r="J242" s="20"/>
      <c r="K242" s="20"/>
      <c r="L242" s="20"/>
      <c r="M242" s="20"/>
      <c r="N242" s="20"/>
      <c r="O242" s="20"/>
      <c r="P242" s="20"/>
      <c r="Q242" s="20"/>
      <c r="R242" s="20"/>
      <c r="S242" s="20"/>
      <c r="T242" s="20"/>
      <c r="U242" s="20"/>
      <c r="V242" s="20"/>
      <c r="W242" s="20"/>
      <c r="X242" s="20"/>
      <c r="Y242" s="20"/>
      <c r="Z242" s="20"/>
      <c r="AA242" s="20"/>
    </row>
    <row r="243" spans="1:27" x14ac:dyDescent="0.25">
      <c r="A243" s="3">
        <v>1</v>
      </c>
      <c r="B243" s="4" t="s">
        <v>94</v>
      </c>
      <c r="C243" s="3">
        <v>1</v>
      </c>
      <c r="D243" s="26">
        <v>39</v>
      </c>
      <c r="E243" s="26">
        <v>20.5</v>
      </c>
      <c r="F243" s="10">
        <v>799.5</v>
      </c>
      <c r="G243" s="3">
        <v>2021</v>
      </c>
      <c r="H243" s="3" t="s">
        <v>30</v>
      </c>
      <c r="I243" s="20"/>
      <c r="J243" s="20"/>
      <c r="K243" s="20"/>
      <c r="L243" s="20"/>
      <c r="M243" s="20"/>
      <c r="N243" s="20"/>
      <c r="O243" s="20"/>
      <c r="P243" s="20"/>
      <c r="Q243" s="20"/>
      <c r="R243" s="20"/>
      <c r="S243" s="20"/>
      <c r="T243" s="20"/>
      <c r="U243" s="20"/>
      <c r="V243" s="20"/>
      <c r="W243" s="20"/>
      <c r="X243" s="20"/>
      <c r="Y243" s="20"/>
      <c r="Z243" s="20"/>
      <c r="AA243" s="20"/>
    </row>
    <row r="244" spans="1:27" x14ac:dyDescent="0.25">
      <c r="A244" s="14" t="s">
        <v>32</v>
      </c>
      <c r="B244" s="31">
        <v>799.5</v>
      </c>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row>
    <row r="245" spans="1:27" x14ac:dyDescent="0.25">
      <c r="A245" s="14"/>
      <c r="B245" s="31"/>
      <c r="C245" s="20"/>
      <c r="D245" s="9"/>
      <c r="E245" s="9"/>
      <c r="F245" s="20"/>
      <c r="G245" s="20"/>
      <c r="H245" s="20"/>
      <c r="I245" s="20"/>
      <c r="J245" s="20"/>
      <c r="K245" s="20"/>
      <c r="L245" s="20"/>
      <c r="M245" s="20"/>
      <c r="N245" s="20"/>
      <c r="O245" s="20"/>
      <c r="P245" s="20"/>
      <c r="Q245" s="20"/>
      <c r="R245" s="20"/>
      <c r="S245" s="20"/>
      <c r="T245" s="20"/>
      <c r="U245" s="20"/>
      <c r="V245" s="20"/>
      <c r="W245" s="20"/>
      <c r="X245" s="20"/>
      <c r="Y245" s="20"/>
      <c r="Z245" s="20"/>
      <c r="AA245" s="20"/>
    </row>
    <row r="246" spans="1:27" x14ac:dyDescent="0.25">
      <c r="A246" s="14"/>
      <c r="B246" s="31"/>
      <c r="C246" s="20"/>
      <c r="D246" s="9"/>
      <c r="E246" s="9"/>
      <c r="F246" s="20"/>
      <c r="G246" s="20"/>
      <c r="H246" s="20"/>
      <c r="I246" s="20"/>
      <c r="J246" s="20"/>
      <c r="K246" s="20"/>
      <c r="L246" s="20"/>
      <c r="M246" s="20"/>
      <c r="N246" s="20"/>
      <c r="O246" s="20"/>
      <c r="P246" s="20"/>
      <c r="Q246" s="20"/>
      <c r="R246" s="20"/>
      <c r="S246" s="20"/>
      <c r="T246" s="20"/>
      <c r="U246" s="20"/>
      <c r="V246" s="20"/>
      <c r="W246" s="20"/>
      <c r="X246" s="20"/>
      <c r="Y246" s="20"/>
      <c r="Z246" s="20"/>
      <c r="AA246" s="20"/>
    </row>
    <row r="247" spans="1:27" x14ac:dyDescent="0.25">
      <c r="A247" s="14"/>
      <c r="B247" s="31"/>
      <c r="C247" s="20"/>
      <c r="D247" s="9"/>
      <c r="E247" s="9"/>
      <c r="F247" s="20"/>
      <c r="G247" s="20"/>
      <c r="H247" s="20"/>
      <c r="I247" s="20"/>
      <c r="J247" s="20"/>
      <c r="K247" s="20"/>
      <c r="L247" s="20"/>
      <c r="M247" s="20"/>
      <c r="N247" s="20"/>
      <c r="O247" s="20"/>
      <c r="P247" s="20"/>
      <c r="Q247" s="20"/>
      <c r="R247" s="20"/>
      <c r="S247" s="20"/>
      <c r="T247" s="20"/>
      <c r="U247" s="20"/>
      <c r="V247" s="20"/>
      <c r="W247" s="20"/>
      <c r="X247" s="20"/>
      <c r="Y247" s="20"/>
      <c r="Z247" s="20"/>
      <c r="AA247" s="20"/>
    </row>
    <row r="248" spans="1:27" x14ac:dyDescent="0.25">
      <c r="A248" s="14"/>
      <c r="B248" s="31"/>
      <c r="C248" s="20"/>
      <c r="D248" s="9"/>
      <c r="E248" s="9"/>
      <c r="F248" s="20"/>
      <c r="G248" s="20"/>
      <c r="H248" s="20"/>
      <c r="I248" s="20"/>
      <c r="J248" s="20"/>
      <c r="K248" s="20"/>
      <c r="L248" s="20"/>
      <c r="M248" s="20"/>
      <c r="N248" s="20"/>
      <c r="O248" s="20"/>
      <c r="P248" s="20"/>
      <c r="Q248" s="20"/>
      <c r="R248" s="20"/>
      <c r="S248" s="20"/>
      <c r="T248" s="20"/>
      <c r="U248" s="20"/>
      <c r="V248" s="20"/>
      <c r="W248" s="20"/>
      <c r="X248" s="20"/>
      <c r="Y248" s="20"/>
      <c r="Z248" s="20"/>
      <c r="AA248" s="20"/>
    </row>
    <row r="249" spans="1:27" x14ac:dyDescent="0.25">
      <c r="A249" s="14"/>
      <c r="B249" s="31"/>
      <c r="C249" s="20"/>
      <c r="D249" s="9"/>
      <c r="E249" s="9"/>
      <c r="F249" s="20"/>
      <c r="G249" s="20"/>
      <c r="H249" s="20"/>
      <c r="I249" s="20"/>
      <c r="J249" s="20"/>
      <c r="K249" s="20"/>
      <c r="L249" s="20"/>
      <c r="M249" s="20"/>
      <c r="N249" s="20"/>
      <c r="O249" s="20"/>
      <c r="P249" s="20"/>
      <c r="Q249" s="20"/>
      <c r="R249" s="20"/>
      <c r="S249" s="20"/>
      <c r="T249" s="20"/>
      <c r="U249" s="20"/>
      <c r="V249" s="20"/>
      <c r="W249" s="20"/>
      <c r="X249" s="20"/>
      <c r="Y249" s="20"/>
      <c r="Z249" s="20"/>
      <c r="AA249" s="20"/>
    </row>
    <row r="250" spans="1:27" x14ac:dyDescent="0.25">
      <c r="A250" s="14"/>
      <c r="B250" s="16"/>
      <c r="C250" s="20"/>
      <c r="D250" s="9"/>
      <c r="E250" s="9"/>
      <c r="F250" s="20"/>
      <c r="G250" s="20"/>
      <c r="H250" s="20"/>
      <c r="I250" s="20"/>
      <c r="J250" s="20"/>
      <c r="K250" s="20"/>
      <c r="L250" s="20"/>
      <c r="M250" s="20"/>
      <c r="N250" s="20"/>
      <c r="O250" s="20"/>
      <c r="P250" s="20"/>
      <c r="Q250" s="20"/>
      <c r="R250" s="20"/>
      <c r="S250" s="20"/>
      <c r="T250" s="20"/>
      <c r="U250" s="20"/>
      <c r="V250" s="20"/>
      <c r="W250" s="20"/>
      <c r="X250" s="20"/>
      <c r="Y250" s="20"/>
      <c r="Z250" s="20"/>
      <c r="AA250" s="20"/>
    </row>
    <row r="251" spans="1:27" ht="105" x14ac:dyDescent="0.25">
      <c r="A251" s="17" t="s">
        <v>101</v>
      </c>
      <c r="B251" s="33">
        <v>53682.645000000004</v>
      </c>
      <c r="C251" s="18"/>
      <c r="D251" s="20"/>
      <c r="E251" s="9"/>
      <c r="F251" s="20"/>
      <c r="G251" s="20"/>
      <c r="H251" s="20"/>
      <c r="I251" s="20"/>
      <c r="J251" s="20"/>
      <c r="K251" s="20"/>
      <c r="L251" s="20"/>
      <c r="M251" s="20"/>
      <c r="N251" s="20"/>
      <c r="O251" s="20"/>
      <c r="P251" s="20"/>
      <c r="Q251" s="20"/>
      <c r="R251" s="20"/>
      <c r="S251" s="20"/>
      <c r="T251" s="20"/>
      <c r="U251" s="20"/>
      <c r="V251" s="20"/>
      <c r="W251" s="20"/>
      <c r="X251" s="20"/>
      <c r="Y251" s="20"/>
      <c r="Z251" s="20"/>
      <c r="AA251" s="20"/>
    </row>
    <row r="252" spans="1:27" ht="105" x14ac:dyDescent="0.25">
      <c r="A252" s="17" t="s">
        <v>102</v>
      </c>
      <c r="B252" s="34">
        <v>13.268078348986654</v>
      </c>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row>
    <row r="254" spans="1:27" ht="15.75" x14ac:dyDescent="0.25">
      <c r="A254" s="37" t="s">
        <v>97</v>
      </c>
      <c r="B254" s="36" t="s">
        <v>98</v>
      </c>
      <c r="C254" s="9">
        <v>1</v>
      </c>
      <c r="D254" s="9">
        <v>21</v>
      </c>
      <c r="E254" s="9">
        <v>9</v>
      </c>
      <c r="F254" s="9">
        <v>189</v>
      </c>
      <c r="G254" s="9"/>
      <c r="H254" s="9"/>
      <c r="I254" s="1"/>
      <c r="J254" s="1"/>
      <c r="K254" s="1"/>
      <c r="L254" s="1"/>
      <c r="M254" s="1"/>
      <c r="N254" s="1"/>
      <c r="O254" s="1"/>
      <c r="P254" s="1"/>
      <c r="Q254" s="1"/>
      <c r="R254" s="1"/>
      <c r="S254" s="1"/>
      <c r="T254" s="1"/>
      <c r="U254" s="1"/>
      <c r="V254" s="1"/>
      <c r="W254" s="1"/>
      <c r="X254" s="1"/>
      <c r="Y254" s="1"/>
      <c r="Z254" s="1"/>
      <c r="AA254" s="1"/>
    </row>
    <row r="255" spans="1:27" ht="15.75" x14ac:dyDescent="0.25">
      <c r="A255" s="17"/>
      <c r="B255" s="36" t="s">
        <v>99</v>
      </c>
      <c r="C255" s="9">
        <v>1</v>
      </c>
      <c r="D255" s="9">
        <v>13</v>
      </c>
      <c r="E255" s="9">
        <v>9</v>
      </c>
      <c r="F255" s="9">
        <v>117</v>
      </c>
      <c r="G255" s="9"/>
      <c r="H255" s="9"/>
      <c r="I255" s="1"/>
      <c r="J255" s="1"/>
      <c r="K255" s="1"/>
      <c r="L255" s="1"/>
      <c r="M255" s="1"/>
      <c r="N255" s="1"/>
      <c r="O255" s="1"/>
      <c r="P255" s="1"/>
      <c r="Q255" s="1"/>
      <c r="R255" s="1"/>
      <c r="S255" s="1"/>
      <c r="T255" s="1"/>
      <c r="U255" s="1"/>
      <c r="V255" s="1"/>
      <c r="W255" s="1"/>
      <c r="X255" s="1"/>
      <c r="Y255" s="1"/>
      <c r="Z255" s="1"/>
      <c r="AA255" s="1"/>
    </row>
    <row r="256" spans="1:27" ht="15.75" x14ac:dyDescent="0.25">
      <c r="A256" s="17"/>
      <c r="B256" s="34"/>
      <c r="C256" s="20"/>
      <c r="D256" s="20"/>
      <c r="E256" s="20"/>
      <c r="F256" s="18">
        <v>306</v>
      </c>
      <c r="G256" s="18"/>
      <c r="H256" s="1"/>
      <c r="I256" s="1"/>
      <c r="J256" s="1"/>
      <c r="K256" s="1"/>
      <c r="L256" s="1"/>
      <c r="M256" s="1"/>
      <c r="N256" s="1"/>
      <c r="O256" s="1"/>
      <c r="P256" s="1"/>
      <c r="Q256" s="1"/>
      <c r="R256" s="1"/>
      <c r="S256" s="1"/>
      <c r="T256" s="1"/>
      <c r="U256" s="1"/>
      <c r="V256" s="1"/>
      <c r="W256" s="1"/>
      <c r="X256" s="1"/>
      <c r="Y256" s="1"/>
      <c r="Z256" s="1"/>
      <c r="AA256" s="1"/>
    </row>
  </sheetData>
  <mergeCells count="47">
    <mergeCell ref="A2:AB2"/>
    <mergeCell ref="A3:AB3"/>
    <mergeCell ref="R52:R53"/>
    <mergeCell ref="C74:G74"/>
    <mergeCell ref="H74:H75"/>
    <mergeCell ref="R5:V5"/>
    <mergeCell ref="W5:AA5"/>
    <mergeCell ref="AB5:AB6"/>
    <mergeCell ref="C25:G25"/>
    <mergeCell ref="H25:L25"/>
    <mergeCell ref="R25:R26"/>
    <mergeCell ref="M25:Q25"/>
    <mergeCell ref="R74:U74"/>
    <mergeCell ref="M74:P74"/>
    <mergeCell ref="C52:G52"/>
    <mergeCell ref="H52:L52"/>
    <mergeCell ref="C112:H112"/>
    <mergeCell ref="C241:H241"/>
    <mergeCell ref="C87:H87"/>
    <mergeCell ref="H93:H94"/>
    <mergeCell ref="C93:G93"/>
    <mergeCell ref="C181:F181"/>
    <mergeCell ref="H181:K181"/>
    <mergeCell ref="A131:Z131"/>
    <mergeCell ref="A132:Z132"/>
    <mergeCell ref="C134:F134"/>
    <mergeCell ref="H134:K134"/>
    <mergeCell ref="M134:P134"/>
    <mergeCell ref="R134:U134"/>
    <mergeCell ref="W134:Z134"/>
    <mergeCell ref="M181:P181"/>
    <mergeCell ref="C203:F203"/>
    <mergeCell ref="C216:F216"/>
    <mergeCell ref="C222:F222"/>
    <mergeCell ref="C154:F154"/>
    <mergeCell ref="H154:K154"/>
    <mergeCell ref="M154:P154"/>
    <mergeCell ref="C172:F172"/>
    <mergeCell ref="H172:K172"/>
    <mergeCell ref="M172:P172"/>
    <mergeCell ref="M52:Q52"/>
    <mergeCell ref="M43:P43"/>
    <mergeCell ref="H43:H44"/>
    <mergeCell ref="C43:G43"/>
    <mergeCell ref="C5:G5"/>
    <mergeCell ref="H5:L5"/>
    <mergeCell ref="M5:Q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4"/>
  <sheetViews>
    <sheetView workbookViewId="0">
      <pane ySplit="5" topLeftCell="A96" activePane="bottomLeft" state="frozen"/>
      <selection pane="bottomLeft" activeCell="K92" sqref="K92"/>
    </sheetView>
  </sheetViews>
  <sheetFormatPr defaultRowHeight="15" x14ac:dyDescent="0.25"/>
  <cols>
    <col min="2" max="2" width="31.140625" bestFit="1" customWidth="1"/>
  </cols>
  <sheetData>
    <row r="1" spans="1:8" ht="18.75" x14ac:dyDescent="0.3">
      <c r="A1" s="121" t="s">
        <v>103</v>
      </c>
      <c r="B1" s="121"/>
      <c r="C1" s="121"/>
      <c r="D1" s="121"/>
      <c r="E1" s="121"/>
      <c r="F1" s="121"/>
      <c r="G1" s="121"/>
      <c r="H1" s="121"/>
    </row>
    <row r="2" spans="1:8" ht="15.75" x14ac:dyDescent="0.25">
      <c r="A2" s="122" t="s">
        <v>104</v>
      </c>
      <c r="B2" s="122"/>
      <c r="C2" s="122"/>
      <c r="D2" s="122"/>
      <c r="E2" s="122"/>
      <c r="F2" s="122"/>
      <c r="G2" s="122"/>
      <c r="H2" s="122"/>
    </row>
    <row r="3" spans="1:8" x14ac:dyDescent="0.25">
      <c r="A3" s="123" t="s">
        <v>105</v>
      </c>
      <c r="B3" s="123"/>
      <c r="C3" s="123"/>
      <c r="D3" s="123"/>
      <c r="E3" s="123"/>
      <c r="F3" s="123"/>
      <c r="G3" s="123"/>
      <c r="H3" s="123"/>
    </row>
    <row r="5" spans="1:8" x14ac:dyDescent="0.25">
      <c r="A5" s="54" t="s">
        <v>106</v>
      </c>
      <c r="B5" s="54" t="s">
        <v>3</v>
      </c>
      <c r="C5" s="54" t="s">
        <v>107</v>
      </c>
      <c r="D5" s="54" t="s">
        <v>108</v>
      </c>
      <c r="E5" s="54" t="s">
        <v>109</v>
      </c>
      <c r="F5" s="54" t="s">
        <v>13</v>
      </c>
      <c r="G5" s="54" t="s">
        <v>14</v>
      </c>
      <c r="H5" s="67" t="s">
        <v>9</v>
      </c>
    </row>
    <row r="6" spans="1:8" x14ac:dyDescent="0.25">
      <c r="A6" s="56" t="s">
        <v>110</v>
      </c>
      <c r="B6" s="53"/>
      <c r="C6" s="53"/>
      <c r="D6" s="53"/>
      <c r="E6" s="53"/>
      <c r="F6" s="53"/>
      <c r="G6" s="53"/>
      <c r="H6" s="53"/>
    </row>
    <row r="7" spans="1:8" x14ac:dyDescent="0.25">
      <c r="A7" s="57" t="s">
        <v>111</v>
      </c>
      <c r="B7" s="56" t="s">
        <v>112</v>
      </c>
      <c r="C7" s="53"/>
      <c r="D7" s="53"/>
      <c r="E7" s="53"/>
      <c r="F7" s="53"/>
      <c r="G7" s="53"/>
      <c r="H7" s="53"/>
    </row>
    <row r="8" spans="1:8" x14ac:dyDescent="0.25">
      <c r="A8" s="54">
        <v>1</v>
      </c>
      <c r="B8" s="55" t="s">
        <v>113</v>
      </c>
      <c r="C8" s="54">
        <v>1</v>
      </c>
      <c r="D8" s="61">
        <v>70</v>
      </c>
      <c r="E8" s="61">
        <v>45</v>
      </c>
      <c r="F8" s="61">
        <v>3150</v>
      </c>
      <c r="G8" s="54">
        <v>2005</v>
      </c>
      <c r="H8" s="54" t="s">
        <v>17</v>
      </c>
    </row>
    <row r="9" spans="1:8" x14ac:dyDescent="0.25">
      <c r="A9" s="54">
        <v>2</v>
      </c>
      <c r="B9" s="55" t="s">
        <v>114</v>
      </c>
      <c r="C9" s="54">
        <v>1</v>
      </c>
      <c r="D9" s="61">
        <v>20</v>
      </c>
      <c r="E9" s="61">
        <v>25</v>
      </c>
      <c r="F9" s="61">
        <v>500</v>
      </c>
      <c r="G9" s="54">
        <v>2005</v>
      </c>
      <c r="H9" s="54" t="s">
        <v>17</v>
      </c>
    </row>
    <row r="10" spans="1:8" x14ac:dyDescent="0.25">
      <c r="A10" s="54" t="s">
        <v>115</v>
      </c>
      <c r="B10" s="55" t="s">
        <v>116</v>
      </c>
      <c r="C10" s="54">
        <v>1</v>
      </c>
      <c r="D10" s="61">
        <v>20</v>
      </c>
      <c r="E10" s="61">
        <v>15</v>
      </c>
      <c r="F10" s="61">
        <v>300</v>
      </c>
      <c r="G10" s="54">
        <v>2005</v>
      </c>
      <c r="H10" s="54" t="s">
        <v>17</v>
      </c>
    </row>
    <row r="11" spans="1:8" x14ac:dyDescent="0.25">
      <c r="A11" s="54" t="s">
        <v>117</v>
      </c>
      <c r="B11" s="55" t="s">
        <v>116</v>
      </c>
      <c r="C11" s="54">
        <v>1</v>
      </c>
      <c r="D11" s="61">
        <v>5</v>
      </c>
      <c r="E11" s="61">
        <v>15</v>
      </c>
      <c r="F11" s="61">
        <v>75</v>
      </c>
      <c r="G11" s="54">
        <v>2012</v>
      </c>
      <c r="H11" s="54" t="s">
        <v>17</v>
      </c>
    </row>
    <row r="12" spans="1:8" x14ac:dyDescent="0.25">
      <c r="A12" s="54">
        <v>4</v>
      </c>
      <c r="B12" s="53" t="s">
        <v>118</v>
      </c>
      <c r="C12" s="54">
        <v>1</v>
      </c>
      <c r="D12" s="61">
        <v>20</v>
      </c>
      <c r="E12" s="61">
        <v>15</v>
      </c>
      <c r="F12" s="61">
        <v>300</v>
      </c>
      <c r="G12" s="54">
        <v>2012</v>
      </c>
      <c r="H12" s="54" t="s">
        <v>17</v>
      </c>
    </row>
    <row r="13" spans="1:8" x14ac:dyDescent="0.25">
      <c r="A13" s="54" t="s">
        <v>119</v>
      </c>
      <c r="B13" s="55" t="s">
        <v>120</v>
      </c>
      <c r="C13" s="54">
        <v>1</v>
      </c>
      <c r="D13" s="61">
        <v>22</v>
      </c>
      <c r="E13" s="61">
        <v>30</v>
      </c>
      <c r="F13" s="61">
        <v>660</v>
      </c>
      <c r="G13" s="54">
        <v>2005</v>
      </c>
      <c r="H13" s="54" t="s">
        <v>17</v>
      </c>
    </row>
    <row r="14" spans="1:8" x14ac:dyDescent="0.25">
      <c r="A14" s="54" t="s">
        <v>121</v>
      </c>
      <c r="B14" s="55" t="s">
        <v>120</v>
      </c>
      <c r="C14" s="54">
        <v>1</v>
      </c>
      <c r="D14" s="61">
        <v>15</v>
      </c>
      <c r="E14" s="61">
        <v>22</v>
      </c>
      <c r="F14" s="61">
        <v>330</v>
      </c>
      <c r="G14" s="54">
        <v>2005</v>
      </c>
      <c r="H14" s="54" t="s">
        <v>17</v>
      </c>
    </row>
    <row r="15" spans="1:8" x14ac:dyDescent="0.25">
      <c r="A15" s="54" t="s">
        <v>122</v>
      </c>
      <c r="B15" s="55" t="s">
        <v>120</v>
      </c>
      <c r="C15" s="54">
        <v>1</v>
      </c>
      <c r="D15" s="61">
        <v>10</v>
      </c>
      <c r="E15" s="61">
        <v>20</v>
      </c>
      <c r="F15" s="61">
        <v>200</v>
      </c>
      <c r="G15" s="54">
        <v>2021</v>
      </c>
      <c r="H15" s="54" t="s">
        <v>17</v>
      </c>
    </row>
    <row r="16" spans="1:8" x14ac:dyDescent="0.25">
      <c r="A16" s="54">
        <v>6</v>
      </c>
      <c r="B16" s="55" t="s">
        <v>123</v>
      </c>
      <c r="C16" s="54">
        <v>1</v>
      </c>
      <c r="D16" s="61">
        <v>5</v>
      </c>
      <c r="E16" s="61">
        <v>20</v>
      </c>
      <c r="F16" s="61">
        <v>100</v>
      </c>
      <c r="G16" s="54">
        <v>2005</v>
      </c>
      <c r="H16" s="54" t="s">
        <v>17</v>
      </c>
    </row>
    <row r="17" spans="1:8" x14ac:dyDescent="0.25">
      <c r="A17" s="54">
        <v>7</v>
      </c>
      <c r="B17" s="55" t="s">
        <v>124</v>
      </c>
      <c r="C17" s="54">
        <v>1</v>
      </c>
      <c r="D17" s="61">
        <v>20</v>
      </c>
      <c r="E17" s="61">
        <v>15</v>
      </c>
      <c r="F17" s="61">
        <v>300</v>
      </c>
      <c r="G17" s="54">
        <v>2005</v>
      </c>
      <c r="H17" s="54" t="s">
        <v>17</v>
      </c>
    </row>
    <row r="18" spans="1:8" x14ac:dyDescent="0.25">
      <c r="A18" s="54">
        <v>8</v>
      </c>
      <c r="B18" s="53" t="s">
        <v>125</v>
      </c>
      <c r="C18" s="54">
        <v>1</v>
      </c>
      <c r="D18" s="61">
        <v>15</v>
      </c>
      <c r="E18" s="61">
        <v>15</v>
      </c>
      <c r="F18" s="61">
        <v>225</v>
      </c>
      <c r="G18" s="54">
        <v>2017</v>
      </c>
      <c r="H18" s="54" t="s">
        <v>17</v>
      </c>
    </row>
    <row r="19" spans="1:8" x14ac:dyDescent="0.25">
      <c r="A19" s="54">
        <v>9</v>
      </c>
      <c r="B19" s="55" t="s">
        <v>126</v>
      </c>
      <c r="C19" s="54">
        <v>1</v>
      </c>
      <c r="D19" s="61">
        <v>15</v>
      </c>
      <c r="E19" s="61">
        <v>20</v>
      </c>
      <c r="F19" s="61">
        <v>300</v>
      </c>
      <c r="G19" s="54">
        <v>2017</v>
      </c>
      <c r="H19" s="54" t="s">
        <v>17</v>
      </c>
    </row>
    <row r="20" spans="1:8" x14ac:dyDescent="0.25">
      <c r="A20" s="54">
        <v>10</v>
      </c>
      <c r="B20" s="55" t="s">
        <v>127</v>
      </c>
      <c r="C20" s="54">
        <v>1</v>
      </c>
      <c r="D20" s="61">
        <v>15</v>
      </c>
      <c r="E20" s="61">
        <v>30</v>
      </c>
      <c r="F20" s="61">
        <v>450</v>
      </c>
      <c r="G20" s="54">
        <v>2020</v>
      </c>
      <c r="H20" s="54" t="s">
        <v>17</v>
      </c>
    </row>
    <row r="21" spans="1:8" x14ac:dyDescent="0.25">
      <c r="A21" s="54">
        <v>11</v>
      </c>
      <c r="B21" s="55" t="s">
        <v>128</v>
      </c>
      <c r="C21" s="54">
        <v>1</v>
      </c>
      <c r="D21" s="61">
        <v>15</v>
      </c>
      <c r="E21" s="61">
        <v>35</v>
      </c>
      <c r="F21" s="61">
        <v>525</v>
      </c>
      <c r="G21" s="54">
        <v>2021</v>
      </c>
      <c r="H21" s="54" t="s">
        <v>17</v>
      </c>
    </row>
    <row r="22" spans="1:8" x14ac:dyDescent="0.25">
      <c r="A22" s="54">
        <v>12</v>
      </c>
      <c r="B22" s="55" t="s">
        <v>129</v>
      </c>
      <c r="C22" s="54">
        <v>1</v>
      </c>
      <c r="D22" s="61">
        <v>7.5</v>
      </c>
      <c r="E22" s="61">
        <v>35.5</v>
      </c>
      <c r="F22" s="61">
        <v>266.25</v>
      </c>
      <c r="G22" s="54">
        <v>2021</v>
      </c>
      <c r="H22" s="54" t="s">
        <v>17</v>
      </c>
    </row>
    <row r="23" spans="1:8" x14ac:dyDescent="0.25">
      <c r="A23" s="54" t="s">
        <v>130</v>
      </c>
      <c r="B23" s="55" t="s">
        <v>131</v>
      </c>
      <c r="C23" s="54">
        <v>1</v>
      </c>
      <c r="D23" s="61">
        <v>25</v>
      </c>
      <c r="E23" s="61">
        <v>20</v>
      </c>
      <c r="F23" s="61">
        <v>500</v>
      </c>
      <c r="G23" s="54">
        <v>2021</v>
      </c>
      <c r="H23" s="54" t="s">
        <v>17</v>
      </c>
    </row>
    <row r="24" spans="1:8" x14ac:dyDescent="0.25">
      <c r="A24" s="54" t="s">
        <v>132</v>
      </c>
      <c r="B24" s="55" t="s">
        <v>131</v>
      </c>
      <c r="C24" s="54">
        <v>1</v>
      </c>
      <c r="D24" s="61">
        <v>5</v>
      </c>
      <c r="E24" s="61">
        <v>10</v>
      </c>
      <c r="F24" s="61">
        <v>50</v>
      </c>
      <c r="G24" s="54">
        <v>2021</v>
      </c>
      <c r="H24" s="54" t="s">
        <v>17</v>
      </c>
    </row>
    <row r="25" spans="1:8" x14ac:dyDescent="0.25">
      <c r="A25" s="54">
        <v>14</v>
      </c>
      <c r="B25" s="55" t="s">
        <v>133</v>
      </c>
      <c r="C25" s="54">
        <v>1</v>
      </c>
      <c r="D25" s="61">
        <v>7.5</v>
      </c>
      <c r="E25" s="61">
        <v>7.5</v>
      </c>
      <c r="F25" s="61">
        <v>56.25</v>
      </c>
      <c r="G25" s="54">
        <v>2021</v>
      </c>
      <c r="H25" s="54" t="s">
        <v>30</v>
      </c>
    </row>
    <row r="26" spans="1:8" x14ac:dyDescent="0.25">
      <c r="A26" s="54">
        <v>15</v>
      </c>
      <c r="B26" s="55" t="s">
        <v>134</v>
      </c>
      <c r="C26" s="54">
        <v>1</v>
      </c>
      <c r="D26" s="61">
        <v>8</v>
      </c>
      <c r="E26" s="61">
        <v>3.5</v>
      </c>
      <c r="F26" s="61">
        <v>28</v>
      </c>
      <c r="G26" s="54">
        <v>2021</v>
      </c>
      <c r="H26" s="54" t="s">
        <v>30</v>
      </c>
    </row>
    <row r="27" spans="1:8" x14ac:dyDescent="0.25">
      <c r="A27" s="54">
        <v>16</v>
      </c>
      <c r="B27" s="55" t="s">
        <v>135</v>
      </c>
      <c r="C27" s="54">
        <v>1</v>
      </c>
      <c r="D27" s="61">
        <v>8</v>
      </c>
      <c r="E27" s="61">
        <v>3.5</v>
      </c>
      <c r="F27" s="61">
        <v>28</v>
      </c>
      <c r="G27" s="54">
        <v>2021</v>
      </c>
      <c r="H27" s="54" t="s">
        <v>30</v>
      </c>
    </row>
    <row r="28" spans="1:8" x14ac:dyDescent="0.25">
      <c r="A28" s="54" t="s">
        <v>136</v>
      </c>
      <c r="B28" s="55" t="s">
        <v>137</v>
      </c>
      <c r="C28" s="54">
        <v>1</v>
      </c>
      <c r="D28" s="61">
        <v>15</v>
      </c>
      <c r="E28" s="61">
        <v>5</v>
      </c>
      <c r="F28" s="61">
        <v>75</v>
      </c>
      <c r="G28" s="54">
        <v>2021</v>
      </c>
      <c r="H28" s="54" t="s">
        <v>17</v>
      </c>
    </row>
    <row r="29" spans="1:8" x14ac:dyDescent="0.25">
      <c r="A29" s="54" t="s">
        <v>138</v>
      </c>
      <c r="B29" s="55" t="s">
        <v>137</v>
      </c>
      <c r="C29" s="54">
        <v>1</v>
      </c>
      <c r="D29" s="61">
        <v>16.5</v>
      </c>
      <c r="E29" s="61">
        <v>8.5</v>
      </c>
      <c r="F29" s="61">
        <v>140.25</v>
      </c>
      <c r="G29" s="54">
        <v>2022</v>
      </c>
      <c r="H29" s="54" t="s">
        <v>17</v>
      </c>
    </row>
    <row r="30" spans="1:8" x14ac:dyDescent="0.25">
      <c r="A30" s="54"/>
      <c r="B30" s="55"/>
      <c r="C30" s="54"/>
      <c r="D30" s="61"/>
      <c r="E30" s="61"/>
      <c r="F30" s="63">
        <v>8558.75</v>
      </c>
      <c r="G30" s="53"/>
      <c r="H30" s="53"/>
    </row>
    <row r="31" spans="1:8" x14ac:dyDescent="0.25">
      <c r="A31" s="56" t="s">
        <v>139</v>
      </c>
      <c r="B31" s="53"/>
      <c r="C31" s="53"/>
      <c r="D31" s="62"/>
      <c r="E31" s="62"/>
      <c r="F31" s="63"/>
      <c r="G31" s="53"/>
      <c r="H31" s="53"/>
    </row>
    <row r="32" spans="1:8" x14ac:dyDescent="0.25">
      <c r="A32" s="57" t="s">
        <v>140</v>
      </c>
      <c r="B32" s="58" t="s">
        <v>141</v>
      </c>
      <c r="C32" s="54"/>
      <c r="D32" s="61"/>
      <c r="E32" s="61"/>
      <c r="F32" s="61"/>
      <c r="G32" s="59"/>
      <c r="H32" s="53"/>
    </row>
    <row r="33" spans="1:8" x14ac:dyDescent="0.25">
      <c r="A33" s="54">
        <v>1</v>
      </c>
      <c r="B33" s="60" t="s">
        <v>142</v>
      </c>
      <c r="C33" s="54">
        <v>1</v>
      </c>
      <c r="D33" s="61">
        <v>5</v>
      </c>
      <c r="E33" s="61">
        <v>6</v>
      </c>
      <c r="F33" s="64">
        <v>30</v>
      </c>
      <c r="G33" s="54">
        <v>2005</v>
      </c>
      <c r="H33" s="54" t="s">
        <v>30</v>
      </c>
    </row>
    <row r="34" spans="1:8" x14ac:dyDescent="0.25">
      <c r="A34" s="54">
        <v>2</v>
      </c>
      <c r="B34" s="60" t="s">
        <v>143</v>
      </c>
      <c r="C34" s="54">
        <v>1</v>
      </c>
      <c r="D34" s="61">
        <v>5</v>
      </c>
      <c r="E34" s="61">
        <v>6</v>
      </c>
      <c r="F34" s="64">
        <v>30</v>
      </c>
      <c r="G34" s="54">
        <v>2005</v>
      </c>
      <c r="H34" s="54" t="s">
        <v>30</v>
      </c>
    </row>
    <row r="35" spans="1:8" x14ac:dyDescent="0.25">
      <c r="A35" s="54">
        <v>3</v>
      </c>
      <c r="B35" s="60" t="s">
        <v>144</v>
      </c>
      <c r="C35" s="54">
        <v>1</v>
      </c>
      <c r="D35" s="61">
        <v>15</v>
      </c>
      <c r="E35" s="61">
        <v>8</v>
      </c>
      <c r="F35" s="64">
        <v>120</v>
      </c>
      <c r="G35" s="54">
        <v>2005</v>
      </c>
      <c r="H35" s="54" t="s">
        <v>30</v>
      </c>
    </row>
    <row r="36" spans="1:8" x14ac:dyDescent="0.25">
      <c r="A36" s="54">
        <v>4</v>
      </c>
      <c r="B36" s="60" t="s">
        <v>145</v>
      </c>
      <c r="C36" s="54">
        <v>1</v>
      </c>
      <c r="D36" s="61">
        <v>15</v>
      </c>
      <c r="E36" s="61">
        <v>8</v>
      </c>
      <c r="F36" s="64">
        <v>120</v>
      </c>
      <c r="G36" s="54">
        <v>2005</v>
      </c>
      <c r="H36" s="54" t="s">
        <v>30</v>
      </c>
    </row>
    <row r="37" spans="1:8" x14ac:dyDescent="0.25">
      <c r="A37" s="54">
        <v>5</v>
      </c>
      <c r="B37" s="60" t="s">
        <v>146</v>
      </c>
      <c r="C37" s="54">
        <v>1</v>
      </c>
      <c r="D37" s="61">
        <v>5</v>
      </c>
      <c r="E37" s="61">
        <v>6</v>
      </c>
      <c r="F37" s="64">
        <v>30</v>
      </c>
      <c r="G37" s="54">
        <v>2005</v>
      </c>
      <c r="H37" s="54" t="s">
        <v>30</v>
      </c>
    </row>
    <row r="38" spans="1:8" x14ac:dyDescent="0.25">
      <c r="A38" s="54">
        <v>6</v>
      </c>
      <c r="B38" s="60" t="s">
        <v>147</v>
      </c>
      <c r="C38" s="54">
        <v>1</v>
      </c>
      <c r="D38" s="61">
        <v>10</v>
      </c>
      <c r="E38" s="61">
        <v>6</v>
      </c>
      <c r="F38" s="64">
        <v>60</v>
      </c>
      <c r="G38" s="54">
        <v>2005</v>
      </c>
      <c r="H38" s="54" t="s">
        <v>30</v>
      </c>
    </row>
    <row r="39" spans="1:8" x14ac:dyDescent="0.25">
      <c r="A39" s="54">
        <v>7</v>
      </c>
      <c r="B39" s="60" t="s">
        <v>148</v>
      </c>
      <c r="C39" s="54">
        <v>1</v>
      </c>
      <c r="D39" s="61">
        <v>1.5</v>
      </c>
      <c r="E39" s="61">
        <v>6</v>
      </c>
      <c r="F39" s="64">
        <v>9</v>
      </c>
      <c r="G39" s="54">
        <v>2005</v>
      </c>
      <c r="H39" s="54" t="s">
        <v>30</v>
      </c>
    </row>
    <row r="40" spans="1:8" x14ac:dyDescent="0.25">
      <c r="A40" s="54">
        <v>8</v>
      </c>
      <c r="B40" s="60" t="s">
        <v>149</v>
      </c>
      <c r="C40" s="54">
        <v>1</v>
      </c>
      <c r="D40" s="61">
        <v>5</v>
      </c>
      <c r="E40" s="61">
        <v>8</v>
      </c>
      <c r="F40" s="64">
        <v>40</v>
      </c>
      <c r="G40" s="54">
        <v>2005</v>
      </c>
      <c r="H40" s="54" t="s">
        <v>30</v>
      </c>
    </row>
    <row r="41" spans="1:8" x14ac:dyDescent="0.25">
      <c r="A41" s="54">
        <v>9</v>
      </c>
      <c r="B41" s="60" t="s">
        <v>150</v>
      </c>
      <c r="C41" s="54">
        <v>1</v>
      </c>
      <c r="D41" s="61">
        <v>5</v>
      </c>
      <c r="E41" s="61">
        <v>6</v>
      </c>
      <c r="F41" s="64">
        <v>30</v>
      </c>
      <c r="G41" s="54">
        <v>2005</v>
      </c>
      <c r="H41" s="54" t="s">
        <v>30</v>
      </c>
    </row>
    <row r="42" spans="1:8" x14ac:dyDescent="0.25">
      <c r="A42" s="54">
        <v>10</v>
      </c>
      <c r="B42" s="60" t="s">
        <v>151</v>
      </c>
      <c r="C42" s="54">
        <v>1</v>
      </c>
      <c r="D42" s="61">
        <v>5</v>
      </c>
      <c r="E42" s="61">
        <v>6</v>
      </c>
      <c r="F42" s="64">
        <v>30</v>
      </c>
      <c r="G42" s="54">
        <v>2005</v>
      </c>
      <c r="H42" s="54" t="s">
        <v>30</v>
      </c>
    </row>
    <row r="43" spans="1:8" x14ac:dyDescent="0.25">
      <c r="A43" s="54">
        <v>11</v>
      </c>
      <c r="B43" s="60" t="s">
        <v>152</v>
      </c>
      <c r="C43" s="54">
        <v>1</v>
      </c>
      <c r="D43" s="61">
        <v>5</v>
      </c>
      <c r="E43" s="61">
        <v>6</v>
      </c>
      <c r="F43" s="64">
        <v>30</v>
      </c>
      <c r="G43" s="54">
        <v>2005</v>
      </c>
      <c r="H43" s="54" t="s">
        <v>30</v>
      </c>
    </row>
    <row r="44" spans="1:8" x14ac:dyDescent="0.25">
      <c r="A44" s="54">
        <v>12</v>
      </c>
      <c r="B44" s="60" t="s">
        <v>153</v>
      </c>
      <c r="C44" s="54">
        <v>1</v>
      </c>
      <c r="D44" s="61">
        <v>10</v>
      </c>
      <c r="E44" s="61">
        <v>6</v>
      </c>
      <c r="F44" s="64">
        <v>60</v>
      </c>
      <c r="G44" s="54">
        <v>2005</v>
      </c>
      <c r="H44" s="54" t="s">
        <v>30</v>
      </c>
    </row>
    <row r="45" spans="1:8" x14ac:dyDescent="0.25">
      <c r="A45" s="54">
        <v>13</v>
      </c>
      <c r="B45" s="60" t="s">
        <v>154</v>
      </c>
      <c r="C45" s="54">
        <v>1</v>
      </c>
      <c r="D45" s="61">
        <v>10</v>
      </c>
      <c r="E45" s="61">
        <v>6</v>
      </c>
      <c r="F45" s="64">
        <v>60</v>
      </c>
      <c r="G45" s="54">
        <v>2005</v>
      </c>
      <c r="H45" s="54" t="s">
        <v>30</v>
      </c>
    </row>
    <row r="46" spans="1:8" x14ac:dyDescent="0.25">
      <c r="A46" s="54">
        <v>14</v>
      </c>
      <c r="B46" s="60" t="s">
        <v>155</v>
      </c>
      <c r="C46" s="54">
        <v>1</v>
      </c>
      <c r="D46" s="61">
        <v>2.8</v>
      </c>
      <c r="E46" s="61">
        <v>8</v>
      </c>
      <c r="F46" s="64">
        <v>22.4</v>
      </c>
      <c r="G46" s="54">
        <v>2005</v>
      </c>
      <c r="H46" s="54" t="s">
        <v>30</v>
      </c>
    </row>
    <row r="47" spans="1:8" x14ac:dyDescent="0.25">
      <c r="A47" s="54">
        <v>15</v>
      </c>
      <c r="B47" s="60" t="s">
        <v>156</v>
      </c>
      <c r="C47" s="54">
        <v>1</v>
      </c>
      <c r="D47" s="61">
        <v>4</v>
      </c>
      <c r="E47" s="61">
        <v>6</v>
      </c>
      <c r="F47" s="64">
        <v>24</v>
      </c>
      <c r="G47" s="54">
        <v>2005</v>
      </c>
      <c r="H47" s="54" t="s">
        <v>30</v>
      </c>
    </row>
    <row r="48" spans="1:8" x14ac:dyDescent="0.25">
      <c r="A48" s="54">
        <v>16</v>
      </c>
      <c r="B48" s="60" t="s">
        <v>157</v>
      </c>
      <c r="C48" s="54">
        <v>1</v>
      </c>
      <c r="D48" s="61">
        <v>2</v>
      </c>
      <c r="E48" s="61">
        <v>3.5</v>
      </c>
      <c r="F48" s="64">
        <v>7</v>
      </c>
      <c r="G48" s="54">
        <v>2005</v>
      </c>
      <c r="H48" s="54" t="s">
        <v>30</v>
      </c>
    </row>
    <row r="49" spans="1:8" x14ac:dyDescent="0.25">
      <c r="A49" s="54">
        <v>17</v>
      </c>
      <c r="B49" s="60" t="s">
        <v>158</v>
      </c>
      <c r="C49" s="54">
        <v>1</v>
      </c>
      <c r="D49" s="61">
        <v>4</v>
      </c>
      <c r="E49" s="61">
        <v>3.5</v>
      </c>
      <c r="F49" s="64">
        <v>14</v>
      </c>
      <c r="G49" s="54">
        <v>2005</v>
      </c>
      <c r="H49" s="54" t="s">
        <v>30</v>
      </c>
    </row>
    <row r="50" spans="1:8" x14ac:dyDescent="0.25">
      <c r="A50" s="54">
        <v>18</v>
      </c>
      <c r="B50" s="60" t="s">
        <v>159</v>
      </c>
      <c r="C50" s="54">
        <v>1</v>
      </c>
      <c r="D50" s="61">
        <v>4</v>
      </c>
      <c r="E50" s="61">
        <v>6</v>
      </c>
      <c r="F50" s="64">
        <v>24</v>
      </c>
      <c r="G50" s="54">
        <v>2005</v>
      </c>
      <c r="H50" s="54" t="s">
        <v>30</v>
      </c>
    </row>
    <row r="51" spans="1:8" x14ac:dyDescent="0.25">
      <c r="A51" s="54">
        <v>19</v>
      </c>
      <c r="B51" s="60" t="s">
        <v>160</v>
      </c>
      <c r="C51" s="54">
        <v>1</v>
      </c>
      <c r="D51" s="61">
        <v>5</v>
      </c>
      <c r="E51" s="61">
        <v>8</v>
      </c>
      <c r="F51" s="64">
        <v>40</v>
      </c>
      <c r="G51" s="54">
        <v>2005</v>
      </c>
      <c r="H51" s="54" t="s">
        <v>30</v>
      </c>
    </row>
    <row r="52" spans="1:8" x14ac:dyDescent="0.25">
      <c r="A52" s="54">
        <v>20</v>
      </c>
      <c r="B52" s="60" t="s">
        <v>161</v>
      </c>
      <c r="C52" s="54">
        <v>1</v>
      </c>
      <c r="D52" s="61">
        <v>75</v>
      </c>
      <c r="E52" s="61">
        <v>2</v>
      </c>
      <c r="F52" s="64">
        <v>150</v>
      </c>
      <c r="G52" s="54">
        <v>2005</v>
      </c>
      <c r="H52" s="54" t="s">
        <v>30</v>
      </c>
    </row>
    <row r="53" spans="1:8" x14ac:dyDescent="0.25">
      <c r="A53" s="54">
        <v>21</v>
      </c>
      <c r="B53" s="60" t="s">
        <v>162</v>
      </c>
      <c r="C53" s="54">
        <v>1</v>
      </c>
      <c r="D53" s="61">
        <v>15</v>
      </c>
      <c r="E53" s="61">
        <v>3</v>
      </c>
      <c r="F53" s="64">
        <v>45</v>
      </c>
      <c r="G53" s="54">
        <v>2005</v>
      </c>
      <c r="H53" s="54" t="s">
        <v>30</v>
      </c>
    </row>
    <row r="54" spans="1:8" x14ac:dyDescent="0.25">
      <c r="A54" s="54">
        <v>22</v>
      </c>
      <c r="B54" s="60" t="s">
        <v>163</v>
      </c>
      <c r="C54" s="54">
        <v>1</v>
      </c>
      <c r="D54" s="61">
        <v>30</v>
      </c>
      <c r="E54" s="61">
        <v>3</v>
      </c>
      <c r="F54" s="64">
        <v>90</v>
      </c>
      <c r="G54" s="54">
        <v>2005</v>
      </c>
      <c r="H54" s="54" t="s">
        <v>30</v>
      </c>
    </row>
    <row r="55" spans="1:8" x14ac:dyDescent="0.25">
      <c r="A55" s="54"/>
      <c r="B55" s="60"/>
      <c r="C55" s="54"/>
      <c r="D55" s="61"/>
      <c r="E55" s="61"/>
      <c r="F55" s="63">
        <v>1065.4000000000001</v>
      </c>
      <c r="G55" s="59"/>
      <c r="H55" s="53"/>
    </row>
    <row r="56" spans="1:8" x14ac:dyDescent="0.25">
      <c r="A56" s="54"/>
      <c r="B56" s="60"/>
      <c r="C56" s="54"/>
      <c r="D56" s="61"/>
      <c r="E56" s="61"/>
      <c r="F56" s="64"/>
      <c r="G56" s="59"/>
      <c r="H56" s="53"/>
    </row>
    <row r="57" spans="1:8" x14ac:dyDescent="0.25">
      <c r="A57" s="54"/>
      <c r="B57" s="60"/>
      <c r="C57" s="54"/>
      <c r="D57" s="61"/>
      <c r="E57" s="61"/>
      <c r="F57" s="64"/>
      <c r="G57" s="59"/>
      <c r="H57" s="53"/>
    </row>
    <row r="58" spans="1:8" x14ac:dyDescent="0.25">
      <c r="A58" s="54"/>
      <c r="B58" s="60"/>
      <c r="C58" s="54"/>
      <c r="D58" s="61"/>
      <c r="E58" s="61"/>
      <c r="F58" s="63"/>
      <c r="G58" s="59"/>
      <c r="H58" s="53"/>
    </row>
    <row r="59" spans="1:8" x14ac:dyDescent="0.25">
      <c r="A59" s="57" t="s">
        <v>164</v>
      </c>
      <c r="B59" s="58" t="s">
        <v>165</v>
      </c>
      <c r="C59" s="54"/>
      <c r="D59" s="61"/>
      <c r="E59" s="61"/>
      <c r="F59" s="63"/>
      <c r="G59" s="53"/>
      <c r="H59" s="53"/>
    </row>
    <row r="60" spans="1:8" x14ac:dyDescent="0.25">
      <c r="A60" s="66">
        <v>1</v>
      </c>
      <c r="B60" s="55" t="s">
        <v>166</v>
      </c>
      <c r="C60" s="66">
        <v>1</v>
      </c>
      <c r="D60" s="64">
        <v>25</v>
      </c>
      <c r="E60" s="64">
        <v>8</v>
      </c>
      <c r="F60" s="64">
        <v>200</v>
      </c>
      <c r="G60" s="66">
        <v>2005</v>
      </c>
      <c r="H60" s="54" t="s">
        <v>30</v>
      </c>
    </row>
    <row r="61" spans="1:8" x14ac:dyDescent="0.25">
      <c r="A61" s="66">
        <v>2</v>
      </c>
      <c r="B61" s="55" t="s">
        <v>167</v>
      </c>
      <c r="C61" s="66">
        <v>1</v>
      </c>
      <c r="D61" s="64">
        <v>5</v>
      </c>
      <c r="E61" s="64">
        <v>6</v>
      </c>
      <c r="F61" s="64">
        <v>30</v>
      </c>
      <c r="G61" s="66">
        <v>2005</v>
      </c>
      <c r="H61" s="54" t="s">
        <v>30</v>
      </c>
    </row>
    <row r="62" spans="1:8" x14ac:dyDescent="0.25">
      <c r="A62" s="66">
        <v>3</v>
      </c>
      <c r="B62" s="55" t="s">
        <v>168</v>
      </c>
      <c r="C62" s="66">
        <v>1</v>
      </c>
      <c r="D62" s="64">
        <v>5</v>
      </c>
      <c r="E62" s="64">
        <v>6</v>
      </c>
      <c r="F62" s="64">
        <v>30</v>
      </c>
      <c r="G62" s="66">
        <v>2005</v>
      </c>
      <c r="H62" s="54" t="s">
        <v>30</v>
      </c>
    </row>
    <row r="63" spans="1:8" x14ac:dyDescent="0.25">
      <c r="A63" s="66">
        <v>4</v>
      </c>
      <c r="B63" s="55" t="s">
        <v>169</v>
      </c>
      <c r="C63" s="66">
        <v>1</v>
      </c>
      <c r="D63" s="64">
        <v>5</v>
      </c>
      <c r="E63" s="64">
        <v>6</v>
      </c>
      <c r="F63" s="64">
        <v>30</v>
      </c>
      <c r="G63" s="66">
        <v>2005</v>
      </c>
      <c r="H63" s="54" t="s">
        <v>30</v>
      </c>
    </row>
    <row r="64" spans="1:8" x14ac:dyDescent="0.25">
      <c r="A64" s="66">
        <v>5</v>
      </c>
      <c r="B64" s="55" t="s">
        <v>170</v>
      </c>
      <c r="C64" s="66">
        <v>1</v>
      </c>
      <c r="D64" s="64">
        <v>5</v>
      </c>
      <c r="E64" s="64">
        <v>6</v>
      </c>
      <c r="F64" s="64">
        <v>30</v>
      </c>
      <c r="G64" s="66">
        <v>2005</v>
      </c>
      <c r="H64" s="54" t="s">
        <v>30</v>
      </c>
    </row>
    <row r="65" spans="1:8" x14ac:dyDescent="0.25">
      <c r="A65" s="66">
        <v>6</v>
      </c>
      <c r="B65" s="55" t="s">
        <v>171</v>
      </c>
      <c r="C65" s="66">
        <v>1</v>
      </c>
      <c r="D65" s="64">
        <v>5</v>
      </c>
      <c r="E65" s="64">
        <v>8</v>
      </c>
      <c r="F65" s="64">
        <v>40</v>
      </c>
      <c r="G65" s="66">
        <v>2005</v>
      </c>
      <c r="H65" s="54" t="s">
        <v>30</v>
      </c>
    </row>
    <row r="66" spans="1:8" x14ac:dyDescent="0.25">
      <c r="A66" s="66">
        <v>7</v>
      </c>
      <c r="B66" s="55" t="s">
        <v>172</v>
      </c>
      <c r="C66" s="66">
        <v>1</v>
      </c>
      <c r="D66" s="64">
        <v>3</v>
      </c>
      <c r="E66" s="64">
        <v>6</v>
      </c>
      <c r="F66" s="64">
        <v>18</v>
      </c>
      <c r="G66" s="66">
        <v>2005</v>
      </c>
      <c r="H66" s="54" t="s">
        <v>30</v>
      </c>
    </row>
    <row r="67" spans="1:8" x14ac:dyDescent="0.25">
      <c r="A67" s="66">
        <v>8</v>
      </c>
      <c r="B67" s="55" t="s">
        <v>159</v>
      </c>
      <c r="C67" s="66">
        <v>1</v>
      </c>
      <c r="D67" s="64">
        <v>2</v>
      </c>
      <c r="E67" s="64">
        <v>6</v>
      </c>
      <c r="F67" s="64">
        <v>12</v>
      </c>
      <c r="G67" s="66">
        <v>2005</v>
      </c>
      <c r="H67" s="54" t="s">
        <v>30</v>
      </c>
    </row>
    <row r="68" spans="1:8" x14ac:dyDescent="0.25">
      <c r="A68" s="66">
        <v>9</v>
      </c>
      <c r="B68" s="55" t="s">
        <v>173</v>
      </c>
      <c r="C68" s="66">
        <v>1</v>
      </c>
      <c r="D68" s="64">
        <v>5</v>
      </c>
      <c r="E68" s="64">
        <v>6</v>
      </c>
      <c r="F68" s="64">
        <v>30</v>
      </c>
      <c r="G68" s="66">
        <v>2005</v>
      </c>
      <c r="H68" s="54" t="s">
        <v>30</v>
      </c>
    </row>
    <row r="69" spans="1:8" x14ac:dyDescent="0.25">
      <c r="A69" s="66">
        <v>10</v>
      </c>
      <c r="B69" s="55" t="s">
        <v>174</v>
      </c>
      <c r="C69" s="66">
        <v>1</v>
      </c>
      <c r="D69" s="64">
        <v>10</v>
      </c>
      <c r="E69" s="64">
        <v>6</v>
      </c>
      <c r="F69" s="64">
        <v>60</v>
      </c>
      <c r="G69" s="66">
        <v>2005</v>
      </c>
      <c r="H69" s="54" t="s">
        <v>30</v>
      </c>
    </row>
    <row r="70" spans="1:8" x14ac:dyDescent="0.25">
      <c r="A70" s="66">
        <v>11</v>
      </c>
      <c r="B70" s="55" t="s">
        <v>175</v>
      </c>
      <c r="C70" s="66">
        <v>1</v>
      </c>
      <c r="D70" s="64">
        <v>5</v>
      </c>
      <c r="E70" s="64">
        <v>8</v>
      </c>
      <c r="F70" s="64">
        <v>40</v>
      </c>
      <c r="G70" s="66">
        <v>2005</v>
      </c>
      <c r="H70" s="54" t="s">
        <v>30</v>
      </c>
    </row>
    <row r="71" spans="1:8" x14ac:dyDescent="0.25">
      <c r="A71" s="66">
        <v>12</v>
      </c>
      <c r="B71" s="55" t="s">
        <v>176</v>
      </c>
      <c r="C71" s="66">
        <v>1</v>
      </c>
      <c r="D71" s="64">
        <v>20</v>
      </c>
      <c r="E71" s="64">
        <v>8</v>
      </c>
      <c r="F71" s="64">
        <v>160</v>
      </c>
      <c r="G71" s="66">
        <v>2005</v>
      </c>
      <c r="H71" s="54" t="s">
        <v>30</v>
      </c>
    </row>
    <row r="72" spans="1:8" x14ac:dyDescent="0.25">
      <c r="A72" s="66">
        <v>13</v>
      </c>
      <c r="B72" s="55" t="s">
        <v>161</v>
      </c>
      <c r="C72" s="66">
        <v>1</v>
      </c>
      <c r="D72" s="64">
        <v>40</v>
      </c>
      <c r="E72" s="64">
        <v>2</v>
      </c>
      <c r="F72" s="64">
        <v>80</v>
      </c>
      <c r="G72" s="66">
        <v>2005</v>
      </c>
      <c r="H72" s="54" t="s">
        <v>30</v>
      </c>
    </row>
    <row r="73" spans="1:8" x14ac:dyDescent="0.25">
      <c r="A73" s="66">
        <v>14</v>
      </c>
      <c r="B73" s="55" t="s">
        <v>177</v>
      </c>
      <c r="C73" s="66">
        <v>1</v>
      </c>
      <c r="D73" s="64">
        <v>5</v>
      </c>
      <c r="E73" s="64">
        <v>15</v>
      </c>
      <c r="F73" s="64">
        <v>75</v>
      </c>
      <c r="G73" s="66">
        <v>2005</v>
      </c>
      <c r="H73" s="54" t="s">
        <v>17</v>
      </c>
    </row>
    <row r="74" spans="1:8" x14ac:dyDescent="0.25">
      <c r="A74" s="54" t="s">
        <v>178</v>
      </c>
      <c r="B74" s="55" t="s">
        <v>179</v>
      </c>
      <c r="C74" s="66">
        <v>1</v>
      </c>
      <c r="D74" s="64">
        <v>8.5</v>
      </c>
      <c r="E74" s="64">
        <v>3.5</v>
      </c>
      <c r="F74" s="64">
        <v>29.75</v>
      </c>
      <c r="G74" s="66">
        <v>2005</v>
      </c>
      <c r="H74" s="54" t="s">
        <v>17</v>
      </c>
    </row>
    <row r="75" spans="1:8" x14ac:dyDescent="0.25">
      <c r="A75" s="54" t="s">
        <v>180</v>
      </c>
      <c r="B75" s="55" t="s">
        <v>179</v>
      </c>
      <c r="C75" s="66">
        <v>1</v>
      </c>
      <c r="D75" s="64">
        <v>12</v>
      </c>
      <c r="E75" s="64">
        <v>5</v>
      </c>
      <c r="F75" s="64">
        <v>60</v>
      </c>
      <c r="G75" s="66">
        <v>2005</v>
      </c>
      <c r="H75" s="54" t="s">
        <v>17</v>
      </c>
    </row>
    <row r="76" spans="1:8" x14ac:dyDescent="0.25">
      <c r="A76" s="66">
        <v>16</v>
      </c>
      <c r="B76" s="55" t="s">
        <v>181</v>
      </c>
      <c r="C76" s="66">
        <v>1</v>
      </c>
      <c r="D76" s="64">
        <v>16.5</v>
      </c>
      <c r="E76" s="64">
        <v>4</v>
      </c>
      <c r="F76" s="64">
        <v>66</v>
      </c>
      <c r="G76" s="66">
        <v>2005</v>
      </c>
      <c r="H76" s="54" t="s">
        <v>17</v>
      </c>
    </row>
    <row r="77" spans="1:8" x14ac:dyDescent="0.25">
      <c r="A77" s="57"/>
      <c r="B77" s="58"/>
      <c r="C77" s="54"/>
      <c r="D77" s="61"/>
      <c r="E77" s="61"/>
      <c r="F77" s="63">
        <v>990.75</v>
      </c>
      <c r="G77" s="53"/>
      <c r="H77" s="53"/>
    </row>
    <row r="78" spans="1:8" x14ac:dyDescent="0.25">
      <c r="A78" s="57" t="s">
        <v>182</v>
      </c>
      <c r="B78" s="56" t="s">
        <v>183</v>
      </c>
      <c r="C78" s="54"/>
      <c r="D78" s="61"/>
      <c r="E78" s="61"/>
      <c r="F78" s="61"/>
      <c r="G78" s="53"/>
      <c r="H78" s="53"/>
    </row>
    <row r="79" spans="1:8" x14ac:dyDescent="0.25">
      <c r="A79" s="54">
        <v>1</v>
      </c>
      <c r="B79" s="53" t="s">
        <v>184</v>
      </c>
      <c r="C79" s="54">
        <v>1</v>
      </c>
      <c r="D79" s="61">
        <v>15</v>
      </c>
      <c r="E79" s="61">
        <v>30</v>
      </c>
      <c r="F79" s="61">
        <v>450</v>
      </c>
      <c r="G79" s="54">
        <v>2005</v>
      </c>
      <c r="H79" s="54" t="s">
        <v>17</v>
      </c>
    </row>
    <row r="80" spans="1:8" x14ac:dyDescent="0.25">
      <c r="A80" s="54">
        <v>2</v>
      </c>
      <c r="B80" s="53" t="s">
        <v>185</v>
      </c>
      <c r="C80" s="54">
        <v>1</v>
      </c>
      <c r="D80" s="61">
        <v>14.5</v>
      </c>
      <c r="E80" s="61">
        <v>13</v>
      </c>
      <c r="F80" s="61">
        <v>188.5</v>
      </c>
      <c r="G80" s="54">
        <v>2017</v>
      </c>
      <c r="H80" s="54" t="s">
        <v>17</v>
      </c>
    </row>
    <row r="81" spans="1:8" x14ac:dyDescent="0.25">
      <c r="A81" s="54">
        <v>3</v>
      </c>
      <c r="B81" s="53" t="s">
        <v>186</v>
      </c>
      <c r="C81" s="54">
        <v>1</v>
      </c>
      <c r="D81" s="61">
        <v>17.5</v>
      </c>
      <c r="E81" s="61">
        <v>5.5</v>
      </c>
      <c r="F81" s="61">
        <v>96.25</v>
      </c>
      <c r="G81" s="54">
        <v>2005</v>
      </c>
      <c r="H81" s="54" t="s">
        <v>17</v>
      </c>
    </row>
    <row r="82" spans="1:8" x14ac:dyDescent="0.25">
      <c r="A82" s="54">
        <v>4</v>
      </c>
      <c r="B82" s="53" t="s">
        <v>187</v>
      </c>
      <c r="C82" s="54">
        <v>1</v>
      </c>
      <c r="D82" s="61">
        <v>8</v>
      </c>
      <c r="E82" s="61">
        <v>5.5</v>
      </c>
      <c r="F82" s="61">
        <v>44</v>
      </c>
      <c r="G82" s="54">
        <v>2017</v>
      </c>
      <c r="H82" s="54" t="s">
        <v>17</v>
      </c>
    </row>
    <row r="83" spans="1:8" x14ac:dyDescent="0.25">
      <c r="A83" s="54">
        <v>5</v>
      </c>
      <c r="B83" s="53" t="s">
        <v>188</v>
      </c>
      <c r="C83" s="54">
        <v>1</v>
      </c>
      <c r="D83" s="61">
        <v>12</v>
      </c>
      <c r="E83" s="61">
        <v>5.5</v>
      </c>
      <c r="F83" s="61">
        <v>66</v>
      </c>
      <c r="G83" s="54">
        <v>2005</v>
      </c>
      <c r="H83" s="54" t="s">
        <v>17</v>
      </c>
    </row>
    <row r="84" spans="1:8" x14ac:dyDescent="0.25">
      <c r="A84" s="54" t="s">
        <v>189</v>
      </c>
      <c r="B84" s="53" t="s">
        <v>190</v>
      </c>
      <c r="C84" s="54">
        <v>1</v>
      </c>
      <c r="D84" s="61">
        <v>21</v>
      </c>
      <c r="E84" s="61">
        <v>5.5</v>
      </c>
      <c r="F84" s="61">
        <v>115.5</v>
      </c>
      <c r="G84" s="54">
        <v>2019</v>
      </c>
      <c r="H84" s="54" t="s">
        <v>17</v>
      </c>
    </row>
    <row r="85" spans="1:8" x14ac:dyDescent="0.25">
      <c r="A85" s="54" t="s">
        <v>191</v>
      </c>
      <c r="B85" s="53" t="s">
        <v>190</v>
      </c>
      <c r="C85" s="54">
        <v>1</v>
      </c>
      <c r="D85" s="61">
        <v>10</v>
      </c>
      <c r="E85" s="61">
        <v>9.5</v>
      </c>
      <c r="F85" s="61">
        <v>95</v>
      </c>
      <c r="G85" s="54">
        <v>2019</v>
      </c>
      <c r="H85" s="54" t="s">
        <v>17</v>
      </c>
    </row>
    <row r="86" spans="1:8" x14ac:dyDescent="0.25">
      <c r="A86" s="54">
        <v>7</v>
      </c>
      <c r="B86" s="53" t="s">
        <v>192</v>
      </c>
      <c r="C86" s="54">
        <v>1</v>
      </c>
      <c r="D86" s="61">
        <v>50</v>
      </c>
      <c r="E86" s="61">
        <v>20</v>
      </c>
      <c r="F86" s="61">
        <v>1000</v>
      </c>
      <c r="G86" s="54">
        <v>2005</v>
      </c>
      <c r="H86" s="54"/>
    </row>
    <row r="87" spans="1:8" x14ac:dyDescent="0.25">
      <c r="A87" s="54">
        <v>8</v>
      </c>
      <c r="B87" s="53" t="s">
        <v>193</v>
      </c>
      <c r="C87" s="54">
        <v>1</v>
      </c>
      <c r="D87" s="61">
        <v>17</v>
      </c>
      <c r="E87" s="61">
        <v>5</v>
      </c>
      <c r="F87" s="61">
        <v>85</v>
      </c>
      <c r="G87" s="54">
        <v>2005</v>
      </c>
      <c r="H87" s="54" t="s">
        <v>30</v>
      </c>
    </row>
    <row r="88" spans="1:8" x14ac:dyDescent="0.25">
      <c r="A88" s="54">
        <v>9</v>
      </c>
      <c r="B88" s="53" t="s">
        <v>194</v>
      </c>
      <c r="C88" s="54">
        <v>1</v>
      </c>
      <c r="D88" s="61">
        <v>17</v>
      </c>
      <c r="E88" s="61">
        <v>18</v>
      </c>
      <c r="F88" s="61">
        <v>306</v>
      </c>
      <c r="G88" s="54">
        <v>2005</v>
      </c>
      <c r="H88" s="54" t="s">
        <v>30</v>
      </c>
    </row>
    <row r="89" spans="1:8" x14ac:dyDescent="0.25">
      <c r="A89" s="54">
        <v>10</v>
      </c>
      <c r="B89" s="53" t="s">
        <v>195</v>
      </c>
      <c r="C89" s="54">
        <v>1</v>
      </c>
      <c r="D89" s="61">
        <v>34</v>
      </c>
      <c r="E89" s="61">
        <v>34</v>
      </c>
      <c r="F89" s="61">
        <v>1156</v>
      </c>
      <c r="G89" s="54">
        <v>2005</v>
      </c>
      <c r="H89" s="54" t="s">
        <v>17</v>
      </c>
    </row>
    <row r="90" spans="1:8" x14ac:dyDescent="0.25">
      <c r="A90" s="54">
        <v>11</v>
      </c>
      <c r="B90" s="53" t="s">
        <v>196</v>
      </c>
      <c r="C90" s="54">
        <v>1</v>
      </c>
      <c r="D90" s="61">
        <v>30</v>
      </c>
      <c r="E90" s="61">
        <v>13</v>
      </c>
      <c r="F90" s="61">
        <v>390</v>
      </c>
      <c r="G90" s="54">
        <v>2015</v>
      </c>
      <c r="H90" s="54" t="s">
        <v>30</v>
      </c>
    </row>
    <row r="91" spans="1:8" x14ac:dyDescent="0.25">
      <c r="A91" s="54">
        <v>12</v>
      </c>
      <c r="B91" s="53" t="s">
        <v>197</v>
      </c>
      <c r="C91" s="54">
        <v>1</v>
      </c>
      <c r="D91" s="61">
        <v>23</v>
      </c>
      <c r="E91" s="61">
        <v>10.5</v>
      </c>
      <c r="F91" s="61">
        <v>241.5</v>
      </c>
      <c r="G91" s="54">
        <v>2015</v>
      </c>
      <c r="H91" s="54" t="s">
        <v>17</v>
      </c>
    </row>
    <row r="92" spans="1:8" x14ac:dyDescent="0.25">
      <c r="A92" s="54">
        <v>13</v>
      </c>
      <c r="B92" s="53" t="s">
        <v>198</v>
      </c>
      <c r="C92" s="54">
        <v>1</v>
      </c>
      <c r="D92" s="61">
        <v>20</v>
      </c>
      <c r="E92" s="61">
        <v>5.7</v>
      </c>
      <c r="F92" s="61">
        <v>114</v>
      </c>
      <c r="G92" s="54">
        <v>2015</v>
      </c>
      <c r="H92" s="54" t="s">
        <v>30</v>
      </c>
    </row>
    <row r="93" spans="1:8" x14ac:dyDescent="0.25">
      <c r="A93" s="54">
        <v>14</v>
      </c>
      <c r="B93" s="53" t="s">
        <v>199</v>
      </c>
      <c r="C93" s="54">
        <v>1</v>
      </c>
      <c r="D93" s="61">
        <v>14</v>
      </c>
      <c r="E93" s="61">
        <v>13</v>
      </c>
      <c r="F93" s="61">
        <v>182</v>
      </c>
      <c r="G93" s="54">
        <v>2015</v>
      </c>
      <c r="H93" s="54" t="s">
        <v>30</v>
      </c>
    </row>
    <row r="94" spans="1:8" x14ac:dyDescent="0.25">
      <c r="A94" s="54">
        <v>15</v>
      </c>
      <c r="B94" s="53" t="s">
        <v>200</v>
      </c>
      <c r="C94" s="54">
        <v>1</v>
      </c>
      <c r="D94" s="61">
        <v>15.5</v>
      </c>
      <c r="E94" s="61">
        <v>7.5</v>
      </c>
      <c r="F94" s="61">
        <v>116.25</v>
      </c>
      <c r="G94" s="54">
        <v>2015</v>
      </c>
      <c r="H94" s="54" t="s">
        <v>30</v>
      </c>
    </row>
    <row r="95" spans="1:8" x14ac:dyDescent="0.25">
      <c r="A95" s="54">
        <v>16</v>
      </c>
      <c r="B95" s="53" t="s">
        <v>201</v>
      </c>
      <c r="C95" s="54">
        <v>1</v>
      </c>
      <c r="D95" s="61">
        <v>20</v>
      </c>
      <c r="E95" s="61">
        <v>3</v>
      </c>
      <c r="F95" s="61">
        <v>60</v>
      </c>
      <c r="G95" s="54">
        <v>2005</v>
      </c>
      <c r="H95" s="54" t="s">
        <v>30</v>
      </c>
    </row>
    <row r="96" spans="1:8" x14ac:dyDescent="0.25">
      <c r="A96" s="54">
        <v>17</v>
      </c>
      <c r="B96" s="53" t="s">
        <v>202</v>
      </c>
      <c r="C96" s="54">
        <v>1</v>
      </c>
      <c r="D96" s="61">
        <v>6</v>
      </c>
      <c r="E96" s="61">
        <v>7.5</v>
      </c>
      <c r="F96" s="61">
        <v>45</v>
      </c>
      <c r="G96" s="54">
        <v>2005</v>
      </c>
      <c r="H96" s="54" t="s">
        <v>30</v>
      </c>
    </row>
    <row r="97" spans="1:8" x14ac:dyDescent="0.25">
      <c r="A97" s="54">
        <v>18</v>
      </c>
      <c r="B97" s="53" t="s">
        <v>203</v>
      </c>
      <c r="C97" s="54">
        <v>1</v>
      </c>
      <c r="D97" s="61">
        <v>20</v>
      </c>
      <c r="E97" s="61">
        <v>10</v>
      </c>
      <c r="F97" s="61">
        <v>200</v>
      </c>
      <c r="G97" s="54">
        <v>2005</v>
      </c>
      <c r="H97" s="54" t="s">
        <v>17</v>
      </c>
    </row>
    <row r="98" spans="1:8" x14ac:dyDescent="0.25">
      <c r="A98" s="54">
        <v>19</v>
      </c>
      <c r="B98" s="53" t="s">
        <v>204</v>
      </c>
      <c r="C98" s="54">
        <v>1</v>
      </c>
      <c r="D98" s="61">
        <v>13.5</v>
      </c>
      <c r="E98" s="61">
        <v>7.5</v>
      </c>
      <c r="F98" s="61">
        <v>101.25</v>
      </c>
      <c r="G98" s="54">
        <v>2005</v>
      </c>
      <c r="H98" s="54" t="s">
        <v>30</v>
      </c>
    </row>
    <row r="99" spans="1:8" x14ac:dyDescent="0.25">
      <c r="A99" s="54">
        <v>20</v>
      </c>
      <c r="B99" s="53" t="s">
        <v>205</v>
      </c>
      <c r="C99" s="54">
        <v>1</v>
      </c>
      <c r="D99" s="61">
        <v>15.5</v>
      </c>
      <c r="E99" s="61">
        <v>8</v>
      </c>
      <c r="F99" s="61">
        <v>124</v>
      </c>
      <c r="G99" s="54">
        <v>2022</v>
      </c>
      <c r="H99" s="54" t="s">
        <v>17</v>
      </c>
    </row>
    <row r="100" spans="1:8" x14ac:dyDescent="0.25">
      <c r="A100" s="53"/>
      <c r="B100" s="53"/>
      <c r="C100" s="53"/>
      <c r="D100" s="53"/>
      <c r="E100" s="53"/>
      <c r="F100" s="63">
        <v>5176.25</v>
      </c>
      <c r="G100" s="56"/>
      <c r="H100" s="53"/>
    </row>
    <row r="101" spans="1:8" x14ac:dyDescent="0.25">
      <c r="A101" s="53"/>
      <c r="B101" s="56" t="s">
        <v>206</v>
      </c>
      <c r="C101" s="53"/>
      <c r="D101" s="53"/>
      <c r="E101" s="53"/>
      <c r="F101" s="63">
        <v>15791.15</v>
      </c>
      <c r="G101" s="53"/>
      <c r="H101" s="53"/>
    </row>
    <row r="102" spans="1:8" x14ac:dyDescent="0.25">
      <c r="A102" s="53"/>
      <c r="B102" s="56" t="s">
        <v>207</v>
      </c>
      <c r="C102" s="53"/>
      <c r="D102" s="53"/>
      <c r="E102" s="53"/>
      <c r="F102" s="63">
        <v>3.9029041028175975</v>
      </c>
      <c r="G102" s="53"/>
      <c r="H102" s="53"/>
    </row>
    <row r="104" spans="1:8" x14ac:dyDescent="0.25">
      <c r="A104" s="65"/>
      <c r="B104" s="65"/>
      <c r="C104" s="65"/>
      <c r="D104" s="65"/>
      <c r="E104" s="65"/>
      <c r="F104" s="65"/>
      <c r="G104" s="65"/>
      <c r="H104" s="52"/>
    </row>
  </sheetData>
  <mergeCells count="3">
    <mergeCell ref="A1:H1"/>
    <mergeCell ref="A2:H2"/>
    <mergeCell ref="A3:H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B104"/>
  <sheetViews>
    <sheetView zoomScaleNormal="100" workbookViewId="0">
      <pane ySplit="3" topLeftCell="A91" activePane="bottomLeft" state="frozen"/>
      <selection pane="bottomLeft" activeCell="U105" sqref="U105"/>
    </sheetView>
  </sheetViews>
  <sheetFormatPr defaultRowHeight="15" x14ac:dyDescent="0.25"/>
  <cols>
    <col min="3" max="3" width="0" hidden="1" customWidth="1"/>
    <col min="4" max="4" width="25.140625" style="86" customWidth="1"/>
    <col min="5" max="5" width="10.7109375" customWidth="1"/>
    <col min="6" max="6" width="13.7109375" hidden="1" customWidth="1"/>
    <col min="7" max="7" width="10.42578125" hidden="1" customWidth="1"/>
    <col min="10" max="10" width="0" hidden="1" customWidth="1"/>
    <col min="11" max="11" width="12" customWidth="1"/>
    <col min="12" max="12" width="10.42578125" customWidth="1"/>
    <col min="13" max="13" width="10.5703125" customWidth="1"/>
    <col min="14" max="14" width="11" style="88" customWidth="1"/>
    <col min="16" max="16" width="12.42578125" customWidth="1"/>
    <col min="17" max="17" width="10.5703125" bestFit="1" customWidth="1"/>
    <col min="18" max="18" width="13" customWidth="1"/>
    <col min="19" max="19" width="17.28515625" style="88" bestFit="1" customWidth="1"/>
    <col min="20" max="20" width="13.85546875" customWidth="1"/>
    <col min="21" max="21" width="15.85546875" customWidth="1"/>
    <col min="22" max="22" width="13.5703125" style="86" customWidth="1"/>
    <col min="23" max="23" width="17.42578125" style="86" customWidth="1"/>
    <col min="24" max="24" width="12.7109375" hidden="1" customWidth="1"/>
    <col min="25" max="25" width="0" hidden="1" customWidth="1"/>
    <col min="26" max="26" width="10.5703125" hidden="1" customWidth="1"/>
    <col min="27" max="27" width="17" customWidth="1"/>
    <col min="28" max="28" width="16.85546875" bestFit="1" customWidth="1"/>
  </cols>
  <sheetData>
    <row r="2" spans="2:28" x14ac:dyDescent="0.25">
      <c r="B2" s="133" t="s">
        <v>259</v>
      </c>
      <c r="C2" s="133"/>
      <c r="D2" s="133"/>
      <c r="E2" s="133"/>
      <c r="F2" s="133"/>
      <c r="G2" s="133"/>
      <c r="H2" s="133"/>
      <c r="I2" s="133"/>
      <c r="J2" s="133"/>
      <c r="K2" s="133"/>
      <c r="L2" s="133"/>
      <c r="M2" s="133"/>
      <c r="N2" s="133"/>
      <c r="O2" s="133"/>
      <c r="P2" s="133"/>
      <c r="Q2" s="133"/>
      <c r="R2" s="133"/>
      <c r="S2" s="133"/>
      <c r="T2" s="133"/>
      <c r="U2" s="133"/>
      <c r="V2" s="133"/>
      <c r="W2" s="133"/>
      <c r="X2" s="133"/>
      <c r="Y2" s="133"/>
      <c r="Z2" s="133"/>
    </row>
    <row r="3" spans="2:28" ht="67.5" customHeight="1" x14ac:dyDescent="0.25">
      <c r="B3" s="70" t="s">
        <v>106</v>
      </c>
      <c r="C3" s="70" t="s">
        <v>208</v>
      </c>
      <c r="D3" s="71" t="s">
        <v>209</v>
      </c>
      <c r="E3" s="70" t="s">
        <v>210</v>
      </c>
      <c r="F3" s="70" t="s">
        <v>211</v>
      </c>
      <c r="G3" s="70" t="s">
        <v>212</v>
      </c>
      <c r="H3" s="70" t="s">
        <v>213</v>
      </c>
      <c r="I3" s="70" t="s">
        <v>214</v>
      </c>
      <c r="J3" s="70" t="s">
        <v>215</v>
      </c>
      <c r="K3" s="70" t="s">
        <v>216</v>
      </c>
      <c r="L3" s="70" t="s">
        <v>217</v>
      </c>
      <c r="M3" s="70" t="s">
        <v>218</v>
      </c>
      <c r="N3" s="85" t="s">
        <v>219</v>
      </c>
      <c r="O3" s="70" t="s">
        <v>220</v>
      </c>
      <c r="P3" s="70" t="s">
        <v>221</v>
      </c>
      <c r="Q3" s="70" t="s">
        <v>222</v>
      </c>
      <c r="R3" s="70" t="s">
        <v>223</v>
      </c>
      <c r="S3" s="85" t="s">
        <v>224</v>
      </c>
      <c r="T3" s="70" t="s">
        <v>256</v>
      </c>
      <c r="U3" s="70" t="s">
        <v>257</v>
      </c>
      <c r="V3" s="85" t="s">
        <v>226</v>
      </c>
      <c r="W3" s="85" t="s">
        <v>258</v>
      </c>
      <c r="X3" s="70" t="s">
        <v>228</v>
      </c>
      <c r="Y3" s="70" t="s">
        <v>229</v>
      </c>
      <c r="Z3" s="70" t="s">
        <v>230</v>
      </c>
    </row>
    <row r="4" spans="2:28" s="52" customFormat="1" ht="20.25" customHeight="1" x14ac:dyDescent="0.25">
      <c r="B4" s="134" t="s">
        <v>4</v>
      </c>
      <c r="C4" s="134"/>
      <c r="D4" s="134"/>
      <c r="E4" s="134"/>
      <c r="F4" s="134"/>
      <c r="G4" s="134"/>
      <c r="H4" s="134"/>
      <c r="I4" s="134"/>
      <c r="J4" s="134"/>
      <c r="K4" s="134"/>
      <c r="L4" s="134"/>
      <c r="M4" s="134"/>
      <c r="N4" s="134"/>
      <c r="O4" s="134"/>
      <c r="P4" s="134"/>
      <c r="Q4" s="134"/>
      <c r="R4" s="134"/>
      <c r="S4" s="134"/>
      <c r="T4" s="134"/>
      <c r="U4" s="134"/>
      <c r="V4" s="134"/>
      <c r="W4" s="134"/>
      <c r="X4" s="70"/>
      <c r="Y4" s="70"/>
      <c r="Z4" s="70"/>
    </row>
    <row r="5" spans="2:28" ht="30.75" customHeight="1" x14ac:dyDescent="0.25">
      <c r="B5" s="72">
        <v>1</v>
      </c>
      <c r="C5" s="72" t="s">
        <v>231</v>
      </c>
      <c r="D5" s="84" t="s">
        <v>15</v>
      </c>
      <c r="E5" s="68" t="s">
        <v>17</v>
      </c>
      <c r="F5" s="72" t="s">
        <v>232</v>
      </c>
      <c r="G5" s="72" t="s">
        <v>233</v>
      </c>
      <c r="H5" s="61">
        <v>588</v>
      </c>
      <c r="I5" s="61">
        <f>H5*10.764</f>
        <v>6329.232</v>
      </c>
      <c r="J5" s="72">
        <v>10</v>
      </c>
      <c r="K5" s="47">
        <v>1990</v>
      </c>
      <c r="L5" s="72">
        <v>2022</v>
      </c>
      <c r="M5" s="72">
        <f>L5-K5</f>
        <v>32</v>
      </c>
      <c r="N5" s="90">
        <v>40</v>
      </c>
      <c r="O5" s="72">
        <v>0.05</v>
      </c>
      <c r="P5" s="73">
        <f>(1-O5)/N5</f>
        <v>2.375E-2</v>
      </c>
      <c r="Q5" s="74">
        <v>700</v>
      </c>
      <c r="R5" s="74">
        <f>Q5*10.7639</f>
        <v>7534.73</v>
      </c>
      <c r="S5" s="74">
        <f>R5*H5</f>
        <v>4430421.2399999993</v>
      </c>
      <c r="T5" s="75">
        <f>S5*P5*M5</f>
        <v>3367120.1423999993</v>
      </c>
      <c r="U5" s="74">
        <f>MAX(S5-T5,0)</f>
        <v>1063301.0976</v>
      </c>
      <c r="V5" s="72">
        <v>0.05</v>
      </c>
      <c r="W5" s="74">
        <f>IF(U5&gt;O5*S5,U5*(1+V5),S5*O5)</f>
        <v>1116466.1524799999</v>
      </c>
      <c r="X5" s="74">
        <v>12000</v>
      </c>
      <c r="Y5" s="72">
        <v>0.99</v>
      </c>
      <c r="Z5" s="74">
        <f>(X5*Y5*H5)</f>
        <v>6985440</v>
      </c>
      <c r="AA5" s="142">
        <f>SUM(W5:W10)</f>
        <v>46802879.562600002</v>
      </c>
    </row>
    <row r="6" spans="2:28" ht="27" customHeight="1" x14ac:dyDescent="0.25">
      <c r="B6" s="72">
        <v>2</v>
      </c>
      <c r="C6" s="72" t="s">
        <v>234</v>
      </c>
      <c r="D6" s="84" t="s">
        <v>18</v>
      </c>
      <c r="E6" s="68" t="s">
        <v>17</v>
      </c>
      <c r="F6" s="72" t="s">
        <v>232</v>
      </c>
      <c r="G6" s="72" t="s">
        <v>233</v>
      </c>
      <c r="H6" s="61">
        <v>2079</v>
      </c>
      <c r="I6" s="61">
        <f t="shared" ref="I6:I9" si="0">H6*10.764</f>
        <v>22378.356</v>
      </c>
      <c r="J6" s="72">
        <v>10</v>
      </c>
      <c r="K6" s="47">
        <v>1990</v>
      </c>
      <c r="L6" s="72">
        <v>2022</v>
      </c>
      <c r="M6" s="72">
        <f>L6-K6</f>
        <v>32</v>
      </c>
      <c r="N6" s="90">
        <v>40</v>
      </c>
      <c r="O6" s="72">
        <v>0.05</v>
      </c>
      <c r="P6" s="73">
        <f>(1-O6)/N6</f>
        <v>2.375E-2</v>
      </c>
      <c r="Q6" s="74">
        <v>700</v>
      </c>
      <c r="R6" s="74">
        <f>Q6*10.7639</f>
        <v>7534.73</v>
      </c>
      <c r="S6" s="74">
        <f>R6*H6</f>
        <v>15664703.67</v>
      </c>
      <c r="T6" s="75">
        <f>S6*P6*M6</f>
        <v>11905174.7892</v>
      </c>
      <c r="U6" s="74">
        <f t="shared" ref="U6:U30" si="1">MAX(S6-T6,0)</f>
        <v>3759528.8807999995</v>
      </c>
      <c r="V6" s="72">
        <v>0.05</v>
      </c>
      <c r="W6" s="74">
        <f>IF(U6&gt;O6*S6,U6*(1+V6),S6*O6)</f>
        <v>3947505.3248399994</v>
      </c>
      <c r="X6" s="74">
        <v>12000</v>
      </c>
      <c r="Y6" s="72">
        <v>0.99</v>
      </c>
      <c r="Z6" s="74">
        <f>(X6*Y6*H6)</f>
        <v>24698520</v>
      </c>
      <c r="AA6" s="142"/>
      <c r="AB6" s="80">
        <f>SUM(S5:S10)</f>
        <v>125291795.99999999</v>
      </c>
    </row>
    <row r="7" spans="2:28" x14ac:dyDescent="0.25">
      <c r="B7" s="72">
        <v>3</v>
      </c>
      <c r="C7" s="53"/>
      <c r="D7" s="84" t="s">
        <v>19</v>
      </c>
      <c r="E7" s="68" t="s">
        <v>17</v>
      </c>
      <c r="F7" s="53"/>
      <c r="G7" s="53"/>
      <c r="H7" s="61">
        <v>3528</v>
      </c>
      <c r="I7" s="61">
        <f t="shared" si="0"/>
        <v>37975.392</v>
      </c>
      <c r="J7" s="53"/>
      <c r="K7" s="47">
        <v>1990</v>
      </c>
      <c r="L7" s="72">
        <v>2022</v>
      </c>
      <c r="M7" s="72">
        <f t="shared" ref="M7:M30" si="2">L7-K7</f>
        <v>32</v>
      </c>
      <c r="N7" s="90">
        <v>40</v>
      </c>
      <c r="O7" s="72">
        <v>0.05</v>
      </c>
      <c r="P7" s="73">
        <f t="shared" ref="P7:P30" si="3">(1-O7)/N7</f>
        <v>2.375E-2</v>
      </c>
      <c r="Q7" s="74">
        <v>700</v>
      </c>
      <c r="R7" s="74">
        <f t="shared" ref="R7:R10" si="4">Q7*10.7639</f>
        <v>7534.73</v>
      </c>
      <c r="S7" s="74">
        <f t="shared" ref="S7:S30" si="5">R7*H7</f>
        <v>26582527.439999998</v>
      </c>
      <c r="T7" s="75">
        <f t="shared" ref="T7:T30" si="6">S7*P7*M7</f>
        <v>20202720.854399998</v>
      </c>
      <c r="U7" s="74">
        <f t="shared" si="1"/>
        <v>6379806.5855999999</v>
      </c>
      <c r="V7" s="72">
        <v>0.05</v>
      </c>
      <c r="W7" s="74">
        <f t="shared" ref="W7:W30" si="7">IF(U7&gt;O7*S7,U7*(1+V7),S7*O7)</f>
        <v>6698796.9148800001</v>
      </c>
      <c r="AA7" s="142"/>
    </row>
    <row r="8" spans="2:28" x14ac:dyDescent="0.25">
      <c r="B8" s="72">
        <v>6</v>
      </c>
      <c r="C8" s="53"/>
      <c r="D8" s="84" t="s">
        <v>22</v>
      </c>
      <c r="E8" s="68" t="s">
        <v>17</v>
      </c>
      <c r="F8" s="53"/>
      <c r="G8" s="53"/>
      <c r="H8" s="61">
        <v>2079</v>
      </c>
      <c r="I8" s="61">
        <f t="shared" si="0"/>
        <v>22378.356</v>
      </c>
      <c r="J8" s="53"/>
      <c r="K8" s="47">
        <v>1990</v>
      </c>
      <c r="L8" s="72">
        <v>2022</v>
      </c>
      <c r="M8" s="72">
        <f t="shared" si="2"/>
        <v>32</v>
      </c>
      <c r="N8" s="90">
        <v>40</v>
      </c>
      <c r="O8" s="72">
        <v>0.05</v>
      </c>
      <c r="P8" s="73">
        <f t="shared" si="3"/>
        <v>2.375E-2</v>
      </c>
      <c r="Q8" s="74">
        <v>700</v>
      </c>
      <c r="R8" s="74">
        <f t="shared" si="4"/>
        <v>7534.73</v>
      </c>
      <c r="S8" s="74">
        <f t="shared" si="5"/>
        <v>15664703.67</v>
      </c>
      <c r="T8" s="75">
        <f t="shared" si="6"/>
        <v>11905174.7892</v>
      </c>
      <c r="U8" s="74">
        <f t="shared" si="1"/>
        <v>3759528.8807999995</v>
      </c>
      <c r="V8" s="72">
        <v>0.05</v>
      </c>
      <c r="W8" s="74">
        <f t="shared" si="7"/>
        <v>3947505.3248399994</v>
      </c>
      <c r="AA8" s="142"/>
    </row>
    <row r="9" spans="2:28" x14ac:dyDescent="0.25">
      <c r="B9" s="72">
        <v>9</v>
      </c>
      <c r="C9" s="53"/>
      <c r="D9" s="84" t="s">
        <v>25</v>
      </c>
      <c r="E9" s="68" t="s">
        <v>17</v>
      </c>
      <c r="F9" s="53"/>
      <c r="G9" s="53"/>
      <c r="H9" s="61">
        <v>756</v>
      </c>
      <c r="I9" s="61">
        <f t="shared" si="0"/>
        <v>8137.5839999999998</v>
      </c>
      <c r="J9" s="53"/>
      <c r="K9" s="47">
        <v>1990</v>
      </c>
      <c r="L9" s="72">
        <v>2022</v>
      </c>
      <c r="M9" s="72">
        <f t="shared" si="2"/>
        <v>32</v>
      </c>
      <c r="N9" s="90">
        <v>40</v>
      </c>
      <c r="O9" s="72">
        <v>0.05</v>
      </c>
      <c r="P9" s="73">
        <f t="shared" si="3"/>
        <v>2.375E-2</v>
      </c>
      <c r="Q9" s="74">
        <v>700</v>
      </c>
      <c r="R9" s="74">
        <f t="shared" si="4"/>
        <v>7534.73</v>
      </c>
      <c r="S9" s="74">
        <f t="shared" si="5"/>
        <v>5696255.8799999999</v>
      </c>
      <c r="T9" s="75">
        <f t="shared" si="6"/>
        <v>4329154.4687999999</v>
      </c>
      <c r="U9" s="74">
        <f t="shared" si="1"/>
        <v>1367101.4112</v>
      </c>
      <c r="V9" s="72">
        <v>0.05</v>
      </c>
      <c r="W9" s="74">
        <f t="shared" si="7"/>
        <v>1435456.4817600001</v>
      </c>
      <c r="AA9" s="142"/>
    </row>
    <row r="10" spans="2:28" x14ac:dyDescent="0.25">
      <c r="B10" s="72">
        <v>13</v>
      </c>
      <c r="C10" s="53"/>
      <c r="D10" s="84" t="s">
        <v>29</v>
      </c>
      <c r="E10" s="68" t="s">
        <v>30</v>
      </c>
      <c r="F10" s="53"/>
      <c r="G10" s="53"/>
      <c r="H10" s="61">
        <v>3546</v>
      </c>
      <c r="I10" s="61">
        <f>H10*10.764</f>
        <v>38169.144</v>
      </c>
      <c r="J10" s="53"/>
      <c r="K10" s="47">
        <v>1990</v>
      </c>
      <c r="L10" s="72">
        <v>2022</v>
      </c>
      <c r="M10" s="72">
        <f t="shared" si="2"/>
        <v>32</v>
      </c>
      <c r="N10" s="90">
        <v>60</v>
      </c>
      <c r="O10" s="72">
        <v>0.05</v>
      </c>
      <c r="P10" s="73">
        <f t="shared" si="3"/>
        <v>1.5833333333333331E-2</v>
      </c>
      <c r="Q10" s="74">
        <v>1500</v>
      </c>
      <c r="R10" s="74">
        <f t="shared" si="4"/>
        <v>16145.849999999999</v>
      </c>
      <c r="S10" s="74">
        <f>R10*H10</f>
        <v>57253184.099999994</v>
      </c>
      <c r="T10" s="75">
        <f t="shared" si="6"/>
        <v>29008279.943999995</v>
      </c>
      <c r="U10" s="74">
        <f t="shared" si="1"/>
        <v>28244904.155999999</v>
      </c>
      <c r="V10" s="72">
        <v>0.05</v>
      </c>
      <c r="W10" s="74">
        <f t="shared" si="7"/>
        <v>29657149.3638</v>
      </c>
      <c r="AA10" s="143"/>
    </row>
    <row r="11" spans="2:28" x14ac:dyDescent="0.25">
      <c r="B11" s="72">
        <v>15</v>
      </c>
      <c r="C11" s="77"/>
      <c r="D11" s="135" t="s">
        <v>5</v>
      </c>
      <c r="E11" s="136"/>
      <c r="F11" s="136"/>
      <c r="G11" s="136"/>
      <c r="H11" s="136"/>
      <c r="I11" s="136"/>
      <c r="J11" s="136"/>
      <c r="K11" s="136"/>
      <c r="L11" s="136"/>
      <c r="M11" s="136"/>
      <c r="N11" s="136"/>
      <c r="O11" s="136"/>
      <c r="P11" s="136"/>
      <c r="Q11" s="136"/>
      <c r="R11" s="136"/>
      <c r="S11" s="136"/>
      <c r="T11" s="136"/>
      <c r="U11" s="136"/>
      <c r="V11" s="136"/>
      <c r="W11" s="137"/>
    </row>
    <row r="12" spans="2:28" x14ac:dyDescent="0.25">
      <c r="B12" s="72">
        <v>16</v>
      </c>
      <c r="C12" s="53"/>
      <c r="D12" s="84" t="s">
        <v>15</v>
      </c>
      <c r="E12" s="68" t="s">
        <v>17</v>
      </c>
      <c r="F12" s="53"/>
      <c r="G12" s="53"/>
      <c r="H12" s="61">
        <v>588</v>
      </c>
      <c r="I12" s="61">
        <f>H12*10.764</f>
        <v>6329.232</v>
      </c>
      <c r="J12" s="53"/>
      <c r="K12" s="47">
        <v>1993</v>
      </c>
      <c r="L12" s="72">
        <v>2022</v>
      </c>
      <c r="M12" s="72">
        <f t="shared" si="2"/>
        <v>29</v>
      </c>
      <c r="N12" s="89">
        <v>40</v>
      </c>
      <c r="O12" s="72">
        <v>0.05</v>
      </c>
      <c r="P12" s="107">
        <f t="shared" si="3"/>
        <v>2.375E-2</v>
      </c>
      <c r="Q12" s="74">
        <v>700</v>
      </c>
      <c r="R12" s="74">
        <f t="shared" ref="R12:R20" si="8">Q12*10.7639</f>
        <v>7534.73</v>
      </c>
      <c r="S12" s="74">
        <f t="shared" si="5"/>
        <v>4430421.2399999993</v>
      </c>
      <c r="T12" s="53">
        <f t="shared" si="6"/>
        <v>3051452.6290499992</v>
      </c>
      <c r="U12" s="53">
        <f t="shared" si="1"/>
        <v>1378968.6109500001</v>
      </c>
      <c r="V12" s="72">
        <v>0.05</v>
      </c>
      <c r="W12" s="84">
        <f t="shared" si="7"/>
        <v>1447917.0414975001</v>
      </c>
      <c r="AA12" s="132">
        <f>SUM(W12:W20)</f>
        <v>39135275.823443621</v>
      </c>
    </row>
    <row r="13" spans="2:28" x14ac:dyDescent="0.25">
      <c r="B13" s="72">
        <v>17</v>
      </c>
      <c r="C13" s="53"/>
      <c r="D13" s="84" t="s">
        <v>18</v>
      </c>
      <c r="E13" s="68" t="s">
        <v>17</v>
      </c>
      <c r="F13" s="53"/>
      <c r="G13" s="53"/>
      <c r="H13" s="61">
        <v>2524.5</v>
      </c>
      <c r="I13" s="61">
        <f t="shared" ref="I13:I20" si="9">H13*10.764</f>
        <v>27173.717999999997</v>
      </c>
      <c r="J13" s="53"/>
      <c r="K13" s="47">
        <v>1993</v>
      </c>
      <c r="L13" s="72">
        <v>2022</v>
      </c>
      <c r="M13" s="72">
        <f t="shared" si="2"/>
        <v>29</v>
      </c>
      <c r="N13" s="89">
        <v>40</v>
      </c>
      <c r="O13" s="72">
        <v>0.05</v>
      </c>
      <c r="P13" s="107">
        <f t="shared" si="3"/>
        <v>2.375E-2</v>
      </c>
      <c r="Q13" s="74">
        <v>700</v>
      </c>
      <c r="R13" s="74">
        <f t="shared" si="8"/>
        <v>7534.73</v>
      </c>
      <c r="S13" s="74">
        <f t="shared" si="5"/>
        <v>19021425.884999998</v>
      </c>
      <c r="T13" s="53">
        <f t="shared" si="6"/>
        <v>13101007.07829375</v>
      </c>
      <c r="U13" s="53">
        <f t="shared" si="1"/>
        <v>5920418.8067062479</v>
      </c>
      <c r="V13" s="72">
        <v>0.05</v>
      </c>
      <c r="W13" s="84">
        <f t="shared" si="7"/>
        <v>6216439.7470415607</v>
      </c>
      <c r="AA13" s="132"/>
    </row>
    <row r="14" spans="2:28" x14ac:dyDescent="0.25">
      <c r="B14" s="72">
        <v>18</v>
      </c>
      <c r="C14" s="53"/>
      <c r="D14" s="84" t="s">
        <v>19</v>
      </c>
      <c r="E14" s="68" t="s">
        <v>17</v>
      </c>
      <c r="F14" s="53"/>
      <c r="G14" s="53"/>
      <c r="H14" s="61">
        <v>1764</v>
      </c>
      <c r="I14" s="61">
        <f t="shared" si="9"/>
        <v>18987.696</v>
      </c>
      <c r="J14" s="53"/>
      <c r="K14" s="47">
        <v>1993</v>
      </c>
      <c r="L14" s="72">
        <v>2022</v>
      </c>
      <c r="M14" s="72">
        <f t="shared" si="2"/>
        <v>29</v>
      </c>
      <c r="N14" s="89">
        <v>40</v>
      </c>
      <c r="O14" s="72">
        <v>0.05</v>
      </c>
      <c r="P14" s="107">
        <f t="shared" si="3"/>
        <v>2.375E-2</v>
      </c>
      <c r="Q14" s="74">
        <v>700</v>
      </c>
      <c r="R14" s="74">
        <f t="shared" si="8"/>
        <v>7534.73</v>
      </c>
      <c r="S14" s="74">
        <f t="shared" si="5"/>
        <v>13291263.719999999</v>
      </c>
      <c r="T14" s="53">
        <f t="shared" si="6"/>
        <v>9154357.8871499989</v>
      </c>
      <c r="U14" s="53">
        <f t="shared" si="1"/>
        <v>4136905.8328499999</v>
      </c>
      <c r="V14" s="72">
        <v>0.05</v>
      </c>
      <c r="W14" s="84">
        <f t="shared" si="7"/>
        <v>4343751.1244925</v>
      </c>
      <c r="AA14" s="132"/>
      <c r="AB14">
        <f>SUM(S12:S20)</f>
        <v>97055718.241999984</v>
      </c>
    </row>
    <row r="15" spans="2:28" x14ac:dyDescent="0.25">
      <c r="B15" s="72">
        <v>22</v>
      </c>
      <c r="C15" s="53"/>
      <c r="D15" s="84" t="s">
        <v>23</v>
      </c>
      <c r="E15" s="68" t="s">
        <v>17</v>
      </c>
      <c r="F15" s="53"/>
      <c r="G15" s="53"/>
      <c r="H15" s="61">
        <v>1764</v>
      </c>
      <c r="I15" s="61">
        <f t="shared" si="9"/>
        <v>18987.696</v>
      </c>
      <c r="J15" s="53"/>
      <c r="K15" s="47">
        <v>1990</v>
      </c>
      <c r="L15" s="72">
        <v>2022</v>
      </c>
      <c r="M15" s="72">
        <f t="shared" si="2"/>
        <v>32</v>
      </c>
      <c r="N15" s="89">
        <v>40</v>
      </c>
      <c r="O15" s="72">
        <v>0.05</v>
      </c>
      <c r="P15" s="107">
        <f t="shared" si="3"/>
        <v>2.375E-2</v>
      </c>
      <c r="Q15" s="74">
        <v>700</v>
      </c>
      <c r="R15" s="74">
        <f t="shared" si="8"/>
        <v>7534.73</v>
      </c>
      <c r="S15" s="74">
        <f t="shared" si="5"/>
        <v>13291263.719999999</v>
      </c>
      <c r="T15" s="53">
        <f t="shared" si="6"/>
        <v>10101360.427199999</v>
      </c>
      <c r="U15" s="53">
        <f t="shared" si="1"/>
        <v>3189903.2927999999</v>
      </c>
      <c r="V15" s="72">
        <v>0.05</v>
      </c>
      <c r="W15" s="84">
        <f t="shared" si="7"/>
        <v>3349398.45744</v>
      </c>
      <c r="AA15" s="132"/>
    </row>
    <row r="16" spans="2:28" x14ac:dyDescent="0.25">
      <c r="B16" s="72">
        <v>23</v>
      </c>
      <c r="C16" s="53"/>
      <c r="D16" s="84" t="s">
        <v>24</v>
      </c>
      <c r="E16" s="68" t="s">
        <v>17</v>
      </c>
      <c r="F16" s="53"/>
      <c r="G16" s="53"/>
      <c r="H16" s="61">
        <v>787.5</v>
      </c>
      <c r="I16" s="61">
        <f t="shared" si="9"/>
        <v>8476.65</v>
      </c>
      <c r="J16" s="53"/>
      <c r="K16" s="47">
        <v>1993</v>
      </c>
      <c r="L16" s="72">
        <v>2022</v>
      </c>
      <c r="M16" s="72">
        <f t="shared" si="2"/>
        <v>29</v>
      </c>
      <c r="N16" s="89">
        <v>40</v>
      </c>
      <c r="O16" s="72">
        <v>0.05</v>
      </c>
      <c r="P16" s="107">
        <f t="shared" si="3"/>
        <v>2.375E-2</v>
      </c>
      <c r="Q16" s="74">
        <v>700</v>
      </c>
      <c r="R16" s="74">
        <f t="shared" si="8"/>
        <v>7534.73</v>
      </c>
      <c r="S16" s="74">
        <f t="shared" si="5"/>
        <v>5933599.875</v>
      </c>
      <c r="T16" s="53">
        <f t="shared" si="6"/>
        <v>4086766.9139062501</v>
      </c>
      <c r="U16" s="53">
        <f t="shared" si="1"/>
        <v>1846832.9610937499</v>
      </c>
      <c r="V16" s="72">
        <v>0.05</v>
      </c>
      <c r="W16" s="84">
        <f t="shared" si="7"/>
        <v>1939174.6091484374</v>
      </c>
      <c r="AA16" s="132"/>
    </row>
    <row r="17" spans="2:28" x14ac:dyDescent="0.25">
      <c r="B17" s="72">
        <v>25</v>
      </c>
      <c r="C17" s="53"/>
      <c r="D17" s="84" t="s">
        <v>26</v>
      </c>
      <c r="E17" s="68" t="s">
        <v>17</v>
      </c>
      <c r="F17" s="53"/>
      <c r="G17" s="53"/>
      <c r="H17" s="61">
        <v>659.4</v>
      </c>
      <c r="I17" s="61">
        <f t="shared" si="9"/>
        <v>7097.7815999999993</v>
      </c>
      <c r="J17" s="53"/>
      <c r="K17" s="47">
        <v>1993</v>
      </c>
      <c r="L17" s="72">
        <v>2022</v>
      </c>
      <c r="M17" s="72">
        <f t="shared" si="2"/>
        <v>29</v>
      </c>
      <c r="N17" s="89">
        <v>40</v>
      </c>
      <c r="O17" s="72">
        <v>0.05</v>
      </c>
      <c r="P17" s="107">
        <f t="shared" si="3"/>
        <v>2.375E-2</v>
      </c>
      <c r="Q17" s="74">
        <v>700</v>
      </c>
      <c r="R17" s="74">
        <f t="shared" si="8"/>
        <v>7534.73</v>
      </c>
      <c r="S17" s="74">
        <f t="shared" si="5"/>
        <v>4968400.9619999994</v>
      </c>
      <c r="T17" s="53">
        <f t="shared" si="6"/>
        <v>3421986.1625774996</v>
      </c>
      <c r="U17" s="53">
        <f t="shared" si="1"/>
        <v>1546414.7994224997</v>
      </c>
      <c r="V17" s="72">
        <v>0.05</v>
      </c>
      <c r="W17" s="84">
        <f t="shared" si="7"/>
        <v>1623735.5393936248</v>
      </c>
      <c r="AA17" s="132"/>
    </row>
    <row r="18" spans="2:28" x14ac:dyDescent="0.25">
      <c r="B18" s="72">
        <v>26</v>
      </c>
      <c r="C18" s="53"/>
      <c r="D18" s="84" t="s">
        <v>27</v>
      </c>
      <c r="E18" s="68" t="s">
        <v>17</v>
      </c>
      <c r="F18" s="53"/>
      <c r="G18" s="53"/>
      <c r="H18" s="61">
        <v>162</v>
      </c>
      <c r="I18" s="61">
        <f t="shared" si="9"/>
        <v>1743.7679999999998</v>
      </c>
      <c r="J18" s="53"/>
      <c r="K18" s="47">
        <v>1990</v>
      </c>
      <c r="L18" s="72">
        <v>2022</v>
      </c>
      <c r="M18" s="72">
        <f t="shared" si="2"/>
        <v>32</v>
      </c>
      <c r="N18" s="89">
        <v>40</v>
      </c>
      <c r="O18" s="72">
        <v>0.05</v>
      </c>
      <c r="P18" s="107">
        <f t="shared" si="3"/>
        <v>2.375E-2</v>
      </c>
      <c r="Q18" s="74">
        <v>700</v>
      </c>
      <c r="R18" s="74">
        <f t="shared" si="8"/>
        <v>7534.73</v>
      </c>
      <c r="S18" s="74">
        <f t="shared" si="5"/>
        <v>1220626.26</v>
      </c>
      <c r="T18" s="53">
        <f t="shared" si="6"/>
        <v>927675.95759999997</v>
      </c>
      <c r="U18" s="53">
        <f t="shared" si="1"/>
        <v>292950.30240000004</v>
      </c>
      <c r="V18" s="72">
        <v>0.05</v>
      </c>
      <c r="W18" s="84">
        <f t="shared" si="7"/>
        <v>307597.81752000004</v>
      </c>
      <c r="AA18" s="132"/>
    </row>
    <row r="19" spans="2:28" x14ac:dyDescent="0.25">
      <c r="B19" s="72">
        <v>27</v>
      </c>
      <c r="C19" s="53"/>
      <c r="D19" s="84" t="s">
        <v>28</v>
      </c>
      <c r="E19" s="68" t="s">
        <v>17</v>
      </c>
      <c r="F19" s="53"/>
      <c r="G19" s="53"/>
      <c r="H19" s="61">
        <v>196</v>
      </c>
      <c r="I19" s="61">
        <f t="shared" si="9"/>
        <v>2109.7439999999997</v>
      </c>
      <c r="J19" s="53"/>
      <c r="K19" s="47">
        <v>1990</v>
      </c>
      <c r="L19" s="72">
        <v>2022</v>
      </c>
      <c r="M19" s="72">
        <f t="shared" si="2"/>
        <v>32</v>
      </c>
      <c r="N19" s="89">
        <v>40</v>
      </c>
      <c r="O19" s="72">
        <v>0.05</v>
      </c>
      <c r="P19" s="107">
        <f t="shared" si="3"/>
        <v>2.375E-2</v>
      </c>
      <c r="Q19" s="74">
        <v>700</v>
      </c>
      <c r="R19" s="74">
        <f t="shared" si="8"/>
        <v>7534.73</v>
      </c>
      <c r="S19" s="74">
        <f t="shared" si="5"/>
        <v>1476807.0799999998</v>
      </c>
      <c r="T19" s="53">
        <f t="shared" si="6"/>
        <v>1122373.3807999999</v>
      </c>
      <c r="U19" s="53">
        <f t="shared" si="1"/>
        <v>354433.69919999992</v>
      </c>
      <c r="V19" s="72">
        <v>0.05</v>
      </c>
      <c r="W19" s="84">
        <f t="shared" si="7"/>
        <v>372155.3841599999</v>
      </c>
      <c r="AA19" s="132"/>
    </row>
    <row r="20" spans="2:28" x14ac:dyDescent="0.25">
      <c r="B20" s="72">
        <v>28</v>
      </c>
      <c r="C20" s="53"/>
      <c r="D20" s="84" t="s">
        <v>29</v>
      </c>
      <c r="E20" s="68" t="s">
        <v>30</v>
      </c>
      <c r="F20" s="53"/>
      <c r="G20" s="53"/>
      <c r="H20" s="61">
        <v>2070</v>
      </c>
      <c r="I20" s="61">
        <f t="shared" si="9"/>
        <v>22281.48</v>
      </c>
      <c r="J20" s="53"/>
      <c r="K20" s="47">
        <v>1994</v>
      </c>
      <c r="L20" s="72">
        <v>2022</v>
      </c>
      <c r="M20" s="72">
        <f t="shared" si="2"/>
        <v>28</v>
      </c>
      <c r="N20" s="90">
        <v>60</v>
      </c>
      <c r="O20" s="72">
        <v>0.05</v>
      </c>
      <c r="P20" s="107">
        <f t="shared" si="3"/>
        <v>1.5833333333333331E-2</v>
      </c>
      <c r="Q20" s="74">
        <v>1500</v>
      </c>
      <c r="R20" s="74">
        <f t="shared" si="8"/>
        <v>16145.849999999999</v>
      </c>
      <c r="S20" s="74">
        <f t="shared" si="5"/>
        <v>33421909.499999996</v>
      </c>
      <c r="T20" s="53">
        <f t="shared" si="6"/>
        <v>14817046.544999998</v>
      </c>
      <c r="U20" s="53">
        <f t="shared" si="1"/>
        <v>18604862.954999998</v>
      </c>
      <c r="V20" s="72">
        <v>0.05</v>
      </c>
      <c r="W20" s="84">
        <f t="shared" si="7"/>
        <v>19535106.10275</v>
      </c>
      <c r="AA20" s="132"/>
    </row>
    <row r="21" spans="2:28" x14ac:dyDescent="0.25">
      <c r="B21" s="79">
        <v>30</v>
      </c>
      <c r="C21" s="78"/>
      <c r="D21" s="138" t="s">
        <v>6</v>
      </c>
      <c r="E21" s="139"/>
      <c r="F21" s="139"/>
      <c r="G21" s="139"/>
      <c r="H21" s="139"/>
      <c r="I21" s="139"/>
      <c r="J21" s="139"/>
      <c r="K21" s="139"/>
      <c r="L21" s="139"/>
      <c r="M21" s="139"/>
      <c r="N21" s="139"/>
      <c r="O21" s="139"/>
      <c r="P21" s="139"/>
      <c r="Q21" s="139"/>
      <c r="R21" s="139"/>
      <c r="S21" s="139"/>
      <c r="T21" s="139"/>
      <c r="U21" s="139"/>
      <c r="V21" s="139"/>
      <c r="W21" s="140"/>
    </row>
    <row r="22" spans="2:28" x14ac:dyDescent="0.25">
      <c r="B22" s="72">
        <v>31</v>
      </c>
      <c r="C22" s="53"/>
      <c r="D22" s="84" t="s">
        <v>15</v>
      </c>
      <c r="E22" s="68" t="s">
        <v>17</v>
      </c>
      <c r="F22" s="53"/>
      <c r="G22" s="53"/>
      <c r="H22" s="61">
        <v>1121.3999999999999</v>
      </c>
      <c r="I22" s="61">
        <f>H22*10.764</f>
        <v>12070.749599999997</v>
      </c>
      <c r="J22" s="53"/>
      <c r="K22" s="47">
        <v>1997</v>
      </c>
      <c r="L22" s="72">
        <v>2022</v>
      </c>
      <c r="M22" s="72">
        <f t="shared" si="2"/>
        <v>25</v>
      </c>
      <c r="N22" s="89">
        <v>40</v>
      </c>
      <c r="O22" s="53">
        <v>0.05</v>
      </c>
      <c r="P22" s="107">
        <f t="shared" si="3"/>
        <v>2.375E-2</v>
      </c>
      <c r="Q22" s="74">
        <v>700</v>
      </c>
      <c r="R22" s="74">
        <f t="shared" ref="R22:R41" si="10">Q22*10.7639</f>
        <v>7534.73</v>
      </c>
      <c r="S22" s="74">
        <f t="shared" si="5"/>
        <v>8449446.2219999991</v>
      </c>
      <c r="T22" s="53">
        <f t="shared" si="6"/>
        <v>5016858.6943124998</v>
      </c>
      <c r="U22" s="53">
        <f t="shared" si="1"/>
        <v>3432587.5276874993</v>
      </c>
      <c r="V22" s="84">
        <v>0.05</v>
      </c>
      <c r="W22" s="84">
        <f t="shared" si="7"/>
        <v>3604216.9040718745</v>
      </c>
      <c r="AA22" s="132">
        <f>SUM(W22:W24)</f>
        <v>38173369.77582188</v>
      </c>
    </row>
    <row r="23" spans="2:28" x14ac:dyDescent="0.25">
      <c r="B23" s="72">
        <v>32</v>
      </c>
      <c r="C23" s="53"/>
      <c r="D23" s="84" t="s">
        <v>18</v>
      </c>
      <c r="E23" s="68" t="s">
        <v>17</v>
      </c>
      <c r="F23" s="53"/>
      <c r="G23" s="53"/>
      <c r="H23" s="61">
        <v>3528</v>
      </c>
      <c r="I23" s="61">
        <f t="shared" ref="I23:I24" si="11">H23*10.764</f>
        <v>37975.392</v>
      </c>
      <c r="J23" s="53"/>
      <c r="K23" s="47">
        <v>1997</v>
      </c>
      <c r="L23" s="72">
        <v>2022</v>
      </c>
      <c r="M23" s="72">
        <f t="shared" si="2"/>
        <v>25</v>
      </c>
      <c r="N23" s="89">
        <v>40</v>
      </c>
      <c r="O23" s="53">
        <v>0.05</v>
      </c>
      <c r="P23" s="107">
        <f t="shared" si="3"/>
        <v>2.375E-2</v>
      </c>
      <c r="Q23" s="74">
        <v>700</v>
      </c>
      <c r="R23" s="74">
        <f t="shared" si="10"/>
        <v>7534.73</v>
      </c>
      <c r="S23" s="74">
        <f t="shared" si="5"/>
        <v>26582527.439999998</v>
      </c>
      <c r="T23" s="53">
        <f t="shared" si="6"/>
        <v>15783375.667499999</v>
      </c>
      <c r="U23" s="53">
        <f t="shared" si="1"/>
        <v>10799151.772499999</v>
      </c>
      <c r="V23" s="84">
        <v>0.05</v>
      </c>
      <c r="W23" s="84">
        <f t="shared" si="7"/>
        <v>11339109.361125</v>
      </c>
      <c r="AA23" s="132"/>
      <c r="AB23">
        <f>SUM(S22:S24)</f>
        <v>71650761.461999997</v>
      </c>
    </row>
    <row r="24" spans="2:28" x14ac:dyDescent="0.25">
      <c r="B24" s="72">
        <v>43</v>
      </c>
      <c r="C24" s="53"/>
      <c r="D24" s="84" t="s">
        <v>29</v>
      </c>
      <c r="E24" s="68" t="s">
        <v>30</v>
      </c>
      <c r="F24" s="53"/>
      <c r="G24" s="53"/>
      <c r="H24" s="61">
        <v>2268</v>
      </c>
      <c r="I24" s="61">
        <f t="shared" si="11"/>
        <v>24412.751999999997</v>
      </c>
      <c r="J24" s="53"/>
      <c r="K24" s="47">
        <v>1997</v>
      </c>
      <c r="L24" s="72">
        <v>2022</v>
      </c>
      <c r="M24" s="72">
        <f t="shared" si="2"/>
        <v>25</v>
      </c>
      <c r="N24" s="90">
        <v>60</v>
      </c>
      <c r="O24" s="53">
        <v>0.05</v>
      </c>
      <c r="P24" s="107">
        <f t="shared" si="3"/>
        <v>1.5833333333333331E-2</v>
      </c>
      <c r="Q24" s="74">
        <v>1500</v>
      </c>
      <c r="R24" s="74">
        <f t="shared" si="10"/>
        <v>16145.849999999999</v>
      </c>
      <c r="S24" s="74">
        <f t="shared" si="5"/>
        <v>36618787.799999997</v>
      </c>
      <c r="T24" s="53">
        <f t="shared" si="6"/>
        <v>14494936.837499997</v>
      </c>
      <c r="U24" s="53">
        <f t="shared" si="1"/>
        <v>22123850.962499999</v>
      </c>
      <c r="V24" s="84">
        <v>0.05</v>
      </c>
      <c r="W24" s="84">
        <f t="shared" si="7"/>
        <v>23230043.510625001</v>
      </c>
      <c r="AA24" s="132"/>
    </row>
    <row r="25" spans="2:28" x14ac:dyDescent="0.25">
      <c r="B25" s="72">
        <v>45</v>
      </c>
      <c r="C25" s="53"/>
      <c r="D25" s="125" t="s">
        <v>7</v>
      </c>
      <c r="E25" s="126"/>
      <c r="F25" s="126"/>
      <c r="G25" s="126"/>
      <c r="H25" s="126"/>
      <c r="I25" s="126"/>
      <c r="J25" s="126"/>
      <c r="K25" s="126"/>
      <c r="L25" s="126"/>
      <c r="M25" s="126"/>
      <c r="N25" s="126"/>
      <c r="O25" s="126"/>
      <c r="P25" s="126"/>
      <c r="Q25" s="126"/>
      <c r="R25" s="126"/>
      <c r="S25" s="126"/>
      <c r="T25" s="126"/>
      <c r="U25" s="126"/>
      <c r="V25" s="126"/>
      <c r="W25" s="127"/>
    </row>
    <row r="26" spans="2:28" x14ac:dyDescent="0.25">
      <c r="B26" s="72">
        <v>50</v>
      </c>
      <c r="C26" s="53"/>
      <c r="D26" s="84" t="s">
        <v>21</v>
      </c>
      <c r="E26" s="68" t="s">
        <v>17</v>
      </c>
      <c r="F26" s="53"/>
      <c r="G26" s="53"/>
      <c r="H26" s="61">
        <v>825</v>
      </c>
      <c r="I26" s="81">
        <f t="shared" ref="I26:I28" si="12">H26*10.764</f>
        <v>8880.2999999999993</v>
      </c>
      <c r="J26" s="53"/>
      <c r="K26" s="47">
        <v>2005</v>
      </c>
      <c r="L26" s="72">
        <v>2022</v>
      </c>
      <c r="M26" s="72">
        <f t="shared" si="2"/>
        <v>17</v>
      </c>
      <c r="N26" s="89">
        <v>40</v>
      </c>
      <c r="O26" s="53">
        <v>0.05</v>
      </c>
      <c r="P26" s="107">
        <f t="shared" si="3"/>
        <v>2.375E-2</v>
      </c>
      <c r="Q26" s="74">
        <v>700</v>
      </c>
      <c r="R26" s="74">
        <f t="shared" si="10"/>
        <v>7534.73</v>
      </c>
      <c r="S26" s="74">
        <f t="shared" si="5"/>
        <v>6216152.25</v>
      </c>
      <c r="T26" s="53">
        <f t="shared" si="6"/>
        <v>2509771.4709374998</v>
      </c>
      <c r="U26" s="53">
        <f t="shared" si="1"/>
        <v>3706380.7790625002</v>
      </c>
      <c r="V26" s="84">
        <v>0.05</v>
      </c>
      <c r="W26" s="84">
        <f t="shared" si="7"/>
        <v>3891699.8180156252</v>
      </c>
      <c r="AA26" s="132">
        <f>SUM(W26:W28)</f>
        <v>8077268.2336500008</v>
      </c>
      <c r="AB26">
        <f>SUM(S26:S28)</f>
        <v>11899491.449999999</v>
      </c>
    </row>
    <row r="27" spans="2:28" x14ac:dyDescent="0.25">
      <c r="B27" s="72">
        <v>57</v>
      </c>
      <c r="C27" s="53"/>
      <c r="D27" s="84" t="s">
        <v>28</v>
      </c>
      <c r="E27" s="68" t="s">
        <v>17</v>
      </c>
      <c r="F27" s="53"/>
      <c r="G27" s="53"/>
      <c r="H27" s="61">
        <v>165</v>
      </c>
      <c r="I27" s="81">
        <f t="shared" si="12"/>
        <v>1776.06</v>
      </c>
      <c r="J27" s="53"/>
      <c r="K27" s="47">
        <v>2005</v>
      </c>
      <c r="L27" s="72">
        <v>2022</v>
      </c>
      <c r="M27" s="72">
        <f t="shared" si="2"/>
        <v>17</v>
      </c>
      <c r="N27" s="89">
        <v>40</v>
      </c>
      <c r="O27" s="53">
        <v>0.05</v>
      </c>
      <c r="P27" s="107">
        <f t="shared" si="3"/>
        <v>2.375E-2</v>
      </c>
      <c r="Q27" s="74">
        <v>700</v>
      </c>
      <c r="R27" s="74">
        <f t="shared" si="10"/>
        <v>7534.73</v>
      </c>
      <c r="S27" s="74">
        <f t="shared" si="5"/>
        <v>1243230.45</v>
      </c>
      <c r="T27" s="53">
        <f t="shared" si="6"/>
        <v>501954.29418750003</v>
      </c>
      <c r="U27" s="53">
        <f t="shared" si="1"/>
        <v>741276.15581249993</v>
      </c>
      <c r="V27" s="84">
        <v>0.05</v>
      </c>
      <c r="W27" s="84">
        <f t="shared" si="7"/>
        <v>778339.96360312495</v>
      </c>
      <c r="AA27" s="132"/>
    </row>
    <row r="28" spans="2:28" x14ac:dyDescent="0.25">
      <c r="B28" s="72">
        <v>58</v>
      </c>
      <c r="C28" s="53"/>
      <c r="D28" s="84" t="s">
        <v>29</v>
      </c>
      <c r="E28" s="68" t="s">
        <v>30</v>
      </c>
      <c r="F28" s="53"/>
      <c r="G28" s="53"/>
      <c r="H28" s="61">
        <v>275</v>
      </c>
      <c r="I28" s="81">
        <f t="shared" si="12"/>
        <v>2960.1</v>
      </c>
      <c r="J28" s="53"/>
      <c r="K28" s="47">
        <v>2005</v>
      </c>
      <c r="L28" s="72">
        <v>2022</v>
      </c>
      <c r="M28" s="72">
        <f t="shared" si="2"/>
        <v>17</v>
      </c>
      <c r="N28" s="90">
        <v>60</v>
      </c>
      <c r="O28" s="53">
        <v>0.05</v>
      </c>
      <c r="P28" s="107">
        <f t="shared" si="3"/>
        <v>1.5833333333333331E-2</v>
      </c>
      <c r="Q28" s="74">
        <v>1500</v>
      </c>
      <c r="R28" s="74">
        <f t="shared" si="10"/>
        <v>16145.849999999999</v>
      </c>
      <c r="S28" s="74">
        <f t="shared" si="5"/>
        <v>4440108.75</v>
      </c>
      <c r="T28" s="53">
        <f t="shared" si="6"/>
        <v>1195129.2718749999</v>
      </c>
      <c r="U28" s="53">
        <f t="shared" si="1"/>
        <v>3244979.4781250004</v>
      </c>
      <c r="V28" s="84">
        <v>0.05</v>
      </c>
      <c r="W28" s="84">
        <f t="shared" si="7"/>
        <v>3407228.4520312506</v>
      </c>
      <c r="AA28" s="132"/>
    </row>
    <row r="29" spans="2:28" x14ac:dyDescent="0.25">
      <c r="B29" s="76">
        <v>60</v>
      </c>
      <c r="C29" s="53"/>
      <c r="D29" s="125" t="s">
        <v>8</v>
      </c>
      <c r="E29" s="126"/>
      <c r="F29" s="126"/>
      <c r="G29" s="126"/>
      <c r="H29" s="126"/>
      <c r="I29" s="126"/>
      <c r="J29" s="126"/>
      <c r="K29" s="126"/>
      <c r="L29" s="126"/>
      <c r="M29" s="126"/>
      <c r="N29" s="126"/>
      <c r="O29" s="126"/>
      <c r="P29" s="126"/>
      <c r="Q29" s="126"/>
      <c r="R29" s="126"/>
      <c r="S29" s="126"/>
      <c r="T29" s="126"/>
      <c r="U29" s="126"/>
      <c r="V29" s="126"/>
      <c r="W29" s="127"/>
    </row>
    <row r="30" spans="2:28" x14ac:dyDescent="0.25">
      <c r="B30" s="72">
        <v>64</v>
      </c>
      <c r="C30" s="53"/>
      <c r="D30" s="84" t="s">
        <v>20</v>
      </c>
      <c r="E30" s="68" t="s">
        <v>17</v>
      </c>
      <c r="F30" s="53"/>
      <c r="G30" s="53"/>
      <c r="H30" s="61">
        <v>2142</v>
      </c>
      <c r="I30" s="81">
        <f t="shared" ref="I30:I31" si="13">H30*10.764</f>
        <v>23056.487999999998</v>
      </c>
      <c r="J30" s="53"/>
      <c r="K30" s="47">
        <v>2017</v>
      </c>
      <c r="L30" s="72">
        <v>2022</v>
      </c>
      <c r="M30" s="72">
        <f t="shared" si="2"/>
        <v>5</v>
      </c>
      <c r="N30" s="89">
        <v>40</v>
      </c>
      <c r="O30" s="53">
        <v>0.05</v>
      </c>
      <c r="P30" s="107">
        <f t="shared" si="3"/>
        <v>2.375E-2</v>
      </c>
      <c r="Q30" s="74">
        <v>700</v>
      </c>
      <c r="R30" s="74">
        <f t="shared" si="10"/>
        <v>7534.73</v>
      </c>
      <c r="S30" s="74">
        <f t="shared" si="5"/>
        <v>16139391.659999998</v>
      </c>
      <c r="T30" s="53">
        <f t="shared" si="6"/>
        <v>1916552.7596249999</v>
      </c>
      <c r="U30" s="53">
        <f t="shared" si="1"/>
        <v>14222838.900374997</v>
      </c>
      <c r="V30" s="84">
        <v>0.05</v>
      </c>
      <c r="W30" s="84">
        <f t="shared" si="7"/>
        <v>14933980.845393747</v>
      </c>
      <c r="AA30" s="132">
        <f>SUM(W30:W31)</f>
        <v>18446460.057112496</v>
      </c>
      <c r="AB30">
        <f>SUM(S30:S31)</f>
        <v>19772207.909999996</v>
      </c>
    </row>
    <row r="31" spans="2:28" x14ac:dyDescent="0.25">
      <c r="B31" s="72">
        <v>74</v>
      </c>
      <c r="C31" s="53"/>
      <c r="D31" s="84" t="s">
        <v>31</v>
      </c>
      <c r="E31" s="68" t="s">
        <v>30</v>
      </c>
      <c r="F31" s="53"/>
      <c r="G31" s="53"/>
      <c r="H31" s="61">
        <v>225</v>
      </c>
      <c r="I31" s="81">
        <f t="shared" si="13"/>
        <v>2421.8999999999996</v>
      </c>
      <c r="J31" s="53"/>
      <c r="K31" s="47">
        <v>2017</v>
      </c>
      <c r="L31" s="72">
        <v>2022</v>
      </c>
      <c r="M31" s="72">
        <f t="shared" ref="M31:M60" si="14">L31-K31</f>
        <v>5</v>
      </c>
      <c r="N31" s="90">
        <v>60</v>
      </c>
      <c r="O31" s="53">
        <v>0.05</v>
      </c>
      <c r="P31" s="107">
        <f t="shared" ref="P31:P60" si="15">(1-O31)/N31</f>
        <v>1.5833333333333331E-2</v>
      </c>
      <c r="Q31" s="74">
        <v>1500</v>
      </c>
      <c r="R31" s="74">
        <f t="shared" si="10"/>
        <v>16145.849999999999</v>
      </c>
      <c r="S31" s="74">
        <f t="shared" ref="S31:S60" si="16">R31*H31</f>
        <v>3632816.2499999995</v>
      </c>
      <c r="T31" s="53">
        <f t="shared" ref="T31:T60" si="17">S31*P31*M31</f>
        <v>287597.95312499988</v>
      </c>
      <c r="U31" s="53">
        <f t="shared" ref="U31:U60" si="18">MAX(S31-T31,0)</f>
        <v>3345218.2968749995</v>
      </c>
      <c r="V31" s="84">
        <v>0.05</v>
      </c>
      <c r="W31" s="84">
        <f t="shared" ref="W31:W60" si="19">IF(U31&gt;O31*S31,U31*(1+V31),S31*O31)</f>
        <v>3512479.2117187497</v>
      </c>
      <c r="AA31" s="132"/>
    </row>
    <row r="32" spans="2:28" x14ac:dyDescent="0.25">
      <c r="B32" s="72">
        <v>75</v>
      </c>
      <c r="D32" s="124" t="s">
        <v>235</v>
      </c>
      <c r="E32" s="124"/>
      <c r="F32" s="124"/>
      <c r="G32" s="124"/>
      <c r="H32" s="124"/>
      <c r="I32" s="124"/>
      <c r="J32" s="124"/>
      <c r="K32" s="124"/>
      <c r="L32" s="124"/>
      <c r="M32" s="124"/>
      <c r="N32" s="124"/>
      <c r="O32" s="124"/>
      <c r="P32" s="124"/>
      <c r="Q32" s="124"/>
      <c r="R32" s="124"/>
      <c r="S32" s="124"/>
      <c r="T32" s="124"/>
      <c r="U32" s="124"/>
      <c r="V32" s="124"/>
      <c r="W32" s="124"/>
    </row>
    <row r="33" spans="2:28" x14ac:dyDescent="0.25">
      <c r="B33" s="72">
        <v>76</v>
      </c>
      <c r="D33" s="84" t="s">
        <v>37</v>
      </c>
      <c r="E33" s="68" t="s">
        <v>17</v>
      </c>
      <c r="H33" s="61">
        <v>630</v>
      </c>
      <c r="I33" s="61">
        <f>H33*10.764</f>
        <v>6781.32</v>
      </c>
      <c r="K33" s="47">
        <v>1990</v>
      </c>
      <c r="L33" s="72">
        <v>2022</v>
      </c>
      <c r="M33" s="72">
        <f t="shared" si="14"/>
        <v>32</v>
      </c>
      <c r="N33" s="89">
        <v>40</v>
      </c>
      <c r="O33">
        <v>0.05</v>
      </c>
      <c r="P33" s="108">
        <f t="shared" si="15"/>
        <v>2.375E-2</v>
      </c>
      <c r="Q33" s="74">
        <v>700</v>
      </c>
      <c r="R33" s="74">
        <f t="shared" si="10"/>
        <v>7534.73</v>
      </c>
      <c r="S33" s="74">
        <f t="shared" si="16"/>
        <v>4746879.8999999994</v>
      </c>
      <c r="T33">
        <f t="shared" si="17"/>
        <v>3607628.7239999995</v>
      </c>
      <c r="U33">
        <f t="shared" si="18"/>
        <v>1139251.176</v>
      </c>
      <c r="V33" s="86">
        <v>0.05</v>
      </c>
      <c r="W33" s="86">
        <f t="shared" si="19"/>
        <v>1196213.7348</v>
      </c>
      <c r="AA33" s="132">
        <f>SUM(W33:W38)</f>
        <v>4863867.8853449998</v>
      </c>
      <c r="AB33">
        <f>SUM(S33:S38)</f>
        <v>15317298.797499998</v>
      </c>
    </row>
    <row r="34" spans="2:28" x14ac:dyDescent="0.25">
      <c r="B34" s="72">
        <v>77</v>
      </c>
      <c r="D34" s="84" t="s">
        <v>38</v>
      </c>
      <c r="E34" s="68" t="s">
        <v>17</v>
      </c>
      <c r="H34" s="61">
        <v>210</v>
      </c>
      <c r="I34" s="61">
        <f t="shared" ref="I34:I38" si="20">H34*10.764</f>
        <v>2260.44</v>
      </c>
      <c r="K34" s="47">
        <v>1990</v>
      </c>
      <c r="L34" s="72">
        <v>2022</v>
      </c>
      <c r="M34" s="72">
        <f t="shared" si="14"/>
        <v>32</v>
      </c>
      <c r="N34" s="89">
        <v>40</v>
      </c>
      <c r="O34">
        <v>0.05</v>
      </c>
      <c r="P34" s="108">
        <f t="shared" si="15"/>
        <v>2.375E-2</v>
      </c>
      <c r="Q34" s="74">
        <v>700</v>
      </c>
      <c r="R34" s="74">
        <f t="shared" si="10"/>
        <v>7534.73</v>
      </c>
      <c r="S34" s="74">
        <f t="shared" si="16"/>
        <v>1582293.2999999998</v>
      </c>
      <c r="T34">
        <f t="shared" si="17"/>
        <v>1202542.9079999998</v>
      </c>
      <c r="U34">
        <f t="shared" si="18"/>
        <v>379750.39199999999</v>
      </c>
      <c r="V34" s="86">
        <v>0.05</v>
      </c>
      <c r="W34" s="86">
        <f t="shared" si="19"/>
        <v>398737.91159999999</v>
      </c>
      <c r="AA34" s="132"/>
    </row>
    <row r="35" spans="2:28" x14ac:dyDescent="0.25">
      <c r="B35" s="72">
        <v>78</v>
      </c>
      <c r="D35" s="72" t="s">
        <v>39</v>
      </c>
      <c r="E35" s="72" t="s">
        <v>30</v>
      </c>
      <c r="F35" s="72"/>
      <c r="G35" s="72"/>
      <c r="H35" s="72">
        <v>225</v>
      </c>
      <c r="I35" s="72">
        <f t="shared" si="20"/>
        <v>2421.8999999999996</v>
      </c>
      <c r="J35" s="72"/>
      <c r="K35" s="72">
        <v>1990</v>
      </c>
      <c r="L35" s="72">
        <v>2022</v>
      </c>
      <c r="M35" s="72">
        <f t="shared" si="14"/>
        <v>32</v>
      </c>
      <c r="N35" s="90">
        <v>60</v>
      </c>
      <c r="O35" s="72">
        <v>0.05</v>
      </c>
      <c r="P35" s="109">
        <f t="shared" si="15"/>
        <v>1.5833333333333331E-2</v>
      </c>
      <c r="Q35" s="74">
        <v>1500</v>
      </c>
      <c r="R35" s="74">
        <f t="shared" si="10"/>
        <v>16145.849999999999</v>
      </c>
      <c r="S35" s="74">
        <f t="shared" si="16"/>
        <v>3632816.2499999995</v>
      </c>
      <c r="T35" s="72">
        <f t="shared" si="17"/>
        <v>1840626.8999999994</v>
      </c>
      <c r="U35" s="72">
        <f t="shared" si="18"/>
        <v>1792189.35</v>
      </c>
      <c r="V35" s="72">
        <v>0.05</v>
      </c>
      <c r="W35" s="72">
        <f t="shared" si="19"/>
        <v>1881798.8175000001</v>
      </c>
      <c r="AA35" s="132"/>
    </row>
    <row r="36" spans="2:28" x14ac:dyDescent="0.25">
      <c r="B36" s="72">
        <v>79</v>
      </c>
      <c r="D36" s="72" t="s">
        <v>40</v>
      </c>
      <c r="E36" s="72" t="s">
        <v>30</v>
      </c>
      <c r="F36" s="72"/>
      <c r="G36" s="72"/>
      <c r="H36" s="72">
        <v>8.75</v>
      </c>
      <c r="I36" s="72">
        <f t="shared" si="20"/>
        <v>94.184999999999988</v>
      </c>
      <c r="J36" s="72"/>
      <c r="K36" s="72">
        <v>1990</v>
      </c>
      <c r="L36" s="72">
        <v>2022</v>
      </c>
      <c r="M36" s="72">
        <f t="shared" si="14"/>
        <v>32</v>
      </c>
      <c r="N36" s="90">
        <v>60</v>
      </c>
      <c r="O36" s="72">
        <v>0.05</v>
      </c>
      <c r="P36" s="109">
        <f t="shared" si="15"/>
        <v>1.5833333333333331E-2</v>
      </c>
      <c r="Q36" s="74">
        <v>1500</v>
      </c>
      <c r="R36" s="74">
        <f t="shared" si="10"/>
        <v>16145.849999999999</v>
      </c>
      <c r="S36" s="74">
        <f t="shared" si="16"/>
        <v>141276.1875</v>
      </c>
      <c r="T36" s="72">
        <f t="shared" si="17"/>
        <v>71579.934999999983</v>
      </c>
      <c r="U36" s="72">
        <f t="shared" si="18"/>
        <v>69696.252500000017</v>
      </c>
      <c r="V36" s="72">
        <v>0.05</v>
      </c>
      <c r="W36" s="72">
        <f t="shared" si="19"/>
        <v>73181.065125000023</v>
      </c>
      <c r="AA36" s="132"/>
    </row>
    <row r="37" spans="2:28" ht="15" customHeight="1" x14ac:dyDescent="0.25">
      <c r="B37" s="72">
        <v>80</v>
      </c>
      <c r="D37" s="72" t="s">
        <v>41</v>
      </c>
      <c r="E37" s="72"/>
      <c r="F37" s="72"/>
      <c r="G37" s="72"/>
      <c r="H37" s="72">
        <v>483</v>
      </c>
      <c r="I37" s="72">
        <f t="shared" si="20"/>
        <v>5199.0119999999997</v>
      </c>
      <c r="J37" s="72"/>
      <c r="K37" s="72">
        <v>1990</v>
      </c>
      <c r="L37" s="72">
        <v>2022</v>
      </c>
      <c r="M37" s="72">
        <f t="shared" si="14"/>
        <v>32</v>
      </c>
      <c r="N37" s="90">
        <v>40</v>
      </c>
      <c r="O37" s="72">
        <v>0.05</v>
      </c>
      <c r="P37" s="109">
        <f>(1-O37)/N37</f>
        <v>2.375E-2</v>
      </c>
      <c r="Q37" s="74">
        <v>800</v>
      </c>
      <c r="R37" s="74">
        <f t="shared" si="10"/>
        <v>8611.119999999999</v>
      </c>
      <c r="S37" s="74">
        <f t="shared" si="16"/>
        <v>4159170.9599999995</v>
      </c>
      <c r="T37" s="72">
        <f t="shared" si="17"/>
        <v>3160969.9295999995</v>
      </c>
      <c r="U37" s="72">
        <f t="shared" si="18"/>
        <v>998201.03040000005</v>
      </c>
      <c r="V37" s="72">
        <v>0.05</v>
      </c>
      <c r="W37" s="72">
        <f t="shared" si="19"/>
        <v>1048111.0819200001</v>
      </c>
      <c r="AA37" s="132"/>
    </row>
    <row r="38" spans="2:28" ht="15" customHeight="1" x14ac:dyDescent="0.25">
      <c r="B38" s="72">
        <v>81</v>
      </c>
      <c r="D38" s="72" t="s">
        <v>42</v>
      </c>
      <c r="E38" s="72" t="s">
        <v>17</v>
      </c>
      <c r="F38" s="72"/>
      <c r="G38" s="72"/>
      <c r="H38" s="72">
        <v>140</v>
      </c>
      <c r="I38" s="72">
        <f t="shared" si="20"/>
        <v>1506.9599999999998</v>
      </c>
      <c r="J38" s="72"/>
      <c r="K38" s="72">
        <v>1990</v>
      </c>
      <c r="L38" s="72">
        <v>2022</v>
      </c>
      <c r="M38" s="72">
        <f t="shared" si="14"/>
        <v>32</v>
      </c>
      <c r="N38" s="90">
        <v>40</v>
      </c>
      <c r="O38" s="72">
        <v>0.05</v>
      </c>
      <c r="P38" s="109">
        <f t="shared" si="15"/>
        <v>2.375E-2</v>
      </c>
      <c r="Q38" s="74">
        <v>700</v>
      </c>
      <c r="R38" s="74">
        <f t="shared" si="10"/>
        <v>7534.73</v>
      </c>
      <c r="S38" s="74">
        <f t="shared" si="16"/>
        <v>1054862.2</v>
      </c>
      <c r="T38" s="72">
        <f t="shared" si="17"/>
        <v>801695.272</v>
      </c>
      <c r="U38" s="72">
        <f t="shared" si="18"/>
        <v>253166.92799999996</v>
      </c>
      <c r="V38" s="72">
        <v>0.05</v>
      </c>
      <c r="W38" s="72">
        <f t="shared" si="19"/>
        <v>265825.27439999994</v>
      </c>
      <c r="AA38" s="132"/>
    </row>
    <row r="39" spans="2:28" ht="15" customHeight="1" x14ac:dyDescent="0.25">
      <c r="B39" s="72">
        <v>88</v>
      </c>
      <c r="D39" s="124" t="s">
        <v>236</v>
      </c>
      <c r="E39" s="124"/>
      <c r="F39" s="124"/>
      <c r="G39" s="124"/>
      <c r="H39" s="124"/>
      <c r="I39" s="124"/>
      <c r="J39" s="124"/>
      <c r="K39" s="124"/>
      <c r="L39" s="124"/>
      <c r="M39" s="124"/>
      <c r="N39" s="124"/>
      <c r="O39" s="124"/>
      <c r="P39" s="124"/>
      <c r="Q39" s="124"/>
      <c r="R39" s="124"/>
      <c r="S39" s="124"/>
      <c r="T39" s="124"/>
      <c r="U39" s="124"/>
      <c r="V39" s="124"/>
      <c r="W39" s="124"/>
    </row>
    <row r="40" spans="2:28" ht="15" customHeight="1" x14ac:dyDescent="0.25">
      <c r="B40" s="72">
        <v>89</v>
      </c>
      <c r="D40" s="72" t="s">
        <v>37</v>
      </c>
      <c r="E40" s="72" t="s">
        <v>17</v>
      </c>
      <c r="F40" s="72"/>
      <c r="G40" s="72"/>
      <c r="H40" s="72">
        <v>450</v>
      </c>
      <c r="I40" s="72">
        <f>H40*10.764</f>
        <v>4843.7999999999993</v>
      </c>
      <c r="J40" s="72"/>
      <c r="K40" s="72">
        <v>1994</v>
      </c>
      <c r="L40" s="72">
        <v>2022</v>
      </c>
      <c r="M40" s="72">
        <f t="shared" si="14"/>
        <v>28</v>
      </c>
      <c r="N40" s="90">
        <v>40</v>
      </c>
      <c r="O40" s="72">
        <v>0.05</v>
      </c>
      <c r="P40" s="109">
        <f t="shared" si="15"/>
        <v>2.375E-2</v>
      </c>
      <c r="Q40" s="74">
        <v>700</v>
      </c>
      <c r="R40" s="74">
        <f t="shared" si="10"/>
        <v>7534.73</v>
      </c>
      <c r="S40" s="74">
        <f t="shared" si="16"/>
        <v>3390628.5</v>
      </c>
      <c r="T40" s="72">
        <f>S40*P40*M40</f>
        <v>2254767.9525000001</v>
      </c>
      <c r="U40" s="72">
        <f t="shared" si="18"/>
        <v>1135860.5474999999</v>
      </c>
      <c r="V40" s="72">
        <v>0.05</v>
      </c>
      <c r="W40" s="72">
        <f t="shared" si="19"/>
        <v>1192653.5748749999</v>
      </c>
      <c r="AA40" s="132">
        <f>SUM(W40:W42)</f>
        <v>2278536.258285</v>
      </c>
      <c r="AB40">
        <f>SUM(S40:S42)</f>
        <v>6477715.0199999996</v>
      </c>
    </row>
    <row r="41" spans="2:28" ht="15" customHeight="1" x14ac:dyDescent="0.25">
      <c r="B41" s="72">
        <v>93</v>
      </c>
      <c r="D41" s="72" t="s">
        <v>41</v>
      </c>
      <c r="E41" s="72"/>
      <c r="F41" s="72"/>
      <c r="G41" s="72"/>
      <c r="H41" s="72">
        <v>264</v>
      </c>
      <c r="I41" s="72">
        <f t="shared" ref="I41:I42" si="21">H41*10.764</f>
        <v>2841.6959999999999</v>
      </c>
      <c r="J41" s="72"/>
      <c r="K41" s="72">
        <v>1994</v>
      </c>
      <c r="L41" s="72">
        <v>2022</v>
      </c>
      <c r="M41" s="72">
        <f t="shared" si="14"/>
        <v>28</v>
      </c>
      <c r="N41" s="90">
        <v>40</v>
      </c>
      <c r="O41" s="72">
        <v>0.05</v>
      </c>
      <c r="P41" s="109">
        <f t="shared" si="15"/>
        <v>2.375E-2</v>
      </c>
      <c r="Q41" s="74">
        <v>800</v>
      </c>
      <c r="R41" s="74">
        <f t="shared" si="10"/>
        <v>8611.119999999999</v>
      </c>
      <c r="S41" s="74">
        <f t="shared" si="16"/>
        <v>2273335.6799999997</v>
      </c>
      <c r="T41" s="72">
        <f t="shared" si="17"/>
        <v>1511768.2271999998</v>
      </c>
      <c r="U41" s="72">
        <f t="shared" si="18"/>
        <v>761567.45279999985</v>
      </c>
      <c r="V41" s="72">
        <v>0.05</v>
      </c>
      <c r="W41" s="72">
        <f t="shared" si="19"/>
        <v>799645.82543999993</v>
      </c>
      <c r="AA41" s="132"/>
    </row>
    <row r="42" spans="2:28" ht="15" customHeight="1" x14ac:dyDescent="0.25">
      <c r="B42" s="72">
        <v>98</v>
      </c>
      <c r="D42" s="72" t="s">
        <v>46</v>
      </c>
      <c r="E42" s="72" t="s">
        <v>17</v>
      </c>
      <c r="F42" s="72"/>
      <c r="G42" s="72"/>
      <c r="H42" s="72">
        <v>108</v>
      </c>
      <c r="I42" s="72">
        <f t="shared" si="21"/>
        <v>1162.5119999999999</v>
      </c>
      <c r="J42" s="72"/>
      <c r="K42" s="72">
        <v>1994</v>
      </c>
      <c r="L42" s="72">
        <v>2022</v>
      </c>
      <c r="M42" s="72">
        <f t="shared" si="14"/>
        <v>28</v>
      </c>
      <c r="N42" s="90">
        <v>40</v>
      </c>
      <c r="O42" s="72">
        <v>0.05</v>
      </c>
      <c r="P42" s="109">
        <f t="shared" si="15"/>
        <v>2.375E-2</v>
      </c>
      <c r="Q42" s="74">
        <v>700</v>
      </c>
      <c r="R42" s="74">
        <f t="shared" ref="R42:R53" si="22">Q42*10.7639</f>
        <v>7534.73</v>
      </c>
      <c r="S42" s="74">
        <f t="shared" si="16"/>
        <v>813750.84</v>
      </c>
      <c r="T42" s="72">
        <f>S42*P42*M42</f>
        <v>541144.30859999999</v>
      </c>
      <c r="U42" s="72">
        <f t="shared" si="18"/>
        <v>272606.53139999998</v>
      </c>
      <c r="V42" s="72">
        <v>0.05</v>
      </c>
      <c r="W42" s="72">
        <f t="shared" si="19"/>
        <v>286236.85797000001</v>
      </c>
      <c r="AA42" s="132"/>
    </row>
    <row r="43" spans="2:28" ht="15" customHeight="1" x14ac:dyDescent="0.25">
      <c r="B43" s="72">
        <v>101</v>
      </c>
      <c r="C43" s="53"/>
      <c r="D43" s="124" t="s">
        <v>237</v>
      </c>
      <c r="E43" s="124"/>
      <c r="F43" s="124"/>
      <c r="G43" s="124"/>
      <c r="H43" s="124"/>
      <c r="I43" s="124"/>
      <c r="J43" s="124"/>
      <c r="K43" s="124"/>
      <c r="L43" s="124"/>
      <c r="M43" s="124"/>
      <c r="N43" s="124"/>
      <c r="O43" s="124"/>
      <c r="P43" s="124"/>
      <c r="Q43" s="124"/>
      <c r="R43" s="124"/>
      <c r="S43" s="124"/>
      <c r="T43" s="124"/>
      <c r="U43" s="124"/>
      <c r="V43" s="124"/>
      <c r="W43" s="124"/>
    </row>
    <row r="44" spans="2:28" ht="15" customHeight="1" x14ac:dyDescent="0.25">
      <c r="B44" s="72">
        <v>102</v>
      </c>
      <c r="D44" s="72" t="s">
        <v>37</v>
      </c>
      <c r="E44" s="72" t="s">
        <v>17</v>
      </c>
      <c r="F44" s="72"/>
      <c r="G44" s="72"/>
      <c r="H44" s="72">
        <v>408</v>
      </c>
      <c r="I44" s="72">
        <f>H44*10.764</f>
        <v>4391.7119999999995</v>
      </c>
      <c r="J44" s="72"/>
      <c r="K44" s="72">
        <v>2000</v>
      </c>
      <c r="L44" s="72">
        <v>2022</v>
      </c>
      <c r="M44" s="72">
        <f t="shared" si="14"/>
        <v>22</v>
      </c>
      <c r="N44" s="90">
        <v>40</v>
      </c>
      <c r="O44" s="72">
        <v>0.05</v>
      </c>
      <c r="P44" s="109">
        <f t="shared" si="15"/>
        <v>2.375E-2</v>
      </c>
      <c r="Q44" s="74">
        <v>700</v>
      </c>
      <c r="R44" s="74">
        <f t="shared" si="22"/>
        <v>7534.73</v>
      </c>
      <c r="S44" s="74">
        <f t="shared" si="16"/>
        <v>3074169.84</v>
      </c>
      <c r="T44" s="72">
        <f t="shared" si="17"/>
        <v>1606253.7413999999</v>
      </c>
      <c r="U44" s="72">
        <f t="shared" si="18"/>
        <v>1467916.0985999999</v>
      </c>
      <c r="V44" s="72">
        <v>0.05</v>
      </c>
      <c r="W44" s="72">
        <f t="shared" si="19"/>
        <v>1541311.90353</v>
      </c>
      <c r="AA44" s="132">
        <f>SUM(W44:W50)</f>
        <v>5345858.441476875</v>
      </c>
      <c r="AB44">
        <f>SUM(S44:S50)</f>
        <v>9348178.0525000002</v>
      </c>
    </row>
    <row r="45" spans="2:28" ht="15" customHeight="1" x14ac:dyDescent="0.25">
      <c r="B45" s="72">
        <v>106</v>
      </c>
      <c r="D45" s="72" t="s">
        <v>41</v>
      </c>
      <c r="E45" s="72"/>
      <c r="F45" s="72"/>
      <c r="G45" s="72"/>
      <c r="H45" s="72">
        <v>280</v>
      </c>
      <c r="I45" s="72">
        <f t="shared" ref="I45:I50" si="23">H45*10.764</f>
        <v>3013.9199999999996</v>
      </c>
      <c r="J45" s="72"/>
      <c r="K45" s="72">
        <v>2000</v>
      </c>
      <c r="L45" s="72">
        <v>2022</v>
      </c>
      <c r="M45" s="72">
        <f t="shared" si="14"/>
        <v>22</v>
      </c>
      <c r="N45" s="90">
        <v>40</v>
      </c>
      <c r="O45" s="72">
        <v>0.05</v>
      </c>
      <c r="P45" s="109">
        <f t="shared" si="15"/>
        <v>2.375E-2</v>
      </c>
      <c r="Q45" s="74">
        <v>800</v>
      </c>
      <c r="R45" s="74">
        <f t="shared" si="22"/>
        <v>8611.119999999999</v>
      </c>
      <c r="S45" s="74">
        <f t="shared" si="16"/>
        <v>2411113.5999999996</v>
      </c>
      <c r="T45" s="72">
        <f t="shared" si="17"/>
        <v>1259806.8559999997</v>
      </c>
      <c r="U45" s="72">
        <f t="shared" si="18"/>
        <v>1151306.7439999999</v>
      </c>
      <c r="V45" s="72">
        <v>0.05</v>
      </c>
      <c r="W45" s="72">
        <f t="shared" si="19"/>
        <v>1208872.0811999999</v>
      </c>
      <c r="AA45" s="132"/>
    </row>
    <row r="46" spans="2:28" x14ac:dyDescent="0.25">
      <c r="B46" s="72">
        <v>108</v>
      </c>
      <c r="D46" s="72" t="s">
        <v>261</v>
      </c>
      <c r="E46" s="72" t="s">
        <v>30</v>
      </c>
      <c r="F46" s="72"/>
      <c r="G46" s="72"/>
      <c r="H46" s="72">
        <v>20.25</v>
      </c>
      <c r="I46" s="72">
        <f t="shared" si="23"/>
        <v>217.97099999999998</v>
      </c>
      <c r="J46" s="72"/>
      <c r="K46" s="72">
        <v>2000</v>
      </c>
      <c r="L46" s="72">
        <v>2022</v>
      </c>
      <c r="M46" s="72">
        <f t="shared" si="14"/>
        <v>22</v>
      </c>
      <c r="N46" s="90">
        <v>60</v>
      </c>
      <c r="O46" s="72">
        <v>0.05</v>
      </c>
      <c r="P46" s="109">
        <f t="shared" si="15"/>
        <v>1.5833333333333331E-2</v>
      </c>
      <c r="Q46" s="74">
        <v>1500</v>
      </c>
      <c r="R46" s="74">
        <f t="shared" si="22"/>
        <v>16145.849999999999</v>
      </c>
      <c r="S46" s="74">
        <f t="shared" si="16"/>
        <v>326953.46249999997</v>
      </c>
      <c r="T46" s="72">
        <f t="shared" si="17"/>
        <v>113888.78943749997</v>
      </c>
      <c r="U46" s="72">
        <f t="shared" si="18"/>
        <v>213064.67306249999</v>
      </c>
      <c r="V46" s="72">
        <v>0.05</v>
      </c>
      <c r="W46" s="72">
        <f t="shared" si="19"/>
        <v>223717.90671562499</v>
      </c>
      <c r="AA46" s="132"/>
    </row>
    <row r="47" spans="2:28" x14ac:dyDescent="0.25">
      <c r="B47" s="72">
        <v>109</v>
      </c>
      <c r="D47" s="72" t="s">
        <v>44</v>
      </c>
      <c r="E47" s="72" t="s">
        <v>30</v>
      </c>
      <c r="F47" s="72"/>
      <c r="G47" s="72"/>
      <c r="H47" s="72">
        <v>36</v>
      </c>
      <c r="I47" s="72">
        <f t="shared" si="23"/>
        <v>387.50399999999996</v>
      </c>
      <c r="J47" s="72"/>
      <c r="K47" s="72">
        <v>2008</v>
      </c>
      <c r="L47" s="72">
        <v>2022</v>
      </c>
      <c r="M47" s="72">
        <f t="shared" si="14"/>
        <v>14</v>
      </c>
      <c r="N47" s="90">
        <v>60</v>
      </c>
      <c r="O47" s="72">
        <v>0.05</v>
      </c>
      <c r="P47" s="109">
        <f t="shared" si="15"/>
        <v>1.5833333333333331E-2</v>
      </c>
      <c r="Q47" s="74">
        <v>1500</v>
      </c>
      <c r="R47" s="74">
        <f t="shared" si="22"/>
        <v>16145.849999999999</v>
      </c>
      <c r="S47" s="74">
        <f t="shared" si="16"/>
        <v>581250.6</v>
      </c>
      <c r="T47" s="72">
        <f t="shared" si="17"/>
        <v>128843.88299999997</v>
      </c>
      <c r="U47" s="72">
        <f t="shared" si="18"/>
        <v>452406.717</v>
      </c>
      <c r="V47" s="72">
        <v>0.05</v>
      </c>
      <c r="W47" s="72">
        <f t="shared" si="19"/>
        <v>475027.05285000004</v>
      </c>
      <c r="AA47" s="132"/>
    </row>
    <row r="48" spans="2:28" ht="15" customHeight="1" x14ac:dyDescent="0.25">
      <c r="B48" s="72">
        <v>110</v>
      </c>
      <c r="D48" s="72" t="s">
        <v>45</v>
      </c>
      <c r="E48" s="72" t="s">
        <v>17</v>
      </c>
      <c r="F48" s="72"/>
      <c r="G48" s="72"/>
      <c r="H48" s="72">
        <v>45</v>
      </c>
      <c r="I48" s="72">
        <f t="shared" si="23"/>
        <v>484.38</v>
      </c>
      <c r="J48" s="72"/>
      <c r="K48" s="72">
        <v>2008</v>
      </c>
      <c r="L48" s="72">
        <v>2022</v>
      </c>
      <c r="M48" s="72">
        <f t="shared" si="14"/>
        <v>14</v>
      </c>
      <c r="N48" s="90">
        <v>40</v>
      </c>
      <c r="O48" s="72">
        <v>0.05</v>
      </c>
      <c r="P48" s="109">
        <f t="shared" si="15"/>
        <v>2.375E-2</v>
      </c>
      <c r="Q48" s="74">
        <v>700</v>
      </c>
      <c r="R48" s="74">
        <f t="shared" si="22"/>
        <v>7534.73</v>
      </c>
      <c r="S48" s="74">
        <f t="shared" si="16"/>
        <v>339062.85</v>
      </c>
      <c r="T48" s="72">
        <f t="shared" si="17"/>
        <v>112738.39762499998</v>
      </c>
      <c r="U48" s="72">
        <f t="shared" si="18"/>
        <v>226324.45237499999</v>
      </c>
      <c r="V48" s="72">
        <v>0.05</v>
      </c>
      <c r="W48" s="72">
        <f t="shared" si="19"/>
        <v>237640.67499375</v>
      </c>
      <c r="AA48" s="132"/>
    </row>
    <row r="49" spans="2:28" x14ac:dyDescent="0.25">
      <c r="B49" s="72">
        <v>112</v>
      </c>
      <c r="D49" s="72" t="s">
        <v>47</v>
      </c>
      <c r="E49" s="72" t="s">
        <v>30</v>
      </c>
      <c r="F49" s="72"/>
      <c r="G49" s="72"/>
      <c r="H49" s="72">
        <v>144</v>
      </c>
      <c r="I49" s="72">
        <f t="shared" si="23"/>
        <v>1550.0159999999998</v>
      </c>
      <c r="J49" s="72"/>
      <c r="K49" s="72">
        <v>1997</v>
      </c>
      <c r="L49" s="72">
        <v>2022</v>
      </c>
      <c r="M49" s="72">
        <f t="shared" si="14"/>
        <v>25</v>
      </c>
      <c r="N49" s="90">
        <v>60</v>
      </c>
      <c r="O49" s="72">
        <v>0.05</v>
      </c>
      <c r="P49" s="109">
        <f t="shared" si="15"/>
        <v>1.5833333333333331E-2</v>
      </c>
      <c r="Q49" s="74">
        <v>1500</v>
      </c>
      <c r="R49" s="74">
        <f t="shared" si="22"/>
        <v>16145.849999999999</v>
      </c>
      <c r="S49" s="74">
        <f t="shared" si="16"/>
        <v>2325002.4</v>
      </c>
      <c r="T49" s="72">
        <f t="shared" si="17"/>
        <v>920313.44999999984</v>
      </c>
      <c r="U49" s="72">
        <f t="shared" si="18"/>
        <v>1404688.9500000002</v>
      </c>
      <c r="V49" s="72">
        <v>0.05</v>
      </c>
      <c r="W49" s="72">
        <f t="shared" si="19"/>
        <v>1474923.3975000002</v>
      </c>
      <c r="AA49" s="132"/>
    </row>
    <row r="50" spans="2:28" x14ac:dyDescent="0.25">
      <c r="B50" s="72">
        <v>113</v>
      </c>
      <c r="D50" s="72" t="s">
        <v>40</v>
      </c>
      <c r="E50" s="72" t="s">
        <v>30</v>
      </c>
      <c r="F50" s="72"/>
      <c r="G50" s="72"/>
      <c r="H50" s="72">
        <v>18</v>
      </c>
      <c r="I50" s="72">
        <f t="shared" si="23"/>
        <v>193.75199999999998</v>
      </c>
      <c r="J50" s="72"/>
      <c r="K50" s="72">
        <v>1997</v>
      </c>
      <c r="L50" s="72">
        <v>2022</v>
      </c>
      <c r="M50" s="72">
        <f t="shared" si="14"/>
        <v>25</v>
      </c>
      <c r="N50" s="90">
        <v>60</v>
      </c>
      <c r="O50" s="72">
        <v>0.05</v>
      </c>
      <c r="P50" s="109">
        <f t="shared" si="15"/>
        <v>1.5833333333333331E-2</v>
      </c>
      <c r="Q50" s="74">
        <v>1500</v>
      </c>
      <c r="R50" s="74">
        <f t="shared" si="22"/>
        <v>16145.849999999999</v>
      </c>
      <c r="S50" s="74">
        <f t="shared" si="16"/>
        <v>290625.3</v>
      </c>
      <c r="T50" s="72">
        <f t="shared" si="17"/>
        <v>115039.18124999998</v>
      </c>
      <c r="U50" s="72">
        <f t="shared" si="18"/>
        <v>175586.11875000002</v>
      </c>
      <c r="V50" s="72">
        <v>0.05</v>
      </c>
      <c r="W50" s="72">
        <f t="shared" si="19"/>
        <v>184365.42468750002</v>
      </c>
      <c r="AA50" s="132"/>
    </row>
    <row r="51" spans="2:28" ht="15" customHeight="1" x14ac:dyDescent="0.25">
      <c r="B51" s="72">
        <v>114</v>
      </c>
      <c r="D51" s="124" t="s">
        <v>48</v>
      </c>
      <c r="E51" s="124"/>
      <c r="F51" s="124"/>
      <c r="G51" s="124"/>
      <c r="H51" s="124"/>
      <c r="I51" s="124"/>
      <c r="J51" s="124"/>
      <c r="K51" s="124"/>
      <c r="L51" s="124"/>
      <c r="M51" s="124"/>
      <c r="N51" s="124"/>
      <c r="O51" s="124"/>
      <c r="P51" s="124"/>
      <c r="Q51" s="124"/>
      <c r="R51" s="124"/>
      <c r="S51" s="124"/>
      <c r="T51" s="124"/>
      <c r="U51" s="124"/>
      <c r="V51" s="124"/>
      <c r="W51" s="124"/>
    </row>
    <row r="52" spans="2:28" x14ac:dyDescent="0.25">
      <c r="B52" s="72">
        <v>115</v>
      </c>
      <c r="D52" s="72" t="s">
        <v>49</v>
      </c>
      <c r="E52" s="72" t="s">
        <v>30</v>
      </c>
      <c r="F52" s="72"/>
      <c r="G52" s="72"/>
      <c r="H52" s="72">
        <v>432</v>
      </c>
      <c r="I52" s="72">
        <f>H52*10.764</f>
        <v>4650.0479999999998</v>
      </c>
      <c r="J52" s="72"/>
      <c r="K52" s="72">
        <v>1990</v>
      </c>
      <c r="L52" s="72">
        <v>2022</v>
      </c>
      <c r="M52" s="72">
        <f t="shared" si="14"/>
        <v>32</v>
      </c>
      <c r="N52" s="90">
        <v>60</v>
      </c>
      <c r="O52" s="72">
        <v>0.05</v>
      </c>
      <c r="P52" s="109">
        <f t="shared" si="15"/>
        <v>1.5833333333333331E-2</v>
      </c>
      <c r="Q52" s="74">
        <v>1500</v>
      </c>
      <c r="R52" s="74">
        <f t="shared" si="22"/>
        <v>16145.849999999999</v>
      </c>
      <c r="S52" s="74">
        <f t="shared" si="16"/>
        <v>6975007.1999999993</v>
      </c>
      <c r="T52" s="72">
        <f t="shared" si="17"/>
        <v>3534003.6479999991</v>
      </c>
      <c r="U52" s="72">
        <f t="shared" si="18"/>
        <v>3441003.5520000001</v>
      </c>
      <c r="V52" s="72">
        <v>0.05</v>
      </c>
      <c r="W52" s="72">
        <f t="shared" si="19"/>
        <v>3613053.7296000002</v>
      </c>
      <c r="AA52" s="132">
        <f>SUM(W52:W54)</f>
        <v>7627557.8736000005</v>
      </c>
      <c r="AB52">
        <f>SUM(S52:S54)</f>
        <v>14725015.199999999</v>
      </c>
    </row>
    <row r="53" spans="2:28" x14ac:dyDescent="0.25">
      <c r="B53" s="72">
        <v>116</v>
      </c>
      <c r="D53" s="72" t="s">
        <v>50</v>
      </c>
      <c r="E53" s="72" t="s">
        <v>30</v>
      </c>
      <c r="F53" s="72"/>
      <c r="G53" s="72"/>
      <c r="H53" s="72">
        <v>300</v>
      </c>
      <c r="I53" s="72">
        <f t="shared" ref="I53:I54" si="24">H53*10.764</f>
        <v>3229.2</v>
      </c>
      <c r="J53" s="72"/>
      <c r="K53" s="72">
        <v>1990</v>
      </c>
      <c r="L53" s="72">
        <v>2022</v>
      </c>
      <c r="M53" s="72">
        <f t="shared" si="14"/>
        <v>32</v>
      </c>
      <c r="N53" s="90">
        <v>60</v>
      </c>
      <c r="O53" s="72">
        <v>0.05</v>
      </c>
      <c r="P53" s="109">
        <f t="shared" si="15"/>
        <v>1.5833333333333331E-2</v>
      </c>
      <c r="Q53" s="74">
        <v>1500</v>
      </c>
      <c r="R53" s="74">
        <f t="shared" si="22"/>
        <v>16145.849999999999</v>
      </c>
      <c r="S53" s="74">
        <f t="shared" si="16"/>
        <v>4843755</v>
      </c>
      <c r="T53" s="72">
        <f t="shared" si="17"/>
        <v>2454169.1999999997</v>
      </c>
      <c r="U53" s="72">
        <f t="shared" si="18"/>
        <v>2389585.8000000003</v>
      </c>
      <c r="V53" s="72">
        <v>0.05</v>
      </c>
      <c r="W53" s="72">
        <f t="shared" si="19"/>
        <v>2509065.0900000003</v>
      </c>
      <c r="AA53" s="132"/>
    </row>
    <row r="54" spans="2:28" x14ac:dyDescent="0.25">
      <c r="B54" s="72">
        <v>117</v>
      </c>
      <c r="D54" s="72" t="s">
        <v>51</v>
      </c>
      <c r="E54" s="72" t="s">
        <v>30</v>
      </c>
      <c r="F54" s="72"/>
      <c r="G54" s="72"/>
      <c r="H54" s="72">
        <v>180</v>
      </c>
      <c r="I54" s="72">
        <f t="shared" si="24"/>
        <v>1937.52</v>
      </c>
      <c r="J54" s="72"/>
      <c r="K54" s="72">
        <v>1990</v>
      </c>
      <c r="L54" s="72">
        <v>2022</v>
      </c>
      <c r="M54" s="72">
        <f t="shared" si="14"/>
        <v>32</v>
      </c>
      <c r="N54" s="90">
        <v>60</v>
      </c>
      <c r="O54" s="72">
        <v>0.05</v>
      </c>
      <c r="P54" s="109">
        <f t="shared" si="15"/>
        <v>1.5833333333333331E-2</v>
      </c>
      <c r="Q54" s="74">
        <v>1500</v>
      </c>
      <c r="R54" s="74">
        <f>Q54*10.7639</f>
        <v>16145.849999999999</v>
      </c>
      <c r="S54" s="74">
        <f t="shared" si="16"/>
        <v>2906252.9999999995</v>
      </c>
      <c r="T54" s="72">
        <f t="shared" si="17"/>
        <v>1472501.5199999996</v>
      </c>
      <c r="U54" s="72">
        <f t="shared" si="18"/>
        <v>1433751.48</v>
      </c>
      <c r="V54" s="72">
        <v>0.05</v>
      </c>
      <c r="W54" s="72">
        <f t="shared" si="19"/>
        <v>1505439.054</v>
      </c>
      <c r="AA54" s="132"/>
    </row>
    <row r="55" spans="2:28" ht="15" customHeight="1" x14ac:dyDescent="0.25">
      <c r="B55" s="72">
        <v>118</v>
      </c>
      <c r="D55" s="124" t="s">
        <v>238</v>
      </c>
      <c r="E55" s="124"/>
      <c r="F55" s="124"/>
      <c r="G55" s="124"/>
      <c r="H55" s="124"/>
      <c r="I55" s="124"/>
      <c r="J55" s="124"/>
      <c r="K55" s="124"/>
      <c r="L55" s="124"/>
      <c r="M55" s="124"/>
      <c r="N55" s="124"/>
      <c r="O55" s="124"/>
      <c r="P55" s="124"/>
      <c r="Q55" s="124"/>
      <c r="R55" s="124"/>
      <c r="S55" s="124"/>
      <c r="T55" s="124"/>
      <c r="U55" s="124"/>
      <c r="V55" s="124"/>
      <c r="W55" s="124"/>
    </row>
    <row r="56" spans="2:28" x14ac:dyDescent="0.25">
      <c r="B56" s="72">
        <v>123</v>
      </c>
      <c r="D56" s="72" t="s">
        <v>57</v>
      </c>
      <c r="E56" s="72" t="s">
        <v>30</v>
      </c>
      <c r="F56" s="72"/>
      <c r="G56" s="72"/>
      <c r="H56" s="72">
        <v>240</v>
      </c>
      <c r="I56" s="72">
        <f t="shared" ref="I56:I60" si="25">H56*10.764</f>
        <v>2583.3599999999997</v>
      </c>
      <c r="J56" s="72"/>
      <c r="K56" s="72">
        <v>1990</v>
      </c>
      <c r="L56" s="72">
        <v>2022</v>
      </c>
      <c r="M56" s="72">
        <f t="shared" si="14"/>
        <v>32</v>
      </c>
      <c r="N56" s="90">
        <v>60</v>
      </c>
      <c r="O56" s="72">
        <v>0.05</v>
      </c>
      <c r="P56" s="109">
        <f t="shared" si="15"/>
        <v>1.5833333333333331E-2</v>
      </c>
      <c r="Q56" s="74">
        <v>1500</v>
      </c>
      <c r="R56" s="74">
        <f t="shared" ref="R56:R89" si="26">Q56*10.7639</f>
        <v>16145.849999999999</v>
      </c>
      <c r="S56" s="74">
        <f t="shared" si="16"/>
        <v>3875003.9999999995</v>
      </c>
      <c r="T56" s="72">
        <f t="shared" si="17"/>
        <v>1963335.3599999994</v>
      </c>
      <c r="U56" s="72">
        <f t="shared" si="18"/>
        <v>1911668.6400000001</v>
      </c>
      <c r="V56" s="72">
        <v>0.05</v>
      </c>
      <c r="W56" s="72">
        <f t="shared" si="19"/>
        <v>2007252.0720000002</v>
      </c>
      <c r="AA56" s="132">
        <f>SUM(W56:W60)</f>
        <v>3974359.10256</v>
      </c>
      <c r="AB56">
        <f>SUM(S56:S60)</f>
        <v>11680984.279999999</v>
      </c>
    </row>
    <row r="57" spans="2:28" ht="15" customHeight="1" x14ac:dyDescent="0.25">
      <c r="B57" s="72">
        <v>124</v>
      </c>
      <c r="D57" s="72" t="s">
        <v>58</v>
      </c>
      <c r="E57" s="72" t="s">
        <v>17</v>
      </c>
      <c r="F57" s="72"/>
      <c r="G57" s="72"/>
      <c r="H57" s="72">
        <v>294</v>
      </c>
      <c r="I57" s="72">
        <f t="shared" si="25"/>
        <v>3164.616</v>
      </c>
      <c r="J57" s="72"/>
      <c r="K57" s="72">
        <v>1990</v>
      </c>
      <c r="L57" s="72">
        <v>2022</v>
      </c>
      <c r="M57" s="72">
        <f t="shared" si="14"/>
        <v>32</v>
      </c>
      <c r="N57" s="90">
        <v>40</v>
      </c>
      <c r="O57" s="72">
        <v>0.05</v>
      </c>
      <c r="P57" s="109">
        <f t="shared" si="15"/>
        <v>2.375E-2</v>
      </c>
      <c r="Q57" s="74">
        <v>700</v>
      </c>
      <c r="R57" s="74">
        <f t="shared" si="26"/>
        <v>7534.73</v>
      </c>
      <c r="S57" s="74">
        <f t="shared" si="16"/>
        <v>2215210.6199999996</v>
      </c>
      <c r="T57" s="72">
        <f t="shared" si="17"/>
        <v>1683560.0711999997</v>
      </c>
      <c r="U57" s="72">
        <f t="shared" si="18"/>
        <v>531650.54879999999</v>
      </c>
      <c r="V57" s="72">
        <v>0.05</v>
      </c>
      <c r="W57" s="72">
        <f t="shared" si="19"/>
        <v>558233.07623999997</v>
      </c>
      <c r="AA57" s="132"/>
    </row>
    <row r="58" spans="2:28" ht="15" customHeight="1" x14ac:dyDescent="0.25">
      <c r="B58" s="72">
        <v>125</v>
      </c>
      <c r="D58" s="72" t="s">
        <v>59</v>
      </c>
      <c r="E58" s="72" t="s">
        <v>17</v>
      </c>
      <c r="F58" s="72"/>
      <c r="G58" s="72"/>
      <c r="H58" s="72">
        <v>294</v>
      </c>
      <c r="I58" s="72">
        <f t="shared" si="25"/>
        <v>3164.616</v>
      </c>
      <c r="J58" s="72"/>
      <c r="K58" s="72">
        <v>1990</v>
      </c>
      <c r="L58" s="72">
        <v>2022</v>
      </c>
      <c r="M58" s="72">
        <f t="shared" si="14"/>
        <v>32</v>
      </c>
      <c r="N58" s="90">
        <v>40</v>
      </c>
      <c r="O58" s="72">
        <v>0.05</v>
      </c>
      <c r="P58" s="109">
        <f t="shared" si="15"/>
        <v>2.375E-2</v>
      </c>
      <c r="Q58" s="74">
        <v>700</v>
      </c>
      <c r="R58" s="74">
        <f t="shared" si="26"/>
        <v>7534.73</v>
      </c>
      <c r="S58" s="74">
        <f>R58*H58</f>
        <v>2215210.6199999996</v>
      </c>
      <c r="T58" s="72">
        <f t="shared" si="17"/>
        <v>1683560.0711999997</v>
      </c>
      <c r="U58" s="72">
        <f t="shared" si="18"/>
        <v>531650.54879999999</v>
      </c>
      <c r="V58" s="72">
        <v>0.05</v>
      </c>
      <c r="W58" s="72">
        <f t="shared" si="19"/>
        <v>558233.07623999997</v>
      </c>
      <c r="AA58" s="132"/>
    </row>
    <row r="59" spans="2:28" ht="15" customHeight="1" x14ac:dyDescent="0.25">
      <c r="B59" s="72">
        <v>126</v>
      </c>
      <c r="D59" s="72" t="s">
        <v>60</v>
      </c>
      <c r="E59" s="72" t="s">
        <v>17</v>
      </c>
      <c r="F59" s="72"/>
      <c r="G59" s="72"/>
      <c r="H59" s="72">
        <v>280</v>
      </c>
      <c r="I59" s="72">
        <f t="shared" si="25"/>
        <v>3013.9199999999996</v>
      </c>
      <c r="J59" s="72"/>
      <c r="K59" s="72">
        <v>1990</v>
      </c>
      <c r="L59" s="72">
        <v>2022</v>
      </c>
      <c r="M59" s="72">
        <f t="shared" si="14"/>
        <v>32</v>
      </c>
      <c r="N59" s="90">
        <v>40</v>
      </c>
      <c r="O59" s="72">
        <v>0.05</v>
      </c>
      <c r="P59" s="109">
        <f t="shared" si="15"/>
        <v>2.375E-2</v>
      </c>
      <c r="Q59" s="74">
        <v>700</v>
      </c>
      <c r="R59" s="74">
        <f t="shared" si="26"/>
        <v>7534.73</v>
      </c>
      <c r="S59" s="74">
        <f t="shared" si="16"/>
        <v>2109724.4</v>
      </c>
      <c r="T59" s="72">
        <f t="shared" si="17"/>
        <v>1603390.544</v>
      </c>
      <c r="U59" s="72">
        <f t="shared" si="18"/>
        <v>506333.85599999991</v>
      </c>
      <c r="V59" s="72">
        <v>0.05</v>
      </c>
      <c r="W59" s="72">
        <f t="shared" si="19"/>
        <v>531650.54879999987</v>
      </c>
      <c r="AA59" s="132"/>
    </row>
    <row r="60" spans="2:28" ht="15" customHeight="1" x14ac:dyDescent="0.25">
      <c r="B60" s="72">
        <v>127</v>
      </c>
      <c r="D60" s="72" t="s">
        <v>61</v>
      </c>
      <c r="E60" s="72" t="s">
        <v>17</v>
      </c>
      <c r="F60" s="72"/>
      <c r="G60" s="72"/>
      <c r="H60" s="72">
        <v>168</v>
      </c>
      <c r="I60" s="72">
        <f t="shared" si="25"/>
        <v>1808.3519999999999</v>
      </c>
      <c r="J60" s="72"/>
      <c r="K60" s="72">
        <v>1990</v>
      </c>
      <c r="L60" s="72">
        <v>2022</v>
      </c>
      <c r="M60" s="72">
        <f t="shared" si="14"/>
        <v>32</v>
      </c>
      <c r="N60" s="90">
        <v>40</v>
      </c>
      <c r="O60" s="72">
        <v>0.05</v>
      </c>
      <c r="P60" s="109">
        <f t="shared" si="15"/>
        <v>2.375E-2</v>
      </c>
      <c r="Q60" s="74">
        <v>700</v>
      </c>
      <c r="R60" s="74">
        <f t="shared" si="26"/>
        <v>7534.73</v>
      </c>
      <c r="S60" s="74">
        <f t="shared" si="16"/>
        <v>1265834.6399999999</v>
      </c>
      <c r="T60" s="72">
        <f t="shared" si="17"/>
        <v>962034.3263999999</v>
      </c>
      <c r="U60" s="72">
        <f t="shared" si="18"/>
        <v>303800.31359999999</v>
      </c>
      <c r="V60" s="72">
        <v>0.05</v>
      </c>
      <c r="W60" s="72">
        <f t="shared" si="19"/>
        <v>318990.32928000001</v>
      </c>
      <c r="AA60" s="132"/>
    </row>
    <row r="61" spans="2:28" ht="15" customHeight="1" x14ac:dyDescent="0.25">
      <c r="B61" s="72">
        <v>134</v>
      </c>
      <c r="D61" s="124" t="s">
        <v>239</v>
      </c>
      <c r="E61" s="124"/>
      <c r="F61" s="124"/>
      <c r="G61" s="124"/>
      <c r="H61" s="124"/>
      <c r="I61" s="124"/>
      <c r="J61" s="124"/>
      <c r="K61" s="124"/>
      <c r="L61" s="124"/>
      <c r="M61" s="124"/>
      <c r="N61" s="124"/>
      <c r="O61" s="124"/>
      <c r="P61" s="124"/>
      <c r="Q61" s="124"/>
      <c r="R61" s="124"/>
      <c r="S61" s="124"/>
      <c r="T61" s="124"/>
      <c r="U61" s="124"/>
      <c r="V61" s="124"/>
      <c r="W61" s="124"/>
    </row>
    <row r="62" spans="2:28" ht="15" customHeight="1" x14ac:dyDescent="0.25">
      <c r="B62" s="72">
        <v>135</v>
      </c>
      <c r="D62" s="72" t="s">
        <v>53</v>
      </c>
      <c r="E62" s="72" t="s">
        <v>17</v>
      </c>
      <c r="F62" s="72"/>
      <c r="G62" s="72"/>
      <c r="H62" s="72">
        <v>195</v>
      </c>
      <c r="I62" s="72">
        <f>H62*10.764</f>
        <v>2098.98</v>
      </c>
      <c r="J62" s="72"/>
      <c r="K62" s="72">
        <v>1990</v>
      </c>
      <c r="L62" s="72">
        <v>2022</v>
      </c>
      <c r="M62" s="72">
        <f>L62-K62</f>
        <v>32</v>
      </c>
      <c r="N62" s="90">
        <v>40</v>
      </c>
      <c r="O62" s="72">
        <v>0.05</v>
      </c>
      <c r="P62" s="109">
        <f t="shared" ref="P62:P101" si="27">(1-O62)/N62</f>
        <v>2.375E-2</v>
      </c>
      <c r="Q62" s="74">
        <v>700</v>
      </c>
      <c r="R62" s="74">
        <f t="shared" si="26"/>
        <v>7534.73</v>
      </c>
      <c r="S62" s="74">
        <f t="shared" ref="S62:S101" si="28">R62*H62</f>
        <v>1469272.3499999999</v>
      </c>
      <c r="T62" s="72">
        <f t="shared" ref="T62:T101" si="29">S62*P62*M62</f>
        <v>1116646.9859999998</v>
      </c>
      <c r="U62" s="72">
        <f t="shared" ref="U62:U100" si="30">MAX(S62-T62,0)</f>
        <v>352625.36400000006</v>
      </c>
      <c r="V62" s="72">
        <v>0.05</v>
      </c>
      <c r="W62" s="72">
        <f t="shared" ref="W62:W101" si="31">IF(U62&gt;O62*S62,U62*(1+V62),S62*O62)</f>
        <v>370256.63220000005</v>
      </c>
      <c r="AA62" s="132">
        <f>SUM(W62:W64)</f>
        <v>1993214.8700100002</v>
      </c>
      <c r="AB62">
        <f>SUM(S62:S64)</f>
        <v>7909582.817499999</v>
      </c>
    </row>
    <row r="63" spans="2:28" ht="15" customHeight="1" x14ac:dyDescent="0.25">
      <c r="B63" s="72">
        <v>136</v>
      </c>
      <c r="D63" s="72" t="s">
        <v>54</v>
      </c>
      <c r="E63" s="72" t="s">
        <v>17</v>
      </c>
      <c r="F63" s="72"/>
      <c r="G63" s="72"/>
      <c r="H63" s="72">
        <v>780</v>
      </c>
      <c r="I63" s="72">
        <f t="shared" ref="I63:I64" si="32">H63*10.764</f>
        <v>8395.92</v>
      </c>
      <c r="J63" s="72"/>
      <c r="K63" s="72">
        <v>1990</v>
      </c>
      <c r="L63" s="72">
        <v>2022</v>
      </c>
      <c r="M63" s="72">
        <f t="shared" ref="M63:M101" si="33">L63-K63</f>
        <v>32</v>
      </c>
      <c r="N63" s="90">
        <v>40</v>
      </c>
      <c r="O63" s="72">
        <v>0.05</v>
      </c>
      <c r="P63" s="109">
        <f t="shared" si="27"/>
        <v>2.375E-2</v>
      </c>
      <c r="Q63" s="74">
        <v>700</v>
      </c>
      <c r="R63" s="74">
        <f t="shared" si="26"/>
        <v>7534.73</v>
      </c>
      <c r="S63" s="74">
        <f t="shared" si="28"/>
        <v>5877089.3999999994</v>
      </c>
      <c r="T63" s="72">
        <f t="shared" si="29"/>
        <v>4466587.9439999992</v>
      </c>
      <c r="U63" s="72">
        <f t="shared" si="30"/>
        <v>1410501.4560000002</v>
      </c>
      <c r="V63" s="72">
        <v>0.05</v>
      </c>
      <c r="W63" s="72">
        <f t="shared" si="31"/>
        <v>1481026.5288000002</v>
      </c>
      <c r="AA63" s="132"/>
    </row>
    <row r="64" spans="2:28" ht="15" customHeight="1" x14ac:dyDescent="0.25">
      <c r="B64" s="72">
        <v>137</v>
      </c>
      <c r="D64" s="72" t="s">
        <v>55</v>
      </c>
      <c r="E64" s="72" t="s">
        <v>17</v>
      </c>
      <c r="F64" s="72"/>
      <c r="G64" s="72"/>
      <c r="H64" s="72">
        <v>74.75</v>
      </c>
      <c r="I64" s="72">
        <f t="shared" si="32"/>
        <v>804.60899999999992</v>
      </c>
      <c r="J64" s="72"/>
      <c r="K64" s="72">
        <v>1990</v>
      </c>
      <c r="L64" s="72">
        <v>2022</v>
      </c>
      <c r="M64" s="72">
        <f t="shared" si="33"/>
        <v>32</v>
      </c>
      <c r="N64" s="90">
        <v>40</v>
      </c>
      <c r="O64" s="72">
        <v>0.05</v>
      </c>
      <c r="P64" s="109">
        <f t="shared" si="27"/>
        <v>2.375E-2</v>
      </c>
      <c r="Q64" s="74">
        <v>700</v>
      </c>
      <c r="R64" s="74">
        <f t="shared" si="26"/>
        <v>7534.73</v>
      </c>
      <c r="S64" s="74">
        <f t="shared" si="28"/>
        <v>563221.0675</v>
      </c>
      <c r="T64" s="72">
        <f t="shared" si="29"/>
        <v>428048.01130000001</v>
      </c>
      <c r="U64" s="72">
        <f t="shared" si="30"/>
        <v>135173.05619999999</v>
      </c>
      <c r="V64" s="72">
        <v>0.05</v>
      </c>
      <c r="W64" s="72">
        <f t="shared" si="31"/>
        <v>141931.70900999999</v>
      </c>
      <c r="AA64" s="132"/>
    </row>
    <row r="65" spans="2:28" ht="15" customHeight="1" x14ac:dyDescent="0.25">
      <c r="B65" s="72">
        <v>150</v>
      </c>
      <c r="D65" s="124" t="s">
        <v>240</v>
      </c>
      <c r="E65" s="124"/>
      <c r="F65" s="124"/>
      <c r="G65" s="124"/>
      <c r="H65" s="124"/>
      <c r="I65" s="124"/>
      <c r="J65" s="124"/>
      <c r="K65" s="124"/>
      <c r="L65" s="124"/>
      <c r="M65" s="124"/>
      <c r="N65" s="124"/>
      <c r="O65" s="124"/>
      <c r="P65" s="124"/>
      <c r="Q65" s="124"/>
      <c r="R65" s="124"/>
      <c r="S65" s="124"/>
      <c r="T65" s="124"/>
      <c r="U65" s="124"/>
      <c r="V65" s="124"/>
      <c r="W65" s="124"/>
    </row>
    <row r="66" spans="2:28" ht="14.25" customHeight="1" x14ac:dyDescent="0.25">
      <c r="B66" s="72">
        <v>154</v>
      </c>
      <c r="D66" s="72" t="s">
        <v>56</v>
      </c>
      <c r="E66" s="72" t="s">
        <v>17</v>
      </c>
      <c r="F66" s="72"/>
      <c r="G66" s="72"/>
      <c r="H66" s="72">
        <v>1050</v>
      </c>
      <c r="I66" s="72">
        <f t="shared" ref="I66:I72" si="34">H66*10.764</f>
        <v>11302.199999999999</v>
      </c>
      <c r="J66" s="72"/>
      <c r="K66" s="72">
        <v>1997</v>
      </c>
      <c r="L66" s="72">
        <v>2022</v>
      </c>
      <c r="M66" s="72">
        <f t="shared" si="33"/>
        <v>25</v>
      </c>
      <c r="N66" s="90">
        <v>40</v>
      </c>
      <c r="O66" s="72">
        <v>0.05</v>
      </c>
      <c r="P66" s="109">
        <f t="shared" si="27"/>
        <v>2.375E-2</v>
      </c>
      <c r="Q66" s="74">
        <v>700</v>
      </c>
      <c r="R66" s="74">
        <f t="shared" si="26"/>
        <v>7534.73</v>
      </c>
      <c r="S66" s="74">
        <f t="shared" si="28"/>
        <v>7911466.5</v>
      </c>
      <c r="T66" s="72">
        <f t="shared" si="29"/>
        <v>4697433.234375</v>
      </c>
      <c r="U66" s="72">
        <f t="shared" si="30"/>
        <v>3214033.265625</v>
      </c>
      <c r="V66" s="72">
        <v>0.05</v>
      </c>
      <c r="W66" s="72">
        <f t="shared" si="31"/>
        <v>3374734.9289062503</v>
      </c>
      <c r="AA66" s="132">
        <f>SUM(W66:W72)</f>
        <v>75325708.289343745</v>
      </c>
      <c r="AB66">
        <f>SUM(S66:S72)</f>
        <v>121309153</v>
      </c>
    </row>
    <row r="67" spans="2:28" ht="15" customHeight="1" x14ac:dyDescent="0.25">
      <c r="B67" s="72">
        <v>160</v>
      </c>
      <c r="D67" s="72" t="s">
        <v>62</v>
      </c>
      <c r="E67" s="72" t="s">
        <v>17</v>
      </c>
      <c r="F67" s="72"/>
      <c r="G67" s="72"/>
      <c r="H67" s="72">
        <v>1325</v>
      </c>
      <c r="I67" s="72">
        <f t="shared" si="34"/>
        <v>14262.3</v>
      </c>
      <c r="J67" s="72"/>
      <c r="K67" s="72">
        <v>1997</v>
      </c>
      <c r="L67" s="72">
        <v>2022</v>
      </c>
      <c r="M67" s="72">
        <f t="shared" si="33"/>
        <v>25</v>
      </c>
      <c r="N67" s="90">
        <v>40</v>
      </c>
      <c r="O67" s="72">
        <v>0.05</v>
      </c>
      <c r="P67" s="109">
        <f t="shared" si="27"/>
        <v>2.375E-2</v>
      </c>
      <c r="Q67" s="74">
        <v>700</v>
      </c>
      <c r="R67" s="74">
        <f t="shared" si="26"/>
        <v>7534.73</v>
      </c>
      <c r="S67" s="74">
        <f t="shared" si="28"/>
        <v>9983517.25</v>
      </c>
      <c r="T67" s="72">
        <f t="shared" si="29"/>
        <v>5927713.3671875</v>
      </c>
      <c r="U67" s="72">
        <f t="shared" si="30"/>
        <v>4055803.8828125</v>
      </c>
      <c r="V67" s="72">
        <v>0.05</v>
      </c>
      <c r="W67" s="72">
        <f t="shared" si="31"/>
        <v>4258594.0769531252</v>
      </c>
      <c r="AA67" s="132"/>
    </row>
    <row r="68" spans="2:28" ht="15" customHeight="1" x14ac:dyDescent="0.25">
      <c r="B68" s="72">
        <v>161</v>
      </c>
      <c r="D68" s="72" t="s">
        <v>63</v>
      </c>
      <c r="E68" s="72" t="s">
        <v>17</v>
      </c>
      <c r="F68" s="72"/>
      <c r="G68" s="72"/>
      <c r="H68" s="72">
        <v>1325</v>
      </c>
      <c r="I68" s="72">
        <f t="shared" si="34"/>
        <v>14262.3</v>
      </c>
      <c r="J68" s="72"/>
      <c r="K68" s="72">
        <v>1997</v>
      </c>
      <c r="L68" s="72">
        <v>2022</v>
      </c>
      <c r="M68" s="72">
        <f t="shared" si="33"/>
        <v>25</v>
      </c>
      <c r="N68" s="90">
        <v>40</v>
      </c>
      <c r="O68" s="72">
        <v>0.05</v>
      </c>
      <c r="P68" s="109">
        <f t="shared" si="27"/>
        <v>2.375E-2</v>
      </c>
      <c r="Q68" s="74">
        <v>700</v>
      </c>
      <c r="R68" s="74">
        <f t="shared" si="26"/>
        <v>7534.73</v>
      </c>
      <c r="S68" s="74">
        <f t="shared" si="28"/>
        <v>9983517.25</v>
      </c>
      <c r="T68" s="72">
        <f t="shared" si="29"/>
        <v>5927713.3671875</v>
      </c>
      <c r="U68" s="72">
        <f t="shared" si="30"/>
        <v>4055803.8828125</v>
      </c>
      <c r="V68" s="72">
        <v>0.05</v>
      </c>
      <c r="W68" s="72">
        <f t="shared" si="31"/>
        <v>4258594.0769531252</v>
      </c>
      <c r="AA68" s="132"/>
    </row>
    <row r="69" spans="2:28" ht="15" customHeight="1" x14ac:dyDescent="0.25">
      <c r="B69" s="72">
        <v>162</v>
      </c>
      <c r="D69" s="72" t="s">
        <v>64</v>
      </c>
      <c r="E69" s="72" t="s">
        <v>17</v>
      </c>
      <c r="F69" s="72"/>
      <c r="G69" s="72"/>
      <c r="H69" s="72">
        <v>1325</v>
      </c>
      <c r="I69" s="72">
        <f t="shared" si="34"/>
        <v>14262.3</v>
      </c>
      <c r="J69" s="72"/>
      <c r="K69" s="72">
        <v>1997</v>
      </c>
      <c r="L69" s="72">
        <v>2022</v>
      </c>
      <c r="M69" s="72">
        <f t="shared" si="33"/>
        <v>25</v>
      </c>
      <c r="N69" s="90">
        <v>40</v>
      </c>
      <c r="O69" s="72">
        <v>0.05</v>
      </c>
      <c r="P69" s="109">
        <f t="shared" si="27"/>
        <v>2.375E-2</v>
      </c>
      <c r="Q69" s="74">
        <v>700</v>
      </c>
      <c r="R69" s="74">
        <f t="shared" si="26"/>
        <v>7534.73</v>
      </c>
      <c r="S69" s="74">
        <f t="shared" si="28"/>
        <v>9983517.25</v>
      </c>
      <c r="T69" s="72">
        <f t="shared" si="29"/>
        <v>5927713.3671875</v>
      </c>
      <c r="U69" s="72">
        <f t="shared" si="30"/>
        <v>4055803.8828125</v>
      </c>
      <c r="V69" s="72">
        <v>0.05</v>
      </c>
      <c r="W69" s="72">
        <f t="shared" si="31"/>
        <v>4258594.0769531252</v>
      </c>
      <c r="AA69" s="132"/>
    </row>
    <row r="70" spans="2:28" ht="15" customHeight="1" x14ac:dyDescent="0.25">
      <c r="B70" s="72">
        <v>163</v>
      </c>
      <c r="D70" s="72" t="s">
        <v>65</v>
      </c>
      <c r="E70" s="72" t="s">
        <v>17</v>
      </c>
      <c r="F70" s="72"/>
      <c r="G70" s="72"/>
      <c r="H70" s="72">
        <v>1325</v>
      </c>
      <c r="I70" s="72">
        <f t="shared" si="34"/>
        <v>14262.3</v>
      </c>
      <c r="J70" s="72"/>
      <c r="K70" s="72">
        <v>2005</v>
      </c>
      <c r="L70" s="72">
        <v>2022</v>
      </c>
      <c r="M70" s="72">
        <f t="shared" si="33"/>
        <v>17</v>
      </c>
      <c r="N70" s="90">
        <v>40</v>
      </c>
      <c r="O70" s="72">
        <v>0.05</v>
      </c>
      <c r="P70" s="109">
        <f t="shared" si="27"/>
        <v>2.375E-2</v>
      </c>
      <c r="Q70" s="74">
        <v>700</v>
      </c>
      <c r="R70" s="74">
        <f t="shared" si="26"/>
        <v>7534.73</v>
      </c>
      <c r="S70" s="74">
        <f t="shared" si="28"/>
        <v>9983517.25</v>
      </c>
      <c r="T70" s="72">
        <f t="shared" si="29"/>
        <v>4030845.0896875001</v>
      </c>
      <c r="U70" s="72">
        <f t="shared" si="30"/>
        <v>5952672.1603124999</v>
      </c>
      <c r="V70" s="72">
        <v>0.05</v>
      </c>
      <c r="W70" s="72">
        <f t="shared" si="31"/>
        <v>6250305.7683281247</v>
      </c>
      <c r="AA70" s="132"/>
    </row>
    <row r="71" spans="2:28" x14ac:dyDescent="0.25">
      <c r="B71" s="72">
        <v>164</v>
      </c>
      <c r="D71" s="72" t="s">
        <v>66</v>
      </c>
      <c r="E71" s="72" t="s">
        <v>30</v>
      </c>
      <c r="F71" s="72"/>
      <c r="G71" s="72"/>
      <c r="H71" s="72">
        <v>4000</v>
      </c>
      <c r="I71" s="72">
        <f t="shared" si="34"/>
        <v>43056</v>
      </c>
      <c r="J71" s="72"/>
      <c r="K71" s="72">
        <v>2000</v>
      </c>
      <c r="L71" s="72">
        <v>2022</v>
      </c>
      <c r="M71" s="72">
        <f t="shared" si="33"/>
        <v>22</v>
      </c>
      <c r="N71" s="90">
        <v>60</v>
      </c>
      <c r="O71" s="72">
        <v>0.05</v>
      </c>
      <c r="P71" s="109">
        <f t="shared" si="27"/>
        <v>1.5833333333333331E-2</v>
      </c>
      <c r="Q71" s="74">
        <v>1500</v>
      </c>
      <c r="R71" s="74">
        <f t="shared" si="26"/>
        <v>16145.849999999999</v>
      </c>
      <c r="S71" s="74">
        <f t="shared" si="28"/>
        <v>64583399.999999993</v>
      </c>
      <c r="T71" s="72">
        <f t="shared" si="29"/>
        <v>22496550.999999996</v>
      </c>
      <c r="U71" s="72">
        <f t="shared" si="30"/>
        <v>42086849</v>
      </c>
      <c r="V71" s="72">
        <v>0.05</v>
      </c>
      <c r="W71" s="72">
        <f t="shared" si="31"/>
        <v>44191191.450000003</v>
      </c>
      <c r="AA71" s="132"/>
    </row>
    <row r="72" spans="2:28" x14ac:dyDescent="0.25">
      <c r="B72" s="72">
        <v>165</v>
      </c>
      <c r="D72" s="72" t="s">
        <v>67</v>
      </c>
      <c r="E72" s="72" t="s">
        <v>30</v>
      </c>
      <c r="F72" s="72"/>
      <c r="G72" s="72"/>
      <c r="H72" s="72">
        <v>550</v>
      </c>
      <c r="I72" s="72">
        <f t="shared" si="34"/>
        <v>5920.2</v>
      </c>
      <c r="J72" s="72"/>
      <c r="K72" s="72">
        <v>2018</v>
      </c>
      <c r="L72" s="72">
        <v>2022</v>
      </c>
      <c r="M72" s="72">
        <f t="shared" si="33"/>
        <v>4</v>
      </c>
      <c r="N72" s="90">
        <v>60</v>
      </c>
      <c r="O72" s="72">
        <v>0.05</v>
      </c>
      <c r="P72" s="109">
        <f t="shared" si="27"/>
        <v>1.5833333333333331E-2</v>
      </c>
      <c r="Q72" s="74">
        <v>1500</v>
      </c>
      <c r="R72" s="74">
        <f t="shared" si="26"/>
        <v>16145.849999999999</v>
      </c>
      <c r="S72" s="74">
        <f t="shared" si="28"/>
        <v>8880217.5</v>
      </c>
      <c r="T72" s="72">
        <f t="shared" si="29"/>
        <v>562413.77499999991</v>
      </c>
      <c r="U72" s="72">
        <f t="shared" si="30"/>
        <v>8317803.7249999996</v>
      </c>
      <c r="V72" s="72">
        <v>0.05</v>
      </c>
      <c r="W72" s="72">
        <f t="shared" si="31"/>
        <v>8733693.9112500008</v>
      </c>
      <c r="AA72" s="132"/>
    </row>
    <row r="73" spans="2:28" ht="15" customHeight="1" x14ac:dyDescent="0.25">
      <c r="B73" s="72">
        <v>166</v>
      </c>
      <c r="D73" s="124" t="s">
        <v>68</v>
      </c>
      <c r="E73" s="124"/>
      <c r="F73" s="124"/>
      <c r="G73" s="124"/>
      <c r="H73" s="124"/>
      <c r="I73" s="124"/>
      <c r="J73" s="124"/>
      <c r="K73" s="124"/>
      <c r="L73" s="124"/>
      <c r="M73" s="124"/>
      <c r="N73" s="124"/>
      <c r="O73" s="124"/>
      <c r="P73" s="124"/>
      <c r="Q73" s="124"/>
      <c r="R73" s="124"/>
      <c r="S73" s="124"/>
      <c r="T73" s="124"/>
      <c r="U73" s="124"/>
      <c r="V73" s="124"/>
      <c r="W73" s="124"/>
    </row>
    <row r="74" spans="2:28" x14ac:dyDescent="0.25">
      <c r="B74" s="72">
        <v>167</v>
      </c>
      <c r="D74" s="72" t="s">
        <v>70</v>
      </c>
      <c r="E74" s="72" t="s">
        <v>30</v>
      </c>
      <c r="F74" s="72"/>
      <c r="G74" s="72"/>
      <c r="H74" s="72">
        <v>450</v>
      </c>
      <c r="I74" s="72">
        <f>H74*10.764</f>
        <v>4843.7999999999993</v>
      </c>
      <c r="J74" s="72"/>
      <c r="K74" s="72">
        <v>2005</v>
      </c>
      <c r="L74" s="72">
        <v>2022</v>
      </c>
      <c r="M74" s="72">
        <f t="shared" si="33"/>
        <v>17</v>
      </c>
      <c r="N74" s="90">
        <v>60</v>
      </c>
      <c r="O74" s="72">
        <v>0.05</v>
      </c>
      <c r="P74" s="110">
        <f t="shared" si="27"/>
        <v>1.5833333333333331E-2</v>
      </c>
      <c r="Q74" s="74">
        <v>1500</v>
      </c>
      <c r="R74" s="74">
        <f t="shared" si="26"/>
        <v>16145.849999999999</v>
      </c>
      <c r="S74" s="74">
        <f t="shared" si="28"/>
        <v>7265632.4999999991</v>
      </c>
      <c r="T74" s="72">
        <f t="shared" si="29"/>
        <v>1955666.0812499993</v>
      </c>
      <c r="U74" s="72">
        <f t="shared" si="30"/>
        <v>5309966.4187499993</v>
      </c>
      <c r="V74" s="72">
        <v>0.05</v>
      </c>
      <c r="W74" s="72">
        <f t="shared" si="31"/>
        <v>5575464.7396874996</v>
      </c>
      <c r="AA74" s="132">
        <f>SUM(W74:W80)</f>
        <v>53232104.558587499</v>
      </c>
      <c r="AB74">
        <f>SUM(S74:S80)</f>
        <v>83293210.979999989</v>
      </c>
    </row>
    <row r="75" spans="2:28" x14ac:dyDescent="0.25">
      <c r="B75" s="72">
        <v>168</v>
      </c>
      <c r="D75" s="72" t="s">
        <v>71</v>
      </c>
      <c r="E75" s="72" t="s">
        <v>30</v>
      </c>
      <c r="F75" s="72"/>
      <c r="G75" s="72"/>
      <c r="H75" s="72">
        <v>192</v>
      </c>
      <c r="I75" s="72">
        <f t="shared" ref="I75:I80" si="35">H75*10.764</f>
        <v>2066.6880000000001</v>
      </c>
      <c r="J75" s="72"/>
      <c r="K75" s="72">
        <v>1990</v>
      </c>
      <c r="L75" s="72">
        <v>2022</v>
      </c>
      <c r="M75" s="72">
        <f t="shared" si="33"/>
        <v>32</v>
      </c>
      <c r="N75" s="90">
        <v>60</v>
      </c>
      <c r="O75" s="72">
        <v>0.05</v>
      </c>
      <c r="P75" s="110">
        <f t="shared" si="27"/>
        <v>1.5833333333333331E-2</v>
      </c>
      <c r="Q75" s="74">
        <v>1500</v>
      </c>
      <c r="R75" s="74">
        <f t="shared" si="26"/>
        <v>16145.849999999999</v>
      </c>
      <c r="S75" s="74">
        <f t="shared" si="28"/>
        <v>3100003.1999999997</v>
      </c>
      <c r="T75" s="72">
        <f t="shared" si="29"/>
        <v>1570668.2879999997</v>
      </c>
      <c r="U75" s="72">
        <f t="shared" si="30"/>
        <v>1529334.912</v>
      </c>
      <c r="V75" s="72">
        <v>0.05</v>
      </c>
      <c r="W75" s="72">
        <f t="shared" si="31"/>
        <v>1605801.6576</v>
      </c>
      <c r="AA75" s="132"/>
    </row>
    <row r="76" spans="2:28" x14ac:dyDescent="0.25">
      <c r="B76" s="72">
        <v>169</v>
      </c>
      <c r="D76" s="72" t="s">
        <v>72</v>
      </c>
      <c r="E76" s="72" t="s">
        <v>30</v>
      </c>
      <c r="F76" s="72"/>
      <c r="G76" s="72"/>
      <c r="H76" s="72">
        <v>792</v>
      </c>
      <c r="I76" s="72">
        <f t="shared" si="35"/>
        <v>8525.0879999999997</v>
      </c>
      <c r="J76" s="72"/>
      <c r="K76" s="72">
        <v>1990</v>
      </c>
      <c r="L76" s="72">
        <v>2022</v>
      </c>
      <c r="M76" s="72">
        <f t="shared" si="33"/>
        <v>32</v>
      </c>
      <c r="N76" s="90">
        <v>60</v>
      </c>
      <c r="O76" s="72">
        <v>0.05</v>
      </c>
      <c r="P76" s="110">
        <f t="shared" si="27"/>
        <v>1.5833333333333331E-2</v>
      </c>
      <c r="Q76" s="74">
        <v>1500</v>
      </c>
      <c r="R76" s="74">
        <f t="shared" si="26"/>
        <v>16145.849999999999</v>
      </c>
      <c r="S76" s="74">
        <f t="shared" si="28"/>
        <v>12787513.199999999</v>
      </c>
      <c r="T76" s="72">
        <f t="shared" si="29"/>
        <v>6479006.6879999992</v>
      </c>
      <c r="U76" s="72">
        <f t="shared" si="30"/>
        <v>6308506.5120000001</v>
      </c>
      <c r="V76" s="72">
        <v>0.05</v>
      </c>
      <c r="W76" s="72">
        <f t="shared" si="31"/>
        <v>6623931.8376000002</v>
      </c>
      <c r="AA76" s="132"/>
    </row>
    <row r="77" spans="2:28" x14ac:dyDescent="0.25">
      <c r="B77" s="72">
        <v>170</v>
      </c>
      <c r="D77" s="72" t="s">
        <v>73</v>
      </c>
      <c r="E77" s="72" t="s">
        <v>30</v>
      </c>
      <c r="F77" s="72"/>
      <c r="G77" s="72"/>
      <c r="H77" s="72">
        <v>1294.8000000000002</v>
      </c>
      <c r="I77" s="72">
        <f t="shared" si="35"/>
        <v>13937.227200000001</v>
      </c>
      <c r="J77" s="72"/>
      <c r="K77" s="72">
        <v>1997</v>
      </c>
      <c r="L77" s="72">
        <v>2022</v>
      </c>
      <c r="M77" s="72">
        <f t="shared" si="33"/>
        <v>25</v>
      </c>
      <c r="N77" s="90">
        <v>60</v>
      </c>
      <c r="O77" s="72">
        <v>0.05</v>
      </c>
      <c r="P77" s="110">
        <f t="shared" si="27"/>
        <v>1.5833333333333331E-2</v>
      </c>
      <c r="Q77" s="74">
        <v>1500</v>
      </c>
      <c r="R77" s="74">
        <f t="shared" si="26"/>
        <v>16145.849999999999</v>
      </c>
      <c r="S77" s="74">
        <f t="shared" si="28"/>
        <v>20905646.580000002</v>
      </c>
      <c r="T77" s="72">
        <f t="shared" si="29"/>
        <v>8275151.7712499993</v>
      </c>
      <c r="U77" s="72">
        <f t="shared" si="30"/>
        <v>12630494.808750004</v>
      </c>
      <c r="V77" s="72">
        <v>0.05</v>
      </c>
      <c r="W77" s="72">
        <f t="shared" si="31"/>
        <v>13262019.549187504</v>
      </c>
      <c r="AA77" s="132"/>
    </row>
    <row r="78" spans="2:28" x14ac:dyDescent="0.25">
      <c r="B78" s="72">
        <v>171</v>
      </c>
      <c r="D78" s="72" t="s">
        <v>74</v>
      </c>
      <c r="E78" s="72" t="s">
        <v>30</v>
      </c>
      <c r="F78" s="72"/>
      <c r="G78" s="72"/>
      <c r="H78" s="72">
        <v>510</v>
      </c>
      <c r="I78" s="72">
        <f t="shared" si="35"/>
        <v>5489.6399999999994</v>
      </c>
      <c r="J78" s="72"/>
      <c r="K78" s="72">
        <v>1997</v>
      </c>
      <c r="L78" s="72">
        <v>2022</v>
      </c>
      <c r="M78" s="72">
        <f t="shared" si="33"/>
        <v>25</v>
      </c>
      <c r="N78" s="90">
        <v>60</v>
      </c>
      <c r="O78" s="72">
        <v>0.05</v>
      </c>
      <c r="P78" s="110">
        <f t="shared" si="27"/>
        <v>1.5833333333333331E-2</v>
      </c>
      <c r="Q78" s="74">
        <v>1500</v>
      </c>
      <c r="R78" s="74">
        <f t="shared" si="26"/>
        <v>16145.849999999999</v>
      </c>
      <c r="S78" s="74">
        <f t="shared" si="28"/>
        <v>8234383.4999999991</v>
      </c>
      <c r="T78" s="72">
        <f t="shared" si="29"/>
        <v>3259443.4687499995</v>
      </c>
      <c r="U78" s="72">
        <f t="shared" si="30"/>
        <v>4974940.03125</v>
      </c>
      <c r="V78" s="72">
        <v>0.05</v>
      </c>
      <c r="W78" s="72">
        <f t="shared" si="31"/>
        <v>5223687.0328125004</v>
      </c>
      <c r="AA78" s="132"/>
    </row>
    <row r="79" spans="2:28" x14ac:dyDescent="0.25">
      <c r="B79" s="72">
        <v>172</v>
      </c>
      <c r="D79" s="72" t="s">
        <v>75</v>
      </c>
      <c r="E79" s="72" t="s">
        <v>30</v>
      </c>
      <c r="F79" s="72"/>
      <c r="G79" s="72"/>
      <c r="H79" s="72">
        <v>1326</v>
      </c>
      <c r="I79" s="72">
        <f t="shared" si="35"/>
        <v>14273.063999999998</v>
      </c>
      <c r="J79" s="72"/>
      <c r="K79" s="72">
        <v>1997</v>
      </c>
      <c r="L79" s="72">
        <v>2022</v>
      </c>
      <c r="M79" s="72">
        <f t="shared" si="33"/>
        <v>25</v>
      </c>
      <c r="N79" s="90">
        <v>60</v>
      </c>
      <c r="O79" s="72">
        <v>0.05</v>
      </c>
      <c r="P79" s="110">
        <f t="shared" si="27"/>
        <v>1.5833333333333331E-2</v>
      </c>
      <c r="Q79" s="74">
        <v>1500</v>
      </c>
      <c r="R79" s="74">
        <f t="shared" si="26"/>
        <v>16145.849999999999</v>
      </c>
      <c r="S79" s="74">
        <f>R79*H79</f>
        <v>21409397.099999998</v>
      </c>
      <c r="T79" s="72">
        <f t="shared" si="29"/>
        <v>8474553.0187499989</v>
      </c>
      <c r="U79" s="72">
        <f t="shared" si="30"/>
        <v>12934844.081249999</v>
      </c>
      <c r="V79" s="72">
        <v>0.05</v>
      </c>
      <c r="W79" s="72">
        <f t="shared" si="31"/>
        <v>13581586.2853125</v>
      </c>
      <c r="AA79" s="132"/>
    </row>
    <row r="80" spans="2:28" x14ac:dyDescent="0.25">
      <c r="B80" s="72">
        <v>173</v>
      </c>
      <c r="D80" s="72" t="s">
        <v>76</v>
      </c>
      <c r="E80" s="72" t="s">
        <v>30</v>
      </c>
      <c r="F80" s="72"/>
      <c r="G80" s="72"/>
      <c r="H80" s="72">
        <v>594</v>
      </c>
      <c r="I80" s="72">
        <f t="shared" si="35"/>
        <v>6393.8159999999998</v>
      </c>
      <c r="J80" s="72"/>
      <c r="K80" s="72">
        <v>2005</v>
      </c>
      <c r="L80" s="72">
        <v>2022</v>
      </c>
      <c r="M80" s="72">
        <f t="shared" si="33"/>
        <v>17</v>
      </c>
      <c r="N80" s="90">
        <v>60</v>
      </c>
      <c r="O80" s="72">
        <v>0.05</v>
      </c>
      <c r="P80" s="110">
        <f t="shared" si="27"/>
        <v>1.5833333333333331E-2</v>
      </c>
      <c r="Q80" s="74">
        <v>1500</v>
      </c>
      <c r="R80" s="74">
        <f t="shared" si="26"/>
        <v>16145.849999999999</v>
      </c>
      <c r="S80" s="74">
        <f t="shared" si="28"/>
        <v>9590634.8999999985</v>
      </c>
      <c r="T80" s="72">
        <f t="shared" si="29"/>
        <v>2581479.2272499995</v>
      </c>
      <c r="U80" s="72">
        <f t="shared" si="30"/>
        <v>7009155.672749999</v>
      </c>
      <c r="V80" s="72">
        <v>0.05</v>
      </c>
      <c r="W80" s="72">
        <f t="shared" si="31"/>
        <v>7359613.4563874993</v>
      </c>
      <c r="AA80" s="132"/>
    </row>
    <row r="81" spans="2:28" ht="15" customHeight="1" x14ac:dyDescent="0.25">
      <c r="B81" s="72">
        <v>174</v>
      </c>
      <c r="D81" s="124" t="s">
        <v>77</v>
      </c>
      <c r="E81" s="124"/>
      <c r="F81" s="124"/>
      <c r="G81" s="124"/>
      <c r="H81" s="124"/>
      <c r="I81" s="124"/>
      <c r="J81" s="124"/>
      <c r="K81" s="124"/>
      <c r="L81" s="124"/>
      <c r="M81" s="124"/>
      <c r="N81" s="124"/>
      <c r="O81" s="124"/>
      <c r="P81" s="124"/>
      <c r="Q81" s="124"/>
      <c r="R81" s="124"/>
      <c r="S81" s="124"/>
      <c r="T81" s="124"/>
      <c r="U81" s="124"/>
      <c r="V81" s="124"/>
      <c r="W81" s="124"/>
    </row>
    <row r="82" spans="2:28" ht="15" customHeight="1" x14ac:dyDescent="0.25">
      <c r="B82" s="72">
        <v>175</v>
      </c>
      <c r="D82" s="72" t="s">
        <v>79</v>
      </c>
      <c r="E82" s="72" t="s">
        <v>17</v>
      </c>
      <c r="F82" s="72"/>
      <c r="G82" s="72"/>
      <c r="H82" s="72">
        <v>200</v>
      </c>
      <c r="I82" s="72">
        <f>H82*10.764</f>
        <v>2152.7999999999997</v>
      </c>
      <c r="J82" s="72"/>
      <c r="K82" s="72">
        <v>1990</v>
      </c>
      <c r="L82" s="72">
        <v>2022</v>
      </c>
      <c r="M82" s="72">
        <f t="shared" si="33"/>
        <v>32</v>
      </c>
      <c r="N82" s="90">
        <v>40</v>
      </c>
      <c r="O82" s="72">
        <v>0.05</v>
      </c>
      <c r="P82" s="109">
        <f t="shared" si="27"/>
        <v>2.375E-2</v>
      </c>
      <c r="Q82" s="74">
        <v>700</v>
      </c>
      <c r="R82" s="74">
        <f t="shared" si="26"/>
        <v>7534.73</v>
      </c>
      <c r="S82" s="74">
        <f t="shared" si="28"/>
        <v>1506946</v>
      </c>
      <c r="T82" s="72">
        <f t="shared" si="29"/>
        <v>1145278.96</v>
      </c>
      <c r="U82" s="72">
        <f t="shared" si="30"/>
        <v>361667.04000000004</v>
      </c>
      <c r="V82" s="72">
        <v>0.05</v>
      </c>
      <c r="W82" s="72">
        <f t="shared" si="31"/>
        <v>379750.39200000005</v>
      </c>
      <c r="AA82">
        <f>W82</f>
        <v>379750.39200000005</v>
      </c>
      <c r="AB82">
        <f>SUM(S82)</f>
        <v>1506946</v>
      </c>
    </row>
    <row r="83" spans="2:28" ht="15" customHeight="1" x14ac:dyDescent="0.25">
      <c r="B83" s="72">
        <v>176</v>
      </c>
      <c r="D83" s="124" t="s">
        <v>80</v>
      </c>
      <c r="E83" s="124"/>
      <c r="F83" s="124"/>
      <c r="G83" s="124"/>
      <c r="H83" s="124"/>
      <c r="I83" s="124"/>
      <c r="J83" s="124"/>
      <c r="K83" s="124"/>
      <c r="L83" s="124"/>
      <c r="M83" s="124"/>
      <c r="N83" s="124"/>
      <c r="O83" s="124"/>
      <c r="P83" s="124"/>
      <c r="Q83" s="124"/>
      <c r="R83" s="124"/>
      <c r="S83" s="124"/>
      <c r="T83" s="124"/>
      <c r="U83" s="124"/>
      <c r="V83" s="124"/>
      <c r="W83" s="124"/>
    </row>
    <row r="84" spans="2:28" ht="15" customHeight="1" x14ac:dyDescent="0.25">
      <c r="B84" s="72">
        <v>177</v>
      </c>
      <c r="D84" s="72" t="s">
        <v>81</v>
      </c>
      <c r="E84" s="72" t="s">
        <v>17</v>
      </c>
      <c r="F84" s="72"/>
      <c r="G84" s="72"/>
      <c r="H84" s="72">
        <v>300</v>
      </c>
      <c r="I84" s="72">
        <f>H84*10.764</f>
        <v>3229.2</v>
      </c>
      <c r="J84" s="72"/>
      <c r="K84" s="72">
        <v>1997</v>
      </c>
      <c r="L84" s="72">
        <v>2022</v>
      </c>
      <c r="M84" s="72">
        <f t="shared" si="33"/>
        <v>25</v>
      </c>
      <c r="N84" s="90">
        <v>40</v>
      </c>
      <c r="O84" s="72">
        <v>0.05</v>
      </c>
      <c r="P84" s="109">
        <f t="shared" si="27"/>
        <v>2.375E-2</v>
      </c>
      <c r="Q84" s="74">
        <v>700</v>
      </c>
      <c r="R84" s="74">
        <f t="shared" si="26"/>
        <v>7534.73</v>
      </c>
      <c r="S84" s="74">
        <f t="shared" si="28"/>
        <v>2260419</v>
      </c>
      <c r="T84" s="72">
        <f t="shared" si="29"/>
        <v>1342123.78125</v>
      </c>
      <c r="U84" s="72">
        <f t="shared" si="30"/>
        <v>918295.21875</v>
      </c>
      <c r="V84" s="72">
        <v>0.05</v>
      </c>
      <c r="W84" s="72">
        <f t="shared" si="31"/>
        <v>964209.97968750005</v>
      </c>
      <c r="AA84" s="132">
        <f>SUM(W84:W96)</f>
        <v>12434418.274317376</v>
      </c>
      <c r="AB84">
        <f>SUM(S84:S96)</f>
        <v>23798407.031350005</v>
      </c>
    </row>
    <row r="85" spans="2:28" ht="15" customHeight="1" x14ac:dyDescent="0.25">
      <c r="B85" s="72">
        <v>178</v>
      </c>
      <c r="D85" s="72" t="s">
        <v>82</v>
      </c>
      <c r="E85" s="72" t="s">
        <v>17</v>
      </c>
      <c r="F85" s="72"/>
      <c r="G85" s="72"/>
      <c r="H85" s="72">
        <v>315.40000000000003</v>
      </c>
      <c r="I85" s="72">
        <f t="shared" ref="I85:I96" si="36">H85*10.764</f>
        <v>3394.9656</v>
      </c>
      <c r="J85" s="72"/>
      <c r="K85" s="72">
        <v>1997</v>
      </c>
      <c r="L85" s="72">
        <v>2022</v>
      </c>
      <c r="M85" s="72">
        <f t="shared" si="33"/>
        <v>25</v>
      </c>
      <c r="N85" s="90">
        <v>40</v>
      </c>
      <c r="O85" s="72">
        <v>0.05</v>
      </c>
      <c r="P85" s="109">
        <f t="shared" si="27"/>
        <v>2.375E-2</v>
      </c>
      <c r="Q85" s="74">
        <v>700</v>
      </c>
      <c r="R85" s="74">
        <f t="shared" si="26"/>
        <v>7534.73</v>
      </c>
      <c r="S85" s="74">
        <f t="shared" si="28"/>
        <v>2376453.8420000002</v>
      </c>
      <c r="T85" s="72">
        <f t="shared" si="29"/>
        <v>1411019.4686875001</v>
      </c>
      <c r="U85" s="72">
        <f t="shared" si="30"/>
        <v>965434.37331250007</v>
      </c>
      <c r="V85" s="72">
        <v>0.05</v>
      </c>
      <c r="W85" s="72">
        <f t="shared" si="31"/>
        <v>1013706.0919781252</v>
      </c>
      <c r="AA85" s="132"/>
    </row>
    <row r="86" spans="2:28" ht="15" customHeight="1" x14ac:dyDescent="0.25">
      <c r="B86" s="72">
        <v>179</v>
      </c>
      <c r="D86" s="72" t="s">
        <v>83</v>
      </c>
      <c r="E86" s="72" t="s">
        <v>17</v>
      </c>
      <c r="F86" s="72"/>
      <c r="G86" s="72"/>
      <c r="H86" s="72">
        <v>315.40000000000003</v>
      </c>
      <c r="I86" s="72">
        <f t="shared" si="36"/>
        <v>3394.9656</v>
      </c>
      <c r="J86" s="72"/>
      <c r="K86" s="72">
        <v>1997</v>
      </c>
      <c r="L86" s="72">
        <v>2022</v>
      </c>
      <c r="M86" s="72">
        <f t="shared" si="33"/>
        <v>25</v>
      </c>
      <c r="N86" s="90">
        <v>40</v>
      </c>
      <c r="O86" s="72">
        <v>0.05</v>
      </c>
      <c r="P86" s="109">
        <f t="shared" si="27"/>
        <v>2.375E-2</v>
      </c>
      <c r="Q86" s="74">
        <v>700</v>
      </c>
      <c r="R86" s="74">
        <f t="shared" si="26"/>
        <v>7534.73</v>
      </c>
      <c r="S86" s="74">
        <f t="shared" si="28"/>
        <v>2376453.8420000002</v>
      </c>
      <c r="T86" s="72">
        <f t="shared" si="29"/>
        <v>1411019.4686875001</v>
      </c>
      <c r="U86" s="72">
        <f t="shared" si="30"/>
        <v>965434.37331250007</v>
      </c>
      <c r="V86" s="72">
        <v>0.05</v>
      </c>
      <c r="W86" s="72">
        <f t="shared" si="31"/>
        <v>1013706.0919781252</v>
      </c>
      <c r="AA86" s="132"/>
    </row>
    <row r="87" spans="2:28" ht="15" customHeight="1" x14ac:dyDescent="0.25">
      <c r="B87" s="72">
        <v>180</v>
      </c>
      <c r="D87" s="72" t="s">
        <v>84</v>
      </c>
      <c r="E87" s="72" t="s">
        <v>17</v>
      </c>
      <c r="F87" s="72"/>
      <c r="G87" s="72"/>
      <c r="H87" s="72">
        <v>315.40000000000003</v>
      </c>
      <c r="I87" s="72">
        <f t="shared" si="36"/>
        <v>3394.9656</v>
      </c>
      <c r="J87" s="72"/>
      <c r="K87" s="72">
        <v>1997</v>
      </c>
      <c r="L87" s="72">
        <v>2022</v>
      </c>
      <c r="M87" s="72">
        <f t="shared" si="33"/>
        <v>25</v>
      </c>
      <c r="N87" s="90">
        <v>40</v>
      </c>
      <c r="O87" s="72">
        <v>0.05</v>
      </c>
      <c r="P87" s="109">
        <f t="shared" si="27"/>
        <v>2.375E-2</v>
      </c>
      <c r="Q87" s="74">
        <v>700</v>
      </c>
      <c r="R87" s="74">
        <f t="shared" si="26"/>
        <v>7534.73</v>
      </c>
      <c r="S87" s="74">
        <f t="shared" si="28"/>
        <v>2376453.8420000002</v>
      </c>
      <c r="T87" s="72">
        <f t="shared" si="29"/>
        <v>1411019.4686875001</v>
      </c>
      <c r="U87" s="72">
        <f t="shared" si="30"/>
        <v>965434.37331250007</v>
      </c>
      <c r="V87" s="72">
        <v>0.05</v>
      </c>
      <c r="W87" s="72">
        <f t="shared" si="31"/>
        <v>1013706.0919781252</v>
      </c>
      <c r="AA87" s="132"/>
    </row>
    <row r="88" spans="2:28" ht="15" customHeight="1" x14ac:dyDescent="0.25">
      <c r="B88" s="72">
        <v>181</v>
      </c>
      <c r="D88" s="72" t="s">
        <v>85</v>
      </c>
      <c r="E88" s="72" t="s">
        <v>17</v>
      </c>
      <c r="F88" s="72"/>
      <c r="G88" s="72"/>
      <c r="H88" s="72">
        <v>315.40000000000003</v>
      </c>
      <c r="I88" s="72">
        <f t="shared" si="36"/>
        <v>3394.9656</v>
      </c>
      <c r="J88" s="72"/>
      <c r="K88" s="72">
        <v>1997</v>
      </c>
      <c r="L88" s="72">
        <v>2022</v>
      </c>
      <c r="M88" s="72">
        <f t="shared" si="33"/>
        <v>25</v>
      </c>
      <c r="N88" s="90">
        <v>40</v>
      </c>
      <c r="O88" s="72">
        <v>0.05</v>
      </c>
      <c r="P88" s="109">
        <f t="shared" si="27"/>
        <v>2.375E-2</v>
      </c>
      <c r="Q88" s="74">
        <v>700</v>
      </c>
      <c r="R88" s="74">
        <f t="shared" si="26"/>
        <v>7534.73</v>
      </c>
      <c r="S88" s="74">
        <f t="shared" si="28"/>
        <v>2376453.8420000002</v>
      </c>
      <c r="T88" s="72">
        <f t="shared" si="29"/>
        <v>1411019.4686875001</v>
      </c>
      <c r="U88" s="72">
        <f t="shared" si="30"/>
        <v>965434.37331250007</v>
      </c>
      <c r="V88" s="72">
        <v>0.05</v>
      </c>
      <c r="W88" s="72">
        <f t="shared" si="31"/>
        <v>1013706.0919781252</v>
      </c>
      <c r="AA88" s="132"/>
    </row>
    <row r="89" spans="2:28" ht="15" customHeight="1" x14ac:dyDescent="0.25">
      <c r="B89" s="72">
        <v>182</v>
      </c>
      <c r="D89" s="72" t="s">
        <v>86</v>
      </c>
      <c r="E89" s="72" t="s">
        <v>17</v>
      </c>
      <c r="F89" s="72"/>
      <c r="G89" s="72"/>
      <c r="H89" s="72">
        <v>315.40000000000003</v>
      </c>
      <c r="I89" s="72">
        <f t="shared" si="36"/>
        <v>3394.9656</v>
      </c>
      <c r="J89" s="72"/>
      <c r="K89" s="72">
        <v>1997</v>
      </c>
      <c r="L89" s="72">
        <v>2022</v>
      </c>
      <c r="M89" s="72">
        <f t="shared" si="33"/>
        <v>25</v>
      </c>
      <c r="N89" s="90">
        <v>40</v>
      </c>
      <c r="O89" s="72">
        <v>0.05</v>
      </c>
      <c r="P89" s="109">
        <f t="shared" si="27"/>
        <v>2.375E-2</v>
      </c>
      <c r="Q89" s="74">
        <v>700</v>
      </c>
      <c r="R89" s="74">
        <f t="shared" si="26"/>
        <v>7534.73</v>
      </c>
      <c r="S89" s="74">
        <f t="shared" si="28"/>
        <v>2376453.8420000002</v>
      </c>
      <c r="T89" s="72">
        <f t="shared" si="29"/>
        <v>1411019.4686875001</v>
      </c>
      <c r="U89" s="72">
        <f t="shared" si="30"/>
        <v>965434.37331250007</v>
      </c>
      <c r="V89" s="72">
        <v>0.05</v>
      </c>
      <c r="W89" s="72">
        <f t="shared" si="31"/>
        <v>1013706.0919781252</v>
      </c>
      <c r="AA89" s="132"/>
    </row>
    <row r="90" spans="2:28" ht="15" customHeight="1" x14ac:dyDescent="0.25">
      <c r="B90" s="72">
        <v>183</v>
      </c>
      <c r="D90" s="72" t="s">
        <v>87</v>
      </c>
      <c r="E90" s="72" t="s">
        <v>17</v>
      </c>
      <c r="F90" s="72"/>
      <c r="G90" s="72"/>
      <c r="H90" s="72">
        <v>156.51</v>
      </c>
      <c r="I90" s="72">
        <f t="shared" si="36"/>
        <v>1684.6736399999998</v>
      </c>
      <c r="J90" s="72"/>
      <c r="K90" s="72">
        <v>1997</v>
      </c>
      <c r="L90" s="72">
        <v>2022</v>
      </c>
      <c r="M90" s="72">
        <f t="shared" si="33"/>
        <v>25</v>
      </c>
      <c r="N90" s="90">
        <v>40</v>
      </c>
      <c r="O90" s="72">
        <v>0.05</v>
      </c>
      <c r="P90" s="109">
        <f t="shared" si="27"/>
        <v>2.375E-2</v>
      </c>
      <c r="Q90" s="74">
        <v>700</v>
      </c>
      <c r="R90" s="74">
        <f t="shared" ref="R90:R101" si="37">Q90*10.7639</f>
        <v>7534.73</v>
      </c>
      <c r="S90" s="74">
        <f t="shared" si="28"/>
        <v>1179260.5922999999</v>
      </c>
      <c r="T90" s="72">
        <f t="shared" si="29"/>
        <v>700185.97667812486</v>
      </c>
      <c r="U90" s="72">
        <f t="shared" si="30"/>
        <v>479074.61562187504</v>
      </c>
      <c r="V90" s="72">
        <v>0.05</v>
      </c>
      <c r="W90" s="72">
        <f t="shared" si="31"/>
        <v>503028.3464029688</v>
      </c>
      <c r="AA90" s="132"/>
    </row>
    <row r="91" spans="2:28" ht="15" customHeight="1" x14ac:dyDescent="0.25">
      <c r="B91" s="72">
        <v>184</v>
      </c>
      <c r="D91" s="72" t="s">
        <v>88</v>
      </c>
      <c r="E91" s="72" t="s">
        <v>17</v>
      </c>
      <c r="F91" s="72"/>
      <c r="G91" s="72"/>
      <c r="H91" s="72">
        <v>67.62</v>
      </c>
      <c r="I91" s="72">
        <f t="shared" si="36"/>
        <v>727.86167999999998</v>
      </c>
      <c r="J91" s="72"/>
      <c r="K91" s="72">
        <v>2012</v>
      </c>
      <c r="L91" s="72">
        <v>2022</v>
      </c>
      <c r="M91" s="72">
        <f t="shared" si="33"/>
        <v>10</v>
      </c>
      <c r="N91" s="90">
        <v>40</v>
      </c>
      <c r="O91" s="72">
        <v>0.05</v>
      </c>
      <c r="P91" s="109">
        <f t="shared" si="27"/>
        <v>2.375E-2</v>
      </c>
      <c r="Q91" s="74">
        <v>700</v>
      </c>
      <c r="R91" s="74">
        <f t="shared" si="37"/>
        <v>7534.73</v>
      </c>
      <c r="S91" s="74">
        <f t="shared" si="28"/>
        <v>509498.44260000001</v>
      </c>
      <c r="T91" s="72">
        <f t="shared" si="29"/>
        <v>121005.8801175</v>
      </c>
      <c r="U91" s="72">
        <f t="shared" si="30"/>
        <v>388492.56248249998</v>
      </c>
      <c r="V91" s="72">
        <v>0.05</v>
      </c>
      <c r="W91" s="72">
        <f t="shared" si="31"/>
        <v>407917.19060662499</v>
      </c>
      <c r="AA91" s="132"/>
    </row>
    <row r="92" spans="2:28" ht="15" customHeight="1" x14ac:dyDescent="0.25">
      <c r="B92" s="72">
        <v>185</v>
      </c>
      <c r="D92" s="72" t="s">
        <v>89</v>
      </c>
      <c r="E92" s="72" t="s">
        <v>17</v>
      </c>
      <c r="F92" s="72"/>
      <c r="G92" s="72"/>
      <c r="H92" s="72">
        <v>89.68</v>
      </c>
      <c r="I92" s="72">
        <f t="shared" si="36"/>
        <v>965.31551999999999</v>
      </c>
      <c r="J92" s="72"/>
      <c r="K92" s="72">
        <v>2012</v>
      </c>
      <c r="L92" s="72">
        <v>2022</v>
      </c>
      <c r="M92" s="72">
        <f t="shared" si="33"/>
        <v>10</v>
      </c>
      <c r="N92" s="90">
        <v>40</v>
      </c>
      <c r="O92" s="72">
        <v>0.05</v>
      </c>
      <c r="P92" s="109">
        <f t="shared" si="27"/>
        <v>2.375E-2</v>
      </c>
      <c r="Q92" s="74">
        <v>700</v>
      </c>
      <c r="R92" s="74">
        <f t="shared" si="37"/>
        <v>7534.73</v>
      </c>
      <c r="S92" s="74">
        <f t="shared" si="28"/>
        <v>675714.58640000003</v>
      </c>
      <c r="T92" s="72">
        <f t="shared" si="29"/>
        <v>160482.21427</v>
      </c>
      <c r="U92" s="72">
        <f t="shared" si="30"/>
        <v>515232.37213000003</v>
      </c>
      <c r="V92" s="72">
        <v>0.05</v>
      </c>
      <c r="W92" s="72">
        <f t="shared" si="31"/>
        <v>540993.99073650001</v>
      </c>
      <c r="AA92" s="132"/>
    </row>
    <row r="93" spans="2:28" ht="15" customHeight="1" x14ac:dyDescent="0.25">
      <c r="B93" s="72">
        <v>186</v>
      </c>
      <c r="D93" s="72" t="s">
        <v>90</v>
      </c>
      <c r="E93" s="72" t="s">
        <v>17</v>
      </c>
      <c r="F93" s="72"/>
      <c r="G93" s="72"/>
      <c r="H93" s="72">
        <v>38.884999999999998</v>
      </c>
      <c r="I93" s="72">
        <f t="shared" si="36"/>
        <v>418.55813999999998</v>
      </c>
      <c r="J93" s="72"/>
      <c r="K93" s="72">
        <v>2012</v>
      </c>
      <c r="L93" s="72">
        <v>2022</v>
      </c>
      <c r="M93" s="72">
        <f t="shared" si="33"/>
        <v>10</v>
      </c>
      <c r="N93" s="90">
        <v>40</v>
      </c>
      <c r="O93" s="72">
        <v>0.05</v>
      </c>
      <c r="P93" s="109">
        <f t="shared" si="27"/>
        <v>2.375E-2</v>
      </c>
      <c r="Q93" s="74">
        <v>700</v>
      </c>
      <c r="R93" s="74">
        <f t="shared" si="37"/>
        <v>7534.73</v>
      </c>
      <c r="S93" s="74">
        <f t="shared" si="28"/>
        <v>292987.97604999994</v>
      </c>
      <c r="T93" s="72">
        <f t="shared" si="29"/>
        <v>69584.644311874988</v>
      </c>
      <c r="U93" s="72">
        <f t="shared" si="30"/>
        <v>223403.33173812495</v>
      </c>
      <c r="V93" s="72">
        <v>0.05</v>
      </c>
      <c r="W93" s="72">
        <f t="shared" si="31"/>
        <v>234573.49832503122</v>
      </c>
      <c r="AA93" s="132"/>
    </row>
    <row r="94" spans="2:28" ht="15" customHeight="1" x14ac:dyDescent="0.25">
      <c r="B94" s="72">
        <v>187</v>
      </c>
      <c r="D94" s="72" t="s">
        <v>91</v>
      </c>
      <c r="E94" s="72" t="s">
        <v>17</v>
      </c>
      <c r="F94" s="72"/>
      <c r="G94" s="72"/>
      <c r="H94" s="72">
        <v>157.5</v>
      </c>
      <c r="I94" s="72">
        <f t="shared" si="36"/>
        <v>1695.33</v>
      </c>
      <c r="J94" s="72"/>
      <c r="K94" s="72">
        <v>1997</v>
      </c>
      <c r="L94" s="72">
        <v>2022</v>
      </c>
      <c r="M94" s="72">
        <f t="shared" si="33"/>
        <v>25</v>
      </c>
      <c r="N94" s="90">
        <v>40</v>
      </c>
      <c r="O94" s="72">
        <v>0.05</v>
      </c>
      <c r="P94" s="109">
        <f t="shared" si="27"/>
        <v>2.375E-2</v>
      </c>
      <c r="Q94" s="74">
        <v>700</v>
      </c>
      <c r="R94" s="74">
        <f t="shared" si="37"/>
        <v>7534.73</v>
      </c>
      <c r="S94" s="74">
        <f t="shared" si="28"/>
        <v>1186719.9749999999</v>
      </c>
      <c r="T94" s="72">
        <f t="shared" si="29"/>
        <v>704614.98515624995</v>
      </c>
      <c r="U94" s="72">
        <f t="shared" si="30"/>
        <v>482104.98984374991</v>
      </c>
      <c r="V94" s="72">
        <v>0.05</v>
      </c>
      <c r="W94" s="72">
        <f t="shared" si="31"/>
        <v>506210.23933593743</v>
      </c>
      <c r="AA94" s="132"/>
    </row>
    <row r="95" spans="2:28" ht="15" customHeight="1" x14ac:dyDescent="0.25">
      <c r="B95" s="72">
        <v>188</v>
      </c>
      <c r="D95" s="72" t="s">
        <v>92</v>
      </c>
      <c r="E95" s="72" t="s">
        <v>17</v>
      </c>
      <c r="F95" s="72"/>
      <c r="G95" s="72"/>
      <c r="H95" s="72">
        <v>157.5</v>
      </c>
      <c r="I95" s="72">
        <f t="shared" si="36"/>
        <v>1695.33</v>
      </c>
      <c r="J95" s="72"/>
      <c r="K95" s="72">
        <v>1997</v>
      </c>
      <c r="L95" s="72">
        <v>2022</v>
      </c>
      <c r="M95" s="72">
        <f t="shared" si="33"/>
        <v>25</v>
      </c>
      <c r="N95" s="90">
        <v>40</v>
      </c>
      <c r="O95" s="72">
        <v>0.05</v>
      </c>
      <c r="P95" s="109">
        <f t="shared" si="27"/>
        <v>2.375E-2</v>
      </c>
      <c r="Q95" s="74">
        <v>700</v>
      </c>
      <c r="R95" s="74">
        <f t="shared" si="37"/>
        <v>7534.73</v>
      </c>
      <c r="S95" s="74">
        <f t="shared" si="28"/>
        <v>1186719.9749999999</v>
      </c>
      <c r="T95" s="72">
        <f t="shared" si="29"/>
        <v>704614.98515624995</v>
      </c>
      <c r="U95" s="72">
        <f t="shared" si="30"/>
        <v>482104.98984374991</v>
      </c>
      <c r="V95" s="72">
        <v>0.05</v>
      </c>
      <c r="W95" s="72">
        <f t="shared" si="31"/>
        <v>506210.23933593743</v>
      </c>
      <c r="AA95" s="132"/>
    </row>
    <row r="96" spans="2:28" ht="15" customHeight="1" x14ac:dyDescent="0.25">
      <c r="B96" s="72">
        <v>189</v>
      </c>
      <c r="D96" s="72" t="s">
        <v>93</v>
      </c>
      <c r="E96" s="72" t="s">
        <v>17</v>
      </c>
      <c r="F96" s="72"/>
      <c r="G96" s="72"/>
      <c r="H96" s="72">
        <v>613.80000000000007</v>
      </c>
      <c r="I96" s="72">
        <f t="shared" si="36"/>
        <v>6606.9432000000006</v>
      </c>
      <c r="J96" s="72"/>
      <c r="K96" s="72">
        <v>2012</v>
      </c>
      <c r="L96" s="72">
        <v>2022</v>
      </c>
      <c r="M96" s="72">
        <f t="shared" si="33"/>
        <v>10</v>
      </c>
      <c r="N96" s="90">
        <v>40</v>
      </c>
      <c r="O96" s="72">
        <v>0.05</v>
      </c>
      <c r="P96" s="109">
        <f t="shared" si="27"/>
        <v>2.375E-2</v>
      </c>
      <c r="Q96" s="74">
        <v>700</v>
      </c>
      <c r="R96" s="74">
        <f t="shared" si="37"/>
        <v>7534.73</v>
      </c>
      <c r="S96" s="74">
        <f t="shared" si="28"/>
        <v>4624817.2740000002</v>
      </c>
      <c r="T96" s="72">
        <f t="shared" si="29"/>
        <v>1098394.1025749999</v>
      </c>
      <c r="U96" s="72">
        <f t="shared" si="30"/>
        <v>3526423.1714250003</v>
      </c>
      <c r="V96" s="72">
        <v>0.05</v>
      </c>
      <c r="W96" s="72">
        <f t="shared" si="31"/>
        <v>3702744.3299962506</v>
      </c>
      <c r="AA96" s="132"/>
    </row>
    <row r="97" spans="2:28" ht="15" customHeight="1" x14ac:dyDescent="0.25">
      <c r="B97" s="72">
        <v>190</v>
      </c>
      <c r="D97" s="124" t="s">
        <v>94</v>
      </c>
      <c r="E97" s="124"/>
      <c r="F97" s="124"/>
      <c r="G97" s="124"/>
      <c r="H97" s="124"/>
      <c r="I97" s="124"/>
      <c r="J97" s="124"/>
      <c r="K97" s="124"/>
      <c r="L97" s="124"/>
      <c r="M97" s="124"/>
      <c r="N97" s="124"/>
      <c r="O97" s="124"/>
      <c r="P97" s="124"/>
      <c r="Q97" s="124"/>
      <c r="R97" s="124"/>
      <c r="S97" s="124"/>
      <c r="T97" s="124"/>
      <c r="U97" s="124"/>
      <c r="V97" s="124"/>
      <c r="W97" s="124"/>
    </row>
    <row r="98" spans="2:28" x14ac:dyDescent="0.25">
      <c r="B98" s="72">
        <v>191</v>
      </c>
      <c r="D98" s="72" t="s">
        <v>94</v>
      </c>
      <c r="E98" s="72" t="s">
        <v>30</v>
      </c>
      <c r="F98" s="72"/>
      <c r="G98" s="72"/>
      <c r="H98" s="72">
        <v>799.5</v>
      </c>
      <c r="I98" s="72">
        <f>H98*10.764</f>
        <v>8605.8179999999993</v>
      </c>
      <c r="J98" s="72"/>
      <c r="K98" s="72">
        <v>2021</v>
      </c>
      <c r="L98" s="72">
        <v>2022</v>
      </c>
      <c r="M98" s="72">
        <f t="shared" si="33"/>
        <v>1</v>
      </c>
      <c r="N98" s="90">
        <v>60</v>
      </c>
      <c r="O98" s="72">
        <v>0.05</v>
      </c>
      <c r="P98" s="109">
        <f t="shared" si="27"/>
        <v>1.5833333333333331E-2</v>
      </c>
      <c r="Q98" s="74">
        <v>1500</v>
      </c>
      <c r="R98" s="74">
        <f t="shared" si="37"/>
        <v>16145.849999999999</v>
      </c>
      <c r="S98" s="74">
        <f t="shared" si="28"/>
        <v>12908607.074999999</v>
      </c>
      <c r="T98" s="72">
        <f t="shared" si="29"/>
        <v>204386.27868749996</v>
      </c>
      <c r="U98" s="72">
        <f t="shared" si="30"/>
        <v>12704220.7963125</v>
      </c>
      <c r="V98" s="72">
        <v>0.05</v>
      </c>
      <c r="W98" s="72">
        <f t="shared" si="31"/>
        <v>13339431.836128125</v>
      </c>
      <c r="AA98">
        <f>W98</f>
        <v>13339431.836128125</v>
      </c>
      <c r="AB98">
        <f>SUM(S98)</f>
        <v>12908607.074999999</v>
      </c>
    </row>
    <row r="99" spans="2:28" ht="15" customHeight="1" x14ac:dyDescent="0.25">
      <c r="B99" s="72">
        <v>191</v>
      </c>
      <c r="D99" s="124" t="s">
        <v>241</v>
      </c>
      <c r="E99" s="124"/>
      <c r="F99" s="124"/>
      <c r="G99" s="124"/>
      <c r="H99" s="124"/>
      <c r="I99" s="124"/>
      <c r="J99" s="124"/>
      <c r="K99" s="124"/>
      <c r="L99" s="124"/>
      <c r="M99" s="124"/>
      <c r="N99" s="124"/>
      <c r="O99" s="124"/>
      <c r="P99" s="124"/>
      <c r="Q99" s="124"/>
      <c r="R99" s="124"/>
      <c r="S99" s="124"/>
      <c r="T99" s="124"/>
      <c r="U99" s="124"/>
      <c r="V99" s="124"/>
      <c r="W99" s="124"/>
    </row>
    <row r="100" spans="2:28" x14ac:dyDescent="0.25">
      <c r="B100" s="72">
        <v>191</v>
      </c>
      <c r="D100" s="72" t="s">
        <v>98</v>
      </c>
      <c r="E100" s="72" t="s">
        <v>30</v>
      </c>
      <c r="F100" s="72"/>
      <c r="G100" s="72"/>
      <c r="H100" s="72">
        <v>189</v>
      </c>
      <c r="I100" s="72">
        <f>H100*10.764</f>
        <v>2034.396</v>
      </c>
      <c r="J100" s="72"/>
      <c r="K100" s="72">
        <v>1990</v>
      </c>
      <c r="L100" s="72">
        <v>2022</v>
      </c>
      <c r="M100" s="72">
        <f t="shared" si="33"/>
        <v>32</v>
      </c>
      <c r="N100" s="90">
        <v>60</v>
      </c>
      <c r="O100" s="72">
        <v>0.05</v>
      </c>
      <c r="P100" s="109">
        <f t="shared" si="27"/>
        <v>1.5833333333333331E-2</v>
      </c>
      <c r="Q100" s="74">
        <v>1500</v>
      </c>
      <c r="R100" s="74">
        <f t="shared" si="37"/>
        <v>16145.849999999999</v>
      </c>
      <c r="S100" s="74">
        <f t="shared" si="28"/>
        <v>3051565.65</v>
      </c>
      <c r="T100" s="72">
        <f t="shared" si="29"/>
        <v>1546126.5959999997</v>
      </c>
      <c r="U100" s="72">
        <f t="shared" si="30"/>
        <v>1505439.0540000002</v>
      </c>
      <c r="V100" s="72">
        <v>0.05</v>
      </c>
      <c r="W100" s="72">
        <f t="shared" si="31"/>
        <v>1580711.0067000003</v>
      </c>
      <c r="AA100" s="141">
        <f>SUM(W100:W101)</f>
        <v>2242544.7367575001</v>
      </c>
      <c r="AB100">
        <f>SUM(S100:S101)</f>
        <v>3933129.0599999996</v>
      </c>
    </row>
    <row r="101" spans="2:28" ht="15.75" x14ac:dyDescent="0.25">
      <c r="B101" s="98">
        <v>191</v>
      </c>
      <c r="D101" s="100" t="s">
        <v>99</v>
      </c>
      <c r="E101" s="91" t="s">
        <v>17</v>
      </c>
      <c r="F101" s="101"/>
      <c r="G101" s="101"/>
      <c r="H101" s="91">
        <v>117</v>
      </c>
      <c r="I101" s="91">
        <f>H101*10.764</f>
        <v>1259.3879999999999</v>
      </c>
      <c r="J101" s="101"/>
      <c r="K101" s="91">
        <v>2010</v>
      </c>
      <c r="L101" s="98">
        <v>2022</v>
      </c>
      <c r="M101" s="98">
        <f t="shared" si="33"/>
        <v>12</v>
      </c>
      <c r="N101" s="98">
        <v>40</v>
      </c>
      <c r="O101" s="98">
        <v>0.05</v>
      </c>
      <c r="P101" s="111">
        <f t="shared" si="27"/>
        <v>2.375E-2</v>
      </c>
      <c r="Q101" s="74">
        <v>700</v>
      </c>
      <c r="R101" s="74">
        <f t="shared" si="37"/>
        <v>7534.73</v>
      </c>
      <c r="S101" s="74">
        <f t="shared" si="28"/>
        <v>881563.40999999992</v>
      </c>
      <c r="T101" s="101">
        <f t="shared" si="29"/>
        <v>251245.57184999995</v>
      </c>
      <c r="U101" s="98">
        <f t="shared" ref="U101" si="38">MAX(S101-T101,0)</f>
        <v>630317.83814999997</v>
      </c>
      <c r="V101" s="91">
        <v>0.05</v>
      </c>
      <c r="W101" s="91">
        <f t="shared" si="31"/>
        <v>661833.73005749995</v>
      </c>
      <c r="AA101" s="141"/>
    </row>
    <row r="102" spans="2:28" x14ac:dyDescent="0.25">
      <c r="B102" s="128" t="s">
        <v>254</v>
      </c>
      <c r="C102" s="128"/>
      <c r="D102" s="128"/>
      <c r="E102" s="128"/>
      <c r="F102" s="128"/>
      <c r="G102" s="128"/>
      <c r="H102" s="128"/>
      <c r="I102" s="128"/>
      <c r="J102" s="128"/>
      <c r="K102" s="128"/>
      <c r="L102" s="128"/>
      <c r="M102" s="128"/>
      <c r="N102" s="128"/>
      <c r="O102" s="128"/>
      <c r="P102" s="128"/>
      <c r="Q102" s="128"/>
      <c r="R102" s="128"/>
      <c r="S102" s="103">
        <f>AB104</f>
        <v>637878202.37784994</v>
      </c>
      <c r="T102" s="129"/>
      <c r="U102" s="130"/>
      <c r="V102" s="131"/>
      <c r="W102" s="103">
        <f>AA104</f>
        <v>333672605.97103918</v>
      </c>
    </row>
    <row r="104" spans="2:28" x14ac:dyDescent="0.25">
      <c r="AA104" s="80">
        <f>SUM(AA100+AA98+AA84+AA82+AA74+AA66+AA62+AA56+AA52+AA44+AA40+AA33+AA30+AA26+AA22+AA12+AA5)</f>
        <v>333672605.97103918</v>
      </c>
      <c r="AB104">
        <f>SUM(AB5:AB103)</f>
        <v>637878202.37784994</v>
      </c>
    </row>
  </sheetData>
  <autoFilter ref="B3:AA102" xr:uid="{2B061E39-2838-4996-9093-D455FDD862AE}"/>
  <mergeCells count="35">
    <mergeCell ref="AA100:AA101"/>
    <mergeCell ref="AA5:AA10"/>
    <mergeCell ref="D99:W99"/>
    <mergeCell ref="D51:W51"/>
    <mergeCell ref="D55:W55"/>
    <mergeCell ref="D61:W61"/>
    <mergeCell ref="D65:W65"/>
    <mergeCell ref="D73:W73"/>
    <mergeCell ref="D81:W81"/>
    <mergeCell ref="AA33:AA38"/>
    <mergeCell ref="D39:W39"/>
    <mergeCell ref="AA40:AA42"/>
    <mergeCell ref="D83:W83"/>
    <mergeCell ref="D97:W97"/>
    <mergeCell ref="AA44:AA50"/>
    <mergeCell ref="AA52:AA54"/>
    <mergeCell ref="AA56:AA60"/>
    <mergeCell ref="AA62:AA64"/>
    <mergeCell ref="AA66:AA72"/>
    <mergeCell ref="AA74:AA80"/>
    <mergeCell ref="AA84:AA96"/>
    <mergeCell ref="AA12:AA20"/>
    <mergeCell ref="AA22:AA24"/>
    <mergeCell ref="AA26:AA28"/>
    <mergeCell ref="AA30:AA31"/>
    <mergeCell ref="B2:Z2"/>
    <mergeCell ref="B4:W4"/>
    <mergeCell ref="D11:W11"/>
    <mergeCell ref="D21:W21"/>
    <mergeCell ref="D43:W43"/>
    <mergeCell ref="D25:W25"/>
    <mergeCell ref="D29:W29"/>
    <mergeCell ref="D32:W32"/>
    <mergeCell ref="B102:R102"/>
    <mergeCell ref="T102:V102"/>
  </mergeCells>
  <dataValidations disablePrompts="1" count="1">
    <dataValidation type="list" allowBlank="1" showInputMessage="1" showErrorMessage="1" promptTitle="Condition of Structure" prompt="Condition of Structure" sqref="G5:G6" xr:uid="{4F7478CE-FE67-4254-853C-3C12647F23EF}">
      <formula1>"Poor, Average, Ordinary, Good, Very Good, Excellent"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7ECEF-FB8D-43C7-B992-3F179BC5B63C}">
  <dimension ref="B3:X92"/>
  <sheetViews>
    <sheetView workbookViewId="0">
      <pane ySplit="4" topLeftCell="A77" activePane="bottomLeft" state="frozen"/>
      <selection pane="bottomLeft" activeCell="I40" sqref="I40"/>
    </sheetView>
  </sheetViews>
  <sheetFormatPr defaultRowHeight="15" x14ac:dyDescent="0.25"/>
  <cols>
    <col min="3" max="3" width="0" hidden="1" customWidth="1"/>
    <col min="4" max="4" width="26.140625" bestFit="1" customWidth="1"/>
    <col min="6" max="7" width="0" hidden="1" customWidth="1"/>
    <col min="9" max="9" width="11.5703125" customWidth="1"/>
    <col min="10" max="10" width="13" customWidth="1"/>
    <col min="11" max="11" width="10.85546875" customWidth="1"/>
    <col min="12" max="12" width="10.5703125" customWidth="1"/>
    <col min="13" max="14" width="9.140625" customWidth="1"/>
    <col min="15" max="15" width="12.140625" customWidth="1"/>
    <col min="16" max="16" width="10.5703125" bestFit="1" customWidth="1"/>
    <col min="17" max="17" width="14.85546875" bestFit="1" customWidth="1"/>
    <col min="18" max="18" width="16.5703125" customWidth="1"/>
    <col min="19" max="19" width="14.28515625" customWidth="1"/>
    <col min="20" max="20" width="16.7109375" customWidth="1"/>
    <col min="21" max="21" width="14.7109375" customWidth="1"/>
    <col min="22" max="22" width="16.7109375" customWidth="1"/>
    <col min="23" max="24" width="16.85546875" bestFit="1" customWidth="1"/>
  </cols>
  <sheetData>
    <row r="3" spans="2:24" x14ac:dyDescent="0.25">
      <c r="B3" s="133" t="s">
        <v>260</v>
      </c>
      <c r="C3" s="133"/>
      <c r="D3" s="133"/>
      <c r="E3" s="133"/>
      <c r="F3" s="133"/>
      <c r="G3" s="133"/>
      <c r="H3" s="133"/>
      <c r="I3" s="133"/>
      <c r="J3" s="133"/>
      <c r="K3" s="133"/>
      <c r="L3" s="133"/>
      <c r="M3" s="133"/>
      <c r="N3" s="133"/>
      <c r="O3" s="133"/>
      <c r="P3" s="133"/>
      <c r="Q3" s="133"/>
      <c r="R3" s="133"/>
      <c r="S3" s="133"/>
      <c r="T3" s="133"/>
      <c r="U3" s="133"/>
      <c r="V3" s="133"/>
    </row>
    <row r="4" spans="2:24" ht="66.75" customHeight="1" x14ac:dyDescent="0.25">
      <c r="B4" s="70" t="s">
        <v>106</v>
      </c>
      <c r="C4" s="70" t="s">
        <v>208</v>
      </c>
      <c r="D4" s="71" t="s">
        <v>209</v>
      </c>
      <c r="E4" s="70" t="s">
        <v>210</v>
      </c>
      <c r="F4" s="70" t="s">
        <v>211</v>
      </c>
      <c r="G4" s="70" t="s">
        <v>212</v>
      </c>
      <c r="H4" s="70" t="s">
        <v>213</v>
      </c>
      <c r="I4" s="70" t="s">
        <v>214</v>
      </c>
      <c r="J4" s="70" t="s">
        <v>216</v>
      </c>
      <c r="K4" s="70" t="s">
        <v>217</v>
      </c>
      <c r="L4" s="70" t="s">
        <v>218</v>
      </c>
      <c r="M4" s="70" t="s">
        <v>219</v>
      </c>
      <c r="N4" s="70" t="s">
        <v>220</v>
      </c>
      <c r="O4" s="70" t="s">
        <v>221</v>
      </c>
      <c r="P4" s="70" t="s">
        <v>222</v>
      </c>
      <c r="Q4" s="70" t="s">
        <v>223</v>
      </c>
      <c r="R4" s="70" t="s">
        <v>224</v>
      </c>
      <c r="S4" s="70" t="s">
        <v>255</v>
      </c>
      <c r="T4" s="70" t="s">
        <v>225</v>
      </c>
      <c r="U4" s="70" t="s">
        <v>226</v>
      </c>
      <c r="V4" s="70" t="s">
        <v>227</v>
      </c>
    </row>
    <row r="5" spans="2:24" x14ac:dyDescent="0.25">
      <c r="B5" s="134" t="s">
        <v>112</v>
      </c>
      <c r="C5" s="134"/>
      <c r="D5" s="134"/>
      <c r="E5" s="134"/>
      <c r="F5" s="134"/>
      <c r="G5" s="134"/>
      <c r="H5" s="134"/>
      <c r="I5" s="134"/>
      <c r="J5" s="134"/>
      <c r="K5" s="134"/>
      <c r="L5" s="134"/>
      <c r="M5" s="134"/>
      <c r="N5" s="134"/>
      <c r="O5" s="134"/>
      <c r="P5" s="134"/>
      <c r="Q5" s="134"/>
      <c r="R5" s="134"/>
      <c r="S5" s="134"/>
      <c r="T5" s="134"/>
      <c r="U5" s="134"/>
      <c r="V5" s="134"/>
    </row>
    <row r="6" spans="2:24" ht="17.25" customHeight="1" x14ac:dyDescent="0.25">
      <c r="B6" s="72">
        <v>1</v>
      </c>
      <c r="C6" s="72" t="s">
        <v>231</v>
      </c>
      <c r="D6" s="55" t="s">
        <v>113</v>
      </c>
      <c r="E6" s="68" t="s">
        <v>17</v>
      </c>
      <c r="F6" s="72" t="s">
        <v>232</v>
      </c>
      <c r="G6" s="72" t="s">
        <v>233</v>
      </c>
      <c r="H6" s="61">
        <v>3150</v>
      </c>
      <c r="I6" s="61">
        <f>H6*10.764</f>
        <v>33906.6</v>
      </c>
      <c r="J6" s="68">
        <v>2005</v>
      </c>
      <c r="K6" s="72">
        <v>2022</v>
      </c>
      <c r="L6" s="72">
        <f>K6-J6</f>
        <v>17</v>
      </c>
      <c r="M6" s="72">
        <v>40</v>
      </c>
      <c r="N6" s="72">
        <v>0.05</v>
      </c>
      <c r="O6" s="73">
        <f>(1-N6)/M6</f>
        <v>2.375E-2</v>
      </c>
      <c r="P6" s="74">
        <v>700</v>
      </c>
      <c r="Q6" s="74">
        <f>P6*10.7639</f>
        <v>7534.73</v>
      </c>
      <c r="R6" s="74">
        <f t="shared" ref="R6:R27" si="0">Q6*H6</f>
        <v>23734399.5</v>
      </c>
      <c r="S6" s="75">
        <f>R6*O6*L6</f>
        <v>9582763.7981250007</v>
      </c>
      <c r="T6" s="74">
        <f>MAX(R6-S6,0)</f>
        <v>14151635.701874999</v>
      </c>
      <c r="U6" s="72">
        <v>0.05</v>
      </c>
      <c r="V6" s="74">
        <f>IF(T6&gt;N6*R6,T6*(1+U6),R6*N6)</f>
        <v>14859217.48696875</v>
      </c>
      <c r="W6" s="80"/>
    </row>
    <row r="7" spans="2:24" ht="17.25" customHeight="1" x14ac:dyDescent="0.25">
      <c r="B7" s="72">
        <v>2</v>
      </c>
      <c r="C7" s="72" t="s">
        <v>234</v>
      </c>
      <c r="D7" s="55" t="s">
        <v>114</v>
      </c>
      <c r="E7" s="68" t="s">
        <v>17</v>
      </c>
      <c r="F7" s="72" t="s">
        <v>232</v>
      </c>
      <c r="G7" s="72" t="s">
        <v>233</v>
      </c>
      <c r="H7" s="61">
        <v>500</v>
      </c>
      <c r="I7" s="61">
        <f t="shared" ref="I7:I27" si="1">H7*10.764</f>
        <v>5382</v>
      </c>
      <c r="J7" s="68">
        <v>2005</v>
      </c>
      <c r="K7" s="72">
        <v>2022</v>
      </c>
      <c r="L7" s="72">
        <f>K7-J7</f>
        <v>17</v>
      </c>
      <c r="M7" s="72">
        <v>40</v>
      </c>
      <c r="N7" s="72">
        <v>0.05</v>
      </c>
      <c r="O7" s="73">
        <f t="shared" ref="O7:O70" si="2">(1-N7)/M7</f>
        <v>2.375E-2</v>
      </c>
      <c r="P7" s="74">
        <v>700</v>
      </c>
      <c r="Q7" s="74">
        <f t="shared" ref="Q7:Q70" si="3">P7*10.7639</f>
        <v>7534.73</v>
      </c>
      <c r="R7" s="74">
        <f t="shared" si="0"/>
        <v>3767365</v>
      </c>
      <c r="S7" s="75">
        <f>R7*O7*L7</f>
        <v>1521073.6187499999</v>
      </c>
      <c r="T7" s="74">
        <f t="shared" ref="T7:T70" si="4">MAX(R7-S7,0)</f>
        <v>2246291.3812500001</v>
      </c>
      <c r="U7" s="72">
        <v>0.05</v>
      </c>
      <c r="V7" s="74">
        <f t="shared" ref="V7:V70" si="5">IF(T7&gt;N7*R7,T7*(1+U7),R7*N7)</f>
        <v>2358605.9503125004</v>
      </c>
      <c r="W7" s="80">
        <f>SUM(V6:V27)</f>
        <v>49844242.364068918</v>
      </c>
      <c r="X7" s="80">
        <f>SUM(R6:R27)</f>
        <v>65333643.829999998</v>
      </c>
    </row>
    <row r="8" spans="2:24" x14ac:dyDescent="0.25">
      <c r="B8" s="72">
        <v>3</v>
      </c>
      <c r="D8" s="55" t="s">
        <v>116</v>
      </c>
      <c r="E8" s="68" t="s">
        <v>17</v>
      </c>
      <c r="H8" s="61">
        <v>300</v>
      </c>
      <c r="I8" s="61">
        <f t="shared" si="1"/>
        <v>3229.2</v>
      </c>
      <c r="J8" s="68">
        <v>2005</v>
      </c>
      <c r="K8" s="72">
        <v>2022</v>
      </c>
      <c r="L8" s="72">
        <f t="shared" ref="L8:L71" si="6">K8-J8</f>
        <v>17</v>
      </c>
      <c r="M8" s="72">
        <v>40</v>
      </c>
      <c r="N8" s="72">
        <v>0.05</v>
      </c>
      <c r="O8" s="73">
        <f t="shared" si="2"/>
        <v>2.375E-2</v>
      </c>
      <c r="P8" s="74">
        <v>700</v>
      </c>
      <c r="Q8" s="74">
        <f t="shared" si="3"/>
        <v>7534.73</v>
      </c>
      <c r="R8" s="74">
        <f t="shared" si="0"/>
        <v>2260419</v>
      </c>
      <c r="S8" s="75">
        <f t="shared" ref="S8:S26" si="7">R8*O8*L8</f>
        <v>912644.17125000001</v>
      </c>
      <c r="T8" s="74">
        <f t="shared" si="4"/>
        <v>1347774.8287499999</v>
      </c>
      <c r="U8" s="72">
        <v>0.05</v>
      </c>
      <c r="V8" s="74">
        <f t="shared" si="5"/>
        <v>1415163.5701875</v>
      </c>
    </row>
    <row r="9" spans="2:24" x14ac:dyDescent="0.25">
      <c r="B9" s="72">
        <v>4</v>
      </c>
      <c r="D9" s="55" t="s">
        <v>116</v>
      </c>
      <c r="E9" s="68" t="s">
        <v>17</v>
      </c>
      <c r="H9" s="61">
        <v>75</v>
      </c>
      <c r="I9" s="61">
        <f t="shared" si="1"/>
        <v>807.3</v>
      </c>
      <c r="J9" s="68">
        <v>2012</v>
      </c>
      <c r="K9" s="72">
        <v>2022</v>
      </c>
      <c r="L9" s="72">
        <f t="shared" si="6"/>
        <v>10</v>
      </c>
      <c r="M9" s="72">
        <v>40</v>
      </c>
      <c r="N9" s="72">
        <v>0.05</v>
      </c>
      <c r="O9" s="73">
        <f t="shared" si="2"/>
        <v>2.375E-2</v>
      </c>
      <c r="P9" s="74">
        <v>700</v>
      </c>
      <c r="Q9" s="74">
        <f t="shared" si="3"/>
        <v>7534.73</v>
      </c>
      <c r="R9" s="74">
        <f t="shared" si="0"/>
        <v>565104.75</v>
      </c>
      <c r="S9" s="75">
        <f t="shared" si="7"/>
        <v>134212.37812499999</v>
      </c>
      <c r="T9" s="74">
        <f t="shared" si="4"/>
        <v>430892.37187500001</v>
      </c>
      <c r="U9" s="72">
        <v>0.05</v>
      </c>
      <c r="V9" s="74">
        <f t="shared" si="5"/>
        <v>452436.99046875001</v>
      </c>
    </row>
    <row r="10" spans="2:24" x14ac:dyDescent="0.25">
      <c r="B10" s="72">
        <v>5</v>
      </c>
      <c r="D10" s="53" t="s">
        <v>118</v>
      </c>
      <c r="E10" s="68" t="s">
        <v>17</v>
      </c>
      <c r="H10" s="61">
        <v>300</v>
      </c>
      <c r="I10" s="61">
        <f t="shared" si="1"/>
        <v>3229.2</v>
      </c>
      <c r="J10" s="68">
        <v>2012</v>
      </c>
      <c r="K10" s="72">
        <v>2022</v>
      </c>
      <c r="L10" s="72">
        <f t="shared" si="6"/>
        <v>10</v>
      </c>
      <c r="M10" s="72">
        <v>40</v>
      </c>
      <c r="N10" s="72">
        <v>0.05</v>
      </c>
      <c r="O10" s="73">
        <f t="shared" si="2"/>
        <v>2.375E-2</v>
      </c>
      <c r="P10" s="74">
        <v>700</v>
      </c>
      <c r="Q10" s="74">
        <f t="shared" si="3"/>
        <v>7534.73</v>
      </c>
      <c r="R10" s="74">
        <f t="shared" si="0"/>
        <v>2260419</v>
      </c>
      <c r="S10" s="75">
        <f t="shared" si="7"/>
        <v>536849.51249999995</v>
      </c>
      <c r="T10" s="74">
        <f t="shared" si="4"/>
        <v>1723569.4875</v>
      </c>
      <c r="U10" s="72">
        <v>0.05</v>
      </c>
      <c r="V10" s="74">
        <f t="shared" si="5"/>
        <v>1809747.961875</v>
      </c>
    </row>
    <row r="11" spans="2:24" x14ac:dyDescent="0.25">
      <c r="B11" s="72">
        <v>6</v>
      </c>
      <c r="D11" s="55" t="s">
        <v>120</v>
      </c>
      <c r="E11" s="68" t="s">
        <v>17</v>
      </c>
      <c r="H11" s="61">
        <v>660</v>
      </c>
      <c r="I11" s="61">
        <f t="shared" si="1"/>
        <v>7104.24</v>
      </c>
      <c r="J11" s="68">
        <v>2005</v>
      </c>
      <c r="K11" s="72">
        <v>2022</v>
      </c>
      <c r="L11" s="72">
        <f t="shared" si="6"/>
        <v>17</v>
      </c>
      <c r="M11" s="72">
        <v>40</v>
      </c>
      <c r="N11" s="72">
        <v>0.05</v>
      </c>
      <c r="O11" s="73">
        <f t="shared" si="2"/>
        <v>2.375E-2</v>
      </c>
      <c r="P11" s="74">
        <v>700</v>
      </c>
      <c r="Q11" s="74">
        <f t="shared" si="3"/>
        <v>7534.73</v>
      </c>
      <c r="R11" s="74">
        <f t="shared" si="0"/>
        <v>4972921.8</v>
      </c>
      <c r="S11" s="75">
        <f t="shared" si="7"/>
        <v>2007817.1767500001</v>
      </c>
      <c r="T11" s="74">
        <f t="shared" si="4"/>
        <v>2965104.6232499997</v>
      </c>
      <c r="U11" s="72">
        <v>0.05</v>
      </c>
      <c r="V11" s="74">
        <f t="shared" si="5"/>
        <v>3113359.8544124998</v>
      </c>
    </row>
    <row r="12" spans="2:24" x14ac:dyDescent="0.25">
      <c r="B12" s="72">
        <v>7</v>
      </c>
      <c r="D12" s="55" t="s">
        <v>120</v>
      </c>
      <c r="E12" s="68" t="s">
        <v>17</v>
      </c>
      <c r="H12" s="61">
        <v>330</v>
      </c>
      <c r="I12" s="61">
        <f t="shared" si="1"/>
        <v>3552.12</v>
      </c>
      <c r="J12" s="68">
        <v>2005</v>
      </c>
      <c r="K12" s="72">
        <v>2022</v>
      </c>
      <c r="L12" s="72">
        <f t="shared" si="6"/>
        <v>17</v>
      </c>
      <c r="M12" s="72">
        <v>40</v>
      </c>
      <c r="N12" s="72">
        <v>0.05</v>
      </c>
      <c r="O12" s="73">
        <f t="shared" si="2"/>
        <v>2.375E-2</v>
      </c>
      <c r="P12" s="74">
        <v>700</v>
      </c>
      <c r="Q12" s="74">
        <f t="shared" si="3"/>
        <v>7534.73</v>
      </c>
      <c r="R12" s="74">
        <f t="shared" si="0"/>
        <v>2486460.9</v>
      </c>
      <c r="S12" s="75">
        <f t="shared" si="7"/>
        <v>1003908.5883750001</v>
      </c>
      <c r="T12" s="74">
        <f t="shared" si="4"/>
        <v>1482552.3116249999</v>
      </c>
      <c r="U12" s="72">
        <v>0.05</v>
      </c>
      <c r="V12" s="74">
        <f t="shared" si="5"/>
        <v>1556679.9272062499</v>
      </c>
    </row>
    <row r="13" spans="2:24" x14ac:dyDescent="0.25">
      <c r="B13" s="72">
        <v>8</v>
      </c>
      <c r="D13" s="55" t="s">
        <v>120</v>
      </c>
      <c r="E13" s="68" t="s">
        <v>17</v>
      </c>
      <c r="H13" s="61">
        <v>200</v>
      </c>
      <c r="I13" s="61">
        <f t="shared" si="1"/>
        <v>2152.7999999999997</v>
      </c>
      <c r="J13" s="68">
        <v>2021</v>
      </c>
      <c r="K13" s="72">
        <v>2022</v>
      </c>
      <c r="L13" s="72">
        <f t="shared" si="6"/>
        <v>1</v>
      </c>
      <c r="M13" s="72">
        <v>40</v>
      </c>
      <c r="N13" s="72">
        <v>0.05</v>
      </c>
      <c r="O13" s="73">
        <f t="shared" si="2"/>
        <v>2.375E-2</v>
      </c>
      <c r="P13" s="74">
        <v>700</v>
      </c>
      <c r="Q13" s="74">
        <f t="shared" si="3"/>
        <v>7534.73</v>
      </c>
      <c r="R13" s="74">
        <f t="shared" si="0"/>
        <v>1506946</v>
      </c>
      <c r="S13" s="75">
        <f t="shared" si="7"/>
        <v>35789.967499999999</v>
      </c>
      <c r="T13" s="74">
        <f t="shared" si="4"/>
        <v>1471156.0325</v>
      </c>
      <c r="U13" s="72">
        <v>0.05</v>
      </c>
      <c r="V13" s="74">
        <f t="shared" si="5"/>
        <v>1544713.8341250001</v>
      </c>
    </row>
    <row r="14" spans="2:24" x14ac:dyDescent="0.25">
      <c r="B14" s="72">
        <v>9</v>
      </c>
      <c r="D14" s="55" t="s">
        <v>123</v>
      </c>
      <c r="E14" s="68" t="s">
        <v>17</v>
      </c>
      <c r="H14" s="61">
        <v>100</v>
      </c>
      <c r="I14" s="61">
        <f t="shared" si="1"/>
        <v>1076.3999999999999</v>
      </c>
      <c r="J14" s="68">
        <v>2005</v>
      </c>
      <c r="K14" s="72">
        <v>2022</v>
      </c>
      <c r="L14" s="72">
        <f t="shared" si="6"/>
        <v>17</v>
      </c>
      <c r="M14" s="72">
        <v>40</v>
      </c>
      <c r="N14" s="72">
        <v>0.05</v>
      </c>
      <c r="O14" s="73">
        <f t="shared" si="2"/>
        <v>2.375E-2</v>
      </c>
      <c r="P14" s="74">
        <v>700</v>
      </c>
      <c r="Q14" s="74">
        <f t="shared" si="3"/>
        <v>7534.73</v>
      </c>
      <c r="R14" s="74">
        <f t="shared" si="0"/>
        <v>753473</v>
      </c>
      <c r="S14" s="75">
        <f t="shared" si="7"/>
        <v>304214.72375</v>
      </c>
      <c r="T14" s="74">
        <f t="shared" si="4"/>
        <v>449258.27625</v>
      </c>
      <c r="U14" s="72">
        <v>0.05</v>
      </c>
      <c r="V14" s="74">
        <f t="shared" si="5"/>
        <v>471721.19006250001</v>
      </c>
    </row>
    <row r="15" spans="2:24" x14ac:dyDescent="0.25">
      <c r="B15" s="72">
        <v>10</v>
      </c>
      <c r="D15" s="55" t="s">
        <v>124</v>
      </c>
      <c r="E15" s="68" t="s">
        <v>17</v>
      </c>
      <c r="H15" s="61">
        <v>300</v>
      </c>
      <c r="I15" s="61">
        <f t="shared" si="1"/>
        <v>3229.2</v>
      </c>
      <c r="J15" s="68">
        <v>2005</v>
      </c>
      <c r="K15" s="72">
        <v>2022</v>
      </c>
      <c r="L15" s="72">
        <f t="shared" si="6"/>
        <v>17</v>
      </c>
      <c r="M15" s="72">
        <v>40</v>
      </c>
      <c r="N15" s="72">
        <v>0.05</v>
      </c>
      <c r="O15" s="73">
        <f t="shared" si="2"/>
        <v>2.375E-2</v>
      </c>
      <c r="P15" s="74">
        <v>700</v>
      </c>
      <c r="Q15" s="74">
        <f t="shared" si="3"/>
        <v>7534.73</v>
      </c>
      <c r="R15" s="74">
        <f t="shared" si="0"/>
        <v>2260419</v>
      </c>
      <c r="S15" s="75">
        <f t="shared" si="7"/>
        <v>912644.17125000001</v>
      </c>
      <c r="T15" s="74">
        <f t="shared" si="4"/>
        <v>1347774.8287499999</v>
      </c>
      <c r="U15" s="72">
        <v>0.05</v>
      </c>
      <c r="V15" s="74">
        <f t="shared" si="5"/>
        <v>1415163.5701875</v>
      </c>
    </row>
    <row r="16" spans="2:24" x14ac:dyDescent="0.25">
      <c r="B16" s="72">
        <v>11</v>
      </c>
      <c r="D16" s="53" t="s">
        <v>125</v>
      </c>
      <c r="E16" s="68" t="s">
        <v>17</v>
      </c>
      <c r="H16" s="61">
        <v>225</v>
      </c>
      <c r="I16" s="61">
        <f t="shared" si="1"/>
        <v>2421.8999999999996</v>
      </c>
      <c r="J16" s="68">
        <v>2017</v>
      </c>
      <c r="K16" s="72">
        <v>2022</v>
      </c>
      <c r="L16" s="72">
        <f t="shared" si="6"/>
        <v>5</v>
      </c>
      <c r="M16" s="72">
        <v>40</v>
      </c>
      <c r="N16" s="72">
        <v>0.05</v>
      </c>
      <c r="O16" s="73">
        <f t="shared" si="2"/>
        <v>2.375E-2</v>
      </c>
      <c r="P16" s="74">
        <v>700</v>
      </c>
      <c r="Q16" s="74">
        <f t="shared" si="3"/>
        <v>7534.73</v>
      </c>
      <c r="R16" s="74">
        <f t="shared" si="0"/>
        <v>1695314.25</v>
      </c>
      <c r="S16" s="75">
        <f t="shared" si="7"/>
        <v>201318.56718750001</v>
      </c>
      <c r="T16" s="74">
        <f t="shared" si="4"/>
        <v>1493995.6828125</v>
      </c>
      <c r="U16" s="72">
        <v>0.05</v>
      </c>
      <c r="V16" s="74">
        <f t="shared" si="5"/>
        <v>1568695.4669531251</v>
      </c>
    </row>
    <row r="17" spans="2:24" x14ac:dyDescent="0.25">
      <c r="B17" s="72">
        <v>12</v>
      </c>
      <c r="D17" s="55" t="s">
        <v>126</v>
      </c>
      <c r="E17" s="68" t="s">
        <v>17</v>
      </c>
      <c r="H17" s="61">
        <v>300</v>
      </c>
      <c r="I17" s="61">
        <f t="shared" si="1"/>
        <v>3229.2</v>
      </c>
      <c r="J17" s="68">
        <v>2017</v>
      </c>
      <c r="K17" s="72">
        <v>2022</v>
      </c>
      <c r="L17" s="72">
        <f t="shared" si="6"/>
        <v>5</v>
      </c>
      <c r="M17" s="72">
        <v>40</v>
      </c>
      <c r="N17" s="72">
        <v>0.05</v>
      </c>
      <c r="O17" s="73">
        <f t="shared" si="2"/>
        <v>2.375E-2</v>
      </c>
      <c r="P17" s="74">
        <v>700</v>
      </c>
      <c r="Q17" s="74">
        <f t="shared" si="3"/>
        <v>7534.73</v>
      </c>
      <c r="R17" s="74">
        <f t="shared" si="0"/>
        <v>2260419</v>
      </c>
      <c r="S17" s="75">
        <f t="shared" si="7"/>
        <v>268424.75624999998</v>
      </c>
      <c r="T17" s="74">
        <f t="shared" si="4"/>
        <v>1991994.2437499999</v>
      </c>
      <c r="U17" s="72">
        <v>0.05</v>
      </c>
      <c r="V17" s="74">
        <f t="shared" si="5"/>
        <v>2091593.9559374999</v>
      </c>
    </row>
    <row r="18" spans="2:24" x14ac:dyDescent="0.25">
      <c r="B18" s="72">
        <v>13</v>
      </c>
      <c r="D18" s="55" t="s">
        <v>127</v>
      </c>
      <c r="E18" s="68" t="s">
        <v>17</v>
      </c>
      <c r="H18" s="61">
        <v>450</v>
      </c>
      <c r="I18" s="61">
        <f t="shared" si="1"/>
        <v>4843.7999999999993</v>
      </c>
      <c r="J18" s="68">
        <v>2020</v>
      </c>
      <c r="K18" s="72">
        <v>2022</v>
      </c>
      <c r="L18" s="72">
        <f t="shared" si="6"/>
        <v>2</v>
      </c>
      <c r="M18" s="72">
        <v>40</v>
      </c>
      <c r="N18" s="72">
        <v>0.05</v>
      </c>
      <c r="O18" s="73">
        <f t="shared" si="2"/>
        <v>2.375E-2</v>
      </c>
      <c r="P18" s="74">
        <v>700</v>
      </c>
      <c r="Q18" s="74">
        <f t="shared" si="3"/>
        <v>7534.73</v>
      </c>
      <c r="R18" s="74">
        <f t="shared" si="0"/>
        <v>3390628.5</v>
      </c>
      <c r="S18" s="75">
        <f t="shared" si="7"/>
        <v>161054.85375000001</v>
      </c>
      <c r="T18" s="74">
        <f t="shared" si="4"/>
        <v>3229573.6462500002</v>
      </c>
      <c r="U18" s="72">
        <v>0.05</v>
      </c>
      <c r="V18" s="74">
        <f t="shared" si="5"/>
        <v>3391052.3285625004</v>
      </c>
    </row>
    <row r="19" spans="2:24" x14ac:dyDescent="0.25">
      <c r="B19" s="72">
        <v>14</v>
      </c>
      <c r="D19" s="55" t="s">
        <v>128</v>
      </c>
      <c r="E19" s="68" t="s">
        <v>17</v>
      </c>
      <c r="H19" s="61">
        <v>525</v>
      </c>
      <c r="I19" s="61">
        <f t="shared" si="1"/>
        <v>5651.0999999999995</v>
      </c>
      <c r="J19" s="68">
        <v>2021</v>
      </c>
      <c r="K19" s="72">
        <v>2022</v>
      </c>
      <c r="L19" s="72">
        <f t="shared" si="6"/>
        <v>1</v>
      </c>
      <c r="M19" s="72">
        <v>40</v>
      </c>
      <c r="N19" s="72">
        <v>0.05</v>
      </c>
      <c r="O19" s="73">
        <f t="shared" si="2"/>
        <v>2.375E-2</v>
      </c>
      <c r="P19" s="74">
        <v>700</v>
      </c>
      <c r="Q19" s="74">
        <f t="shared" si="3"/>
        <v>7534.73</v>
      </c>
      <c r="R19" s="74">
        <f t="shared" si="0"/>
        <v>3955733.25</v>
      </c>
      <c r="S19" s="75">
        <f t="shared" si="7"/>
        <v>93948.664687500001</v>
      </c>
      <c r="T19" s="74">
        <f t="shared" si="4"/>
        <v>3861784.5853125001</v>
      </c>
      <c r="U19" s="72">
        <v>0.05</v>
      </c>
      <c r="V19" s="74">
        <f t="shared" si="5"/>
        <v>4054873.8145781253</v>
      </c>
    </row>
    <row r="20" spans="2:24" x14ac:dyDescent="0.25">
      <c r="B20" s="72">
        <v>15</v>
      </c>
      <c r="D20" s="55" t="s">
        <v>129</v>
      </c>
      <c r="E20" s="68" t="s">
        <v>17</v>
      </c>
      <c r="H20" s="61">
        <v>266.25</v>
      </c>
      <c r="I20" s="61">
        <f t="shared" si="1"/>
        <v>2865.915</v>
      </c>
      <c r="J20" s="68">
        <v>2021</v>
      </c>
      <c r="K20" s="72">
        <v>2022</v>
      </c>
      <c r="L20" s="72">
        <f t="shared" si="6"/>
        <v>1</v>
      </c>
      <c r="M20" s="72">
        <v>40</v>
      </c>
      <c r="N20" s="72">
        <v>0.05</v>
      </c>
      <c r="O20" s="73">
        <f t="shared" si="2"/>
        <v>2.375E-2</v>
      </c>
      <c r="P20" s="74">
        <v>700</v>
      </c>
      <c r="Q20" s="74">
        <f t="shared" si="3"/>
        <v>7534.73</v>
      </c>
      <c r="R20" s="74">
        <f t="shared" si="0"/>
        <v>2006121.8624999998</v>
      </c>
      <c r="S20" s="75">
        <f t="shared" si="7"/>
        <v>47645.394234374995</v>
      </c>
      <c r="T20" s="74">
        <f t="shared" si="4"/>
        <v>1958476.4682656247</v>
      </c>
      <c r="U20" s="72">
        <v>0.05</v>
      </c>
      <c r="V20" s="74">
        <f t="shared" si="5"/>
        <v>2056400.291678906</v>
      </c>
    </row>
    <row r="21" spans="2:24" x14ac:dyDescent="0.25">
      <c r="B21" s="72">
        <v>16</v>
      </c>
      <c r="D21" s="55" t="s">
        <v>131</v>
      </c>
      <c r="E21" s="68" t="s">
        <v>17</v>
      </c>
      <c r="H21" s="61">
        <v>500</v>
      </c>
      <c r="I21" s="61">
        <f t="shared" si="1"/>
        <v>5382</v>
      </c>
      <c r="J21" s="68">
        <v>2021</v>
      </c>
      <c r="K21" s="72">
        <v>2022</v>
      </c>
      <c r="L21" s="72">
        <f t="shared" si="6"/>
        <v>1</v>
      </c>
      <c r="M21" s="72">
        <v>40</v>
      </c>
      <c r="N21" s="72">
        <v>0.05</v>
      </c>
      <c r="O21" s="73">
        <f t="shared" si="2"/>
        <v>2.375E-2</v>
      </c>
      <c r="P21" s="74">
        <v>700</v>
      </c>
      <c r="Q21" s="74">
        <f t="shared" si="3"/>
        <v>7534.73</v>
      </c>
      <c r="R21" s="74">
        <f t="shared" si="0"/>
        <v>3767365</v>
      </c>
      <c r="S21" s="75">
        <f t="shared" si="7"/>
        <v>89474.918749999997</v>
      </c>
      <c r="T21" s="74">
        <f t="shared" si="4"/>
        <v>3677890.0812499998</v>
      </c>
      <c r="U21" s="72">
        <v>0.05</v>
      </c>
      <c r="V21" s="74">
        <f t="shared" si="5"/>
        <v>3861784.5853125001</v>
      </c>
    </row>
    <row r="22" spans="2:24" x14ac:dyDescent="0.25">
      <c r="B22" s="72">
        <v>17</v>
      </c>
      <c r="D22" s="55" t="s">
        <v>131</v>
      </c>
      <c r="E22" s="68" t="s">
        <v>17</v>
      </c>
      <c r="H22" s="61">
        <v>50</v>
      </c>
      <c r="I22" s="61">
        <f t="shared" si="1"/>
        <v>538.19999999999993</v>
      </c>
      <c r="J22" s="68">
        <v>2021</v>
      </c>
      <c r="K22" s="72">
        <v>2022</v>
      </c>
      <c r="L22" s="72">
        <f t="shared" si="6"/>
        <v>1</v>
      </c>
      <c r="M22" s="72">
        <v>40</v>
      </c>
      <c r="N22" s="72">
        <v>0.05</v>
      </c>
      <c r="O22" s="73">
        <f t="shared" si="2"/>
        <v>2.375E-2</v>
      </c>
      <c r="P22" s="74">
        <v>700</v>
      </c>
      <c r="Q22" s="74">
        <f t="shared" si="3"/>
        <v>7534.73</v>
      </c>
      <c r="R22" s="74">
        <f t="shared" si="0"/>
        <v>376736.5</v>
      </c>
      <c r="S22" s="75">
        <f t="shared" si="7"/>
        <v>8947.4918749999997</v>
      </c>
      <c r="T22" s="74">
        <f t="shared" si="4"/>
        <v>367789.00812499999</v>
      </c>
      <c r="U22" s="72">
        <v>0.05</v>
      </c>
      <c r="V22" s="74">
        <f t="shared" si="5"/>
        <v>386178.45853125001</v>
      </c>
    </row>
    <row r="23" spans="2:24" x14ac:dyDescent="0.25">
      <c r="B23" s="72">
        <v>18</v>
      </c>
      <c r="D23" s="55" t="s">
        <v>133</v>
      </c>
      <c r="E23" s="68" t="s">
        <v>30</v>
      </c>
      <c r="H23" s="61">
        <v>56.25</v>
      </c>
      <c r="I23" s="61">
        <f t="shared" si="1"/>
        <v>605.47499999999991</v>
      </c>
      <c r="J23" s="68">
        <v>2021</v>
      </c>
      <c r="K23" s="72">
        <v>2022</v>
      </c>
      <c r="L23" s="72">
        <f t="shared" si="6"/>
        <v>1</v>
      </c>
      <c r="M23" s="72">
        <v>60</v>
      </c>
      <c r="N23" s="72">
        <v>0.05</v>
      </c>
      <c r="O23" s="73">
        <f t="shared" si="2"/>
        <v>1.5833333333333331E-2</v>
      </c>
      <c r="P23" s="74">
        <v>1400</v>
      </c>
      <c r="Q23" s="74">
        <f t="shared" si="3"/>
        <v>15069.46</v>
      </c>
      <c r="R23" s="74">
        <f t="shared" si="0"/>
        <v>847657.125</v>
      </c>
      <c r="S23" s="75">
        <f t="shared" si="7"/>
        <v>13421.237812499998</v>
      </c>
      <c r="T23" s="74">
        <f t="shared" si="4"/>
        <v>834235.88718750002</v>
      </c>
      <c r="U23" s="72">
        <v>0.05</v>
      </c>
      <c r="V23" s="74">
        <f t="shared" si="5"/>
        <v>875947.68154687504</v>
      </c>
    </row>
    <row r="24" spans="2:24" x14ac:dyDescent="0.25">
      <c r="B24" s="72">
        <v>19</v>
      </c>
      <c r="D24" s="55" t="s">
        <v>134</v>
      </c>
      <c r="E24" s="68" t="s">
        <v>30</v>
      </c>
      <c r="H24" s="61">
        <v>28</v>
      </c>
      <c r="I24" s="61">
        <f t="shared" si="1"/>
        <v>301.392</v>
      </c>
      <c r="J24" s="68">
        <v>2021</v>
      </c>
      <c r="K24" s="72">
        <v>2022</v>
      </c>
      <c r="L24" s="72">
        <f t="shared" si="6"/>
        <v>1</v>
      </c>
      <c r="M24" s="90">
        <v>60</v>
      </c>
      <c r="N24" s="72">
        <v>0.05</v>
      </c>
      <c r="O24" s="73">
        <f t="shared" si="2"/>
        <v>1.5833333333333331E-2</v>
      </c>
      <c r="P24" s="74">
        <v>1400</v>
      </c>
      <c r="Q24" s="74">
        <f t="shared" si="3"/>
        <v>15069.46</v>
      </c>
      <c r="R24" s="74">
        <f t="shared" si="0"/>
        <v>421944.88</v>
      </c>
      <c r="S24" s="75">
        <f t="shared" si="7"/>
        <v>6680.7939333333325</v>
      </c>
      <c r="T24" s="74">
        <f t="shared" si="4"/>
        <v>415264.0860666667</v>
      </c>
      <c r="U24" s="72">
        <v>0.05</v>
      </c>
      <c r="V24" s="74">
        <f t="shared" si="5"/>
        <v>436027.29037000006</v>
      </c>
    </row>
    <row r="25" spans="2:24" x14ac:dyDescent="0.25">
      <c r="B25" s="72">
        <v>20</v>
      </c>
      <c r="D25" s="55" t="s">
        <v>135</v>
      </c>
      <c r="E25" s="68" t="s">
        <v>30</v>
      </c>
      <c r="H25" s="61">
        <v>28</v>
      </c>
      <c r="I25" s="61">
        <f t="shared" si="1"/>
        <v>301.392</v>
      </c>
      <c r="J25" s="68">
        <v>2021</v>
      </c>
      <c r="K25" s="72">
        <v>2022</v>
      </c>
      <c r="L25" s="72">
        <f t="shared" si="6"/>
        <v>1</v>
      </c>
      <c r="M25" s="90">
        <v>60</v>
      </c>
      <c r="N25" s="72">
        <v>0.05</v>
      </c>
      <c r="O25" s="73">
        <f t="shared" si="2"/>
        <v>1.5833333333333331E-2</v>
      </c>
      <c r="P25" s="74">
        <v>1400</v>
      </c>
      <c r="Q25" s="74">
        <f t="shared" si="3"/>
        <v>15069.46</v>
      </c>
      <c r="R25" s="74">
        <f t="shared" si="0"/>
        <v>421944.88</v>
      </c>
      <c r="S25" s="75">
        <f t="shared" si="7"/>
        <v>6680.7939333333325</v>
      </c>
      <c r="T25" s="74">
        <f t="shared" si="4"/>
        <v>415264.0860666667</v>
      </c>
      <c r="U25" s="72">
        <v>0.05</v>
      </c>
      <c r="V25" s="74">
        <f t="shared" si="5"/>
        <v>436027.29037000006</v>
      </c>
    </row>
    <row r="26" spans="2:24" x14ac:dyDescent="0.25">
      <c r="B26" s="72">
        <v>21</v>
      </c>
      <c r="D26" s="55" t="s">
        <v>137</v>
      </c>
      <c r="E26" s="68" t="s">
        <v>17</v>
      </c>
      <c r="H26" s="61">
        <v>75</v>
      </c>
      <c r="I26" s="61">
        <f t="shared" si="1"/>
        <v>807.3</v>
      </c>
      <c r="J26" s="68">
        <v>2021</v>
      </c>
      <c r="K26" s="72">
        <v>2022</v>
      </c>
      <c r="L26" s="72">
        <f t="shared" si="6"/>
        <v>1</v>
      </c>
      <c r="M26" s="72">
        <v>40</v>
      </c>
      <c r="N26" s="72">
        <v>0.05</v>
      </c>
      <c r="O26" s="73">
        <f t="shared" si="2"/>
        <v>2.375E-2</v>
      </c>
      <c r="P26" s="74">
        <v>700</v>
      </c>
      <c r="Q26" s="74">
        <f t="shared" si="3"/>
        <v>7534.73</v>
      </c>
      <c r="R26" s="74">
        <f t="shared" si="0"/>
        <v>565104.75</v>
      </c>
      <c r="S26" s="75">
        <f t="shared" si="7"/>
        <v>13421.2378125</v>
      </c>
      <c r="T26" s="74">
        <f t="shared" si="4"/>
        <v>551683.51218750002</v>
      </c>
      <c r="U26" s="72">
        <v>0.05</v>
      </c>
      <c r="V26" s="74">
        <f t="shared" si="5"/>
        <v>579267.68779687502</v>
      </c>
    </row>
    <row r="27" spans="2:24" x14ac:dyDescent="0.25">
      <c r="B27" s="72">
        <v>22</v>
      </c>
      <c r="D27" s="55" t="s">
        <v>137</v>
      </c>
      <c r="E27" s="68" t="s">
        <v>17</v>
      </c>
      <c r="H27" s="61">
        <v>140.25</v>
      </c>
      <c r="I27" s="61">
        <f t="shared" si="1"/>
        <v>1509.6509999999998</v>
      </c>
      <c r="J27" s="68">
        <v>2022</v>
      </c>
      <c r="K27" s="72">
        <v>2022</v>
      </c>
      <c r="L27" s="72">
        <f t="shared" si="6"/>
        <v>0</v>
      </c>
      <c r="M27" s="72">
        <v>40</v>
      </c>
      <c r="N27" s="72">
        <v>0.05</v>
      </c>
      <c r="O27" s="73">
        <f t="shared" si="2"/>
        <v>2.375E-2</v>
      </c>
      <c r="P27" s="74">
        <v>700</v>
      </c>
      <c r="Q27" s="74">
        <f t="shared" si="3"/>
        <v>7534.73</v>
      </c>
      <c r="R27" s="74">
        <f t="shared" si="0"/>
        <v>1056745.8824999998</v>
      </c>
      <c r="S27" s="75">
        <f>R27*O27*L27</f>
        <v>0</v>
      </c>
      <c r="T27" s="74">
        <f t="shared" si="4"/>
        <v>1056745.8824999998</v>
      </c>
      <c r="U27" s="72">
        <v>0.05</v>
      </c>
      <c r="V27" s="74">
        <f t="shared" si="5"/>
        <v>1109583.1766249998</v>
      </c>
    </row>
    <row r="28" spans="2:24" x14ac:dyDescent="0.25">
      <c r="B28" s="72">
        <v>23</v>
      </c>
      <c r="D28" s="134" t="s">
        <v>139</v>
      </c>
      <c r="E28" s="134"/>
      <c r="F28" s="134"/>
      <c r="G28" s="134"/>
      <c r="H28" s="134"/>
      <c r="I28" s="134"/>
      <c r="J28" s="134"/>
      <c r="K28" s="134"/>
      <c r="L28" s="134"/>
      <c r="M28" s="134"/>
      <c r="N28" s="134"/>
      <c r="O28" s="134"/>
      <c r="P28" s="134"/>
      <c r="Q28" s="134"/>
      <c r="R28" s="134"/>
      <c r="S28" s="134"/>
      <c r="T28" s="134"/>
      <c r="U28" s="134"/>
      <c r="V28" s="134"/>
      <c r="W28" s="134"/>
      <c r="X28" s="134"/>
    </row>
    <row r="29" spans="2:24" x14ac:dyDescent="0.25">
      <c r="B29" s="72">
        <v>24</v>
      </c>
      <c r="D29" s="60" t="s">
        <v>142</v>
      </c>
      <c r="E29" s="69" t="s">
        <v>30</v>
      </c>
      <c r="H29" s="64">
        <v>30</v>
      </c>
      <c r="I29" s="64">
        <f>H29*10.764</f>
        <v>322.91999999999996</v>
      </c>
      <c r="J29" s="69">
        <v>2005</v>
      </c>
      <c r="K29" s="72">
        <v>2022</v>
      </c>
      <c r="L29" s="72">
        <f t="shared" si="6"/>
        <v>17</v>
      </c>
      <c r="M29" s="90">
        <v>60</v>
      </c>
      <c r="N29" s="72">
        <v>0.05</v>
      </c>
      <c r="O29" s="73">
        <f t="shared" si="2"/>
        <v>1.5833333333333331E-2</v>
      </c>
      <c r="P29" s="74">
        <v>1400</v>
      </c>
      <c r="Q29" s="74">
        <f t="shared" si="3"/>
        <v>15069.46</v>
      </c>
      <c r="R29" s="74">
        <f t="shared" ref="R29:R50" si="8">Q29*H29</f>
        <v>452083.8</v>
      </c>
      <c r="S29" s="75">
        <f t="shared" ref="S29:S90" si="9">R29*O29*L29</f>
        <v>121685.88949999998</v>
      </c>
      <c r="T29" s="74">
        <f t="shared" si="4"/>
        <v>330397.9105</v>
      </c>
      <c r="U29" s="72">
        <v>0.05</v>
      </c>
      <c r="V29" s="74">
        <f t="shared" si="5"/>
        <v>346917.806025</v>
      </c>
      <c r="W29" s="80">
        <f>SUM(V29:V50)</f>
        <v>12320207.684634499</v>
      </c>
      <c r="X29" s="80">
        <f>SUM(R29:R50)</f>
        <v>16055002.683999997</v>
      </c>
    </row>
    <row r="30" spans="2:24" x14ac:dyDescent="0.25">
      <c r="B30" s="72">
        <v>25</v>
      </c>
      <c r="D30" s="60" t="s">
        <v>143</v>
      </c>
      <c r="E30" s="69" t="s">
        <v>30</v>
      </c>
      <c r="H30" s="64">
        <v>30</v>
      </c>
      <c r="I30" s="64">
        <f t="shared" ref="I30:I50" si="10">H30*10.764</f>
        <v>322.91999999999996</v>
      </c>
      <c r="J30" s="69">
        <v>2005</v>
      </c>
      <c r="K30" s="72">
        <v>2022</v>
      </c>
      <c r="L30" s="72">
        <f t="shared" si="6"/>
        <v>17</v>
      </c>
      <c r="M30" s="90">
        <v>60</v>
      </c>
      <c r="N30" s="72">
        <v>0.05</v>
      </c>
      <c r="O30" s="73">
        <f t="shared" si="2"/>
        <v>1.5833333333333331E-2</v>
      </c>
      <c r="P30" s="74">
        <v>1400</v>
      </c>
      <c r="Q30" s="74">
        <f t="shared" si="3"/>
        <v>15069.46</v>
      </c>
      <c r="R30" s="74">
        <f t="shared" si="8"/>
        <v>452083.8</v>
      </c>
      <c r="S30" s="75">
        <f t="shared" si="9"/>
        <v>121685.88949999998</v>
      </c>
      <c r="T30" s="74">
        <f t="shared" si="4"/>
        <v>330397.9105</v>
      </c>
      <c r="U30" s="72">
        <v>0.05</v>
      </c>
      <c r="V30" s="74">
        <f t="shared" si="5"/>
        <v>346917.806025</v>
      </c>
    </row>
    <row r="31" spans="2:24" x14ac:dyDescent="0.25">
      <c r="B31" s="72">
        <v>26</v>
      </c>
      <c r="D31" s="60" t="s">
        <v>144</v>
      </c>
      <c r="E31" s="69" t="s">
        <v>30</v>
      </c>
      <c r="H31" s="64">
        <v>120</v>
      </c>
      <c r="I31" s="64">
        <f t="shared" si="10"/>
        <v>1291.6799999999998</v>
      </c>
      <c r="J31" s="69">
        <v>2005</v>
      </c>
      <c r="K31" s="72">
        <v>2022</v>
      </c>
      <c r="L31" s="72">
        <f t="shared" si="6"/>
        <v>17</v>
      </c>
      <c r="M31" s="90">
        <v>60</v>
      </c>
      <c r="N31" s="72">
        <v>0.05</v>
      </c>
      <c r="O31" s="73">
        <f t="shared" si="2"/>
        <v>1.5833333333333331E-2</v>
      </c>
      <c r="P31" s="74">
        <v>1400</v>
      </c>
      <c r="Q31" s="74">
        <f t="shared" si="3"/>
        <v>15069.46</v>
      </c>
      <c r="R31" s="74">
        <f t="shared" si="8"/>
        <v>1808335.2</v>
      </c>
      <c r="S31" s="75">
        <f t="shared" si="9"/>
        <v>486743.5579999999</v>
      </c>
      <c r="T31" s="74">
        <f t="shared" si="4"/>
        <v>1321591.642</v>
      </c>
      <c r="U31" s="72">
        <v>0.05</v>
      </c>
      <c r="V31" s="74">
        <f t="shared" si="5"/>
        <v>1387671.2241</v>
      </c>
    </row>
    <row r="32" spans="2:24" x14ac:dyDescent="0.25">
      <c r="B32" s="72">
        <v>27</v>
      </c>
      <c r="D32" s="60" t="s">
        <v>145</v>
      </c>
      <c r="E32" s="69" t="s">
        <v>30</v>
      </c>
      <c r="H32" s="64">
        <v>120</v>
      </c>
      <c r="I32" s="64">
        <f t="shared" si="10"/>
        <v>1291.6799999999998</v>
      </c>
      <c r="J32" s="69">
        <v>2005</v>
      </c>
      <c r="K32" s="72">
        <v>2022</v>
      </c>
      <c r="L32" s="72">
        <f t="shared" si="6"/>
        <v>17</v>
      </c>
      <c r="M32" s="90">
        <v>60</v>
      </c>
      <c r="N32" s="72">
        <v>0.05</v>
      </c>
      <c r="O32" s="73">
        <f t="shared" si="2"/>
        <v>1.5833333333333331E-2</v>
      </c>
      <c r="P32" s="74">
        <v>1400</v>
      </c>
      <c r="Q32" s="74">
        <f t="shared" si="3"/>
        <v>15069.46</v>
      </c>
      <c r="R32" s="74">
        <f t="shared" si="8"/>
        <v>1808335.2</v>
      </c>
      <c r="S32" s="75">
        <f t="shared" si="9"/>
        <v>486743.5579999999</v>
      </c>
      <c r="T32" s="74">
        <f t="shared" si="4"/>
        <v>1321591.642</v>
      </c>
      <c r="U32" s="72">
        <v>0.05</v>
      </c>
      <c r="V32" s="74">
        <f t="shared" si="5"/>
        <v>1387671.2241</v>
      </c>
    </row>
    <row r="33" spans="2:22" x14ac:dyDescent="0.25">
      <c r="B33" s="72">
        <v>28</v>
      </c>
      <c r="D33" s="60" t="s">
        <v>146</v>
      </c>
      <c r="E33" s="69" t="s">
        <v>30</v>
      </c>
      <c r="H33" s="64">
        <v>30</v>
      </c>
      <c r="I33" s="64">
        <f t="shared" si="10"/>
        <v>322.91999999999996</v>
      </c>
      <c r="J33" s="69">
        <v>2005</v>
      </c>
      <c r="K33" s="72">
        <v>2022</v>
      </c>
      <c r="L33" s="72">
        <f t="shared" si="6"/>
        <v>17</v>
      </c>
      <c r="M33" s="90">
        <v>60</v>
      </c>
      <c r="N33" s="72">
        <v>0.05</v>
      </c>
      <c r="O33" s="73">
        <f t="shared" si="2"/>
        <v>1.5833333333333331E-2</v>
      </c>
      <c r="P33" s="74">
        <v>1400</v>
      </c>
      <c r="Q33" s="74">
        <f t="shared" si="3"/>
        <v>15069.46</v>
      </c>
      <c r="R33" s="74">
        <f t="shared" si="8"/>
        <v>452083.8</v>
      </c>
      <c r="S33" s="75">
        <f t="shared" si="9"/>
        <v>121685.88949999998</v>
      </c>
      <c r="T33" s="74">
        <f t="shared" si="4"/>
        <v>330397.9105</v>
      </c>
      <c r="U33" s="72">
        <v>0.05</v>
      </c>
      <c r="V33" s="74">
        <f t="shared" si="5"/>
        <v>346917.806025</v>
      </c>
    </row>
    <row r="34" spans="2:22" x14ac:dyDescent="0.25">
      <c r="B34" s="72">
        <v>29</v>
      </c>
      <c r="D34" s="60" t="s">
        <v>147</v>
      </c>
      <c r="E34" s="69" t="s">
        <v>30</v>
      </c>
      <c r="H34" s="64">
        <v>60</v>
      </c>
      <c r="I34" s="64">
        <f t="shared" si="10"/>
        <v>645.83999999999992</v>
      </c>
      <c r="J34" s="69">
        <v>2005</v>
      </c>
      <c r="K34" s="72">
        <v>2022</v>
      </c>
      <c r="L34" s="72">
        <f t="shared" si="6"/>
        <v>17</v>
      </c>
      <c r="M34" s="90">
        <v>60</v>
      </c>
      <c r="N34" s="72">
        <v>0.05</v>
      </c>
      <c r="O34" s="73">
        <f t="shared" si="2"/>
        <v>1.5833333333333331E-2</v>
      </c>
      <c r="P34" s="74">
        <v>1400</v>
      </c>
      <c r="Q34" s="74">
        <f t="shared" si="3"/>
        <v>15069.46</v>
      </c>
      <c r="R34" s="74">
        <f t="shared" si="8"/>
        <v>904167.6</v>
      </c>
      <c r="S34" s="75">
        <f t="shared" si="9"/>
        <v>243371.77899999995</v>
      </c>
      <c r="T34" s="74">
        <f t="shared" si="4"/>
        <v>660795.821</v>
      </c>
      <c r="U34" s="72">
        <v>0.05</v>
      </c>
      <c r="V34" s="74">
        <f t="shared" si="5"/>
        <v>693835.61205</v>
      </c>
    </row>
    <row r="35" spans="2:22" x14ac:dyDescent="0.25">
      <c r="B35" s="72">
        <v>30</v>
      </c>
      <c r="D35" s="60" t="s">
        <v>148</v>
      </c>
      <c r="E35" s="69" t="s">
        <v>30</v>
      </c>
      <c r="H35" s="64">
        <v>9</v>
      </c>
      <c r="I35" s="64">
        <f t="shared" si="10"/>
        <v>96.875999999999991</v>
      </c>
      <c r="J35" s="69">
        <v>2005</v>
      </c>
      <c r="K35" s="72">
        <v>2022</v>
      </c>
      <c r="L35" s="72">
        <f t="shared" si="6"/>
        <v>17</v>
      </c>
      <c r="M35" s="90">
        <v>60</v>
      </c>
      <c r="N35" s="72">
        <v>0.05</v>
      </c>
      <c r="O35" s="73">
        <f t="shared" si="2"/>
        <v>1.5833333333333331E-2</v>
      </c>
      <c r="P35" s="74">
        <v>1400</v>
      </c>
      <c r="Q35" s="74">
        <f t="shared" si="3"/>
        <v>15069.46</v>
      </c>
      <c r="R35" s="74">
        <f t="shared" si="8"/>
        <v>135625.13999999998</v>
      </c>
      <c r="S35" s="75">
        <f t="shared" si="9"/>
        <v>36505.766849999985</v>
      </c>
      <c r="T35" s="74">
        <f t="shared" si="4"/>
        <v>99119.373149999999</v>
      </c>
      <c r="U35" s="72">
        <v>0.05</v>
      </c>
      <c r="V35" s="74">
        <f t="shared" si="5"/>
        <v>104075.34180750001</v>
      </c>
    </row>
    <row r="36" spans="2:22" x14ac:dyDescent="0.25">
      <c r="B36" s="72">
        <v>31</v>
      </c>
      <c r="D36" s="60" t="s">
        <v>149</v>
      </c>
      <c r="E36" s="69" t="s">
        <v>30</v>
      </c>
      <c r="H36" s="64">
        <v>40</v>
      </c>
      <c r="I36" s="64">
        <f t="shared" si="10"/>
        <v>430.55999999999995</v>
      </c>
      <c r="J36" s="69">
        <v>2005</v>
      </c>
      <c r="K36" s="72">
        <v>2022</v>
      </c>
      <c r="L36" s="72">
        <f t="shared" si="6"/>
        <v>17</v>
      </c>
      <c r="M36" s="90">
        <v>60</v>
      </c>
      <c r="N36" s="72">
        <v>0.05</v>
      </c>
      <c r="O36" s="73">
        <f t="shared" si="2"/>
        <v>1.5833333333333331E-2</v>
      </c>
      <c r="P36" s="74">
        <v>1400</v>
      </c>
      <c r="Q36" s="74">
        <f t="shared" si="3"/>
        <v>15069.46</v>
      </c>
      <c r="R36" s="74">
        <f t="shared" si="8"/>
        <v>602778.39999999991</v>
      </c>
      <c r="S36" s="75">
        <f t="shared" si="9"/>
        <v>162247.85266666661</v>
      </c>
      <c r="T36" s="74">
        <f t="shared" si="4"/>
        <v>440530.54733333329</v>
      </c>
      <c r="U36" s="72">
        <v>0.05</v>
      </c>
      <c r="V36" s="74">
        <f t="shared" si="5"/>
        <v>462557.0747</v>
      </c>
    </row>
    <row r="37" spans="2:22" x14ac:dyDescent="0.25">
      <c r="B37" s="72">
        <v>32</v>
      </c>
      <c r="D37" s="60" t="s">
        <v>150</v>
      </c>
      <c r="E37" s="69" t="s">
        <v>30</v>
      </c>
      <c r="H37" s="64">
        <v>30</v>
      </c>
      <c r="I37" s="64">
        <f t="shared" si="10"/>
        <v>322.91999999999996</v>
      </c>
      <c r="J37" s="69">
        <v>2005</v>
      </c>
      <c r="K37" s="72">
        <v>2022</v>
      </c>
      <c r="L37" s="72">
        <f t="shared" si="6"/>
        <v>17</v>
      </c>
      <c r="M37" s="90">
        <v>60</v>
      </c>
      <c r="N37" s="72">
        <v>0.05</v>
      </c>
      <c r="O37" s="73">
        <f t="shared" si="2"/>
        <v>1.5833333333333331E-2</v>
      </c>
      <c r="P37" s="74">
        <v>1400</v>
      </c>
      <c r="Q37" s="74">
        <f t="shared" si="3"/>
        <v>15069.46</v>
      </c>
      <c r="R37" s="74">
        <f t="shared" si="8"/>
        <v>452083.8</v>
      </c>
      <c r="S37" s="75">
        <f t="shared" si="9"/>
        <v>121685.88949999998</v>
      </c>
      <c r="T37" s="74">
        <f t="shared" si="4"/>
        <v>330397.9105</v>
      </c>
      <c r="U37" s="72">
        <v>0.05</v>
      </c>
      <c r="V37" s="74">
        <f t="shared" si="5"/>
        <v>346917.806025</v>
      </c>
    </row>
    <row r="38" spans="2:22" x14ac:dyDescent="0.25">
      <c r="B38" s="72">
        <v>33</v>
      </c>
      <c r="D38" s="60" t="s">
        <v>151</v>
      </c>
      <c r="E38" s="69" t="s">
        <v>30</v>
      </c>
      <c r="H38" s="64">
        <v>30</v>
      </c>
      <c r="I38" s="64">
        <f t="shared" si="10"/>
        <v>322.91999999999996</v>
      </c>
      <c r="J38" s="69">
        <v>2005</v>
      </c>
      <c r="K38" s="72">
        <v>2022</v>
      </c>
      <c r="L38" s="72">
        <f t="shared" si="6"/>
        <v>17</v>
      </c>
      <c r="M38" s="90">
        <v>60</v>
      </c>
      <c r="N38" s="72">
        <v>0.05</v>
      </c>
      <c r="O38" s="73">
        <f t="shared" si="2"/>
        <v>1.5833333333333331E-2</v>
      </c>
      <c r="P38" s="74">
        <v>1400</v>
      </c>
      <c r="Q38" s="74">
        <f t="shared" si="3"/>
        <v>15069.46</v>
      </c>
      <c r="R38" s="74">
        <f t="shared" si="8"/>
        <v>452083.8</v>
      </c>
      <c r="S38" s="75">
        <f t="shared" si="9"/>
        <v>121685.88949999998</v>
      </c>
      <c r="T38" s="74">
        <f t="shared" si="4"/>
        <v>330397.9105</v>
      </c>
      <c r="U38" s="72">
        <v>0.05</v>
      </c>
      <c r="V38" s="74">
        <f t="shared" si="5"/>
        <v>346917.806025</v>
      </c>
    </row>
    <row r="39" spans="2:22" x14ac:dyDescent="0.25">
      <c r="B39" s="72">
        <v>34</v>
      </c>
      <c r="D39" s="60" t="s">
        <v>152</v>
      </c>
      <c r="E39" s="69" t="s">
        <v>30</v>
      </c>
      <c r="H39" s="64">
        <v>30</v>
      </c>
      <c r="I39" s="64">
        <f t="shared" si="10"/>
        <v>322.91999999999996</v>
      </c>
      <c r="J39" s="69">
        <v>2005</v>
      </c>
      <c r="K39" s="72">
        <v>2022</v>
      </c>
      <c r="L39" s="72">
        <f t="shared" si="6"/>
        <v>17</v>
      </c>
      <c r="M39" s="90">
        <v>60</v>
      </c>
      <c r="N39" s="72">
        <v>0.05</v>
      </c>
      <c r="O39" s="73">
        <f t="shared" si="2"/>
        <v>1.5833333333333331E-2</v>
      </c>
      <c r="P39" s="74">
        <v>1400</v>
      </c>
      <c r="Q39" s="74">
        <f t="shared" si="3"/>
        <v>15069.46</v>
      </c>
      <c r="R39" s="74">
        <f t="shared" si="8"/>
        <v>452083.8</v>
      </c>
      <c r="S39" s="75">
        <f t="shared" si="9"/>
        <v>121685.88949999998</v>
      </c>
      <c r="T39" s="74">
        <f t="shared" si="4"/>
        <v>330397.9105</v>
      </c>
      <c r="U39" s="72">
        <v>0.05</v>
      </c>
      <c r="V39" s="74">
        <f t="shared" si="5"/>
        <v>346917.806025</v>
      </c>
    </row>
    <row r="40" spans="2:22" x14ac:dyDescent="0.25">
      <c r="B40" s="72">
        <v>35</v>
      </c>
      <c r="D40" s="60" t="s">
        <v>153</v>
      </c>
      <c r="E40" s="69" t="s">
        <v>30</v>
      </c>
      <c r="H40" s="64">
        <v>60</v>
      </c>
      <c r="I40" s="64">
        <f t="shared" si="10"/>
        <v>645.83999999999992</v>
      </c>
      <c r="J40" s="69">
        <v>2005</v>
      </c>
      <c r="K40" s="72">
        <v>2022</v>
      </c>
      <c r="L40" s="72">
        <f t="shared" si="6"/>
        <v>17</v>
      </c>
      <c r="M40" s="90">
        <v>60</v>
      </c>
      <c r="N40" s="72">
        <v>0.05</v>
      </c>
      <c r="O40" s="73">
        <f t="shared" si="2"/>
        <v>1.5833333333333331E-2</v>
      </c>
      <c r="P40" s="74">
        <v>1400</v>
      </c>
      <c r="Q40" s="74">
        <f t="shared" si="3"/>
        <v>15069.46</v>
      </c>
      <c r="R40" s="74">
        <f t="shared" si="8"/>
        <v>904167.6</v>
      </c>
      <c r="S40" s="75">
        <f t="shared" si="9"/>
        <v>243371.77899999995</v>
      </c>
      <c r="T40" s="74">
        <f t="shared" si="4"/>
        <v>660795.821</v>
      </c>
      <c r="U40" s="72">
        <v>0.05</v>
      </c>
      <c r="V40" s="74">
        <f t="shared" si="5"/>
        <v>693835.61205</v>
      </c>
    </row>
    <row r="41" spans="2:22" x14ac:dyDescent="0.25">
      <c r="B41" s="72">
        <v>36</v>
      </c>
      <c r="D41" s="60" t="s">
        <v>154</v>
      </c>
      <c r="E41" s="69" t="s">
        <v>30</v>
      </c>
      <c r="H41" s="64">
        <v>60</v>
      </c>
      <c r="I41" s="64">
        <f t="shared" si="10"/>
        <v>645.83999999999992</v>
      </c>
      <c r="J41" s="69">
        <v>2005</v>
      </c>
      <c r="K41" s="72">
        <v>2022</v>
      </c>
      <c r="L41" s="72">
        <f t="shared" si="6"/>
        <v>17</v>
      </c>
      <c r="M41" s="90">
        <v>60</v>
      </c>
      <c r="N41" s="72">
        <v>0.05</v>
      </c>
      <c r="O41" s="73">
        <f t="shared" si="2"/>
        <v>1.5833333333333331E-2</v>
      </c>
      <c r="P41" s="74">
        <v>1400</v>
      </c>
      <c r="Q41" s="74">
        <f t="shared" si="3"/>
        <v>15069.46</v>
      </c>
      <c r="R41" s="74">
        <f t="shared" si="8"/>
        <v>904167.6</v>
      </c>
      <c r="S41" s="75">
        <f t="shared" si="9"/>
        <v>243371.77899999995</v>
      </c>
      <c r="T41" s="74">
        <f t="shared" si="4"/>
        <v>660795.821</v>
      </c>
      <c r="U41" s="72">
        <v>0.05</v>
      </c>
      <c r="V41" s="74">
        <f t="shared" si="5"/>
        <v>693835.61205</v>
      </c>
    </row>
    <row r="42" spans="2:22" x14ac:dyDescent="0.25">
      <c r="B42" s="72">
        <v>37</v>
      </c>
      <c r="D42" s="60" t="s">
        <v>155</v>
      </c>
      <c r="E42" s="69" t="s">
        <v>30</v>
      </c>
      <c r="H42" s="64">
        <v>22.4</v>
      </c>
      <c r="I42" s="64">
        <f t="shared" si="10"/>
        <v>241.11359999999996</v>
      </c>
      <c r="J42" s="69">
        <v>2005</v>
      </c>
      <c r="K42" s="72">
        <v>2022</v>
      </c>
      <c r="L42" s="72">
        <f t="shared" si="6"/>
        <v>17</v>
      </c>
      <c r="M42" s="90">
        <v>60</v>
      </c>
      <c r="N42" s="72">
        <v>0.05</v>
      </c>
      <c r="O42" s="73">
        <f t="shared" si="2"/>
        <v>1.5833333333333331E-2</v>
      </c>
      <c r="P42" s="74">
        <v>1400</v>
      </c>
      <c r="Q42" s="74">
        <f t="shared" si="3"/>
        <v>15069.46</v>
      </c>
      <c r="R42" s="74">
        <f t="shared" si="8"/>
        <v>337555.90399999998</v>
      </c>
      <c r="S42" s="75">
        <f t="shared" si="9"/>
        <v>90858.797493333317</v>
      </c>
      <c r="T42" s="74">
        <f t="shared" si="4"/>
        <v>246697.10650666666</v>
      </c>
      <c r="U42" s="72">
        <v>0.05</v>
      </c>
      <c r="V42" s="74">
        <f t="shared" si="5"/>
        <v>259031.961832</v>
      </c>
    </row>
    <row r="43" spans="2:22" x14ac:dyDescent="0.25">
      <c r="B43" s="72">
        <v>38</v>
      </c>
      <c r="D43" s="60" t="s">
        <v>156</v>
      </c>
      <c r="E43" s="69" t="s">
        <v>30</v>
      </c>
      <c r="H43" s="64">
        <v>24</v>
      </c>
      <c r="I43" s="64">
        <f t="shared" si="10"/>
        <v>258.33600000000001</v>
      </c>
      <c r="J43" s="69">
        <v>2005</v>
      </c>
      <c r="K43" s="72">
        <v>2022</v>
      </c>
      <c r="L43" s="72">
        <f t="shared" si="6"/>
        <v>17</v>
      </c>
      <c r="M43" s="90">
        <v>60</v>
      </c>
      <c r="N43" s="72">
        <v>0.05</v>
      </c>
      <c r="O43" s="73">
        <f t="shared" si="2"/>
        <v>1.5833333333333331E-2</v>
      </c>
      <c r="P43" s="74">
        <v>1400</v>
      </c>
      <c r="Q43" s="74">
        <f t="shared" si="3"/>
        <v>15069.46</v>
      </c>
      <c r="R43" s="74">
        <f t="shared" si="8"/>
        <v>361667.04</v>
      </c>
      <c r="S43" s="75">
        <f t="shared" si="9"/>
        <v>97348.711599999981</v>
      </c>
      <c r="T43" s="74">
        <f t="shared" si="4"/>
        <v>264318.3284</v>
      </c>
      <c r="U43" s="72">
        <v>0.05</v>
      </c>
      <c r="V43" s="74">
        <f t="shared" si="5"/>
        <v>277534.24482000002</v>
      </c>
    </row>
    <row r="44" spans="2:22" x14ac:dyDescent="0.25">
      <c r="B44" s="72">
        <v>39</v>
      </c>
      <c r="D44" s="60" t="s">
        <v>157</v>
      </c>
      <c r="E44" s="69" t="s">
        <v>30</v>
      </c>
      <c r="H44" s="64">
        <v>7</v>
      </c>
      <c r="I44" s="64">
        <f t="shared" si="10"/>
        <v>75.347999999999999</v>
      </c>
      <c r="J44" s="69">
        <v>2005</v>
      </c>
      <c r="K44" s="72">
        <v>2022</v>
      </c>
      <c r="L44" s="72">
        <f t="shared" si="6"/>
        <v>17</v>
      </c>
      <c r="M44" s="90">
        <v>60</v>
      </c>
      <c r="N44" s="72">
        <v>0.05</v>
      </c>
      <c r="O44" s="73">
        <f t="shared" si="2"/>
        <v>1.5833333333333331E-2</v>
      </c>
      <c r="P44" s="74">
        <v>1400</v>
      </c>
      <c r="Q44" s="74">
        <f t="shared" si="3"/>
        <v>15069.46</v>
      </c>
      <c r="R44" s="74">
        <f t="shared" si="8"/>
        <v>105486.22</v>
      </c>
      <c r="S44" s="75">
        <f t="shared" si="9"/>
        <v>28393.374216666663</v>
      </c>
      <c r="T44" s="74">
        <f t="shared" si="4"/>
        <v>77092.845783333338</v>
      </c>
      <c r="U44" s="72">
        <v>0.05</v>
      </c>
      <c r="V44" s="74">
        <f t="shared" si="5"/>
        <v>80947.488072500011</v>
      </c>
    </row>
    <row r="45" spans="2:22" x14ac:dyDescent="0.25">
      <c r="B45" s="72">
        <v>40</v>
      </c>
      <c r="D45" s="60" t="s">
        <v>158</v>
      </c>
      <c r="E45" s="69" t="s">
        <v>30</v>
      </c>
      <c r="H45" s="64">
        <v>14</v>
      </c>
      <c r="I45" s="64">
        <f t="shared" si="10"/>
        <v>150.696</v>
      </c>
      <c r="J45" s="69">
        <v>2005</v>
      </c>
      <c r="K45" s="72">
        <v>2022</v>
      </c>
      <c r="L45" s="72">
        <f t="shared" si="6"/>
        <v>17</v>
      </c>
      <c r="M45" s="90">
        <v>60</v>
      </c>
      <c r="N45" s="72">
        <v>0.05</v>
      </c>
      <c r="O45" s="73">
        <f t="shared" si="2"/>
        <v>1.5833333333333331E-2</v>
      </c>
      <c r="P45" s="74">
        <v>1400</v>
      </c>
      <c r="Q45" s="74">
        <f t="shared" si="3"/>
        <v>15069.46</v>
      </c>
      <c r="R45" s="74">
        <f t="shared" si="8"/>
        <v>210972.44</v>
      </c>
      <c r="S45" s="75">
        <f t="shared" si="9"/>
        <v>56786.748433333327</v>
      </c>
      <c r="T45" s="74">
        <f t="shared" si="4"/>
        <v>154185.69156666668</v>
      </c>
      <c r="U45" s="72">
        <v>0.05</v>
      </c>
      <c r="V45" s="74">
        <f t="shared" si="5"/>
        <v>161894.97614500002</v>
      </c>
    </row>
    <row r="46" spans="2:22" x14ac:dyDescent="0.25">
      <c r="B46" s="72">
        <v>41</v>
      </c>
      <c r="D46" s="60" t="s">
        <v>159</v>
      </c>
      <c r="E46" s="69" t="s">
        <v>30</v>
      </c>
      <c r="H46" s="64">
        <v>24</v>
      </c>
      <c r="I46" s="64">
        <f t="shared" si="10"/>
        <v>258.33600000000001</v>
      </c>
      <c r="J46" s="69">
        <v>2005</v>
      </c>
      <c r="K46" s="72">
        <v>2022</v>
      </c>
      <c r="L46" s="72">
        <f t="shared" si="6"/>
        <v>17</v>
      </c>
      <c r="M46" s="90">
        <v>60</v>
      </c>
      <c r="N46" s="72">
        <v>0.05</v>
      </c>
      <c r="O46" s="73">
        <f t="shared" si="2"/>
        <v>1.5833333333333331E-2</v>
      </c>
      <c r="P46" s="74">
        <v>1400</v>
      </c>
      <c r="Q46" s="74">
        <f t="shared" si="3"/>
        <v>15069.46</v>
      </c>
      <c r="R46" s="74">
        <f t="shared" si="8"/>
        <v>361667.04</v>
      </c>
      <c r="S46" s="75">
        <f t="shared" si="9"/>
        <v>97348.711599999981</v>
      </c>
      <c r="T46" s="74">
        <f t="shared" si="4"/>
        <v>264318.3284</v>
      </c>
      <c r="U46" s="72">
        <v>0.05</v>
      </c>
      <c r="V46" s="74">
        <f t="shared" si="5"/>
        <v>277534.24482000002</v>
      </c>
    </row>
    <row r="47" spans="2:22" x14ac:dyDescent="0.25">
      <c r="B47" s="72">
        <v>42</v>
      </c>
      <c r="D47" s="60" t="s">
        <v>160</v>
      </c>
      <c r="E47" s="69" t="s">
        <v>30</v>
      </c>
      <c r="H47" s="64">
        <v>40</v>
      </c>
      <c r="I47" s="64">
        <f t="shared" si="10"/>
        <v>430.55999999999995</v>
      </c>
      <c r="J47" s="69">
        <v>2005</v>
      </c>
      <c r="K47" s="72">
        <v>2022</v>
      </c>
      <c r="L47" s="72">
        <f t="shared" si="6"/>
        <v>17</v>
      </c>
      <c r="M47" s="90">
        <v>60</v>
      </c>
      <c r="N47" s="72">
        <v>0.05</v>
      </c>
      <c r="O47" s="73">
        <f t="shared" si="2"/>
        <v>1.5833333333333331E-2</v>
      </c>
      <c r="P47" s="74">
        <v>1400</v>
      </c>
      <c r="Q47" s="74">
        <f t="shared" si="3"/>
        <v>15069.46</v>
      </c>
      <c r="R47" s="74">
        <f t="shared" si="8"/>
        <v>602778.39999999991</v>
      </c>
      <c r="S47" s="75">
        <f t="shared" si="9"/>
        <v>162247.85266666661</v>
      </c>
      <c r="T47" s="74">
        <f t="shared" si="4"/>
        <v>440530.54733333329</v>
      </c>
      <c r="U47" s="72">
        <v>0.05</v>
      </c>
      <c r="V47" s="74">
        <f t="shared" si="5"/>
        <v>462557.0747</v>
      </c>
    </row>
    <row r="48" spans="2:22" x14ac:dyDescent="0.25">
      <c r="B48" s="72">
        <v>43</v>
      </c>
      <c r="D48" s="60" t="s">
        <v>161</v>
      </c>
      <c r="E48" s="69" t="s">
        <v>30</v>
      </c>
      <c r="H48" s="64">
        <v>150</v>
      </c>
      <c r="I48" s="64">
        <f t="shared" si="10"/>
        <v>1614.6</v>
      </c>
      <c r="J48" s="69">
        <v>2005</v>
      </c>
      <c r="K48" s="72">
        <v>2022</v>
      </c>
      <c r="L48" s="72">
        <f t="shared" si="6"/>
        <v>17</v>
      </c>
      <c r="M48" s="90">
        <v>60</v>
      </c>
      <c r="N48" s="72">
        <v>0.05</v>
      </c>
      <c r="O48" s="73">
        <f t="shared" si="2"/>
        <v>1.5833333333333331E-2</v>
      </c>
      <c r="P48" s="74">
        <v>1400</v>
      </c>
      <c r="Q48" s="74">
        <f t="shared" si="3"/>
        <v>15069.46</v>
      </c>
      <c r="R48" s="74">
        <f t="shared" si="8"/>
        <v>2260419</v>
      </c>
      <c r="S48" s="75">
        <f t="shared" si="9"/>
        <v>608429.44749999989</v>
      </c>
      <c r="T48" s="74">
        <f t="shared" si="4"/>
        <v>1651989.5525000002</v>
      </c>
      <c r="U48" s="72">
        <v>0.05</v>
      </c>
      <c r="V48" s="74">
        <f t="shared" si="5"/>
        <v>1734589.0301250003</v>
      </c>
    </row>
    <row r="49" spans="2:24" x14ac:dyDescent="0.25">
      <c r="B49" s="72">
        <v>44</v>
      </c>
      <c r="D49" s="60" t="s">
        <v>162</v>
      </c>
      <c r="E49" s="69" t="s">
        <v>30</v>
      </c>
      <c r="H49" s="64">
        <v>45</v>
      </c>
      <c r="I49" s="64">
        <f t="shared" si="10"/>
        <v>484.38</v>
      </c>
      <c r="J49" s="69">
        <v>2005</v>
      </c>
      <c r="K49" s="72">
        <v>2022</v>
      </c>
      <c r="L49" s="72">
        <f t="shared" si="6"/>
        <v>17</v>
      </c>
      <c r="M49" s="90">
        <v>60</v>
      </c>
      <c r="N49" s="72">
        <v>0.05</v>
      </c>
      <c r="O49" s="73">
        <f t="shared" si="2"/>
        <v>1.5833333333333331E-2</v>
      </c>
      <c r="P49" s="74">
        <v>1400</v>
      </c>
      <c r="Q49" s="74">
        <f t="shared" si="3"/>
        <v>15069.46</v>
      </c>
      <c r="R49" s="74">
        <f t="shared" si="8"/>
        <v>678125.7</v>
      </c>
      <c r="S49" s="75">
        <f t="shared" si="9"/>
        <v>182528.83424999996</v>
      </c>
      <c r="T49" s="74">
        <f t="shared" si="4"/>
        <v>495596.86575</v>
      </c>
      <c r="U49" s="72">
        <v>0.05</v>
      </c>
      <c r="V49" s="74">
        <f t="shared" si="5"/>
        <v>520376.70903750003</v>
      </c>
    </row>
    <row r="50" spans="2:24" x14ac:dyDescent="0.25">
      <c r="B50" s="72">
        <v>45</v>
      </c>
      <c r="D50" s="60" t="s">
        <v>163</v>
      </c>
      <c r="E50" s="69" t="s">
        <v>30</v>
      </c>
      <c r="H50" s="64">
        <v>90</v>
      </c>
      <c r="I50" s="64">
        <f t="shared" si="10"/>
        <v>968.76</v>
      </c>
      <c r="J50" s="69">
        <v>2005</v>
      </c>
      <c r="K50" s="72">
        <v>2022</v>
      </c>
      <c r="L50" s="72">
        <f t="shared" si="6"/>
        <v>17</v>
      </c>
      <c r="M50" s="90">
        <v>60</v>
      </c>
      <c r="N50" s="72">
        <v>0.05</v>
      </c>
      <c r="O50" s="73">
        <f t="shared" si="2"/>
        <v>1.5833333333333331E-2</v>
      </c>
      <c r="P50" s="74">
        <v>1400</v>
      </c>
      <c r="Q50" s="74">
        <f t="shared" si="3"/>
        <v>15069.46</v>
      </c>
      <c r="R50" s="74">
        <f t="shared" si="8"/>
        <v>1356251.4</v>
      </c>
      <c r="S50" s="75">
        <f t="shared" si="9"/>
        <v>365057.66849999991</v>
      </c>
      <c r="T50" s="74">
        <f t="shared" si="4"/>
        <v>991193.73149999999</v>
      </c>
      <c r="U50" s="72">
        <v>0.05</v>
      </c>
      <c r="V50" s="74">
        <f t="shared" si="5"/>
        <v>1040753.4180750001</v>
      </c>
    </row>
    <row r="51" spans="2:24" x14ac:dyDescent="0.25">
      <c r="B51" s="72">
        <v>46</v>
      </c>
      <c r="D51" s="134" t="s">
        <v>165</v>
      </c>
      <c r="E51" s="134"/>
      <c r="F51" s="134"/>
      <c r="G51" s="134"/>
      <c r="H51" s="134"/>
      <c r="I51" s="134"/>
      <c r="J51" s="134"/>
      <c r="K51" s="134"/>
      <c r="L51" s="134"/>
      <c r="M51" s="134"/>
      <c r="N51" s="134"/>
      <c r="O51" s="134"/>
      <c r="P51" s="134"/>
      <c r="Q51" s="134"/>
      <c r="R51" s="134"/>
      <c r="S51" s="134"/>
      <c r="T51" s="134"/>
      <c r="U51" s="134"/>
      <c r="V51" s="134"/>
      <c r="W51" s="134"/>
      <c r="X51" s="134"/>
    </row>
    <row r="52" spans="2:24" x14ac:dyDescent="0.25">
      <c r="B52" s="72">
        <v>47</v>
      </c>
      <c r="D52" s="55" t="s">
        <v>166</v>
      </c>
      <c r="E52" s="69" t="s">
        <v>30</v>
      </c>
      <c r="H52" s="64">
        <v>200</v>
      </c>
      <c r="I52" s="64">
        <f>H52*10.764</f>
        <v>2152.7999999999997</v>
      </c>
      <c r="J52" s="66">
        <v>2005</v>
      </c>
      <c r="K52" s="72">
        <v>2022</v>
      </c>
      <c r="L52" s="72">
        <f t="shared" si="6"/>
        <v>17</v>
      </c>
      <c r="M52" s="90">
        <v>60</v>
      </c>
      <c r="N52" s="72">
        <v>0.05</v>
      </c>
      <c r="O52" s="73">
        <f t="shared" si="2"/>
        <v>1.5833333333333331E-2</v>
      </c>
      <c r="P52" s="74">
        <v>1400</v>
      </c>
      <c r="Q52" s="74">
        <f t="shared" si="3"/>
        <v>15069.46</v>
      </c>
      <c r="R52" s="74">
        <f t="shared" ref="R52:R68" si="11">Q52*H52</f>
        <v>3013892</v>
      </c>
      <c r="S52" s="75">
        <f t="shared" si="9"/>
        <v>811239.26333333319</v>
      </c>
      <c r="T52" s="74">
        <f t="shared" si="4"/>
        <v>2202652.7366666668</v>
      </c>
      <c r="U52" s="72">
        <v>0.05</v>
      </c>
      <c r="V52" s="74">
        <f t="shared" si="5"/>
        <v>2312785.3735000002</v>
      </c>
      <c r="W52" s="80">
        <f>SUM(V52:V68)</f>
        <v>9877081.0653692186</v>
      </c>
      <c r="X52" s="80">
        <f>SUM(R52:R68)</f>
        <v>13191428.547499998</v>
      </c>
    </row>
    <row r="53" spans="2:24" x14ac:dyDescent="0.25">
      <c r="B53" s="72">
        <v>48</v>
      </c>
      <c r="D53" s="55" t="s">
        <v>167</v>
      </c>
      <c r="E53" s="69" t="s">
        <v>30</v>
      </c>
      <c r="H53" s="64">
        <v>30</v>
      </c>
      <c r="I53" s="64">
        <f t="shared" ref="I53:I68" si="12">H53*10.764</f>
        <v>322.91999999999996</v>
      </c>
      <c r="J53" s="66">
        <v>2005</v>
      </c>
      <c r="K53" s="72">
        <v>2022</v>
      </c>
      <c r="L53" s="72">
        <f t="shared" si="6"/>
        <v>17</v>
      </c>
      <c r="M53" s="90">
        <v>60</v>
      </c>
      <c r="N53" s="72">
        <v>0.05</v>
      </c>
      <c r="O53" s="73">
        <f t="shared" si="2"/>
        <v>1.5833333333333331E-2</v>
      </c>
      <c r="P53" s="74">
        <v>1400</v>
      </c>
      <c r="Q53" s="74">
        <f t="shared" si="3"/>
        <v>15069.46</v>
      </c>
      <c r="R53" s="74">
        <f t="shared" si="11"/>
        <v>452083.8</v>
      </c>
      <c r="S53" s="75">
        <f t="shared" si="9"/>
        <v>121685.88949999998</v>
      </c>
      <c r="T53" s="74">
        <f t="shared" si="4"/>
        <v>330397.9105</v>
      </c>
      <c r="U53" s="72">
        <v>0.05</v>
      </c>
      <c r="V53" s="74">
        <f t="shared" si="5"/>
        <v>346917.806025</v>
      </c>
    </row>
    <row r="54" spans="2:24" x14ac:dyDescent="0.25">
      <c r="B54" s="72">
        <v>49</v>
      </c>
      <c r="D54" s="55" t="s">
        <v>168</v>
      </c>
      <c r="E54" s="69" t="s">
        <v>30</v>
      </c>
      <c r="H54" s="64">
        <v>30</v>
      </c>
      <c r="I54" s="64">
        <f t="shared" si="12"/>
        <v>322.91999999999996</v>
      </c>
      <c r="J54" s="66">
        <v>2005</v>
      </c>
      <c r="K54" s="72">
        <v>2022</v>
      </c>
      <c r="L54" s="72">
        <f t="shared" si="6"/>
        <v>17</v>
      </c>
      <c r="M54" s="90">
        <v>60</v>
      </c>
      <c r="N54" s="72">
        <v>0.05</v>
      </c>
      <c r="O54" s="73">
        <f t="shared" si="2"/>
        <v>1.5833333333333331E-2</v>
      </c>
      <c r="P54" s="74">
        <v>1400</v>
      </c>
      <c r="Q54" s="74">
        <f t="shared" si="3"/>
        <v>15069.46</v>
      </c>
      <c r="R54" s="74">
        <f t="shared" si="11"/>
        <v>452083.8</v>
      </c>
      <c r="S54" s="75">
        <f t="shared" si="9"/>
        <v>121685.88949999998</v>
      </c>
      <c r="T54" s="74">
        <f t="shared" si="4"/>
        <v>330397.9105</v>
      </c>
      <c r="U54" s="72">
        <v>0.05</v>
      </c>
      <c r="V54" s="74">
        <f t="shared" si="5"/>
        <v>346917.806025</v>
      </c>
    </row>
    <row r="55" spans="2:24" x14ac:dyDescent="0.25">
      <c r="B55" s="72">
        <v>50</v>
      </c>
      <c r="D55" s="55" t="s">
        <v>169</v>
      </c>
      <c r="E55" s="69" t="s">
        <v>30</v>
      </c>
      <c r="H55" s="64">
        <v>30</v>
      </c>
      <c r="I55" s="64">
        <f t="shared" si="12"/>
        <v>322.91999999999996</v>
      </c>
      <c r="J55" s="66">
        <v>2005</v>
      </c>
      <c r="K55" s="72">
        <v>2022</v>
      </c>
      <c r="L55" s="72">
        <f t="shared" si="6"/>
        <v>17</v>
      </c>
      <c r="M55" s="90">
        <v>60</v>
      </c>
      <c r="N55" s="72">
        <v>0.05</v>
      </c>
      <c r="O55" s="73">
        <f t="shared" si="2"/>
        <v>1.5833333333333331E-2</v>
      </c>
      <c r="P55" s="74">
        <v>1400</v>
      </c>
      <c r="Q55" s="74">
        <f t="shared" si="3"/>
        <v>15069.46</v>
      </c>
      <c r="R55" s="74">
        <f t="shared" si="11"/>
        <v>452083.8</v>
      </c>
      <c r="S55" s="75">
        <f t="shared" si="9"/>
        <v>121685.88949999998</v>
      </c>
      <c r="T55" s="74">
        <f t="shared" si="4"/>
        <v>330397.9105</v>
      </c>
      <c r="U55" s="72">
        <v>0.05</v>
      </c>
      <c r="V55" s="74">
        <f t="shared" si="5"/>
        <v>346917.806025</v>
      </c>
    </row>
    <row r="56" spans="2:24" x14ac:dyDescent="0.25">
      <c r="B56" s="72">
        <v>51</v>
      </c>
      <c r="D56" s="55" t="s">
        <v>170</v>
      </c>
      <c r="E56" s="69" t="s">
        <v>30</v>
      </c>
      <c r="H56" s="64">
        <v>30</v>
      </c>
      <c r="I56" s="64">
        <f t="shared" si="12"/>
        <v>322.91999999999996</v>
      </c>
      <c r="J56" s="66">
        <v>2005</v>
      </c>
      <c r="K56" s="72">
        <v>2022</v>
      </c>
      <c r="L56" s="72">
        <f t="shared" si="6"/>
        <v>17</v>
      </c>
      <c r="M56" s="90">
        <v>60</v>
      </c>
      <c r="N56" s="72">
        <v>0.05</v>
      </c>
      <c r="O56" s="73">
        <f t="shared" si="2"/>
        <v>1.5833333333333331E-2</v>
      </c>
      <c r="P56" s="74">
        <v>1400</v>
      </c>
      <c r="Q56" s="74">
        <f t="shared" si="3"/>
        <v>15069.46</v>
      </c>
      <c r="R56" s="74">
        <f t="shared" si="11"/>
        <v>452083.8</v>
      </c>
      <c r="S56" s="75">
        <f t="shared" si="9"/>
        <v>121685.88949999998</v>
      </c>
      <c r="T56" s="74">
        <f t="shared" si="4"/>
        <v>330397.9105</v>
      </c>
      <c r="U56" s="72">
        <v>0.05</v>
      </c>
      <c r="V56" s="74">
        <f t="shared" si="5"/>
        <v>346917.806025</v>
      </c>
    </row>
    <row r="57" spans="2:24" x14ac:dyDescent="0.25">
      <c r="B57" s="72">
        <v>52</v>
      </c>
      <c r="D57" s="55" t="s">
        <v>171</v>
      </c>
      <c r="E57" s="69" t="s">
        <v>30</v>
      </c>
      <c r="H57" s="64">
        <v>40</v>
      </c>
      <c r="I57" s="64">
        <f t="shared" si="12"/>
        <v>430.55999999999995</v>
      </c>
      <c r="J57" s="66">
        <v>2005</v>
      </c>
      <c r="K57" s="72">
        <v>2022</v>
      </c>
      <c r="L57" s="72">
        <f t="shared" si="6"/>
        <v>17</v>
      </c>
      <c r="M57" s="90">
        <v>60</v>
      </c>
      <c r="N57" s="72">
        <v>0.05</v>
      </c>
      <c r="O57" s="73">
        <f t="shared" si="2"/>
        <v>1.5833333333333331E-2</v>
      </c>
      <c r="P57" s="74">
        <v>1400</v>
      </c>
      <c r="Q57" s="74">
        <f t="shared" si="3"/>
        <v>15069.46</v>
      </c>
      <c r="R57" s="74">
        <f t="shared" si="11"/>
        <v>602778.39999999991</v>
      </c>
      <c r="S57" s="75">
        <f t="shared" si="9"/>
        <v>162247.85266666661</v>
      </c>
      <c r="T57" s="74">
        <f t="shared" si="4"/>
        <v>440530.54733333329</v>
      </c>
      <c r="U57" s="72">
        <v>0.05</v>
      </c>
      <c r="V57" s="74">
        <f t="shared" si="5"/>
        <v>462557.0747</v>
      </c>
    </row>
    <row r="58" spans="2:24" x14ac:dyDescent="0.25">
      <c r="B58" s="72">
        <v>53</v>
      </c>
      <c r="D58" s="55" t="s">
        <v>172</v>
      </c>
      <c r="E58" s="69" t="s">
        <v>30</v>
      </c>
      <c r="H58" s="64">
        <v>18</v>
      </c>
      <c r="I58" s="64">
        <f t="shared" si="12"/>
        <v>193.75199999999998</v>
      </c>
      <c r="J58" s="66">
        <v>2005</v>
      </c>
      <c r="K58" s="72">
        <v>2022</v>
      </c>
      <c r="L58" s="72">
        <f t="shared" si="6"/>
        <v>17</v>
      </c>
      <c r="M58" s="90">
        <v>60</v>
      </c>
      <c r="N58" s="72">
        <v>0.05</v>
      </c>
      <c r="O58" s="73">
        <f t="shared" si="2"/>
        <v>1.5833333333333331E-2</v>
      </c>
      <c r="P58" s="74">
        <v>1400</v>
      </c>
      <c r="Q58" s="74">
        <f t="shared" si="3"/>
        <v>15069.46</v>
      </c>
      <c r="R58" s="74">
        <f t="shared" si="11"/>
        <v>271250.27999999997</v>
      </c>
      <c r="S58" s="75">
        <f t="shared" si="9"/>
        <v>73011.533699999971</v>
      </c>
      <c r="T58" s="74">
        <f t="shared" si="4"/>
        <v>198238.7463</v>
      </c>
      <c r="U58" s="72">
        <v>0.05</v>
      </c>
      <c r="V58" s="74">
        <f t="shared" si="5"/>
        <v>208150.68361500002</v>
      </c>
    </row>
    <row r="59" spans="2:24" x14ac:dyDescent="0.25">
      <c r="B59" s="72">
        <v>54</v>
      </c>
      <c r="D59" s="55" t="s">
        <v>159</v>
      </c>
      <c r="E59" s="69" t="s">
        <v>30</v>
      </c>
      <c r="H59" s="64">
        <v>12</v>
      </c>
      <c r="I59" s="64">
        <f t="shared" si="12"/>
        <v>129.16800000000001</v>
      </c>
      <c r="J59" s="66">
        <v>2005</v>
      </c>
      <c r="K59" s="72">
        <v>2022</v>
      </c>
      <c r="L59" s="72">
        <f t="shared" si="6"/>
        <v>17</v>
      </c>
      <c r="M59" s="90">
        <v>60</v>
      </c>
      <c r="N59" s="72">
        <v>0.05</v>
      </c>
      <c r="O59" s="73">
        <f t="shared" si="2"/>
        <v>1.5833333333333331E-2</v>
      </c>
      <c r="P59" s="74">
        <v>1400</v>
      </c>
      <c r="Q59" s="74">
        <f t="shared" si="3"/>
        <v>15069.46</v>
      </c>
      <c r="R59" s="74">
        <f t="shared" si="11"/>
        <v>180833.52</v>
      </c>
      <c r="S59" s="75">
        <f t="shared" si="9"/>
        <v>48674.35579999999</v>
      </c>
      <c r="T59" s="74">
        <f t="shared" si="4"/>
        <v>132159.1642</v>
      </c>
      <c r="U59" s="72">
        <v>0.05</v>
      </c>
      <c r="V59" s="74">
        <f t="shared" si="5"/>
        <v>138767.12241000001</v>
      </c>
    </row>
    <row r="60" spans="2:24" x14ac:dyDescent="0.25">
      <c r="B60" s="72">
        <v>55</v>
      </c>
      <c r="D60" s="55" t="s">
        <v>173</v>
      </c>
      <c r="E60" s="69" t="s">
        <v>30</v>
      </c>
      <c r="H60" s="64">
        <v>30</v>
      </c>
      <c r="I60" s="64">
        <f t="shared" si="12"/>
        <v>322.91999999999996</v>
      </c>
      <c r="J60" s="66">
        <v>2005</v>
      </c>
      <c r="K60" s="72">
        <v>2022</v>
      </c>
      <c r="L60" s="72">
        <f t="shared" si="6"/>
        <v>17</v>
      </c>
      <c r="M60" s="90">
        <v>60</v>
      </c>
      <c r="N60" s="72">
        <v>0.05</v>
      </c>
      <c r="O60" s="73">
        <f t="shared" si="2"/>
        <v>1.5833333333333331E-2</v>
      </c>
      <c r="P60" s="74">
        <v>1400</v>
      </c>
      <c r="Q60" s="74">
        <f t="shared" si="3"/>
        <v>15069.46</v>
      </c>
      <c r="R60" s="74">
        <f t="shared" si="11"/>
        <v>452083.8</v>
      </c>
      <c r="S60" s="75">
        <f t="shared" si="9"/>
        <v>121685.88949999998</v>
      </c>
      <c r="T60" s="74">
        <f t="shared" si="4"/>
        <v>330397.9105</v>
      </c>
      <c r="U60" s="72">
        <v>0.05</v>
      </c>
      <c r="V60" s="74">
        <f t="shared" si="5"/>
        <v>346917.806025</v>
      </c>
    </row>
    <row r="61" spans="2:24" x14ac:dyDescent="0.25">
      <c r="B61" s="72">
        <v>56</v>
      </c>
      <c r="D61" s="55" t="s">
        <v>174</v>
      </c>
      <c r="E61" s="69" t="s">
        <v>30</v>
      </c>
      <c r="H61" s="64">
        <v>60</v>
      </c>
      <c r="I61" s="64">
        <f t="shared" si="12"/>
        <v>645.83999999999992</v>
      </c>
      <c r="J61" s="66">
        <v>2005</v>
      </c>
      <c r="K61" s="72">
        <v>2022</v>
      </c>
      <c r="L61" s="72">
        <f t="shared" si="6"/>
        <v>17</v>
      </c>
      <c r="M61" s="90">
        <v>60</v>
      </c>
      <c r="N61" s="72">
        <v>0.05</v>
      </c>
      <c r="O61" s="73">
        <f t="shared" si="2"/>
        <v>1.5833333333333331E-2</v>
      </c>
      <c r="P61" s="74">
        <v>1400</v>
      </c>
      <c r="Q61" s="74">
        <f t="shared" si="3"/>
        <v>15069.46</v>
      </c>
      <c r="R61" s="74">
        <f t="shared" si="11"/>
        <v>904167.6</v>
      </c>
      <c r="S61" s="75">
        <f t="shared" si="9"/>
        <v>243371.77899999995</v>
      </c>
      <c r="T61" s="74">
        <f t="shared" si="4"/>
        <v>660795.821</v>
      </c>
      <c r="U61" s="72">
        <v>0.05</v>
      </c>
      <c r="V61" s="74">
        <f t="shared" si="5"/>
        <v>693835.61205</v>
      </c>
    </row>
    <row r="62" spans="2:24" x14ac:dyDescent="0.25">
      <c r="B62" s="72">
        <v>57</v>
      </c>
      <c r="D62" s="55" t="s">
        <v>175</v>
      </c>
      <c r="E62" s="69" t="s">
        <v>30</v>
      </c>
      <c r="H62" s="64">
        <v>40</v>
      </c>
      <c r="I62" s="64">
        <f t="shared" si="12"/>
        <v>430.55999999999995</v>
      </c>
      <c r="J62" s="66">
        <v>2005</v>
      </c>
      <c r="K62" s="72">
        <v>2022</v>
      </c>
      <c r="L62" s="72">
        <f t="shared" si="6"/>
        <v>17</v>
      </c>
      <c r="M62" s="90">
        <v>60</v>
      </c>
      <c r="N62" s="72">
        <v>0.05</v>
      </c>
      <c r="O62" s="73">
        <f t="shared" si="2"/>
        <v>1.5833333333333331E-2</v>
      </c>
      <c r="P62" s="74">
        <v>1400</v>
      </c>
      <c r="Q62" s="74">
        <f t="shared" si="3"/>
        <v>15069.46</v>
      </c>
      <c r="R62" s="74">
        <f t="shared" si="11"/>
        <v>602778.39999999991</v>
      </c>
      <c r="S62" s="75">
        <f t="shared" si="9"/>
        <v>162247.85266666661</v>
      </c>
      <c r="T62" s="74">
        <f t="shared" si="4"/>
        <v>440530.54733333329</v>
      </c>
      <c r="U62" s="72">
        <v>0.05</v>
      </c>
      <c r="V62" s="74">
        <f t="shared" si="5"/>
        <v>462557.0747</v>
      </c>
    </row>
    <row r="63" spans="2:24" x14ac:dyDescent="0.25">
      <c r="B63" s="72">
        <v>58</v>
      </c>
      <c r="D63" s="55" t="s">
        <v>176</v>
      </c>
      <c r="E63" s="69" t="s">
        <v>30</v>
      </c>
      <c r="H63" s="64">
        <v>160</v>
      </c>
      <c r="I63" s="64">
        <f t="shared" si="12"/>
        <v>1722.2399999999998</v>
      </c>
      <c r="J63" s="66">
        <v>2005</v>
      </c>
      <c r="K63" s="72">
        <v>2022</v>
      </c>
      <c r="L63" s="72">
        <f t="shared" si="6"/>
        <v>17</v>
      </c>
      <c r="M63" s="90">
        <v>60</v>
      </c>
      <c r="N63" s="72">
        <v>0.05</v>
      </c>
      <c r="O63" s="73">
        <f t="shared" si="2"/>
        <v>1.5833333333333331E-2</v>
      </c>
      <c r="P63" s="74">
        <v>1400</v>
      </c>
      <c r="Q63" s="74">
        <f t="shared" si="3"/>
        <v>15069.46</v>
      </c>
      <c r="R63" s="74">
        <f t="shared" si="11"/>
        <v>2411113.5999999996</v>
      </c>
      <c r="S63" s="75">
        <f t="shared" si="9"/>
        <v>648991.41066666646</v>
      </c>
      <c r="T63" s="74">
        <f t="shared" si="4"/>
        <v>1762122.1893333332</v>
      </c>
      <c r="U63" s="72">
        <v>0.05</v>
      </c>
      <c r="V63" s="74">
        <f t="shared" si="5"/>
        <v>1850228.2988</v>
      </c>
    </row>
    <row r="64" spans="2:24" x14ac:dyDescent="0.25">
      <c r="B64" s="72">
        <v>59</v>
      </c>
      <c r="D64" s="55" t="s">
        <v>161</v>
      </c>
      <c r="E64" s="69" t="s">
        <v>30</v>
      </c>
      <c r="H64" s="64">
        <v>80</v>
      </c>
      <c r="I64" s="64">
        <f t="shared" si="12"/>
        <v>861.11999999999989</v>
      </c>
      <c r="J64" s="66">
        <v>2005</v>
      </c>
      <c r="K64" s="72">
        <v>2022</v>
      </c>
      <c r="L64" s="72">
        <f t="shared" si="6"/>
        <v>17</v>
      </c>
      <c r="M64" s="90">
        <v>60</v>
      </c>
      <c r="N64" s="72">
        <v>0.05</v>
      </c>
      <c r="O64" s="73">
        <f t="shared" si="2"/>
        <v>1.5833333333333331E-2</v>
      </c>
      <c r="P64" s="74">
        <v>1400</v>
      </c>
      <c r="Q64" s="74">
        <f t="shared" si="3"/>
        <v>15069.46</v>
      </c>
      <c r="R64" s="74">
        <f t="shared" si="11"/>
        <v>1205556.7999999998</v>
      </c>
      <c r="S64" s="75">
        <f t="shared" si="9"/>
        <v>324495.70533333323</v>
      </c>
      <c r="T64" s="74">
        <f t="shared" si="4"/>
        <v>881061.09466666658</v>
      </c>
      <c r="U64" s="72">
        <v>0.05</v>
      </c>
      <c r="V64" s="74">
        <f t="shared" si="5"/>
        <v>925114.14939999999</v>
      </c>
    </row>
    <row r="65" spans="2:24" x14ac:dyDescent="0.25">
      <c r="B65" s="72">
        <v>60</v>
      </c>
      <c r="D65" s="55" t="s">
        <v>177</v>
      </c>
      <c r="E65" s="69" t="s">
        <v>17</v>
      </c>
      <c r="H65" s="64">
        <v>75</v>
      </c>
      <c r="I65" s="64">
        <f t="shared" si="12"/>
        <v>807.3</v>
      </c>
      <c r="J65" s="66">
        <v>2005</v>
      </c>
      <c r="K65" s="72">
        <v>2022</v>
      </c>
      <c r="L65" s="72">
        <f t="shared" si="6"/>
        <v>17</v>
      </c>
      <c r="M65" s="72">
        <v>40</v>
      </c>
      <c r="N65" s="72">
        <v>0.05</v>
      </c>
      <c r="O65" s="73">
        <f t="shared" si="2"/>
        <v>2.375E-2</v>
      </c>
      <c r="P65" s="74">
        <v>700</v>
      </c>
      <c r="Q65" s="74">
        <f t="shared" si="3"/>
        <v>7534.73</v>
      </c>
      <c r="R65" s="74">
        <f t="shared" si="11"/>
        <v>565104.75</v>
      </c>
      <c r="S65" s="75">
        <f t="shared" si="9"/>
        <v>228161.0428125</v>
      </c>
      <c r="T65" s="74">
        <f t="shared" si="4"/>
        <v>336943.70718749997</v>
      </c>
      <c r="U65" s="72">
        <v>0.05</v>
      </c>
      <c r="V65" s="74">
        <f t="shared" si="5"/>
        <v>353790.89254687499</v>
      </c>
    </row>
    <row r="66" spans="2:24" x14ac:dyDescent="0.25">
      <c r="B66" s="72">
        <v>61</v>
      </c>
      <c r="D66" s="55" t="s">
        <v>179</v>
      </c>
      <c r="E66" s="69" t="s">
        <v>17</v>
      </c>
      <c r="H66" s="64">
        <v>29.75</v>
      </c>
      <c r="I66" s="64">
        <f t="shared" si="12"/>
        <v>320.22899999999998</v>
      </c>
      <c r="J66" s="66">
        <v>2005</v>
      </c>
      <c r="K66" s="72">
        <v>2022</v>
      </c>
      <c r="L66" s="72">
        <f t="shared" si="6"/>
        <v>17</v>
      </c>
      <c r="M66" s="72">
        <v>40</v>
      </c>
      <c r="N66" s="72">
        <v>0.05</v>
      </c>
      <c r="O66" s="73">
        <f t="shared" si="2"/>
        <v>2.375E-2</v>
      </c>
      <c r="P66" s="74">
        <v>700</v>
      </c>
      <c r="Q66" s="74">
        <f t="shared" si="3"/>
        <v>7534.73</v>
      </c>
      <c r="R66" s="74">
        <f t="shared" si="11"/>
        <v>224158.2175</v>
      </c>
      <c r="S66" s="75">
        <f t="shared" si="9"/>
        <v>90503.880315625007</v>
      </c>
      <c r="T66" s="74">
        <f t="shared" si="4"/>
        <v>133654.33718437498</v>
      </c>
      <c r="U66" s="72">
        <v>0.05</v>
      </c>
      <c r="V66" s="74">
        <f t="shared" si="5"/>
        <v>140337.05404359373</v>
      </c>
    </row>
    <row r="67" spans="2:24" x14ac:dyDescent="0.25">
      <c r="B67" s="72">
        <v>62</v>
      </c>
      <c r="D67" s="55" t="s">
        <v>179</v>
      </c>
      <c r="E67" s="69" t="s">
        <v>17</v>
      </c>
      <c r="H67" s="64">
        <v>60</v>
      </c>
      <c r="I67" s="64">
        <f t="shared" si="12"/>
        <v>645.83999999999992</v>
      </c>
      <c r="J67" s="66">
        <v>2005</v>
      </c>
      <c r="K67" s="72">
        <v>2022</v>
      </c>
      <c r="L67" s="72">
        <f t="shared" si="6"/>
        <v>17</v>
      </c>
      <c r="M67" s="72">
        <v>40</v>
      </c>
      <c r="N67" s="72">
        <v>0.05</v>
      </c>
      <c r="O67" s="73">
        <f t="shared" si="2"/>
        <v>2.375E-2</v>
      </c>
      <c r="P67" s="74">
        <v>700</v>
      </c>
      <c r="Q67" s="74">
        <f t="shared" si="3"/>
        <v>7534.73</v>
      </c>
      <c r="R67" s="74">
        <f t="shared" si="11"/>
        <v>452083.8</v>
      </c>
      <c r="S67" s="75">
        <f t="shared" si="9"/>
        <v>182528.83425000001</v>
      </c>
      <c r="T67" s="74">
        <f t="shared" si="4"/>
        <v>269554.96574999997</v>
      </c>
      <c r="U67" s="72">
        <v>0.05</v>
      </c>
      <c r="V67" s="74">
        <f t="shared" si="5"/>
        <v>283032.71403749997</v>
      </c>
    </row>
    <row r="68" spans="2:24" x14ac:dyDescent="0.25">
      <c r="B68" s="72">
        <v>63</v>
      </c>
      <c r="D68" s="55" t="s">
        <v>181</v>
      </c>
      <c r="E68" s="69" t="s">
        <v>17</v>
      </c>
      <c r="H68" s="64">
        <v>66</v>
      </c>
      <c r="I68" s="64">
        <f t="shared" si="12"/>
        <v>710.42399999999998</v>
      </c>
      <c r="J68" s="66">
        <v>2005</v>
      </c>
      <c r="K68" s="72">
        <v>2022</v>
      </c>
      <c r="L68" s="72">
        <f t="shared" si="6"/>
        <v>17</v>
      </c>
      <c r="M68" s="72">
        <v>40</v>
      </c>
      <c r="N68" s="72">
        <v>0.05</v>
      </c>
      <c r="O68" s="73">
        <f t="shared" si="2"/>
        <v>2.375E-2</v>
      </c>
      <c r="P68" s="74">
        <v>700</v>
      </c>
      <c r="Q68" s="74">
        <f t="shared" si="3"/>
        <v>7534.73</v>
      </c>
      <c r="R68" s="74">
        <f t="shared" si="11"/>
        <v>497292.18</v>
      </c>
      <c r="S68" s="75">
        <f t="shared" si="9"/>
        <v>200781.71767500002</v>
      </c>
      <c r="T68" s="74">
        <f t="shared" si="4"/>
        <v>296510.46232499997</v>
      </c>
      <c r="U68" s="72">
        <v>0.05</v>
      </c>
      <c r="V68" s="74">
        <f t="shared" si="5"/>
        <v>311335.98544124997</v>
      </c>
    </row>
    <row r="69" spans="2:24" x14ac:dyDescent="0.25">
      <c r="B69" s="72">
        <v>64</v>
      </c>
      <c r="D69" s="134" t="s">
        <v>183</v>
      </c>
      <c r="E69" s="134"/>
      <c r="F69" s="134"/>
      <c r="G69" s="134"/>
      <c r="H69" s="134"/>
      <c r="I69" s="134"/>
      <c r="J69" s="134"/>
      <c r="K69" s="134"/>
      <c r="L69" s="134"/>
      <c r="M69" s="134"/>
      <c r="N69" s="134"/>
      <c r="O69" s="134"/>
      <c r="P69" s="134"/>
      <c r="Q69" s="134"/>
      <c r="R69" s="134"/>
      <c r="S69" s="134"/>
      <c r="T69" s="134"/>
      <c r="U69" s="134"/>
      <c r="V69" s="134"/>
      <c r="W69" s="134"/>
      <c r="X69" s="134"/>
    </row>
    <row r="70" spans="2:24" x14ac:dyDescent="0.25">
      <c r="B70" s="72">
        <v>65</v>
      </c>
      <c r="D70" s="53" t="s">
        <v>184</v>
      </c>
      <c r="E70" s="69" t="s">
        <v>17</v>
      </c>
      <c r="H70" s="61">
        <v>450</v>
      </c>
      <c r="I70" s="61">
        <f>H70*10.764</f>
        <v>4843.7999999999993</v>
      </c>
      <c r="J70" s="69">
        <v>2005</v>
      </c>
      <c r="K70" s="72">
        <v>2022</v>
      </c>
      <c r="L70" s="72">
        <f t="shared" si="6"/>
        <v>17</v>
      </c>
      <c r="M70" s="72">
        <v>40</v>
      </c>
      <c r="N70" s="72">
        <v>0.05</v>
      </c>
      <c r="O70" s="73">
        <f t="shared" si="2"/>
        <v>2.375E-2</v>
      </c>
      <c r="P70" s="74">
        <v>700</v>
      </c>
      <c r="Q70" s="74">
        <f t="shared" si="3"/>
        <v>7534.73</v>
      </c>
      <c r="R70" s="74">
        <f t="shared" ref="R70:R90" si="13">Q70*H70</f>
        <v>3390628.5</v>
      </c>
      <c r="S70" s="75">
        <f t="shared" si="9"/>
        <v>1368966.256875</v>
      </c>
      <c r="T70" s="74">
        <f t="shared" si="4"/>
        <v>2021662.243125</v>
      </c>
      <c r="U70" s="72">
        <v>0.05</v>
      </c>
      <c r="V70" s="74">
        <f t="shared" si="5"/>
        <v>2122745.3552812501</v>
      </c>
      <c r="W70" s="80">
        <f>SUM(V70:V90)</f>
        <v>37937147.396020465</v>
      </c>
      <c r="X70" s="80">
        <f>SUM(R70:R90)</f>
        <v>49546500.797500007</v>
      </c>
    </row>
    <row r="71" spans="2:24" x14ac:dyDescent="0.25">
      <c r="B71" s="72">
        <v>66</v>
      </c>
      <c r="D71" s="53" t="s">
        <v>185</v>
      </c>
      <c r="E71" s="69" t="s">
        <v>17</v>
      </c>
      <c r="H71" s="61">
        <v>188.5</v>
      </c>
      <c r="I71" s="61">
        <f t="shared" ref="I71:I90" si="14">H71*10.764</f>
        <v>2029.0139999999999</v>
      </c>
      <c r="J71" s="69">
        <v>2017</v>
      </c>
      <c r="K71" s="72">
        <v>2022</v>
      </c>
      <c r="L71" s="72">
        <f t="shared" si="6"/>
        <v>5</v>
      </c>
      <c r="M71" s="72">
        <v>40</v>
      </c>
      <c r="N71" s="72">
        <v>0.05</v>
      </c>
      <c r="O71" s="73">
        <f t="shared" ref="O71:O90" si="15">(1-N71)/M71</f>
        <v>2.375E-2</v>
      </c>
      <c r="P71" s="74">
        <v>700</v>
      </c>
      <c r="Q71" s="74">
        <f t="shared" ref="Q71:Q90" si="16">P71*10.7639</f>
        <v>7534.73</v>
      </c>
      <c r="R71" s="74">
        <f t="shared" si="13"/>
        <v>1420296.605</v>
      </c>
      <c r="S71" s="75">
        <f t="shared" si="9"/>
        <v>168660.22184375001</v>
      </c>
      <c r="T71" s="74">
        <f t="shared" ref="T71:T90" si="17">MAX(R71-S71,0)</f>
        <v>1251636.38315625</v>
      </c>
      <c r="U71" s="72">
        <v>0.05</v>
      </c>
      <c r="V71" s="74">
        <f t="shared" ref="V71:V90" si="18">IF(T71&gt;N71*R71,T71*(1+U71),R71*N71)</f>
        <v>1314218.2023140625</v>
      </c>
    </row>
    <row r="72" spans="2:24" x14ac:dyDescent="0.25">
      <c r="B72" s="72">
        <v>67</v>
      </c>
      <c r="D72" s="53" t="s">
        <v>186</v>
      </c>
      <c r="E72" s="69" t="s">
        <v>17</v>
      </c>
      <c r="H72" s="61">
        <v>96.25</v>
      </c>
      <c r="I72" s="61">
        <f t="shared" si="14"/>
        <v>1036.0349999999999</v>
      </c>
      <c r="J72" s="69">
        <v>2005</v>
      </c>
      <c r="K72" s="72">
        <v>2022</v>
      </c>
      <c r="L72" s="72">
        <f t="shared" ref="L72:L90" si="19">K72-J72</f>
        <v>17</v>
      </c>
      <c r="M72" s="72">
        <v>40</v>
      </c>
      <c r="N72" s="72">
        <v>0.05</v>
      </c>
      <c r="O72" s="73">
        <f t="shared" si="15"/>
        <v>2.375E-2</v>
      </c>
      <c r="P72" s="74">
        <v>700</v>
      </c>
      <c r="Q72" s="74">
        <f t="shared" si="16"/>
        <v>7534.73</v>
      </c>
      <c r="R72" s="74">
        <f t="shared" si="13"/>
        <v>725217.76249999995</v>
      </c>
      <c r="S72" s="75">
        <f t="shared" si="9"/>
        <v>292806.67160937493</v>
      </c>
      <c r="T72" s="74">
        <f t="shared" si="17"/>
        <v>432411.09089062503</v>
      </c>
      <c r="U72" s="72">
        <v>0.05</v>
      </c>
      <c r="V72" s="74">
        <f t="shared" si="18"/>
        <v>454031.6454351563</v>
      </c>
    </row>
    <row r="73" spans="2:24" x14ac:dyDescent="0.25">
      <c r="B73" s="72">
        <v>68</v>
      </c>
      <c r="D73" s="53" t="s">
        <v>187</v>
      </c>
      <c r="E73" s="69" t="s">
        <v>17</v>
      </c>
      <c r="H73" s="61">
        <v>44</v>
      </c>
      <c r="I73" s="61">
        <f t="shared" si="14"/>
        <v>473.61599999999999</v>
      </c>
      <c r="J73" s="69">
        <v>2017</v>
      </c>
      <c r="K73" s="72">
        <v>2022</v>
      </c>
      <c r="L73" s="72">
        <f t="shared" si="19"/>
        <v>5</v>
      </c>
      <c r="M73" s="72">
        <v>40</v>
      </c>
      <c r="N73" s="72">
        <v>0.05</v>
      </c>
      <c r="O73" s="73">
        <f t="shared" si="15"/>
        <v>2.375E-2</v>
      </c>
      <c r="P73" s="74">
        <v>700</v>
      </c>
      <c r="Q73" s="74">
        <f t="shared" si="16"/>
        <v>7534.73</v>
      </c>
      <c r="R73" s="74">
        <f t="shared" si="13"/>
        <v>331528.12</v>
      </c>
      <c r="S73" s="75">
        <f t="shared" si="9"/>
        <v>39368.964249999997</v>
      </c>
      <c r="T73" s="74">
        <f t="shared" si="17"/>
        <v>292159.15574999998</v>
      </c>
      <c r="U73" s="72">
        <v>0.05</v>
      </c>
      <c r="V73" s="74">
        <f t="shared" si="18"/>
        <v>306767.11353749997</v>
      </c>
    </row>
    <row r="74" spans="2:24" x14ac:dyDescent="0.25">
      <c r="B74" s="72">
        <v>69</v>
      </c>
      <c r="D74" s="53" t="s">
        <v>188</v>
      </c>
      <c r="E74" s="69" t="s">
        <v>17</v>
      </c>
      <c r="H74" s="61">
        <v>66</v>
      </c>
      <c r="I74" s="61">
        <f t="shared" si="14"/>
        <v>710.42399999999998</v>
      </c>
      <c r="J74" s="69">
        <v>2005</v>
      </c>
      <c r="K74" s="72">
        <v>2022</v>
      </c>
      <c r="L74" s="72">
        <f t="shared" si="19"/>
        <v>17</v>
      </c>
      <c r="M74" s="72">
        <v>40</v>
      </c>
      <c r="N74" s="72">
        <v>0.05</v>
      </c>
      <c r="O74" s="73">
        <f t="shared" si="15"/>
        <v>2.375E-2</v>
      </c>
      <c r="P74" s="74">
        <v>700</v>
      </c>
      <c r="Q74" s="74">
        <f t="shared" si="16"/>
        <v>7534.73</v>
      </c>
      <c r="R74" s="74">
        <f t="shared" si="13"/>
        <v>497292.18</v>
      </c>
      <c r="S74" s="75">
        <f t="shared" si="9"/>
        <v>200781.71767500002</v>
      </c>
      <c r="T74" s="74">
        <f t="shared" si="17"/>
        <v>296510.46232499997</v>
      </c>
      <c r="U74" s="72">
        <v>0.05</v>
      </c>
      <c r="V74" s="74">
        <f t="shared" si="18"/>
        <v>311335.98544124997</v>
      </c>
    </row>
    <row r="75" spans="2:24" x14ac:dyDescent="0.25">
      <c r="B75" s="72">
        <v>70</v>
      </c>
      <c r="D75" s="53" t="s">
        <v>190</v>
      </c>
      <c r="E75" s="69" t="s">
        <v>17</v>
      </c>
      <c r="H75" s="61">
        <v>115.5</v>
      </c>
      <c r="I75" s="61">
        <f t="shared" si="14"/>
        <v>1243.242</v>
      </c>
      <c r="J75" s="69">
        <v>2019</v>
      </c>
      <c r="K75" s="72">
        <v>2022</v>
      </c>
      <c r="L75" s="72">
        <f t="shared" si="19"/>
        <v>3</v>
      </c>
      <c r="M75" s="72">
        <v>40</v>
      </c>
      <c r="N75" s="72">
        <v>0.05</v>
      </c>
      <c r="O75" s="73">
        <f t="shared" si="15"/>
        <v>2.375E-2</v>
      </c>
      <c r="P75" s="74">
        <v>700</v>
      </c>
      <c r="Q75" s="74">
        <f t="shared" si="16"/>
        <v>7534.73</v>
      </c>
      <c r="R75" s="74">
        <f t="shared" si="13"/>
        <v>870261.31499999994</v>
      </c>
      <c r="S75" s="75">
        <f t="shared" si="9"/>
        <v>62006.118693749995</v>
      </c>
      <c r="T75" s="74">
        <f t="shared" si="17"/>
        <v>808255.19630624994</v>
      </c>
      <c r="U75" s="72">
        <v>0.05</v>
      </c>
      <c r="V75" s="74">
        <f t="shared" si="18"/>
        <v>848667.95612156251</v>
      </c>
    </row>
    <row r="76" spans="2:24" x14ac:dyDescent="0.25">
      <c r="B76" s="72">
        <v>71</v>
      </c>
      <c r="D76" s="53" t="s">
        <v>190</v>
      </c>
      <c r="E76" s="69" t="s">
        <v>17</v>
      </c>
      <c r="H76" s="61">
        <v>95</v>
      </c>
      <c r="I76" s="61">
        <f t="shared" si="14"/>
        <v>1022.5799999999999</v>
      </c>
      <c r="J76" s="69">
        <v>2019</v>
      </c>
      <c r="K76" s="72">
        <v>2022</v>
      </c>
      <c r="L76" s="72">
        <f t="shared" si="19"/>
        <v>3</v>
      </c>
      <c r="M76" s="72">
        <v>40</v>
      </c>
      <c r="N76" s="72">
        <v>0.05</v>
      </c>
      <c r="O76" s="73">
        <f t="shared" si="15"/>
        <v>2.375E-2</v>
      </c>
      <c r="P76" s="74">
        <v>700</v>
      </c>
      <c r="Q76" s="74">
        <f t="shared" si="16"/>
        <v>7534.73</v>
      </c>
      <c r="R76" s="74">
        <f t="shared" si="13"/>
        <v>715799.35</v>
      </c>
      <c r="S76" s="75">
        <f t="shared" si="9"/>
        <v>51000.70368749999</v>
      </c>
      <c r="T76" s="74">
        <f t="shared" si="17"/>
        <v>664798.6463125</v>
      </c>
      <c r="U76" s="72">
        <v>0.05</v>
      </c>
      <c r="V76" s="74">
        <f t="shared" si="18"/>
        <v>698038.57862812502</v>
      </c>
    </row>
    <row r="77" spans="2:24" x14ac:dyDescent="0.25">
      <c r="B77" s="72">
        <v>72</v>
      </c>
      <c r="D77" s="53" t="s">
        <v>192</v>
      </c>
      <c r="E77" s="82" t="s">
        <v>17</v>
      </c>
      <c r="H77" s="61">
        <v>1000</v>
      </c>
      <c r="I77" s="61">
        <f t="shared" si="14"/>
        <v>10764</v>
      </c>
      <c r="J77" s="69">
        <v>2005</v>
      </c>
      <c r="K77" s="72">
        <v>2022</v>
      </c>
      <c r="L77" s="72">
        <f t="shared" si="19"/>
        <v>17</v>
      </c>
      <c r="M77" s="72">
        <v>40</v>
      </c>
      <c r="N77" s="72">
        <v>0.05</v>
      </c>
      <c r="O77" s="73">
        <f t="shared" si="15"/>
        <v>2.375E-2</v>
      </c>
      <c r="P77" s="74">
        <v>700</v>
      </c>
      <c r="Q77" s="74">
        <f t="shared" si="16"/>
        <v>7534.73</v>
      </c>
      <c r="R77" s="74">
        <f t="shared" si="13"/>
        <v>7534730</v>
      </c>
      <c r="S77" s="75">
        <f t="shared" si="9"/>
        <v>3042147.2374999998</v>
      </c>
      <c r="T77" s="74">
        <f t="shared" si="17"/>
        <v>4492582.7625000002</v>
      </c>
      <c r="U77" s="72">
        <v>0.05</v>
      </c>
      <c r="V77" s="74">
        <f t="shared" si="18"/>
        <v>4717211.9006250007</v>
      </c>
    </row>
    <row r="78" spans="2:24" x14ac:dyDescent="0.25">
      <c r="B78" s="72">
        <v>73</v>
      </c>
      <c r="D78" s="53" t="s">
        <v>193</v>
      </c>
      <c r="E78" s="69" t="s">
        <v>30</v>
      </c>
      <c r="H78" s="61">
        <v>85</v>
      </c>
      <c r="I78" s="61">
        <f t="shared" si="14"/>
        <v>914.93999999999994</v>
      </c>
      <c r="J78" s="69">
        <v>2005</v>
      </c>
      <c r="K78" s="72">
        <v>2022</v>
      </c>
      <c r="L78" s="72">
        <f t="shared" si="19"/>
        <v>17</v>
      </c>
      <c r="M78" s="90">
        <v>60</v>
      </c>
      <c r="N78" s="72">
        <v>0.05</v>
      </c>
      <c r="O78" s="73">
        <f t="shared" si="15"/>
        <v>1.5833333333333331E-2</v>
      </c>
      <c r="P78" s="74">
        <v>1400</v>
      </c>
      <c r="Q78" s="74">
        <f t="shared" si="16"/>
        <v>15069.46</v>
      </c>
      <c r="R78" s="74">
        <f t="shared" si="13"/>
        <v>1280904.0999999999</v>
      </c>
      <c r="S78" s="75">
        <f t="shared" si="9"/>
        <v>344776.68691666657</v>
      </c>
      <c r="T78" s="74">
        <f t="shared" si="17"/>
        <v>936127.41308333329</v>
      </c>
      <c r="U78" s="72">
        <v>0.05</v>
      </c>
      <c r="V78" s="74">
        <f t="shared" si="18"/>
        <v>982933.78373749997</v>
      </c>
    </row>
    <row r="79" spans="2:24" x14ac:dyDescent="0.25">
      <c r="B79" s="72">
        <v>74</v>
      </c>
      <c r="D79" s="53" t="s">
        <v>194</v>
      </c>
      <c r="E79" s="69" t="s">
        <v>30</v>
      </c>
      <c r="H79" s="61">
        <v>306</v>
      </c>
      <c r="I79" s="61">
        <f t="shared" si="14"/>
        <v>3293.7839999999997</v>
      </c>
      <c r="J79" s="69">
        <v>2005</v>
      </c>
      <c r="K79" s="72">
        <v>2022</v>
      </c>
      <c r="L79" s="72">
        <f t="shared" si="19"/>
        <v>17</v>
      </c>
      <c r="M79" s="90">
        <v>60</v>
      </c>
      <c r="N79" s="72">
        <v>0.05</v>
      </c>
      <c r="O79" s="73">
        <f t="shared" si="15"/>
        <v>1.5833333333333331E-2</v>
      </c>
      <c r="P79" s="74">
        <v>1400</v>
      </c>
      <c r="Q79" s="74">
        <f t="shared" si="16"/>
        <v>15069.46</v>
      </c>
      <c r="R79" s="74">
        <f t="shared" si="13"/>
        <v>4611254.76</v>
      </c>
      <c r="S79" s="75">
        <f t="shared" si="9"/>
        <v>1241196.0728999998</v>
      </c>
      <c r="T79" s="74">
        <f t="shared" si="17"/>
        <v>3370058.6870999997</v>
      </c>
      <c r="U79" s="72">
        <v>0.05</v>
      </c>
      <c r="V79" s="74">
        <f t="shared" si="18"/>
        <v>3538561.6214549998</v>
      </c>
    </row>
    <row r="80" spans="2:24" x14ac:dyDescent="0.25">
      <c r="B80" s="72">
        <v>75</v>
      </c>
      <c r="D80" s="53" t="s">
        <v>195</v>
      </c>
      <c r="E80" s="69" t="s">
        <v>17</v>
      </c>
      <c r="H80" s="61">
        <v>1156</v>
      </c>
      <c r="I80" s="61">
        <f t="shared" si="14"/>
        <v>12443.183999999999</v>
      </c>
      <c r="J80" s="69">
        <v>2005</v>
      </c>
      <c r="K80" s="72">
        <v>2022</v>
      </c>
      <c r="L80" s="72">
        <f t="shared" si="19"/>
        <v>17</v>
      </c>
      <c r="M80" s="72">
        <v>40</v>
      </c>
      <c r="N80" s="72">
        <v>0.05</v>
      </c>
      <c r="O80" s="73">
        <f t="shared" si="15"/>
        <v>2.375E-2</v>
      </c>
      <c r="P80" s="74">
        <v>700</v>
      </c>
      <c r="Q80" s="74">
        <f t="shared" si="16"/>
        <v>7534.73</v>
      </c>
      <c r="R80" s="74">
        <f t="shared" si="13"/>
        <v>8710147.879999999</v>
      </c>
      <c r="S80" s="75">
        <f t="shared" si="9"/>
        <v>3516722.2065499993</v>
      </c>
      <c r="T80" s="74">
        <f t="shared" si="17"/>
        <v>5193425.6734499997</v>
      </c>
      <c r="U80" s="72">
        <v>0.05</v>
      </c>
      <c r="V80" s="74">
        <f t="shared" si="18"/>
        <v>5453096.9571225001</v>
      </c>
    </row>
    <row r="81" spans="2:24" x14ac:dyDescent="0.25">
      <c r="B81" s="72">
        <v>76</v>
      </c>
      <c r="D81" s="53" t="s">
        <v>196</v>
      </c>
      <c r="E81" s="69" t="s">
        <v>30</v>
      </c>
      <c r="H81" s="61">
        <v>390</v>
      </c>
      <c r="I81" s="61">
        <f t="shared" si="14"/>
        <v>4197.96</v>
      </c>
      <c r="J81" s="69">
        <v>2015</v>
      </c>
      <c r="K81" s="72">
        <v>2022</v>
      </c>
      <c r="L81" s="72">
        <f t="shared" si="19"/>
        <v>7</v>
      </c>
      <c r="M81" s="90">
        <v>60</v>
      </c>
      <c r="N81" s="72">
        <v>0.05</v>
      </c>
      <c r="O81" s="73">
        <f t="shared" si="15"/>
        <v>1.5833333333333331E-2</v>
      </c>
      <c r="P81" s="74">
        <v>1400</v>
      </c>
      <c r="Q81" s="74">
        <f t="shared" si="16"/>
        <v>15069.46</v>
      </c>
      <c r="R81" s="74">
        <f t="shared" si="13"/>
        <v>5877089.3999999994</v>
      </c>
      <c r="S81" s="75">
        <f t="shared" si="9"/>
        <v>651377.40849999979</v>
      </c>
      <c r="T81" s="74">
        <f t="shared" si="17"/>
        <v>5225711.9914999995</v>
      </c>
      <c r="U81" s="72">
        <v>0.05</v>
      </c>
      <c r="V81" s="74">
        <f t="shared" si="18"/>
        <v>5486997.5910749994</v>
      </c>
    </row>
    <row r="82" spans="2:24" x14ac:dyDescent="0.25">
      <c r="B82" s="72">
        <v>77</v>
      </c>
      <c r="D82" s="53" t="s">
        <v>197</v>
      </c>
      <c r="E82" s="69" t="s">
        <v>17</v>
      </c>
      <c r="H82" s="61">
        <v>241.5</v>
      </c>
      <c r="I82" s="61">
        <f t="shared" si="14"/>
        <v>2599.5059999999999</v>
      </c>
      <c r="J82" s="69">
        <v>2015</v>
      </c>
      <c r="K82" s="72">
        <v>2022</v>
      </c>
      <c r="L82" s="72">
        <f t="shared" si="19"/>
        <v>7</v>
      </c>
      <c r="M82" s="72">
        <v>40</v>
      </c>
      <c r="N82" s="72">
        <v>0.05</v>
      </c>
      <c r="O82" s="73">
        <f t="shared" si="15"/>
        <v>2.375E-2</v>
      </c>
      <c r="P82" s="74">
        <v>700</v>
      </c>
      <c r="Q82" s="74">
        <f t="shared" si="16"/>
        <v>7534.73</v>
      </c>
      <c r="R82" s="74">
        <f t="shared" si="13"/>
        <v>1819637.2949999999</v>
      </c>
      <c r="S82" s="75">
        <f t="shared" si="9"/>
        <v>302514.70029374998</v>
      </c>
      <c r="T82" s="74">
        <f t="shared" si="17"/>
        <v>1517122.5947062499</v>
      </c>
      <c r="U82" s="72">
        <v>0.05</v>
      </c>
      <c r="V82" s="74">
        <f t="shared" si="18"/>
        <v>1592978.7244415625</v>
      </c>
    </row>
    <row r="83" spans="2:24" x14ac:dyDescent="0.25">
      <c r="B83" s="72">
        <v>78</v>
      </c>
      <c r="D83" s="53" t="s">
        <v>198</v>
      </c>
      <c r="E83" s="69" t="s">
        <v>30</v>
      </c>
      <c r="H83" s="61">
        <v>114</v>
      </c>
      <c r="I83" s="61">
        <f t="shared" si="14"/>
        <v>1227.096</v>
      </c>
      <c r="J83" s="69">
        <v>2015</v>
      </c>
      <c r="K83" s="72">
        <v>2022</v>
      </c>
      <c r="L83" s="72">
        <f t="shared" si="19"/>
        <v>7</v>
      </c>
      <c r="M83" s="90">
        <v>60</v>
      </c>
      <c r="N83" s="72">
        <v>0.05</v>
      </c>
      <c r="O83" s="73">
        <f t="shared" si="15"/>
        <v>1.5833333333333331E-2</v>
      </c>
      <c r="P83" s="74">
        <v>1400</v>
      </c>
      <c r="Q83" s="74">
        <f t="shared" si="16"/>
        <v>15069.46</v>
      </c>
      <c r="R83" s="74">
        <f t="shared" si="13"/>
        <v>1717918.44</v>
      </c>
      <c r="S83" s="75">
        <f>R83*O83*L83</f>
        <v>190402.62709999998</v>
      </c>
      <c r="T83" s="74">
        <f t="shared" si="17"/>
        <v>1527515.8129</v>
      </c>
      <c r="U83" s="72">
        <v>0.05</v>
      </c>
      <c r="V83" s="74">
        <f t="shared" si="18"/>
        <v>1603891.6035450001</v>
      </c>
    </row>
    <row r="84" spans="2:24" x14ac:dyDescent="0.25">
      <c r="B84" s="72">
        <v>79</v>
      </c>
      <c r="D84" s="53" t="s">
        <v>199</v>
      </c>
      <c r="E84" s="69" t="s">
        <v>30</v>
      </c>
      <c r="H84" s="61">
        <v>182</v>
      </c>
      <c r="I84" s="61">
        <f t="shared" si="14"/>
        <v>1959.0479999999998</v>
      </c>
      <c r="J84" s="69">
        <v>2015</v>
      </c>
      <c r="K84" s="72">
        <v>2022</v>
      </c>
      <c r="L84" s="72">
        <f t="shared" si="19"/>
        <v>7</v>
      </c>
      <c r="M84" s="90">
        <v>60</v>
      </c>
      <c r="N84" s="72">
        <v>0.05</v>
      </c>
      <c r="O84" s="73">
        <f t="shared" si="15"/>
        <v>1.5833333333333331E-2</v>
      </c>
      <c r="P84" s="74">
        <v>1400</v>
      </c>
      <c r="Q84" s="74">
        <f t="shared" si="16"/>
        <v>15069.46</v>
      </c>
      <c r="R84" s="74">
        <f t="shared" si="13"/>
        <v>2742641.7199999997</v>
      </c>
      <c r="S84" s="75">
        <f t="shared" si="9"/>
        <v>303976.12396666664</v>
      </c>
      <c r="T84" s="74">
        <f t="shared" si="17"/>
        <v>2438665.5960333329</v>
      </c>
      <c r="U84" s="72">
        <v>0.05</v>
      </c>
      <c r="V84" s="74">
        <f t="shared" si="18"/>
        <v>2560598.8758349996</v>
      </c>
    </row>
    <row r="85" spans="2:24" x14ac:dyDescent="0.25">
      <c r="B85" s="72">
        <v>80</v>
      </c>
      <c r="D85" s="53" t="s">
        <v>200</v>
      </c>
      <c r="E85" s="69" t="s">
        <v>30</v>
      </c>
      <c r="H85" s="61">
        <v>116.25</v>
      </c>
      <c r="I85" s="61">
        <f t="shared" si="14"/>
        <v>1251.3149999999998</v>
      </c>
      <c r="J85" s="69">
        <v>2015</v>
      </c>
      <c r="K85" s="72">
        <v>2022</v>
      </c>
      <c r="L85" s="72">
        <f t="shared" si="19"/>
        <v>7</v>
      </c>
      <c r="M85" s="90">
        <v>60</v>
      </c>
      <c r="N85" s="72">
        <v>0.05</v>
      </c>
      <c r="O85" s="73">
        <f t="shared" si="15"/>
        <v>1.5833333333333331E-2</v>
      </c>
      <c r="P85" s="74">
        <v>1400</v>
      </c>
      <c r="Q85" s="74">
        <f t="shared" si="16"/>
        <v>15069.46</v>
      </c>
      <c r="R85" s="74">
        <f t="shared" si="13"/>
        <v>1751824.7249999999</v>
      </c>
      <c r="S85" s="75">
        <f t="shared" si="9"/>
        <v>194160.57368749994</v>
      </c>
      <c r="T85" s="74">
        <f t="shared" si="17"/>
        <v>1557664.1513125</v>
      </c>
      <c r="U85" s="72">
        <v>0.05</v>
      </c>
      <c r="V85" s="74">
        <f t="shared" si="18"/>
        <v>1635547.358878125</v>
      </c>
    </row>
    <row r="86" spans="2:24" x14ac:dyDescent="0.25">
      <c r="B86" s="72">
        <v>81</v>
      </c>
      <c r="D86" s="53" t="s">
        <v>201</v>
      </c>
      <c r="E86" s="69" t="s">
        <v>30</v>
      </c>
      <c r="H86" s="61">
        <v>60</v>
      </c>
      <c r="I86" s="61">
        <f t="shared" si="14"/>
        <v>645.83999999999992</v>
      </c>
      <c r="J86" s="69">
        <v>2005</v>
      </c>
      <c r="K86" s="72">
        <v>2022</v>
      </c>
      <c r="L86" s="72">
        <f t="shared" si="19"/>
        <v>17</v>
      </c>
      <c r="M86" s="90">
        <v>60</v>
      </c>
      <c r="N86" s="72">
        <v>0.05</v>
      </c>
      <c r="O86" s="73">
        <f t="shared" si="15"/>
        <v>1.5833333333333331E-2</v>
      </c>
      <c r="P86" s="74">
        <v>1400</v>
      </c>
      <c r="Q86" s="74">
        <f t="shared" si="16"/>
        <v>15069.46</v>
      </c>
      <c r="R86" s="74">
        <f t="shared" si="13"/>
        <v>904167.6</v>
      </c>
      <c r="S86" s="75">
        <f t="shared" si="9"/>
        <v>243371.77899999995</v>
      </c>
      <c r="T86" s="74">
        <f t="shared" si="17"/>
        <v>660795.821</v>
      </c>
      <c r="U86" s="72">
        <v>0.05</v>
      </c>
      <c r="V86" s="74">
        <f t="shared" si="18"/>
        <v>693835.61205</v>
      </c>
    </row>
    <row r="87" spans="2:24" x14ac:dyDescent="0.25">
      <c r="B87" s="72">
        <v>82</v>
      </c>
      <c r="D87" s="53" t="s">
        <v>202</v>
      </c>
      <c r="E87" s="69" t="s">
        <v>30</v>
      </c>
      <c r="H87" s="61">
        <v>45</v>
      </c>
      <c r="I87" s="61">
        <f t="shared" si="14"/>
        <v>484.38</v>
      </c>
      <c r="J87" s="69">
        <v>2005</v>
      </c>
      <c r="K87" s="72">
        <v>2022</v>
      </c>
      <c r="L87" s="72">
        <f t="shared" si="19"/>
        <v>17</v>
      </c>
      <c r="M87" s="90">
        <v>60</v>
      </c>
      <c r="N87" s="72">
        <v>0.05</v>
      </c>
      <c r="O87" s="73">
        <f t="shared" si="15"/>
        <v>1.5833333333333331E-2</v>
      </c>
      <c r="P87" s="74">
        <v>1400</v>
      </c>
      <c r="Q87" s="74">
        <f t="shared" si="16"/>
        <v>15069.46</v>
      </c>
      <c r="R87" s="74">
        <f t="shared" si="13"/>
        <v>678125.7</v>
      </c>
      <c r="S87" s="75">
        <f t="shared" si="9"/>
        <v>182528.83424999996</v>
      </c>
      <c r="T87" s="74">
        <f t="shared" si="17"/>
        <v>495596.86575</v>
      </c>
      <c r="U87" s="72">
        <v>0.05</v>
      </c>
      <c r="V87" s="74">
        <f t="shared" si="18"/>
        <v>520376.70903750003</v>
      </c>
    </row>
    <row r="88" spans="2:24" x14ac:dyDescent="0.25">
      <c r="B88" s="72">
        <v>83</v>
      </c>
      <c r="D88" s="53" t="s">
        <v>203</v>
      </c>
      <c r="E88" s="69" t="s">
        <v>17</v>
      </c>
      <c r="H88" s="61">
        <v>200</v>
      </c>
      <c r="I88" s="61">
        <f t="shared" si="14"/>
        <v>2152.7999999999997</v>
      </c>
      <c r="J88" s="69">
        <v>2005</v>
      </c>
      <c r="K88" s="72">
        <v>2022</v>
      </c>
      <c r="L88" s="72">
        <f t="shared" si="19"/>
        <v>17</v>
      </c>
      <c r="M88" s="72">
        <v>40</v>
      </c>
      <c r="N88" s="72">
        <v>0.05</v>
      </c>
      <c r="O88" s="73">
        <f t="shared" si="15"/>
        <v>2.375E-2</v>
      </c>
      <c r="P88" s="74">
        <v>700</v>
      </c>
      <c r="Q88" s="74">
        <f t="shared" si="16"/>
        <v>7534.73</v>
      </c>
      <c r="R88" s="74">
        <f t="shared" si="13"/>
        <v>1506946</v>
      </c>
      <c r="S88" s="75">
        <f t="shared" si="9"/>
        <v>608429.44750000001</v>
      </c>
      <c r="T88" s="74">
        <f t="shared" si="17"/>
        <v>898516.55249999999</v>
      </c>
      <c r="U88" s="72">
        <v>0.05</v>
      </c>
      <c r="V88" s="74">
        <f t="shared" si="18"/>
        <v>943442.38012500003</v>
      </c>
    </row>
    <row r="89" spans="2:24" x14ac:dyDescent="0.25">
      <c r="B89" s="72">
        <v>84</v>
      </c>
      <c r="D89" s="53" t="s">
        <v>204</v>
      </c>
      <c r="E89" s="69" t="s">
        <v>30</v>
      </c>
      <c r="H89" s="61">
        <v>101.25</v>
      </c>
      <c r="I89" s="61">
        <f t="shared" si="14"/>
        <v>1089.855</v>
      </c>
      <c r="J89" s="69">
        <v>2005</v>
      </c>
      <c r="K89" s="72">
        <v>2022</v>
      </c>
      <c r="L89" s="72">
        <f t="shared" si="19"/>
        <v>17</v>
      </c>
      <c r="M89" s="90">
        <v>60</v>
      </c>
      <c r="N89" s="72">
        <v>0.05</v>
      </c>
      <c r="O89" s="73">
        <f t="shared" si="15"/>
        <v>1.5833333333333331E-2</v>
      </c>
      <c r="P89" s="74">
        <v>1400</v>
      </c>
      <c r="Q89" s="74">
        <f t="shared" si="16"/>
        <v>15069.46</v>
      </c>
      <c r="R89" s="74">
        <f t="shared" si="13"/>
        <v>1525782.825</v>
      </c>
      <c r="S89" s="75">
        <f t="shared" si="9"/>
        <v>410689.87706249993</v>
      </c>
      <c r="T89" s="74">
        <f t="shared" si="17"/>
        <v>1115092.9479375</v>
      </c>
      <c r="U89" s="72">
        <v>0.05</v>
      </c>
      <c r="V89" s="74">
        <f t="shared" si="18"/>
        <v>1170847.595334375</v>
      </c>
    </row>
    <row r="90" spans="2:24" x14ac:dyDescent="0.25">
      <c r="B90" s="98">
        <v>85</v>
      </c>
      <c r="D90" s="101" t="s">
        <v>205</v>
      </c>
      <c r="E90" s="91" t="s">
        <v>17</v>
      </c>
      <c r="H90" s="99">
        <v>124</v>
      </c>
      <c r="I90" s="99">
        <f t="shared" si="14"/>
        <v>1334.7359999999999</v>
      </c>
      <c r="J90" s="91">
        <v>2022</v>
      </c>
      <c r="K90" s="98">
        <v>2022</v>
      </c>
      <c r="L90" s="98">
        <f t="shared" si="19"/>
        <v>0</v>
      </c>
      <c r="M90" s="98">
        <v>40</v>
      </c>
      <c r="N90" s="98">
        <v>0.05</v>
      </c>
      <c r="O90" s="104">
        <f t="shared" si="15"/>
        <v>2.375E-2</v>
      </c>
      <c r="P90" s="102">
        <v>700</v>
      </c>
      <c r="Q90" s="102">
        <f t="shared" si="16"/>
        <v>7534.73</v>
      </c>
      <c r="R90" s="102">
        <f t="shared" si="13"/>
        <v>934306.5199999999</v>
      </c>
      <c r="S90" s="105">
        <f t="shared" si="9"/>
        <v>0</v>
      </c>
      <c r="T90" s="102">
        <f t="shared" si="17"/>
        <v>934306.5199999999</v>
      </c>
      <c r="U90" s="98">
        <v>0.05</v>
      </c>
      <c r="V90" s="102">
        <f t="shared" si="18"/>
        <v>981021.8459999999</v>
      </c>
    </row>
    <row r="91" spans="2:24" x14ac:dyDescent="0.25">
      <c r="B91" s="128" t="s">
        <v>254</v>
      </c>
      <c r="C91" s="128"/>
      <c r="D91" s="128"/>
      <c r="E91" s="128"/>
      <c r="F91" s="128"/>
      <c r="G91" s="128"/>
      <c r="H91" s="128"/>
      <c r="I91" s="128"/>
      <c r="J91" s="128"/>
      <c r="K91" s="128"/>
      <c r="L91" s="128"/>
      <c r="M91" s="128"/>
      <c r="N91" s="128"/>
      <c r="O91" s="128"/>
      <c r="P91" s="128"/>
      <c r="Q91" s="128"/>
      <c r="R91" s="106">
        <f>X92</f>
        <v>144126575.859</v>
      </c>
      <c r="S91" s="144"/>
      <c r="T91" s="145"/>
      <c r="U91" s="146"/>
      <c r="V91" s="106">
        <f>W92</f>
        <v>109978678.51009309</v>
      </c>
    </row>
    <row r="92" spans="2:24" x14ac:dyDescent="0.25">
      <c r="W92" s="80">
        <f>SUM(W70+W52+W29+W7)</f>
        <v>109978678.51009309</v>
      </c>
      <c r="X92" s="80">
        <f>SUM(X70+X52+X29+X7)</f>
        <v>144126575.859</v>
      </c>
    </row>
  </sheetData>
  <autoFilter ref="B4:X92" xr:uid="{5882C7A9-919D-48FD-B63E-4880F5DF4B0C}"/>
  <mergeCells count="7">
    <mergeCell ref="B91:Q91"/>
    <mergeCell ref="S91:U91"/>
    <mergeCell ref="B3:V3"/>
    <mergeCell ref="B5:V5"/>
    <mergeCell ref="D28:X28"/>
    <mergeCell ref="D51:X51"/>
    <mergeCell ref="D69:X69"/>
  </mergeCells>
  <dataValidations disablePrompts="1" count="1">
    <dataValidation type="list" allowBlank="1" showInputMessage="1" showErrorMessage="1" promptTitle="Condition of Structure" prompt="Condition of Structure" sqref="G6:G7" xr:uid="{8A6F1922-B8AB-4E18-B578-F2B992426A61}">
      <formula1>"Poor, Average, Ordinary, Good, Very Good, Excellent"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C49DF-2C6C-4955-9AB8-17593E11E870}">
  <dimension ref="C3:G14"/>
  <sheetViews>
    <sheetView tabSelected="1" workbookViewId="0">
      <selection activeCell="I10" sqref="I10"/>
    </sheetView>
  </sheetViews>
  <sheetFormatPr defaultRowHeight="15" x14ac:dyDescent="0.25"/>
  <cols>
    <col min="3" max="3" width="6.140625" bestFit="1" customWidth="1"/>
    <col min="4" max="4" width="17.7109375" bestFit="1" customWidth="1"/>
    <col min="5" max="5" width="12.28515625" customWidth="1"/>
    <col min="6" max="6" width="30.42578125" customWidth="1"/>
    <col min="7" max="7" width="31.140625" customWidth="1"/>
  </cols>
  <sheetData>
    <row r="3" spans="3:7" ht="30.75" customHeight="1" x14ac:dyDescent="0.25">
      <c r="C3" s="148" t="s">
        <v>253</v>
      </c>
      <c r="D3" s="149"/>
      <c r="E3" s="149"/>
      <c r="F3" s="149"/>
      <c r="G3" s="150"/>
    </row>
    <row r="4" spans="3:7" ht="64.5" customHeight="1" x14ac:dyDescent="0.25">
      <c r="C4" s="92" t="s">
        <v>2</v>
      </c>
      <c r="D4" s="92" t="s">
        <v>242</v>
      </c>
      <c r="E4" s="92" t="s">
        <v>243</v>
      </c>
      <c r="F4" s="93" t="s">
        <v>244</v>
      </c>
      <c r="G4" s="93" t="s">
        <v>245</v>
      </c>
    </row>
    <row r="5" spans="3:7" x14ac:dyDescent="0.25">
      <c r="C5" s="89">
        <v>1</v>
      </c>
      <c r="D5" s="89" t="s">
        <v>250</v>
      </c>
      <c r="E5" s="96" t="s">
        <v>246</v>
      </c>
      <c r="F5" s="94">
        <f>'Unit 1 working'!S102</f>
        <v>637878202.37784994</v>
      </c>
      <c r="G5" s="94">
        <f>'Unit 1 working'!W102</f>
        <v>333672605.97103918</v>
      </c>
    </row>
    <row r="6" spans="3:7" x14ac:dyDescent="0.25">
      <c r="C6" s="89">
        <v>2</v>
      </c>
      <c r="D6" s="89" t="s">
        <v>251</v>
      </c>
      <c r="E6" s="96" t="s">
        <v>247</v>
      </c>
      <c r="F6" s="97">
        <f>'Unit 2 Working'!R91</f>
        <v>144126575.859</v>
      </c>
      <c r="G6" s="97">
        <f>'Unit 2 Working'!V91</f>
        <v>109978678.51009309</v>
      </c>
    </row>
    <row r="7" spans="3:7" x14ac:dyDescent="0.25">
      <c r="C7" s="151" t="s">
        <v>248</v>
      </c>
      <c r="D7" s="152"/>
      <c r="E7" s="153"/>
      <c r="F7" s="95">
        <f>SUM(F5:F6)</f>
        <v>782004778.2368499</v>
      </c>
      <c r="G7" s="95">
        <f>SUM(G5:G6)</f>
        <v>443651284.48113227</v>
      </c>
    </row>
    <row r="8" spans="3:7" x14ac:dyDescent="0.25">
      <c r="C8" s="154" t="s">
        <v>249</v>
      </c>
      <c r="D8" s="154"/>
      <c r="E8" s="154"/>
      <c r="F8" s="154"/>
      <c r="G8" s="154"/>
    </row>
    <row r="9" spans="3:7" ht="25.5" customHeight="1" x14ac:dyDescent="0.25">
      <c r="C9" s="147" t="s">
        <v>252</v>
      </c>
      <c r="D9" s="147"/>
      <c r="E9" s="147"/>
      <c r="F9" s="147"/>
      <c r="G9" s="147"/>
    </row>
    <row r="10" spans="3:7" ht="39.75" customHeight="1" x14ac:dyDescent="0.25">
      <c r="C10" s="147" t="s">
        <v>262</v>
      </c>
      <c r="D10" s="147"/>
      <c r="E10" s="147"/>
      <c r="F10" s="147"/>
      <c r="G10" s="147"/>
    </row>
    <row r="11" spans="3:7" s="87" customFormat="1" ht="12.75" customHeight="1" x14ac:dyDescent="0.25">
      <c r="C11" s="155" t="s">
        <v>263</v>
      </c>
      <c r="D11" s="156"/>
      <c r="E11" s="156"/>
      <c r="F11" s="156"/>
      <c r="G11" s="157"/>
    </row>
    <row r="12" spans="3:7" s="87" customFormat="1" ht="24.75" customHeight="1" x14ac:dyDescent="0.25">
      <c r="C12" s="155" t="s">
        <v>264</v>
      </c>
      <c r="D12" s="156"/>
      <c r="E12" s="156"/>
      <c r="F12" s="156"/>
      <c r="G12" s="157"/>
    </row>
    <row r="13" spans="3:7" ht="17.25" customHeight="1" x14ac:dyDescent="0.25">
      <c r="C13" s="147" t="s">
        <v>265</v>
      </c>
      <c r="D13" s="147"/>
      <c r="E13" s="147"/>
      <c r="F13" s="147"/>
      <c r="G13" s="147"/>
    </row>
    <row r="14" spans="3:7" x14ac:dyDescent="0.25">
      <c r="C14" s="147" t="s">
        <v>266</v>
      </c>
      <c r="D14" s="147"/>
      <c r="E14" s="147"/>
      <c r="F14" s="147"/>
      <c r="G14" s="147"/>
    </row>
  </sheetData>
  <mergeCells count="9">
    <mergeCell ref="C14:G14"/>
    <mergeCell ref="C13:G13"/>
    <mergeCell ref="C3:G3"/>
    <mergeCell ref="C7:E7"/>
    <mergeCell ref="C8:G8"/>
    <mergeCell ref="C9:G9"/>
    <mergeCell ref="C10:G10"/>
    <mergeCell ref="C11:G11"/>
    <mergeCell ref="C12:G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unit i</vt:lpstr>
      <vt:lpstr>unit ii</vt:lpstr>
      <vt:lpstr>Unit 1 working</vt:lpstr>
      <vt:lpstr>Unit 2 Working</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enggu1</dc:creator>
  <cp:lastModifiedBy>Rajani Gupta</cp:lastModifiedBy>
  <dcterms:created xsi:type="dcterms:W3CDTF">2022-05-12T07:55:16Z</dcterms:created>
  <dcterms:modified xsi:type="dcterms:W3CDTF">2022-06-15T12:01:25Z</dcterms:modified>
</cp:coreProperties>
</file>