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0201in\Downloads\"/>
    </mc:Choice>
  </mc:AlternateContent>
  <xr:revisionPtr revIDLastSave="0" documentId="13_ncr:1_{4FFAFE99-EB0C-4A2B-B6BA-6618339AA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Machine (F) (2)" sheetId="4" r:id="rId1"/>
  </sheets>
  <definedNames>
    <definedName name="_xlnm.Print_Area" localSheetId="0">'List of Machine (F) (2)'!$A$2:$R$82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1" i="4" l="1"/>
  <c r="R80" i="4"/>
  <c r="N81" i="4"/>
  <c r="N80" i="4"/>
  <c r="N79" i="4"/>
  <c r="N78" i="4"/>
  <c r="R78" i="4" s="1"/>
  <c r="N77" i="4"/>
  <c r="N76" i="4"/>
  <c r="N75" i="4"/>
  <c r="N74" i="4"/>
  <c r="R74" i="4" s="1"/>
  <c r="N73" i="4"/>
  <c r="N72" i="4"/>
  <c r="N71" i="4"/>
  <c r="N70" i="4"/>
  <c r="N69" i="4"/>
  <c r="N68" i="4"/>
  <c r="M33" i="4"/>
  <c r="M32" i="4"/>
  <c r="M72" i="4"/>
  <c r="U72" i="4" s="1"/>
  <c r="M71" i="4"/>
  <c r="R71" i="4" s="1"/>
  <c r="M70" i="4"/>
  <c r="U70" i="4" s="1"/>
  <c r="P13" i="4"/>
  <c r="P82" i="4" s="1"/>
  <c r="M80" i="4"/>
  <c r="Q82" i="4"/>
  <c r="O82" i="4"/>
  <c r="N82" i="4"/>
  <c r="R76" i="4"/>
  <c r="R77" i="4"/>
  <c r="R79" i="4"/>
  <c r="R73" i="4"/>
  <c r="R75" i="4"/>
  <c r="R72" i="4"/>
  <c r="M69" i="4"/>
  <c r="R69" i="4" s="1"/>
  <c r="M68" i="4"/>
  <c r="R68" i="4" s="1"/>
  <c r="R65" i="4"/>
  <c r="R67" i="4"/>
  <c r="R66" i="4"/>
  <c r="R62" i="4"/>
  <c r="R52" i="4"/>
  <c r="R48" i="4"/>
  <c r="R44" i="4"/>
  <c r="R43" i="4"/>
  <c r="R39" i="4"/>
  <c r="R38" i="4"/>
  <c r="R37" i="4"/>
  <c r="R34" i="4"/>
  <c r="R35" i="4"/>
  <c r="R36" i="4"/>
  <c r="R28" i="4"/>
  <c r="M12" i="4"/>
  <c r="R12" i="4" s="1"/>
  <c r="M11" i="4"/>
  <c r="R11" i="4" s="1"/>
  <c r="R15" i="4"/>
  <c r="R10" i="4"/>
  <c r="R70" i="4" l="1"/>
  <c r="R32" i="4"/>
  <c r="R13" i="4"/>
  <c r="R82" i="4" s="1"/>
  <c r="U71" i="4"/>
  <c r="M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dd0201in</author>
  </authors>
  <commentList>
    <comment ref="P10" authorId="0" shapeId="0" xr:uid="{C5CF32A4-B7E2-4C8A-B565-AA19BAC922CB}">
      <text>
        <r>
          <rPr>
            <b/>
            <sz val="9"/>
            <color indexed="81"/>
            <rFont val="Tahoma"/>
            <charset val="1"/>
          </rPr>
          <t>dd0201in:</t>
        </r>
        <r>
          <rPr>
            <sz val="9"/>
            <color indexed="81"/>
            <rFont val="Tahoma"/>
            <charset val="1"/>
          </rPr>
          <t xml:space="preserve">
FREIGHT &amp; CLEARING CHARGE
</t>
        </r>
      </text>
    </comment>
    <comment ref="P13" authorId="0" shapeId="0" xr:uid="{E34EF83B-F01D-48DF-817C-676A4632E4BF}">
      <text>
        <r>
          <rPr>
            <b/>
            <sz val="9"/>
            <color indexed="81"/>
            <rFont val="Tahoma"/>
            <family val="2"/>
          </rPr>
          <t>dd0201in:</t>
        </r>
        <r>
          <rPr>
            <sz val="9"/>
            <color indexed="81"/>
            <rFont val="Tahoma"/>
            <family val="2"/>
          </rPr>
          <t xml:space="preserve">
FREIGHT &amp; CLEARING CHARGE
</t>
        </r>
      </text>
    </comment>
    <comment ref="O32" authorId="0" shapeId="0" xr:uid="{BDD60F58-F466-4C44-B7A8-0C21EE953F27}">
      <text>
        <r>
          <rPr>
            <b/>
            <sz val="9"/>
            <color indexed="81"/>
            <rFont val="Tahoma"/>
            <charset val="1"/>
          </rPr>
          <t>dd0201in:</t>
        </r>
        <r>
          <rPr>
            <sz val="9"/>
            <color indexed="81"/>
            <rFont val="Tahoma"/>
            <charset val="1"/>
          </rPr>
          <t xml:space="preserve">
PACKING CHARGE
</t>
        </r>
      </text>
    </comment>
  </commentList>
</comments>
</file>

<file path=xl/sharedStrings.xml><?xml version="1.0" encoding="utf-8"?>
<sst xmlns="http://schemas.openxmlformats.org/spreadsheetml/2006/main" count="281" uniqueCount="199">
  <si>
    <t>S.No.</t>
  </si>
  <si>
    <t>Detail of Machines</t>
  </si>
  <si>
    <t>Quantity
(Set/Nos.)</t>
  </si>
  <si>
    <t>Name of Supplier</t>
  </si>
  <si>
    <t>Bill of Entry No.</t>
  </si>
  <si>
    <t>Bill of Entry Date</t>
  </si>
  <si>
    <t>Currency</t>
  </si>
  <si>
    <t>Invoice Amount (FC)</t>
  </si>
  <si>
    <t>Exchange Rate</t>
  </si>
  <si>
    <t xml:space="preserve">DETAILED LIST OF PLANT &amp; MACHINERY/ EQUIPMENTS </t>
  </si>
  <si>
    <t xml:space="preserve">Basic Value </t>
  </si>
  <si>
    <t>Intallation Amount</t>
  </si>
  <si>
    <t>Frieght Amount</t>
  </si>
  <si>
    <t>Total Amount</t>
  </si>
  <si>
    <t>-</t>
  </si>
  <si>
    <t>Custom Duty/GST</t>
  </si>
  <si>
    <t>TUF's Annexure</t>
  </si>
  <si>
    <t xml:space="preserve">Name of the Company                       </t>
  </si>
  <si>
    <t>NAME OF THE BANK &amp; ITS BRANCH   :</t>
  </si>
  <si>
    <t>Proforma Invoice No.</t>
  </si>
  <si>
    <t>Proforma Invoice Date</t>
  </si>
  <si>
    <t xml:space="preserve">Contamination sorter </t>
  </si>
  <si>
    <t>Uster Poly Propylrne Options</t>
  </si>
  <si>
    <t xml:space="preserve">Rotary Screw Compressor CSD
</t>
  </si>
  <si>
    <t>Compressed Air Filter</t>
  </si>
  <si>
    <t>Carding LC 363</t>
  </si>
  <si>
    <t>Fine Feed Chute LA7/6</t>
  </si>
  <si>
    <t>Accessories for Carding Machine</t>
  </si>
  <si>
    <t>Draw frame LDB3 ( Single Del)</t>
  </si>
  <si>
    <t xml:space="preserve">Draw frame LDB3 ( Double Del) </t>
  </si>
  <si>
    <t>Lap Former LH20 S</t>
  </si>
  <si>
    <t>Comber LK69</t>
  </si>
  <si>
    <t>Accessories for Combing Machine</t>
  </si>
  <si>
    <t>Draw frame- finisher - LDF3S</t>
  </si>
  <si>
    <t>Speed frame LF4280/A</t>
  </si>
  <si>
    <t>Ring Frame LRJ 9/SX/SXL</t>
  </si>
  <si>
    <t xml:space="preserve">Over head cleaners Ring Frame ( CWC with) </t>
  </si>
  <si>
    <t>Centralised  Waste Collection System</t>
  </si>
  <si>
    <t>Over head cleaners Link Coner</t>
  </si>
  <si>
    <t>Over head cleaners Speed Frame</t>
  </si>
  <si>
    <t>Sieger Yarn Conditioning Plant 1000 NG</t>
  </si>
  <si>
    <t>Bobbin Handling System</t>
  </si>
  <si>
    <t>Luwa Auto Control Humidification Plant for Ring Spinning and parts there of with standard and essential accessories</t>
  </si>
  <si>
    <t>Automatic Bale Press</t>
  </si>
  <si>
    <t>Godrej 3 Ton Electric Forklift GX 300 E UNO-4.5M LIFT</t>
  </si>
  <si>
    <t xml:space="preserve">Simplex Bobbin </t>
  </si>
  <si>
    <t>Hig Ring Spinning Tube</t>
  </si>
  <si>
    <t>HCC Ring Spinning Tube</t>
  </si>
  <si>
    <t>Multi Roller Mouting Machine LC 363</t>
  </si>
  <si>
    <t>Automatic Flat Clipping Machine LCFM40</t>
  </si>
  <si>
    <t>Automatic Flat Grindging Machine AFGM 40</t>
  </si>
  <si>
    <t>Grinding Plate</t>
  </si>
  <si>
    <t>Perfect Twin Head Cot Grindign M/C: TWG-TF</t>
  </si>
  <si>
    <t>Perfect Hydraulic Cot Mounting M/C: CMHY</t>
  </si>
  <si>
    <t>Perfevt U.V. Treatment Machine: UVTM</t>
  </si>
  <si>
    <t>Perfect Cot Checking Device: CCD</t>
  </si>
  <si>
    <t>Perfect Automatic Arbour Greasing M/C: ARG</t>
  </si>
  <si>
    <t>Perfect Spindle Lubricating M/C: SL-3</t>
  </si>
  <si>
    <t>Perfect Clearer roller cleaning M/C: CRCSFAF</t>
  </si>
  <si>
    <t>Perfect Roving Waste Opening M/C: RWO</t>
  </si>
  <si>
    <t>Perfect Flutted roller truing M/C: FRTM</t>
  </si>
  <si>
    <t>Perfect Shore Hardness Tester</t>
  </si>
  <si>
    <t>HDPE CAN SPINNING CAN SIZE 40" x 48" X 3.00 MM</t>
  </si>
  <si>
    <t>HDPE CAN SPINNING CAN SIZE 24" x 48" X 2.5 MM</t>
  </si>
  <si>
    <t>HDPE CAN SPINNING CAN SIZE 20" x 48" X 2.0 MM</t>
  </si>
  <si>
    <t>2500 KVA Electrical Transformer Level2</t>
  </si>
  <si>
    <t>SAURER SPINNING SOLUTION GMBH &amp; CO. KG, GERMANY</t>
  </si>
  <si>
    <t>USTER TECHNOLOGIES AG, SWITZERLAND</t>
  </si>
  <si>
    <t>Kaeser Compressors (India) Pvt. Ltd</t>
  </si>
  <si>
    <t>LAKSHMI MACHINE WORKS LTD. COIMBATORE</t>
  </si>
  <si>
    <t>ELGI ELECTRIC AND INDUSTRIES LIMITED, COIMBATORE</t>
  </si>
  <si>
    <t>Sieger Spintech Equipments Pvt. Ltd</t>
  </si>
  <si>
    <t>AM Innospin System Pvt Ltd</t>
  </si>
  <si>
    <t>LUWA INDIA PVT LTD</t>
  </si>
  <si>
    <t>TINYTOP ENGINEERING INDIA PRIVATE LIMITED</t>
  </si>
  <si>
    <t>PREMIER EVOLVICS PVT LTD</t>
  </si>
  <si>
    <t>Urja Systems</t>
  </si>
  <si>
    <t>IDEAL SHEET METAL STAMPINGS &amp; PRSSINGS PVT. LTD</t>
  </si>
  <si>
    <t>Lakshmi Card Clothing Manufacturing Company (P) Ltd</t>
  </si>
  <si>
    <t>Perfect Equipments Pvt Ltd.</t>
  </si>
  <si>
    <t>Rimtex industries</t>
  </si>
  <si>
    <t>Power Star</t>
  </si>
  <si>
    <t>Shakumbri Enterprises</t>
  </si>
  <si>
    <t>Tecchno Qualicon Solutions (P) Ltd.</t>
  </si>
  <si>
    <t>002490067</t>
  </si>
  <si>
    <t>P-21-IN-136-00104</t>
  </si>
  <si>
    <t>P-21-IN-136-00153</t>
  </si>
  <si>
    <t>D3080829</t>
  </si>
  <si>
    <t>EJ/1000238</t>
  </si>
  <si>
    <t>EA/1001045</t>
  </si>
  <si>
    <t>EA/1001044</t>
  </si>
  <si>
    <t>M/PI-727/12/21-22</t>
  </si>
  <si>
    <t>91/21-22/PI/F</t>
  </si>
  <si>
    <t>931945/LIN/PI/EPCG/21-22</t>
  </si>
  <si>
    <t>PNCG21AUET:028</t>
  </si>
  <si>
    <t>G/PI/202122/0293</t>
  </si>
  <si>
    <t>SO. 515102</t>
  </si>
  <si>
    <t>G-21220522</t>
  </si>
  <si>
    <t>PS/19-20/2022</t>
  </si>
  <si>
    <t>SE/21/22/87</t>
  </si>
  <si>
    <t>TQPL/055/21-22</t>
  </si>
  <si>
    <t>16.07.21</t>
  </si>
  <si>
    <t>09.09.21</t>
  </si>
  <si>
    <t>14.09.21</t>
  </si>
  <si>
    <t>28.08.21</t>
  </si>
  <si>
    <t>11.11.21</t>
  </si>
  <si>
    <t>11.01.22</t>
  </si>
  <si>
    <t>13.12.21</t>
  </si>
  <si>
    <t>10.11.21</t>
  </si>
  <si>
    <t>11.12.21</t>
  </si>
  <si>
    <t>26.06.21</t>
  </si>
  <si>
    <t>08.12.21</t>
  </si>
  <si>
    <t>23.12.21</t>
  </si>
  <si>
    <t>11.10.21</t>
  </si>
  <si>
    <t>14.12.21</t>
  </si>
  <si>
    <t>13.11.21</t>
  </si>
  <si>
    <t>10.12.21</t>
  </si>
  <si>
    <t>TCS</t>
  </si>
  <si>
    <t>SANGAL INDUSTRIES PRIVATE LIMITED</t>
  </si>
  <si>
    <t>STATE BANK OF INDIA , SME BRANCH JANSATH ROAD , MUZAFFARNAGRA</t>
  </si>
  <si>
    <t>TERM LOAN SANCTIONED                      : Rs. 43,00,00,000/-</t>
  </si>
  <si>
    <t>Date of Sanction                                         :  15.12.2021</t>
  </si>
  <si>
    <t>EUR</t>
  </si>
  <si>
    <t>CHF</t>
  </si>
  <si>
    <t>TOTAL</t>
  </si>
  <si>
    <t>INR</t>
  </si>
  <si>
    <t>2837:21</t>
  </si>
  <si>
    <t>15.12.21</t>
  </si>
  <si>
    <t>Testing equipment (QC)</t>
  </si>
  <si>
    <t>Industrial Venture</t>
  </si>
  <si>
    <t>Grandlay 1100 volts XLPE armoured cable with Aluminium Conductor</t>
  </si>
  <si>
    <t>Grandlay 1100 volts XLPE armoured cable with Copper Conductor</t>
  </si>
  <si>
    <t>GEI/QUOT/2021/RM-775</t>
  </si>
  <si>
    <t>29.10.21</t>
  </si>
  <si>
    <t>Identification Band 20" Orange &amp; Green</t>
  </si>
  <si>
    <t>Identification Band 24" Violet</t>
  </si>
  <si>
    <t>Identification Band 40" Yellow. Red</t>
  </si>
  <si>
    <t>Flooring Material and Flooring job</t>
  </si>
  <si>
    <t>Master Floor India Pvt. Ltd.</t>
  </si>
  <si>
    <t>800 Mtr</t>
  </si>
  <si>
    <t>1600 Mtr</t>
  </si>
  <si>
    <t>Gupta Power Infrastructure Ltd.</t>
  </si>
  <si>
    <t>GPIL/QN/00459-02257</t>
  </si>
  <si>
    <t>27.10.21</t>
  </si>
  <si>
    <t>H.T. VCB Panel</t>
  </si>
  <si>
    <t>Asiatic Electrical &amp; Switchgear Pvt. Ltd</t>
  </si>
  <si>
    <t>AESPL/VS/21-22/Q4170_R2</t>
  </si>
  <si>
    <t>07.01.22</t>
  </si>
  <si>
    <t>Shree Ji &amp; Company</t>
  </si>
  <si>
    <t>TBSL/KAN/JAN.22/MTO</t>
  </si>
  <si>
    <t>Fiber Glass Insulation</t>
  </si>
  <si>
    <t>Anand Insulation Pvt. Ltd</t>
  </si>
  <si>
    <t>02.02.22</t>
  </si>
  <si>
    <r>
      <t>Armoured H.T. cable 3C X185 mm</t>
    </r>
    <r>
      <rPr>
        <sz val="11"/>
        <color theme="1"/>
        <rFont val="Calibri"/>
        <family val="2"/>
      </rPr>
      <t>²</t>
    </r>
  </si>
  <si>
    <t>Aala Technocraft</t>
  </si>
  <si>
    <t>Zetex Marketing (P) Ltd.</t>
  </si>
  <si>
    <t>8537 sqm</t>
  </si>
  <si>
    <t>a.11</t>
  </si>
  <si>
    <t>a.2.(iii)</t>
  </si>
  <si>
    <t>a.21</t>
  </si>
  <si>
    <t xml:space="preserve">Blow room (2 Lines):- Bale Plucker, Vario Clean, Unimix,FlexiClean &amp; Accessories </t>
  </si>
  <si>
    <t>a.4 (i)</t>
  </si>
  <si>
    <t>a.5</t>
  </si>
  <si>
    <t>a.6</t>
  </si>
  <si>
    <t>a.7</t>
  </si>
  <si>
    <t>a.8</t>
  </si>
  <si>
    <t>a.9</t>
  </si>
  <si>
    <t>a.17</t>
  </si>
  <si>
    <t>a.14</t>
  </si>
  <si>
    <t>a.15</t>
  </si>
  <si>
    <t>f.3</t>
  </si>
  <si>
    <t>f.5</t>
  </si>
  <si>
    <t>Fire System For Bale Plucker</t>
  </si>
  <si>
    <t>h</t>
  </si>
  <si>
    <t>a.2 (i)</t>
  </si>
  <si>
    <t>Digitel Contral Panel Z10</t>
  </si>
  <si>
    <t xml:space="preserve">Argus Spark Blocker System Fire Protection  </t>
  </si>
  <si>
    <t>J.</t>
  </si>
  <si>
    <t>g.1</t>
  </si>
  <si>
    <t>HFT Semi Auto High Volume Cotton Testing  Equipment.</t>
  </si>
  <si>
    <t>aQura 2  Fibre And Process info System</t>
  </si>
  <si>
    <t>iQ3 Evenness tester</t>
  </si>
  <si>
    <t>Turbo Maxx 7 High Speed Single Yarn Strength Tester</t>
  </si>
  <si>
    <t>g.2</t>
  </si>
  <si>
    <t>g.4</t>
  </si>
  <si>
    <t>g.5</t>
  </si>
  <si>
    <t>Automatic Package Winders (Link Coner)</t>
  </si>
  <si>
    <t>j.</t>
  </si>
  <si>
    <t>Main PCC Panel  &amp; PDB Panel With Switch Gear</t>
  </si>
  <si>
    <t>g.6 to g.11</t>
  </si>
  <si>
    <r>
      <t>Armoured H.T. cable 3C X300 mm</t>
    </r>
    <r>
      <rPr>
        <sz val="11"/>
        <color theme="1"/>
        <rFont val="Calibri"/>
        <family val="2"/>
      </rPr>
      <t>²</t>
    </r>
  </si>
  <si>
    <t>h.</t>
  </si>
  <si>
    <t xml:space="preserve">Hyraulic Hanh Lift pallet Trucks </t>
  </si>
  <si>
    <t>Agromec</t>
  </si>
  <si>
    <t>AG/20-21/5479</t>
  </si>
  <si>
    <t>18.02.222</t>
  </si>
  <si>
    <t>Ducting For H.plant, False Ceiling with Board and installation work</t>
  </si>
  <si>
    <t xml:space="preserve">Roofing Sheeting &amp; Underdeck insulation Installation Work
</t>
  </si>
  <si>
    <t xml:space="preserve">Lysaght Trimdek Profile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</si>
</sst>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4" fillId="0" borderId="0" applyNumberFormat="0" applyFont="0" applyFill="0" applyBorder="0" applyProtection="0">
      <alignment vertical="center"/>
    </xf>
    <xf numFmtId="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1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Border="1"/>
    <xf numFmtId="0" fontId="0" fillId="0" borderId="0" xfId="0" applyFill="1"/>
    <xf numFmtId="164" fontId="2" fillId="0" borderId="0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7" fillId="0" borderId="1" xfId="1" applyNumberFormat="1" applyFont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" fontId="11" fillId="0" borderId="1" xfId="1" quotePrefix="1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65" fontId="8" fillId="0" borderId="1" xfId="7" applyNumberFormat="1" applyFont="1" applyFill="1" applyBorder="1" applyAlignment="1">
      <alignment horizontal="right"/>
    </xf>
    <xf numFmtId="43" fontId="10" fillId="0" borderId="1" xfId="7" applyFont="1" applyFill="1" applyBorder="1" applyAlignment="1">
      <alignment horizontal="right"/>
    </xf>
    <xf numFmtId="43" fontId="10" fillId="0" borderId="1" xfId="7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0" fillId="0" borderId="1" xfId="0" applyNumberFormat="1" applyBorder="1"/>
    <xf numFmtId="43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3" fontId="0" fillId="0" borderId="1" xfId="7" applyFont="1" applyBorder="1" applyAlignment="1">
      <alignment horizontal="center" vertical="center"/>
    </xf>
    <xf numFmtId="43" fontId="0" fillId="0" borderId="1" xfId="7" applyFont="1" applyBorder="1" applyAlignment="1">
      <alignment horizontal="center"/>
    </xf>
    <xf numFmtId="43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9" fontId="0" fillId="0" borderId="0" xfId="0" applyNumberFormat="1"/>
    <xf numFmtId="43" fontId="0" fillId="0" borderId="1" xfId="7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64" fontId="2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2" fillId="0" borderId="4" xfId="1" applyNumberFormat="1" applyFont="1" applyFill="1" applyBorder="1" applyAlignment="1">
      <alignment horizontal="center" vertical="center"/>
    </xf>
    <xf numFmtId="164" fontId="2" fillId="0" borderId="4" xfId="2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164" fontId="2" fillId="0" borderId="2" xfId="2" applyNumberFormat="1" applyFont="1" applyFill="1" applyBorder="1" applyAlignment="1">
      <alignment horizontal="center" vertical="center"/>
    </xf>
    <xf numFmtId="164" fontId="2" fillId="0" borderId="4" xfId="2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164" fontId="2" fillId="0" borderId="3" xfId="2" applyNumberFormat="1" applyFont="1" applyFill="1" applyBorder="1" applyAlignment="1">
      <alignment horizontal="center" vertical="center"/>
    </xf>
    <xf numFmtId="43" fontId="10" fillId="0" borderId="2" xfId="7" applyFont="1" applyFill="1" applyBorder="1" applyAlignment="1">
      <alignment horizontal="center" vertical="center"/>
    </xf>
    <xf numFmtId="43" fontId="10" fillId="0" borderId="3" xfId="7" applyFont="1" applyFill="1" applyBorder="1" applyAlignment="1">
      <alignment horizontal="center" vertical="center"/>
    </xf>
    <xf numFmtId="43" fontId="10" fillId="0" borderId="4" xfId="7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2" fillId="0" borderId="2" xfId="7" applyFont="1" applyFill="1" applyBorder="1" applyAlignment="1">
      <alignment horizontal="center" vertical="center" wrapText="1"/>
    </xf>
    <xf numFmtId="43" fontId="2" fillId="0" borderId="4" xfId="7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" fontId="9" fillId="0" borderId="1" xfId="0" quotePrefix="1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3" fontId="10" fillId="0" borderId="1" xfId="7" applyFont="1" applyFill="1" applyBorder="1" applyAlignment="1">
      <alignment horizontal="center" vertical="center"/>
    </xf>
    <xf numFmtId="43" fontId="10" fillId="0" borderId="1" xfId="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</cellXfs>
  <cellStyles count="8">
    <cellStyle name="Comma" xfId="7" builtinId="3"/>
    <cellStyle name="Comma 11" xfId="5" xr:uid="{00000000-0005-0000-0000-000000000000}"/>
    <cellStyle name="Comma 2 2 2" xfId="2" xr:uid="{00000000-0005-0000-0000-000001000000}"/>
    <cellStyle name="Comma 7 3" xfId="4" xr:uid="{00000000-0005-0000-0000-000002000000}"/>
    <cellStyle name="Normal" xfId="0" builtinId="0"/>
    <cellStyle name="Normal 2 2" xfId="1" xr:uid="{00000000-0005-0000-0000-000004000000}"/>
    <cellStyle name="Normal 2 2 2" xfId="3" xr:uid="{00000000-0005-0000-0000-000005000000}"/>
    <cellStyle name="Normal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82"/>
  <sheetViews>
    <sheetView tabSelected="1" view="pageBreakPreview" topLeftCell="A48" zoomScale="85" zoomScaleNormal="85" zoomScaleSheetLayoutView="85" workbookViewId="0">
      <selection activeCell="A82" sqref="A82:XFD82"/>
    </sheetView>
  </sheetViews>
  <sheetFormatPr defaultRowHeight="15" x14ac:dyDescent="0.25"/>
  <cols>
    <col min="1" max="1" width="6.28515625" customWidth="1"/>
    <col min="2" max="2" width="44.7109375" style="4" customWidth="1"/>
    <col min="3" max="3" width="20.42578125" style="12" customWidth="1"/>
    <col min="4" max="4" width="10" bestFit="1" customWidth="1"/>
    <col min="5" max="5" width="45.28515625" style="6" customWidth="1"/>
    <col min="6" max="6" width="19.140625" bestFit="1" customWidth="1"/>
    <col min="7" max="7" width="11.7109375" customWidth="1"/>
    <col min="8" max="8" width="10.28515625" customWidth="1"/>
    <col min="9" max="9" width="11.42578125" bestFit="1" customWidth="1"/>
    <col min="10" max="10" width="10.42578125" customWidth="1"/>
    <col min="11" max="11" width="12.85546875" customWidth="1"/>
    <col min="12" max="12" width="11.5703125" style="7" customWidth="1"/>
    <col min="13" max="13" width="18.42578125" style="7" bestFit="1" customWidth="1"/>
    <col min="14" max="14" width="17.140625" bestFit="1" customWidth="1"/>
    <col min="15" max="15" width="11.7109375" customWidth="1"/>
    <col min="16" max="16" width="15.28515625" bestFit="1" customWidth="1"/>
    <col min="17" max="17" width="14.140625" bestFit="1" customWidth="1"/>
    <col min="18" max="18" width="18.42578125" bestFit="1" customWidth="1"/>
  </cols>
  <sheetData>
    <row r="2" spans="1:20" x14ac:dyDescent="0.25">
      <c r="A2" s="34"/>
      <c r="B2" s="35"/>
      <c r="C2" s="36"/>
      <c r="D2" s="34"/>
      <c r="E2" s="37"/>
      <c r="F2" s="34"/>
      <c r="G2" s="34"/>
      <c r="H2" s="34"/>
      <c r="I2" s="34"/>
      <c r="J2" s="34"/>
      <c r="K2" s="34"/>
      <c r="L2" s="38"/>
      <c r="M2" s="38"/>
      <c r="N2" s="34"/>
      <c r="O2" s="34"/>
      <c r="P2" s="34"/>
      <c r="Q2" s="34"/>
      <c r="R2" s="34"/>
    </row>
    <row r="3" spans="1:20" x14ac:dyDescent="0.25">
      <c r="A3" s="39" t="s">
        <v>17</v>
      </c>
      <c r="B3" s="39"/>
      <c r="C3" s="40"/>
      <c r="D3" s="39"/>
      <c r="E3" s="37" t="s">
        <v>118</v>
      </c>
      <c r="F3" s="34"/>
      <c r="G3" s="34"/>
      <c r="H3" s="34"/>
      <c r="I3" s="34"/>
      <c r="J3" s="34"/>
      <c r="K3" s="34"/>
      <c r="L3" s="38"/>
      <c r="M3" s="38"/>
      <c r="N3" s="34"/>
      <c r="O3" s="34"/>
      <c r="P3" s="34"/>
      <c r="Q3" s="34"/>
      <c r="R3" s="34"/>
    </row>
    <row r="4" spans="1:20" ht="16.5" customHeight="1" x14ac:dyDescent="0.25">
      <c r="A4" s="39" t="s">
        <v>18</v>
      </c>
      <c r="B4" s="39"/>
      <c r="C4" s="39"/>
      <c r="D4" s="39"/>
      <c r="E4" s="41" t="s">
        <v>119</v>
      </c>
      <c r="F4" s="41"/>
      <c r="G4" s="34"/>
      <c r="H4" s="34"/>
      <c r="I4" s="34"/>
      <c r="J4" s="34"/>
      <c r="K4" s="34"/>
      <c r="L4" s="38"/>
      <c r="M4" s="38"/>
      <c r="N4" s="34"/>
      <c r="O4" s="34"/>
      <c r="P4" s="34"/>
      <c r="Q4" s="34"/>
      <c r="R4" s="34"/>
    </row>
    <row r="5" spans="1:20" x14ac:dyDescent="0.25">
      <c r="A5" s="130" t="s">
        <v>120</v>
      </c>
      <c r="B5" s="130"/>
      <c r="C5" s="130"/>
      <c r="D5" s="130"/>
      <c r="E5" s="130"/>
      <c r="F5" s="130"/>
      <c r="G5" s="34"/>
      <c r="H5" s="34"/>
      <c r="I5" s="34"/>
      <c r="J5" s="34"/>
      <c r="K5" s="34"/>
      <c r="L5" s="38"/>
      <c r="M5" s="38"/>
      <c r="N5" s="34"/>
      <c r="O5" s="34"/>
      <c r="P5" s="34"/>
      <c r="Q5" s="34"/>
      <c r="R5" s="34"/>
    </row>
    <row r="6" spans="1:20" x14ac:dyDescent="0.25">
      <c r="A6" s="39" t="s">
        <v>121</v>
      </c>
      <c r="B6" s="39"/>
      <c r="C6" s="39"/>
      <c r="D6" s="39"/>
      <c r="E6" s="37"/>
      <c r="F6" s="34"/>
      <c r="G6" s="34"/>
      <c r="H6" s="34"/>
      <c r="I6" s="34"/>
      <c r="J6" s="34"/>
      <c r="K6" s="34"/>
      <c r="L6" s="38"/>
      <c r="M6" s="38"/>
      <c r="N6" s="34"/>
      <c r="O6" s="34"/>
      <c r="P6" s="34"/>
      <c r="Q6" s="34"/>
      <c r="R6" s="34"/>
    </row>
    <row r="7" spans="1:20" x14ac:dyDescent="0.25">
      <c r="A7" s="39" t="s">
        <v>9</v>
      </c>
      <c r="B7" s="39"/>
      <c r="C7" s="40"/>
      <c r="D7" s="39"/>
      <c r="E7" s="37"/>
      <c r="F7" s="34"/>
      <c r="G7" s="34"/>
      <c r="H7" s="34"/>
      <c r="I7" s="34"/>
      <c r="J7" s="34"/>
      <c r="K7" s="34"/>
      <c r="L7" s="38"/>
      <c r="M7" s="38"/>
      <c r="N7" s="34"/>
      <c r="O7" s="34"/>
      <c r="P7" s="34"/>
      <c r="Q7" s="34"/>
      <c r="R7" s="34"/>
    </row>
    <row r="8" spans="1:20" x14ac:dyDescent="0.25">
      <c r="A8" s="42"/>
      <c r="B8" s="42"/>
      <c r="C8" s="40"/>
      <c r="D8" s="43"/>
      <c r="E8" s="37"/>
      <c r="F8" s="34"/>
      <c r="G8" s="34"/>
      <c r="H8" s="34"/>
      <c r="I8" s="34"/>
      <c r="J8" s="34"/>
      <c r="K8" s="34"/>
      <c r="L8" s="38"/>
      <c r="M8" s="38"/>
      <c r="N8" s="34"/>
      <c r="O8" s="34"/>
      <c r="P8" s="34"/>
      <c r="Q8" s="34"/>
      <c r="R8" s="34"/>
    </row>
    <row r="9" spans="1:20" ht="52.5" customHeight="1" x14ac:dyDescent="0.25">
      <c r="A9" s="44" t="s">
        <v>0</v>
      </c>
      <c r="B9" s="45" t="s">
        <v>1</v>
      </c>
      <c r="C9" s="45" t="s">
        <v>16</v>
      </c>
      <c r="D9" s="45" t="s">
        <v>2</v>
      </c>
      <c r="E9" s="45" t="s">
        <v>3</v>
      </c>
      <c r="F9" s="45" t="s">
        <v>19</v>
      </c>
      <c r="G9" s="45" t="s">
        <v>20</v>
      </c>
      <c r="H9" s="45" t="s">
        <v>4</v>
      </c>
      <c r="I9" s="45" t="s">
        <v>5</v>
      </c>
      <c r="J9" s="45" t="s">
        <v>6</v>
      </c>
      <c r="K9" s="45" t="s">
        <v>7</v>
      </c>
      <c r="L9" s="45" t="s">
        <v>8</v>
      </c>
      <c r="M9" s="45" t="s">
        <v>10</v>
      </c>
      <c r="N9" s="45" t="s">
        <v>15</v>
      </c>
      <c r="O9" s="45" t="s">
        <v>11</v>
      </c>
      <c r="P9" s="45" t="s">
        <v>12</v>
      </c>
      <c r="Q9" s="45" t="s">
        <v>117</v>
      </c>
      <c r="R9" s="45" t="s">
        <v>13</v>
      </c>
    </row>
    <row r="10" spans="1:20" ht="15.75" x14ac:dyDescent="0.25">
      <c r="A10" s="13">
        <v>1</v>
      </c>
      <c r="B10" s="14" t="s">
        <v>186</v>
      </c>
      <c r="C10" s="46" t="s">
        <v>157</v>
      </c>
      <c r="D10" s="20">
        <v>475</v>
      </c>
      <c r="E10" s="22" t="s">
        <v>66</v>
      </c>
      <c r="F10" s="25" t="s">
        <v>84</v>
      </c>
      <c r="G10" s="28" t="s">
        <v>101</v>
      </c>
      <c r="H10" s="1">
        <v>7294587</v>
      </c>
      <c r="I10" s="47">
        <v>44590</v>
      </c>
      <c r="J10" s="2" t="s">
        <v>122</v>
      </c>
      <c r="K10" s="30">
        <v>1311000</v>
      </c>
      <c r="L10" s="3">
        <v>84.325000000000003</v>
      </c>
      <c r="M10" s="3">
        <v>110550075</v>
      </c>
      <c r="N10" s="3"/>
      <c r="O10" s="3">
        <v>0</v>
      </c>
      <c r="P10" s="3">
        <v>2767976</v>
      </c>
      <c r="Q10" s="3"/>
      <c r="R10" s="48">
        <f>P10+O10+N10+M10+K10+Q10</f>
        <v>114629051</v>
      </c>
    </row>
    <row r="11" spans="1:20" s="9" customFormat="1" ht="15.75" x14ac:dyDescent="0.25">
      <c r="A11" s="13">
        <v>2</v>
      </c>
      <c r="B11" s="14" t="s">
        <v>21</v>
      </c>
      <c r="C11" s="46" t="s">
        <v>158</v>
      </c>
      <c r="D11" s="20">
        <v>2</v>
      </c>
      <c r="E11" s="14" t="s">
        <v>67</v>
      </c>
      <c r="F11" s="20" t="s">
        <v>85</v>
      </c>
      <c r="G11" s="20" t="s">
        <v>102</v>
      </c>
      <c r="H11" s="1"/>
      <c r="I11" s="1"/>
      <c r="J11" s="2" t="s">
        <v>123</v>
      </c>
      <c r="K11" s="30">
        <v>200000</v>
      </c>
      <c r="L11" s="3">
        <v>81.5</v>
      </c>
      <c r="M11" s="3">
        <f>+K11*L11</f>
        <v>16300000</v>
      </c>
      <c r="N11" s="3">
        <v>0</v>
      </c>
      <c r="O11" s="3">
        <v>0</v>
      </c>
      <c r="P11" s="3">
        <v>0</v>
      </c>
      <c r="Q11" s="3"/>
      <c r="R11" s="48">
        <f t="shared" ref="R11:R15" si="0">P11+O11+N11+M11+K11+Q11</f>
        <v>16500000</v>
      </c>
    </row>
    <row r="12" spans="1:20" s="9" customFormat="1" ht="15.75" x14ac:dyDescent="0.25">
      <c r="A12" s="13">
        <v>3</v>
      </c>
      <c r="B12" s="14" t="s">
        <v>22</v>
      </c>
      <c r="C12" s="46" t="s">
        <v>157</v>
      </c>
      <c r="D12" s="20">
        <v>12</v>
      </c>
      <c r="E12" s="14" t="s">
        <v>67</v>
      </c>
      <c r="F12" s="26" t="s">
        <v>86</v>
      </c>
      <c r="G12" s="28" t="s">
        <v>103</v>
      </c>
      <c r="H12" s="1"/>
      <c r="I12" s="1"/>
      <c r="J12" s="2" t="s">
        <v>123</v>
      </c>
      <c r="K12" s="30">
        <v>21375</v>
      </c>
      <c r="L12" s="3">
        <v>81.5</v>
      </c>
      <c r="M12" s="3">
        <f>+K12*L12</f>
        <v>1742062.5</v>
      </c>
      <c r="N12" s="3">
        <v>0</v>
      </c>
      <c r="O12" s="3">
        <v>0</v>
      </c>
      <c r="P12" s="3">
        <v>0</v>
      </c>
      <c r="Q12" s="3"/>
      <c r="R12" s="48">
        <f t="shared" si="0"/>
        <v>1763437.5</v>
      </c>
    </row>
    <row r="13" spans="1:20" s="9" customFormat="1" ht="33" x14ac:dyDescent="0.3">
      <c r="A13" s="124">
        <v>4</v>
      </c>
      <c r="B13" s="61" t="s">
        <v>23</v>
      </c>
      <c r="C13" s="109" t="s">
        <v>159</v>
      </c>
      <c r="D13" s="21">
        <v>2</v>
      </c>
      <c r="E13" s="125" t="s">
        <v>68</v>
      </c>
      <c r="F13" s="131">
        <v>914907542</v>
      </c>
      <c r="G13" s="129" t="s">
        <v>104</v>
      </c>
      <c r="H13" s="97"/>
      <c r="I13" s="97"/>
      <c r="J13" s="94" t="s">
        <v>125</v>
      </c>
      <c r="K13" s="94"/>
      <c r="L13" s="94"/>
      <c r="M13" s="132">
        <v>2192320</v>
      </c>
      <c r="N13" s="123"/>
      <c r="O13" s="94"/>
      <c r="P13" s="118">
        <f>30382+31713</f>
        <v>62095</v>
      </c>
      <c r="Q13" s="94"/>
      <c r="R13" s="120">
        <f t="shared" si="0"/>
        <v>2254415</v>
      </c>
    </row>
    <row r="14" spans="1:20" s="9" customFormat="1" ht="16.5" x14ac:dyDescent="0.3">
      <c r="A14" s="124"/>
      <c r="B14" s="15" t="s">
        <v>24</v>
      </c>
      <c r="C14" s="110"/>
      <c r="D14" s="21">
        <v>2</v>
      </c>
      <c r="E14" s="125"/>
      <c r="F14" s="131"/>
      <c r="G14" s="129"/>
      <c r="H14" s="99"/>
      <c r="I14" s="99"/>
      <c r="J14" s="96"/>
      <c r="K14" s="96"/>
      <c r="L14" s="96"/>
      <c r="M14" s="132"/>
      <c r="N14" s="123"/>
      <c r="O14" s="96"/>
      <c r="P14" s="119"/>
      <c r="Q14" s="96"/>
      <c r="R14" s="121"/>
    </row>
    <row r="15" spans="1:20" s="9" customFormat="1" ht="34.5" customHeight="1" x14ac:dyDescent="0.3">
      <c r="A15" s="124">
        <v>5</v>
      </c>
      <c r="B15" s="68" t="s">
        <v>160</v>
      </c>
      <c r="C15" s="46" t="s">
        <v>174</v>
      </c>
      <c r="D15" s="21">
        <v>35</v>
      </c>
      <c r="E15" s="125" t="s">
        <v>69</v>
      </c>
      <c r="F15" s="131" t="s">
        <v>87</v>
      </c>
      <c r="G15" s="129" t="s">
        <v>105</v>
      </c>
      <c r="H15" s="97"/>
      <c r="I15" s="97"/>
      <c r="J15" s="94" t="s">
        <v>125</v>
      </c>
      <c r="K15" s="85">
        <v>0</v>
      </c>
      <c r="L15" s="85" t="s">
        <v>14</v>
      </c>
      <c r="M15" s="132">
        <v>324649950</v>
      </c>
      <c r="N15" s="132">
        <v>58436991</v>
      </c>
      <c r="O15" s="114">
        <v>0</v>
      </c>
      <c r="P15" s="114">
        <v>0</v>
      </c>
      <c r="Q15" s="123">
        <v>383086.94</v>
      </c>
      <c r="R15" s="122">
        <f t="shared" si="0"/>
        <v>383470027.94</v>
      </c>
    </row>
    <row r="16" spans="1:20" ht="16.5" x14ac:dyDescent="0.3">
      <c r="A16" s="124"/>
      <c r="B16" s="16" t="s">
        <v>25</v>
      </c>
      <c r="C16" s="111" t="s">
        <v>161</v>
      </c>
      <c r="D16" s="21">
        <v>16</v>
      </c>
      <c r="E16" s="125"/>
      <c r="F16" s="131"/>
      <c r="G16" s="129"/>
      <c r="H16" s="98"/>
      <c r="I16" s="98"/>
      <c r="J16" s="95"/>
      <c r="K16" s="100"/>
      <c r="L16" s="100"/>
      <c r="M16" s="132"/>
      <c r="N16" s="132"/>
      <c r="O16" s="114"/>
      <c r="P16" s="114"/>
      <c r="Q16" s="123"/>
      <c r="R16" s="122"/>
      <c r="T16" s="10"/>
    </row>
    <row r="17" spans="1:18" ht="16.5" x14ac:dyDescent="0.3">
      <c r="A17" s="124"/>
      <c r="B17" s="16" t="s">
        <v>26</v>
      </c>
      <c r="C17" s="113"/>
      <c r="D17" s="21">
        <v>16</v>
      </c>
      <c r="E17" s="125"/>
      <c r="F17" s="131"/>
      <c r="G17" s="129"/>
      <c r="H17" s="98"/>
      <c r="I17" s="98"/>
      <c r="J17" s="95"/>
      <c r="K17" s="100"/>
      <c r="L17" s="100"/>
      <c r="M17" s="132"/>
      <c r="N17" s="132"/>
      <c r="O17" s="114"/>
      <c r="P17" s="114"/>
      <c r="Q17" s="123"/>
      <c r="R17" s="122"/>
    </row>
    <row r="18" spans="1:18" ht="16.5" x14ac:dyDescent="0.3">
      <c r="A18" s="124"/>
      <c r="B18" s="16" t="s">
        <v>27</v>
      </c>
      <c r="C18" s="112"/>
      <c r="D18" s="21">
        <v>1</v>
      </c>
      <c r="E18" s="125"/>
      <c r="F18" s="131"/>
      <c r="G18" s="129"/>
      <c r="H18" s="98"/>
      <c r="I18" s="98"/>
      <c r="J18" s="95"/>
      <c r="K18" s="100"/>
      <c r="L18" s="100"/>
      <c r="M18" s="132"/>
      <c r="N18" s="132"/>
      <c r="O18" s="114"/>
      <c r="P18" s="114"/>
      <c r="Q18" s="123"/>
      <c r="R18" s="122"/>
    </row>
    <row r="19" spans="1:18" ht="16.5" x14ac:dyDescent="0.3">
      <c r="A19" s="124"/>
      <c r="B19" s="16" t="s">
        <v>28</v>
      </c>
      <c r="C19" s="111" t="s">
        <v>162</v>
      </c>
      <c r="D19" s="21">
        <v>1</v>
      </c>
      <c r="E19" s="125"/>
      <c r="F19" s="131"/>
      <c r="G19" s="129"/>
      <c r="H19" s="98"/>
      <c r="I19" s="98"/>
      <c r="J19" s="95"/>
      <c r="K19" s="100"/>
      <c r="L19" s="100"/>
      <c r="M19" s="132"/>
      <c r="N19" s="132"/>
      <c r="O19" s="114"/>
      <c r="P19" s="114"/>
      <c r="Q19" s="123"/>
      <c r="R19" s="122"/>
    </row>
    <row r="20" spans="1:18" ht="16.5" x14ac:dyDescent="0.3">
      <c r="A20" s="124"/>
      <c r="B20" s="16" t="s">
        <v>29</v>
      </c>
      <c r="C20" s="112"/>
      <c r="D20" s="21">
        <v>2</v>
      </c>
      <c r="E20" s="125"/>
      <c r="F20" s="131"/>
      <c r="G20" s="129"/>
      <c r="H20" s="98"/>
      <c r="I20" s="98"/>
      <c r="J20" s="95"/>
      <c r="K20" s="100"/>
      <c r="L20" s="100"/>
      <c r="M20" s="132"/>
      <c r="N20" s="132"/>
      <c r="O20" s="114"/>
      <c r="P20" s="114"/>
      <c r="Q20" s="123"/>
      <c r="R20" s="122"/>
    </row>
    <row r="21" spans="1:18" s="5" customFormat="1" ht="16.5" x14ac:dyDescent="0.3">
      <c r="A21" s="124"/>
      <c r="B21" s="16" t="s">
        <v>30</v>
      </c>
      <c r="C21" s="49" t="s">
        <v>163</v>
      </c>
      <c r="D21" s="21">
        <v>2</v>
      </c>
      <c r="E21" s="125"/>
      <c r="F21" s="131"/>
      <c r="G21" s="129"/>
      <c r="H21" s="98"/>
      <c r="I21" s="98"/>
      <c r="J21" s="95"/>
      <c r="K21" s="100"/>
      <c r="L21" s="100"/>
      <c r="M21" s="132"/>
      <c r="N21" s="132"/>
      <c r="O21" s="114"/>
      <c r="P21" s="114"/>
      <c r="Q21" s="123"/>
      <c r="R21" s="122"/>
    </row>
    <row r="22" spans="1:18" s="8" customFormat="1" ht="16.5" x14ac:dyDescent="0.3">
      <c r="A22" s="124"/>
      <c r="B22" s="16" t="s">
        <v>31</v>
      </c>
      <c r="C22" s="109" t="s">
        <v>164</v>
      </c>
      <c r="D22" s="21">
        <v>11</v>
      </c>
      <c r="E22" s="125"/>
      <c r="F22" s="131"/>
      <c r="G22" s="129"/>
      <c r="H22" s="98"/>
      <c r="I22" s="98"/>
      <c r="J22" s="95"/>
      <c r="K22" s="100"/>
      <c r="L22" s="100"/>
      <c r="M22" s="132"/>
      <c r="N22" s="132"/>
      <c r="O22" s="114"/>
      <c r="P22" s="114"/>
      <c r="Q22" s="123"/>
      <c r="R22" s="122"/>
    </row>
    <row r="23" spans="1:18" ht="16.5" x14ac:dyDescent="0.3">
      <c r="A23" s="124"/>
      <c r="B23" s="16" t="s">
        <v>32</v>
      </c>
      <c r="C23" s="110"/>
      <c r="D23" s="21">
        <v>7</v>
      </c>
      <c r="E23" s="125"/>
      <c r="F23" s="131"/>
      <c r="G23" s="129"/>
      <c r="H23" s="98"/>
      <c r="I23" s="98"/>
      <c r="J23" s="95"/>
      <c r="K23" s="100"/>
      <c r="L23" s="100"/>
      <c r="M23" s="132"/>
      <c r="N23" s="132"/>
      <c r="O23" s="114"/>
      <c r="P23" s="114"/>
      <c r="Q23" s="123"/>
      <c r="R23" s="122"/>
    </row>
    <row r="24" spans="1:18" ht="16.5" x14ac:dyDescent="0.3">
      <c r="A24" s="124"/>
      <c r="B24" s="16" t="s">
        <v>33</v>
      </c>
      <c r="C24" s="67" t="s">
        <v>162</v>
      </c>
      <c r="D24" s="21">
        <v>6</v>
      </c>
      <c r="E24" s="125"/>
      <c r="F24" s="131"/>
      <c r="G24" s="129"/>
      <c r="H24" s="98"/>
      <c r="I24" s="98"/>
      <c r="J24" s="95"/>
      <c r="K24" s="100"/>
      <c r="L24" s="100"/>
      <c r="M24" s="132"/>
      <c r="N24" s="132"/>
      <c r="O24" s="114"/>
      <c r="P24" s="114"/>
      <c r="Q24" s="123"/>
      <c r="R24" s="122"/>
    </row>
    <row r="25" spans="1:18" ht="16.5" x14ac:dyDescent="0.3">
      <c r="A25" s="124"/>
      <c r="B25" s="16" t="s">
        <v>34</v>
      </c>
      <c r="C25" s="67" t="s">
        <v>165</v>
      </c>
      <c r="D25" s="21">
        <v>4</v>
      </c>
      <c r="E25" s="125"/>
      <c r="F25" s="131"/>
      <c r="G25" s="129"/>
      <c r="H25" s="98"/>
      <c r="I25" s="98"/>
      <c r="J25" s="95"/>
      <c r="K25" s="100"/>
      <c r="L25" s="100"/>
      <c r="M25" s="132"/>
      <c r="N25" s="132"/>
      <c r="O25" s="114"/>
      <c r="P25" s="114"/>
      <c r="Q25" s="123"/>
      <c r="R25" s="122"/>
    </row>
    <row r="26" spans="1:18" ht="16.5" x14ac:dyDescent="0.3">
      <c r="A26" s="124"/>
      <c r="B26" s="16" t="s">
        <v>35</v>
      </c>
      <c r="C26" s="111" t="s">
        <v>166</v>
      </c>
      <c r="D26" s="21">
        <v>4</v>
      </c>
      <c r="E26" s="125"/>
      <c r="F26" s="131"/>
      <c r="G26" s="129"/>
      <c r="H26" s="98"/>
      <c r="I26" s="98"/>
      <c r="J26" s="95"/>
      <c r="K26" s="100"/>
      <c r="L26" s="100"/>
      <c r="M26" s="132"/>
      <c r="N26" s="132"/>
      <c r="O26" s="114"/>
      <c r="P26" s="114"/>
      <c r="Q26" s="123"/>
      <c r="R26" s="122"/>
    </row>
    <row r="27" spans="1:18" ht="16.5" x14ac:dyDescent="0.3">
      <c r="A27" s="124"/>
      <c r="B27" s="16" t="s">
        <v>35</v>
      </c>
      <c r="C27" s="112"/>
      <c r="D27" s="21">
        <v>8</v>
      </c>
      <c r="E27" s="125"/>
      <c r="F27" s="131"/>
      <c r="G27" s="129"/>
      <c r="H27" s="99"/>
      <c r="I27" s="99"/>
      <c r="J27" s="96"/>
      <c r="K27" s="86"/>
      <c r="L27" s="86"/>
      <c r="M27" s="132"/>
      <c r="N27" s="132"/>
      <c r="O27" s="114"/>
      <c r="P27" s="114"/>
      <c r="Q27" s="123"/>
      <c r="R27" s="122"/>
    </row>
    <row r="28" spans="1:18" ht="16.5" x14ac:dyDescent="0.3">
      <c r="A28" s="124">
        <v>6</v>
      </c>
      <c r="B28" s="16" t="s">
        <v>36</v>
      </c>
      <c r="C28" s="111" t="s">
        <v>167</v>
      </c>
      <c r="D28" s="21">
        <v>12</v>
      </c>
      <c r="E28" s="125" t="s">
        <v>70</v>
      </c>
      <c r="F28" s="131" t="s">
        <v>88</v>
      </c>
      <c r="G28" s="129" t="s">
        <v>106</v>
      </c>
      <c r="H28" s="97"/>
      <c r="I28" s="97"/>
      <c r="J28" s="94" t="s">
        <v>125</v>
      </c>
      <c r="K28" s="85">
        <v>0</v>
      </c>
      <c r="L28" s="85">
        <v>0</v>
      </c>
      <c r="M28" s="132">
        <v>4328070</v>
      </c>
      <c r="N28" s="123">
        <v>779053</v>
      </c>
      <c r="O28" s="114">
        <v>0</v>
      </c>
      <c r="P28" s="114">
        <v>0</v>
      </c>
      <c r="Q28" s="115"/>
      <c r="R28" s="83">
        <f>+M28+N28+O28+P28+Q28</f>
        <v>5107123</v>
      </c>
    </row>
    <row r="29" spans="1:18" ht="16.5" x14ac:dyDescent="0.3">
      <c r="A29" s="124"/>
      <c r="B29" s="16" t="s">
        <v>37</v>
      </c>
      <c r="C29" s="113"/>
      <c r="D29" s="21">
        <v>1</v>
      </c>
      <c r="E29" s="125"/>
      <c r="F29" s="131"/>
      <c r="G29" s="129"/>
      <c r="H29" s="98"/>
      <c r="I29" s="98"/>
      <c r="J29" s="95"/>
      <c r="K29" s="100"/>
      <c r="L29" s="100"/>
      <c r="M29" s="132"/>
      <c r="N29" s="123"/>
      <c r="O29" s="114"/>
      <c r="P29" s="114"/>
      <c r="Q29" s="115"/>
      <c r="R29" s="116"/>
    </row>
    <row r="30" spans="1:18" ht="16.5" x14ac:dyDescent="0.3">
      <c r="A30" s="124"/>
      <c r="B30" s="16" t="s">
        <v>38</v>
      </c>
      <c r="C30" s="113"/>
      <c r="D30" s="21">
        <v>12</v>
      </c>
      <c r="E30" s="125"/>
      <c r="F30" s="131"/>
      <c r="G30" s="129"/>
      <c r="H30" s="98"/>
      <c r="I30" s="98"/>
      <c r="J30" s="95"/>
      <c r="K30" s="100"/>
      <c r="L30" s="100"/>
      <c r="M30" s="132"/>
      <c r="N30" s="123"/>
      <c r="O30" s="114"/>
      <c r="P30" s="114"/>
      <c r="Q30" s="115"/>
      <c r="R30" s="116"/>
    </row>
    <row r="31" spans="1:18" ht="16.5" x14ac:dyDescent="0.3">
      <c r="A31" s="124"/>
      <c r="B31" s="16" t="s">
        <v>39</v>
      </c>
      <c r="C31" s="112"/>
      <c r="D31" s="21">
        <v>4</v>
      </c>
      <c r="E31" s="125"/>
      <c r="F31" s="131"/>
      <c r="G31" s="129"/>
      <c r="H31" s="99"/>
      <c r="I31" s="99"/>
      <c r="J31" s="96"/>
      <c r="K31" s="86"/>
      <c r="L31" s="86"/>
      <c r="M31" s="132"/>
      <c r="N31" s="123"/>
      <c r="O31" s="114"/>
      <c r="P31" s="114"/>
      <c r="Q31" s="115"/>
      <c r="R31" s="117"/>
    </row>
    <row r="32" spans="1:18" ht="16.5" x14ac:dyDescent="0.3">
      <c r="A32" s="79">
        <v>7</v>
      </c>
      <c r="B32" s="16" t="s">
        <v>176</v>
      </c>
      <c r="C32" s="111" t="s">
        <v>171</v>
      </c>
      <c r="D32" s="21">
        <v>10</v>
      </c>
      <c r="E32" s="23" t="s">
        <v>70</v>
      </c>
      <c r="F32" s="74" t="s">
        <v>89</v>
      </c>
      <c r="G32" s="73" t="s">
        <v>106</v>
      </c>
      <c r="H32" s="71"/>
      <c r="I32" s="71"/>
      <c r="J32" s="2" t="s">
        <v>125</v>
      </c>
      <c r="K32" s="72"/>
      <c r="L32" s="72"/>
      <c r="M32" s="31">
        <f>1356000-135600</f>
        <v>1220400</v>
      </c>
      <c r="N32" s="81">
        <v>240645</v>
      </c>
      <c r="O32" s="85">
        <v>38939.4</v>
      </c>
      <c r="P32" s="69"/>
      <c r="Q32" s="70"/>
      <c r="R32" s="83">
        <f>+M32+M33+N32+O32</f>
        <v>1577564.4</v>
      </c>
    </row>
    <row r="33" spans="1:18" ht="16.5" x14ac:dyDescent="0.3">
      <c r="A33" s="80"/>
      <c r="B33" s="16" t="s">
        <v>175</v>
      </c>
      <c r="C33" s="113"/>
      <c r="D33" s="21">
        <v>1</v>
      </c>
      <c r="E33" s="23" t="s">
        <v>70</v>
      </c>
      <c r="F33" s="27" t="s">
        <v>89</v>
      </c>
      <c r="G33" s="29" t="s">
        <v>106</v>
      </c>
      <c r="H33" s="1"/>
      <c r="I33" s="1"/>
      <c r="J33" s="2" t="s">
        <v>125</v>
      </c>
      <c r="K33" s="3">
        <v>0</v>
      </c>
      <c r="L33" s="3">
        <v>0</v>
      </c>
      <c r="M33" s="31">
        <f>86200-8620</f>
        <v>77580</v>
      </c>
      <c r="N33" s="82"/>
      <c r="O33" s="86"/>
      <c r="P33" s="34"/>
      <c r="Q33" s="34"/>
      <c r="R33" s="84"/>
    </row>
    <row r="34" spans="1:18" ht="16.5" x14ac:dyDescent="0.3">
      <c r="A34" s="17">
        <v>8</v>
      </c>
      <c r="B34" s="16" t="s">
        <v>172</v>
      </c>
      <c r="C34" s="112"/>
      <c r="D34" s="21">
        <v>1</v>
      </c>
      <c r="E34" s="23" t="s">
        <v>70</v>
      </c>
      <c r="F34" s="27" t="s">
        <v>90</v>
      </c>
      <c r="G34" s="29" t="s">
        <v>106</v>
      </c>
      <c r="H34" s="1"/>
      <c r="I34" s="1"/>
      <c r="J34" s="2" t="s">
        <v>125</v>
      </c>
      <c r="K34" s="3">
        <v>0</v>
      </c>
      <c r="L34" s="3">
        <v>0</v>
      </c>
      <c r="M34" s="31">
        <v>276894</v>
      </c>
      <c r="N34" s="33">
        <v>49841</v>
      </c>
      <c r="O34" s="3">
        <v>0</v>
      </c>
      <c r="P34" s="34"/>
      <c r="Q34" s="34"/>
      <c r="R34" s="51">
        <f t="shared" ref="R34:R43" si="1">+M34+N34+O34+P34+Q34</f>
        <v>326735</v>
      </c>
    </row>
    <row r="35" spans="1:18" ht="16.5" x14ac:dyDescent="0.3">
      <c r="A35" s="17">
        <v>9</v>
      </c>
      <c r="B35" s="16" t="s">
        <v>40</v>
      </c>
      <c r="C35" s="36" t="s">
        <v>168</v>
      </c>
      <c r="D35" s="21">
        <v>1</v>
      </c>
      <c r="E35" s="16" t="s">
        <v>71</v>
      </c>
      <c r="F35" s="27" t="s">
        <v>91</v>
      </c>
      <c r="G35" s="29" t="s">
        <v>107</v>
      </c>
      <c r="H35" s="1"/>
      <c r="I35" s="1"/>
      <c r="J35" s="2" t="s">
        <v>125</v>
      </c>
      <c r="K35" s="3">
        <v>0</v>
      </c>
      <c r="L35" s="3">
        <v>0</v>
      </c>
      <c r="M35" s="31">
        <v>2140000</v>
      </c>
      <c r="N35" s="33">
        <v>385200</v>
      </c>
      <c r="O35" s="3">
        <v>0</v>
      </c>
      <c r="P35" s="34"/>
      <c r="Q35" s="34"/>
      <c r="R35" s="51">
        <f t="shared" si="1"/>
        <v>2525200</v>
      </c>
    </row>
    <row r="36" spans="1:18" ht="16.5" x14ac:dyDescent="0.3">
      <c r="A36" s="17">
        <v>10</v>
      </c>
      <c r="B36" s="16" t="s">
        <v>41</v>
      </c>
      <c r="C36" s="36" t="s">
        <v>177</v>
      </c>
      <c r="D36" s="17">
        <v>1</v>
      </c>
      <c r="E36" s="16" t="s">
        <v>72</v>
      </c>
      <c r="F36" s="27" t="s">
        <v>92</v>
      </c>
      <c r="G36" s="29" t="s">
        <v>105</v>
      </c>
      <c r="H36" s="1"/>
      <c r="I36" s="1"/>
      <c r="J36" s="2" t="s">
        <v>125</v>
      </c>
      <c r="K36" s="3">
        <v>0</v>
      </c>
      <c r="L36" s="3">
        <v>0</v>
      </c>
      <c r="M36" s="31">
        <v>4100000</v>
      </c>
      <c r="N36" s="33">
        <v>738000</v>
      </c>
      <c r="O36" s="3">
        <v>0</v>
      </c>
      <c r="P36" s="34"/>
      <c r="Q36" s="34"/>
      <c r="R36" s="51">
        <f t="shared" si="1"/>
        <v>4838000</v>
      </c>
    </row>
    <row r="37" spans="1:18" ht="49.5" x14ac:dyDescent="0.25">
      <c r="A37" s="17">
        <v>11</v>
      </c>
      <c r="B37" s="18" t="s">
        <v>42</v>
      </c>
      <c r="C37" s="67" t="s">
        <v>169</v>
      </c>
      <c r="D37" s="17">
        <v>1</v>
      </c>
      <c r="E37" s="19" t="s">
        <v>73</v>
      </c>
      <c r="F37" s="27" t="s">
        <v>93</v>
      </c>
      <c r="G37" s="29" t="s">
        <v>108</v>
      </c>
      <c r="H37" s="1"/>
      <c r="I37" s="1"/>
      <c r="J37" s="2" t="s">
        <v>125</v>
      </c>
      <c r="K37" s="3">
        <v>0</v>
      </c>
      <c r="L37" s="3">
        <v>0</v>
      </c>
      <c r="M37" s="33">
        <v>15100000</v>
      </c>
      <c r="N37" s="33">
        <v>2718000</v>
      </c>
      <c r="O37" s="3">
        <v>0</v>
      </c>
      <c r="P37" s="34"/>
      <c r="Q37" s="34"/>
      <c r="R37" s="52">
        <f>+M37+N37+O37+P37+Q37</f>
        <v>17818000</v>
      </c>
    </row>
    <row r="38" spans="1:18" ht="16.5" x14ac:dyDescent="0.3">
      <c r="A38" s="17">
        <v>12</v>
      </c>
      <c r="B38" s="16" t="s">
        <v>43</v>
      </c>
      <c r="C38" s="36" t="s">
        <v>170</v>
      </c>
      <c r="D38" s="21">
        <v>1</v>
      </c>
      <c r="E38" s="23" t="s">
        <v>74</v>
      </c>
      <c r="F38" s="27">
        <v>292</v>
      </c>
      <c r="G38" s="29" t="s">
        <v>109</v>
      </c>
      <c r="H38" s="1"/>
      <c r="I38" s="1"/>
      <c r="J38" s="2" t="s">
        <v>125</v>
      </c>
      <c r="K38" s="3">
        <v>0</v>
      </c>
      <c r="L38" s="3">
        <v>0</v>
      </c>
      <c r="M38" s="31">
        <v>2650000</v>
      </c>
      <c r="N38" s="33">
        <v>477000</v>
      </c>
      <c r="O38" s="3">
        <v>0</v>
      </c>
      <c r="P38" s="34"/>
      <c r="Q38" s="34"/>
      <c r="R38" s="51">
        <f t="shared" si="1"/>
        <v>3127000</v>
      </c>
    </row>
    <row r="39" spans="1:18" ht="16.5" x14ac:dyDescent="0.3">
      <c r="A39" s="79">
        <v>13</v>
      </c>
      <c r="B39" s="16" t="s">
        <v>179</v>
      </c>
      <c r="C39" s="36" t="s">
        <v>178</v>
      </c>
      <c r="D39" s="21"/>
      <c r="E39" s="16" t="s">
        <v>75</v>
      </c>
      <c r="F39" s="88" t="s">
        <v>94</v>
      </c>
      <c r="G39" s="91" t="s">
        <v>110</v>
      </c>
      <c r="H39" s="97"/>
      <c r="I39" s="97"/>
      <c r="J39" s="94" t="s">
        <v>125</v>
      </c>
      <c r="K39" s="85">
        <v>0</v>
      </c>
      <c r="L39" s="85">
        <v>0</v>
      </c>
      <c r="M39" s="101">
        <v>16000000</v>
      </c>
      <c r="N39" s="81">
        <v>2880000</v>
      </c>
      <c r="O39" s="85">
        <v>0</v>
      </c>
      <c r="P39" s="105"/>
      <c r="Q39" s="105"/>
      <c r="R39" s="83">
        <f>+M39+N39+O39+P42+Q42</f>
        <v>18880000</v>
      </c>
    </row>
    <row r="40" spans="1:18" ht="16.5" x14ac:dyDescent="0.3">
      <c r="A40" s="87"/>
      <c r="B40" s="16" t="s">
        <v>180</v>
      </c>
      <c r="C40" s="36" t="s">
        <v>184</v>
      </c>
      <c r="D40" s="21"/>
      <c r="E40" s="16" t="s">
        <v>75</v>
      </c>
      <c r="F40" s="89"/>
      <c r="G40" s="92"/>
      <c r="H40" s="98"/>
      <c r="I40" s="98"/>
      <c r="J40" s="95"/>
      <c r="K40" s="100"/>
      <c r="L40" s="100"/>
      <c r="M40" s="102"/>
      <c r="N40" s="104"/>
      <c r="O40" s="100"/>
      <c r="P40" s="106"/>
      <c r="Q40" s="106"/>
      <c r="R40" s="108"/>
    </row>
    <row r="41" spans="1:18" ht="16.5" x14ac:dyDescent="0.3">
      <c r="A41" s="87"/>
      <c r="B41" s="16" t="s">
        <v>181</v>
      </c>
      <c r="C41" s="36" t="s">
        <v>183</v>
      </c>
      <c r="D41" s="21"/>
      <c r="E41" s="16" t="s">
        <v>75</v>
      </c>
      <c r="F41" s="89"/>
      <c r="G41" s="92"/>
      <c r="H41" s="98"/>
      <c r="I41" s="98"/>
      <c r="J41" s="95"/>
      <c r="K41" s="100"/>
      <c r="L41" s="100"/>
      <c r="M41" s="102"/>
      <c r="N41" s="104"/>
      <c r="O41" s="100"/>
      <c r="P41" s="106"/>
      <c r="Q41" s="106"/>
      <c r="R41" s="108"/>
    </row>
    <row r="42" spans="1:18" ht="16.5" x14ac:dyDescent="0.3">
      <c r="A42" s="80"/>
      <c r="B42" s="16" t="s">
        <v>182</v>
      </c>
      <c r="C42" s="36" t="s">
        <v>185</v>
      </c>
      <c r="D42" s="21">
        <v>4</v>
      </c>
      <c r="E42" s="16" t="s">
        <v>75</v>
      </c>
      <c r="F42" s="90"/>
      <c r="G42" s="93"/>
      <c r="H42" s="99"/>
      <c r="I42" s="99"/>
      <c r="J42" s="96"/>
      <c r="K42" s="86"/>
      <c r="L42" s="86"/>
      <c r="M42" s="103"/>
      <c r="N42" s="82"/>
      <c r="O42" s="86"/>
      <c r="P42" s="107"/>
      <c r="Q42" s="107"/>
      <c r="R42" s="84"/>
    </row>
    <row r="43" spans="1:18" ht="33" x14ac:dyDescent="0.3">
      <c r="A43" s="17">
        <v>14</v>
      </c>
      <c r="B43" s="15" t="s">
        <v>44</v>
      </c>
      <c r="C43" s="67" t="s">
        <v>173</v>
      </c>
      <c r="D43" s="21">
        <v>1</v>
      </c>
      <c r="E43" s="24" t="s">
        <v>76</v>
      </c>
      <c r="F43" s="27"/>
      <c r="G43" s="29"/>
      <c r="H43" s="1"/>
      <c r="I43" s="1"/>
      <c r="J43" s="2" t="s">
        <v>125</v>
      </c>
      <c r="K43" s="3">
        <v>0</v>
      </c>
      <c r="L43" s="3">
        <v>0</v>
      </c>
      <c r="M43" s="32">
        <v>1065000</v>
      </c>
      <c r="N43" s="33">
        <v>191700</v>
      </c>
      <c r="O43" s="3">
        <v>0</v>
      </c>
      <c r="P43" s="34"/>
      <c r="Q43" s="34"/>
      <c r="R43" s="53">
        <f t="shared" si="1"/>
        <v>1256700</v>
      </c>
    </row>
    <row r="44" spans="1:18" ht="16.5" x14ac:dyDescent="0.3">
      <c r="A44" s="124">
        <v>15</v>
      </c>
      <c r="B44" s="15" t="s">
        <v>45</v>
      </c>
      <c r="C44" s="67" t="s">
        <v>187</v>
      </c>
      <c r="D44" s="21">
        <v>35000</v>
      </c>
      <c r="E44" s="125" t="s">
        <v>77</v>
      </c>
      <c r="F44" s="131" t="s">
        <v>95</v>
      </c>
      <c r="G44" s="129" t="s">
        <v>111</v>
      </c>
      <c r="H44" s="97"/>
      <c r="I44" s="97"/>
      <c r="J44" s="94" t="s">
        <v>125</v>
      </c>
      <c r="K44" s="85">
        <v>0</v>
      </c>
      <c r="L44" s="85">
        <v>0</v>
      </c>
      <c r="M44" s="133">
        <v>4319000</v>
      </c>
      <c r="N44" s="123">
        <v>777420</v>
      </c>
      <c r="O44" s="85">
        <v>0</v>
      </c>
      <c r="P44" s="105"/>
      <c r="Q44" s="105"/>
      <c r="R44" s="83">
        <f>+M44+N44+O44+P44+Q44</f>
        <v>5096420</v>
      </c>
    </row>
    <row r="45" spans="1:18" ht="16.5" x14ac:dyDescent="0.3">
      <c r="A45" s="124"/>
      <c r="B45" s="15" t="s">
        <v>46</v>
      </c>
      <c r="C45" s="77" t="s">
        <v>187</v>
      </c>
      <c r="D45" s="21">
        <v>20500</v>
      </c>
      <c r="E45" s="125"/>
      <c r="F45" s="131"/>
      <c r="G45" s="129"/>
      <c r="H45" s="98"/>
      <c r="I45" s="98"/>
      <c r="J45" s="95"/>
      <c r="K45" s="100"/>
      <c r="L45" s="100"/>
      <c r="M45" s="133"/>
      <c r="N45" s="123"/>
      <c r="O45" s="100"/>
      <c r="P45" s="106"/>
      <c r="Q45" s="106"/>
      <c r="R45" s="116"/>
    </row>
    <row r="46" spans="1:18" ht="16.5" x14ac:dyDescent="0.3">
      <c r="A46" s="124"/>
      <c r="B46" s="15" t="s">
        <v>47</v>
      </c>
      <c r="C46" s="77" t="s">
        <v>187</v>
      </c>
      <c r="D46" s="21">
        <v>16500</v>
      </c>
      <c r="E46" s="125"/>
      <c r="F46" s="131"/>
      <c r="G46" s="129"/>
      <c r="H46" s="98"/>
      <c r="I46" s="98"/>
      <c r="J46" s="95"/>
      <c r="K46" s="100"/>
      <c r="L46" s="100"/>
      <c r="M46" s="133"/>
      <c r="N46" s="123"/>
      <c r="O46" s="100"/>
      <c r="P46" s="106"/>
      <c r="Q46" s="106"/>
      <c r="R46" s="116"/>
    </row>
    <row r="47" spans="1:18" ht="16.5" x14ac:dyDescent="0.3">
      <c r="A47" s="124"/>
      <c r="B47" s="15" t="s">
        <v>47</v>
      </c>
      <c r="C47" s="77" t="s">
        <v>187</v>
      </c>
      <c r="D47" s="21">
        <v>16500</v>
      </c>
      <c r="E47" s="125"/>
      <c r="F47" s="131"/>
      <c r="G47" s="129"/>
      <c r="H47" s="99"/>
      <c r="I47" s="99"/>
      <c r="J47" s="96"/>
      <c r="K47" s="86"/>
      <c r="L47" s="86"/>
      <c r="M47" s="133"/>
      <c r="N47" s="123"/>
      <c r="O47" s="86"/>
      <c r="P47" s="107"/>
      <c r="Q47" s="107"/>
      <c r="R47" s="117"/>
    </row>
    <row r="48" spans="1:18" ht="16.5" x14ac:dyDescent="0.3">
      <c r="A48" s="124">
        <v>16</v>
      </c>
      <c r="B48" s="16" t="s">
        <v>48</v>
      </c>
      <c r="C48" s="77" t="s">
        <v>187</v>
      </c>
      <c r="D48" s="21">
        <v>1</v>
      </c>
      <c r="E48" s="125" t="s">
        <v>78</v>
      </c>
      <c r="F48" s="131" t="s">
        <v>96</v>
      </c>
      <c r="G48" s="129" t="s">
        <v>112</v>
      </c>
      <c r="H48" s="97"/>
      <c r="I48" s="97"/>
      <c r="J48" s="94" t="s">
        <v>125</v>
      </c>
      <c r="K48" s="85">
        <v>0</v>
      </c>
      <c r="L48" s="85">
        <v>0</v>
      </c>
      <c r="M48" s="132">
        <v>1898720</v>
      </c>
      <c r="N48" s="123">
        <v>341770</v>
      </c>
      <c r="O48" s="85">
        <v>0</v>
      </c>
      <c r="P48" s="105"/>
      <c r="Q48" s="105"/>
      <c r="R48" s="83">
        <f>+M48+N48+O48+P48+Q48</f>
        <v>2240490</v>
      </c>
    </row>
    <row r="49" spans="1:18" ht="16.5" x14ac:dyDescent="0.3">
      <c r="A49" s="124"/>
      <c r="B49" s="16" t="s">
        <v>49</v>
      </c>
      <c r="C49" s="77" t="s">
        <v>187</v>
      </c>
      <c r="D49" s="21">
        <v>1</v>
      </c>
      <c r="E49" s="125"/>
      <c r="F49" s="131"/>
      <c r="G49" s="129"/>
      <c r="H49" s="98"/>
      <c r="I49" s="98"/>
      <c r="J49" s="95"/>
      <c r="K49" s="100"/>
      <c r="L49" s="100"/>
      <c r="M49" s="132"/>
      <c r="N49" s="123"/>
      <c r="O49" s="100"/>
      <c r="P49" s="106"/>
      <c r="Q49" s="106"/>
      <c r="R49" s="116"/>
    </row>
    <row r="50" spans="1:18" ht="16.5" x14ac:dyDescent="0.3">
      <c r="A50" s="124"/>
      <c r="B50" s="16" t="s">
        <v>50</v>
      </c>
      <c r="C50" s="77" t="s">
        <v>187</v>
      </c>
      <c r="D50" s="21">
        <v>1</v>
      </c>
      <c r="E50" s="125"/>
      <c r="F50" s="131"/>
      <c r="G50" s="129"/>
      <c r="H50" s="98"/>
      <c r="I50" s="98"/>
      <c r="J50" s="95"/>
      <c r="K50" s="100"/>
      <c r="L50" s="100"/>
      <c r="M50" s="132"/>
      <c r="N50" s="123"/>
      <c r="O50" s="100"/>
      <c r="P50" s="106"/>
      <c r="Q50" s="106"/>
      <c r="R50" s="116"/>
    </row>
    <row r="51" spans="1:18" ht="16.5" x14ac:dyDescent="0.3">
      <c r="A51" s="124"/>
      <c r="B51" s="16" t="s">
        <v>51</v>
      </c>
      <c r="C51" s="77" t="s">
        <v>187</v>
      </c>
      <c r="D51" s="21">
        <v>2</v>
      </c>
      <c r="E51" s="125"/>
      <c r="F51" s="131"/>
      <c r="G51" s="129"/>
      <c r="H51" s="99"/>
      <c r="I51" s="99"/>
      <c r="J51" s="96"/>
      <c r="K51" s="86"/>
      <c r="L51" s="86"/>
      <c r="M51" s="132"/>
      <c r="N51" s="123"/>
      <c r="O51" s="86"/>
      <c r="P51" s="107"/>
      <c r="Q51" s="107"/>
      <c r="R51" s="117"/>
    </row>
    <row r="52" spans="1:18" ht="16.5" x14ac:dyDescent="0.3">
      <c r="A52" s="124">
        <v>17</v>
      </c>
      <c r="B52" s="16" t="s">
        <v>52</v>
      </c>
      <c r="C52" s="77" t="s">
        <v>187</v>
      </c>
      <c r="D52" s="21">
        <v>1</v>
      </c>
      <c r="E52" s="125" t="s">
        <v>79</v>
      </c>
      <c r="F52" s="126" t="s">
        <v>126</v>
      </c>
      <c r="G52" s="129" t="s">
        <v>127</v>
      </c>
      <c r="H52" s="97"/>
      <c r="I52" s="97"/>
      <c r="J52" s="94" t="s">
        <v>125</v>
      </c>
      <c r="K52" s="85">
        <v>0</v>
      </c>
      <c r="L52" s="85">
        <v>0</v>
      </c>
      <c r="M52" s="132">
        <v>2751000</v>
      </c>
      <c r="N52" s="123">
        <v>495180</v>
      </c>
      <c r="O52" s="85">
        <v>0</v>
      </c>
      <c r="P52" s="105"/>
      <c r="Q52" s="105"/>
      <c r="R52" s="83">
        <f>+M52+N52+O52+P52+Q52</f>
        <v>3246180</v>
      </c>
    </row>
    <row r="53" spans="1:18" ht="16.5" x14ac:dyDescent="0.3">
      <c r="A53" s="124"/>
      <c r="B53" s="16" t="s">
        <v>53</v>
      </c>
      <c r="C53" s="77" t="s">
        <v>187</v>
      </c>
      <c r="D53" s="21">
        <v>1</v>
      </c>
      <c r="E53" s="125"/>
      <c r="F53" s="127"/>
      <c r="G53" s="129"/>
      <c r="H53" s="98"/>
      <c r="I53" s="98"/>
      <c r="J53" s="95"/>
      <c r="K53" s="100"/>
      <c r="L53" s="100"/>
      <c r="M53" s="132"/>
      <c r="N53" s="123"/>
      <c r="O53" s="100"/>
      <c r="P53" s="106"/>
      <c r="Q53" s="106"/>
      <c r="R53" s="116"/>
    </row>
    <row r="54" spans="1:18" ht="16.5" x14ac:dyDescent="0.3">
      <c r="A54" s="124"/>
      <c r="B54" s="16" t="s">
        <v>54</v>
      </c>
      <c r="C54" s="77" t="s">
        <v>187</v>
      </c>
      <c r="D54" s="21">
        <v>1</v>
      </c>
      <c r="E54" s="125"/>
      <c r="F54" s="127"/>
      <c r="G54" s="129"/>
      <c r="H54" s="98"/>
      <c r="I54" s="98"/>
      <c r="J54" s="95"/>
      <c r="K54" s="100"/>
      <c r="L54" s="100"/>
      <c r="M54" s="132"/>
      <c r="N54" s="123"/>
      <c r="O54" s="100"/>
      <c r="P54" s="106"/>
      <c r="Q54" s="106"/>
      <c r="R54" s="116"/>
    </row>
    <row r="55" spans="1:18" ht="16.5" x14ac:dyDescent="0.3">
      <c r="A55" s="124"/>
      <c r="B55" s="16" t="s">
        <v>55</v>
      </c>
      <c r="C55" s="77" t="s">
        <v>187</v>
      </c>
      <c r="D55" s="21">
        <v>1</v>
      </c>
      <c r="E55" s="125"/>
      <c r="F55" s="127"/>
      <c r="G55" s="129"/>
      <c r="H55" s="98"/>
      <c r="I55" s="98"/>
      <c r="J55" s="95"/>
      <c r="K55" s="100"/>
      <c r="L55" s="100"/>
      <c r="M55" s="132"/>
      <c r="N55" s="123"/>
      <c r="O55" s="100"/>
      <c r="P55" s="106"/>
      <c r="Q55" s="106"/>
      <c r="R55" s="116"/>
    </row>
    <row r="56" spans="1:18" ht="16.5" x14ac:dyDescent="0.3">
      <c r="A56" s="124"/>
      <c r="B56" s="16" t="s">
        <v>56</v>
      </c>
      <c r="C56" s="77" t="s">
        <v>187</v>
      </c>
      <c r="D56" s="21">
        <v>1</v>
      </c>
      <c r="E56" s="125"/>
      <c r="F56" s="127"/>
      <c r="G56" s="129"/>
      <c r="H56" s="98"/>
      <c r="I56" s="98"/>
      <c r="J56" s="95"/>
      <c r="K56" s="100"/>
      <c r="L56" s="100"/>
      <c r="M56" s="132"/>
      <c r="N56" s="123"/>
      <c r="O56" s="100"/>
      <c r="P56" s="106"/>
      <c r="Q56" s="106"/>
      <c r="R56" s="116"/>
    </row>
    <row r="57" spans="1:18" ht="16.5" x14ac:dyDescent="0.3">
      <c r="A57" s="124"/>
      <c r="B57" s="16" t="s">
        <v>57</v>
      </c>
      <c r="C57" s="77" t="s">
        <v>187</v>
      </c>
      <c r="D57" s="21">
        <v>1</v>
      </c>
      <c r="E57" s="125"/>
      <c r="F57" s="127"/>
      <c r="G57" s="129"/>
      <c r="H57" s="98"/>
      <c r="I57" s="98"/>
      <c r="J57" s="95"/>
      <c r="K57" s="100"/>
      <c r="L57" s="100"/>
      <c r="M57" s="132"/>
      <c r="N57" s="123"/>
      <c r="O57" s="100"/>
      <c r="P57" s="106"/>
      <c r="Q57" s="106"/>
      <c r="R57" s="116"/>
    </row>
    <row r="58" spans="1:18" ht="16.5" x14ac:dyDescent="0.3">
      <c r="A58" s="124"/>
      <c r="B58" s="16" t="s">
        <v>58</v>
      </c>
      <c r="C58" s="77" t="s">
        <v>187</v>
      </c>
      <c r="D58" s="21">
        <v>1</v>
      </c>
      <c r="E58" s="125"/>
      <c r="F58" s="127"/>
      <c r="G58" s="129"/>
      <c r="H58" s="98"/>
      <c r="I58" s="98"/>
      <c r="J58" s="95"/>
      <c r="K58" s="100"/>
      <c r="L58" s="100"/>
      <c r="M58" s="132"/>
      <c r="N58" s="123"/>
      <c r="O58" s="100"/>
      <c r="P58" s="106"/>
      <c r="Q58" s="106"/>
      <c r="R58" s="116"/>
    </row>
    <row r="59" spans="1:18" ht="16.5" x14ac:dyDescent="0.3">
      <c r="A59" s="124"/>
      <c r="B59" s="16" t="s">
        <v>59</v>
      </c>
      <c r="C59" s="77" t="s">
        <v>187</v>
      </c>
      <c r="D59" s="21">
        <v>1</v>
      </c>
      <c r="E59" s="125"/>
      <c r="F59" s="127"/>
      <c r="G59" s="129"/>
      <c r="H59" s="98"/>
      <c r="I59" s="98"/>
      <c r="J59" s="95"/>
      <c r="K59" s="100"/>
      <c r="L59" s="100"/>
      <c r="M59" s="132"/>
      <c r="N59" s="123"/>
      <c r="O59" s="100"/>
      <c r="P59" s="106"/>
      <c r="Q59" s="106"/>
      <c r="R59" s="116"/>
    </row>
    <row r="60" spans="1:18" ht="16.5" x14ac:dyDescent="0.3">
      <c r="A60" s="124"/>
      <c r="B60" s="16" t="s">
        <v>60</v>
      </c>
      <c r="C60" s="77" t="s">
        <v>187</v>
      </c>
      <c r="D60" s="21">
        <v>1</v>
      </c>
      <c r="E60" s="125"/>
      <c r="F60" s="127"/>
      <c r="G60" s="129"/>
      <c r="H60" s="98"/>
      <c r="I60" s="98"/>
      <c r="J60" s="95"/>
      <c r="K60" s="100"/>
      <c r="L60" s="100"/>
      <c r="M60" s="132"/>
      <c r="N60" s="123"/>
      <c r="O60" s="100"/>
      <c r="P60" s="106"/>
      <c r="Q60" s="106"/>
      <c r="R60" s="116"/>
    </row>
    <row r="61" spans="1:18" ht="16.5" x14ac:dyDescent="0.3">
      <c r="A61" s="124"/>
      <c r="B61" s="16" t="s">
        <v>61</v>
      </c>
      <c r="C61" s="77" t="s">
        <v>187</v>
      </c>
      <c r="D61" s="21">
        <v>1</v>
      </c>
      <c r="E61" s="125"/>
      <c r="F61" s="127"/>
      <c r="G61" s="129"/>
      <c r="H61" s="99"/>
      <c r="I61" s="99"/>
      <c r="J61" s="96"/>
      <c r="K61" s="86"/>
      <c r="L61" s="86"/>
      <c r="M61" s="132"/>
      <c r="N61" s="123"/>
      <c r="O61" s="86"/>
      <c r="P61" s="107"/>
      <c r="Q61" s="107"/>
      <c r="R61" s="117"/>
    </row>
    <row r="62" spans="1:18" ht="16.5" x14ac:dyDescent="0.3">
      <c r="A62" s="124">
        <v>18</v>
      </c>
      <c r="B62" s="16" t="s">
        <v>62</v>
      </c>
      <c r="C62" s="77" t="s">
        <v>187</v>
      </c>
      <c r="D62" s="21">
        <v>230</v>
      </c>
      <c r="E62" s="125" t="s">
        <v>80</v>
      </c>
      <c r="F62" s="124" t="s">
        <v>97</v>
      </c>
      <c r="G62" s="129" t="s">
        <v>113</v>
      </c>
      <c r="H62" s="97"/>
      <c r="I62" s="97"/>
      <c r="J62" s="94" t="s">
        <v>125</v>
      </c>
      <c r="K62" s="85">
        <v>0</v>
      </c>
      <c r="L62" s="85">
        <v>0</v>
      </c>
      <c r="M62" s="132">
        <v>4351000</v>
      </c>
      <c r="N62" s="123">
        <v>783180</v>
      </c>
      <c r="O62" s="85">
        <v>0</v>
      </c>
      <c r="P62" s="105"/>
      <c r="Q62" s="105"/>
      <c r="R62" s="83">
        <f>+M62+N62+O62+P62+Q62</f>
        <v>5134180</v>
      </c>
    </row>
    <row r="63" spans="1:18" ht="16.5" x14ac:dyDescent="0.3">
      <c r="A63" s="124"/>
      <c r="B63" s="16" t="s">
        <v>63</v>
      </c>
      <c r="C63" s="77" t="s">
        <v>187</v>
      </c>
      <c r="D63" s="21">
        <v>115</v>
      </c>
      <c r="E63" s="125"/>
      <c r="F63" s="128"/>
      <c r="G63" s="129"/>
      <c r="H63" s="98"/>
      <c r="I63" s="98"/>
      <c r="J63" s="95"/>
      <c r="K63" s="100"/>
      <c r="L63" s="100"/>
      <c r="M63" s="132"/>
      <c r="N63" s="128"/>
      <c r="O63" s="100"/>
      <c r="P63" s="106"/>
      <c r="Q63" s="106"/>
      <c r="R63" s="116"/>
    </row>
    <row r="64" spans="1:18" ht="16.5" x14ac:dyDescent="0.3">
      <c r="A64" s="124"/>
      <c r="B64" s="16" t="s">
        <v>64</v>
      </c>
      <c r="C64" s="77" t="s">
        <v>187</v>
      </c>
      <c r="D64" s="21">
        <v>1400</v>
      </c>
      <c r="E64" s="125"/>
      <c r="F64" s="128"/>
      <c r="G64" s="129"/>
      <c r="H64" s="99"/>
      <c r="I64" s="99"/>
      <c r="J64" s="96"/>
      <c r="K64" s="86"/>
      <c r="L64" s="86"/>
      <c r="M64" s="132"/>
      <c r="N64" s="128"/>
      <c r="O64" s="86"/>
      <c r="P64" s="107"/>
      <c r="Q64" s="107"/>
      <c r="R64" s="117"/>
    </row>
    <row r="65" spans="1:21" ht="15.75" x14ac:dyDescent="0.25">
      <c r="A65" s="17">
        <v>19</v>
      </c>
      <c r="B65" s="19" t="s">
        <v>128</v>
      </c>
      <c r="C65" s="36" t="s">
        <v>189</v>
      </c>
      <c r="D65" s="17">
        <v>15</v>
      </c>
      <c r="E65" s="19" t="s">
        <v>83</v>
      </c>
      <c r="F65" s="27" t="s">
        <v>100</v>
      </c>
      <c r="G65" s="29" t="s">
        <v>116</v>
      </c>
      <c r="H65" s="1"/>
      <c r="I65" s="1"/>
      <c r="J65" s="2" t="s">
        <v>125</v>
      </c>
      <c r="K65" s="3">
        <v>0</v>
      </c>
      <c r="L65" s="3">
        <v>0</v>
      </c>
      <c r="M65" s="33">
        <v>842840</v>
      </c>
      <c r="N65" s="33">
        <v>151711</v>
      </c>
      <c r="O65" s="3">
        <v>0</v>
      </c>
      <c r="P65" s="34"/>
      <c r="Q65" s="34"/>
      <c r="R65" s="51">
        <f>+M65+N65+O65+P65+Q65</f>
        <v>994551</v>
      </c>
    </row>
    <row r="66" spans="1:21" ht="15.75" x14ac:dyDescent="0.25">
      <c r="A66" s="17">
        <v>20</v>
      </c>
      <c r="B66" s="19" t="s">
        <v>65</v>
      </c>
      <c r="C66" s="77" t="s">
        <v>187</v>
      </c>
      <c r="D66" s="17">
        <v>2</v>
      </c>
      <c r="E66" s="19" t="s">
        <v>81</v>
      </c>
      <c r="F66" s="27" t="s">
        <v>98</v>
      </c>
      <c r="G66" s="29" t="s">
        <v>114</v>
      </c>
      <c r="H66" s="1"/>
      <c r="I66" s="1"/>
      <c r="J66" s="2" t="s">
        <v>125</v>
      </c>
      <c r="K66" s="3">
        <v>0</v>
      </c>
      <c r="L66" s="3">
        <v>0</v>
      </c>
      <c r="M66" s="33">
        <v>4450000</v>
      </c>
      <c r="N66" s="33">
        <v>801000</v>
      </c>
      <c r="O66" s="3">
        <v>0</v>
      </c>
      <c r="P66" s="34"/>
      <c r="Q66" s="34"/>
      <c r="R66" s="53">
        <f>+M66+N66+O66+P66+Q66</f>
        <v>5251000</v>
      </c>
    </row>
    <row r="67" spans="1:21" ht="15.75" x14ac:dyDescent="0.25">
      <c r="A67" s="17">
        <v>21</v>
      </c>
      <c r="B67" s="19" t="s">
        <v>188</v>
      </c>
      <c r="C67" s="77" t="s">
        <v>187</v>
      </c>
      <c r="D67" s="17">
        <v>11</v>
      </c>
      <c r="E67" s="19" t="s">
        <v>82</v>
      </c>
      <c r="F67" s="27" t="s">
        <v>99</v>
      </c>
      <c r="G67" s="29" t="s">
        <v>115</v>
      </c>
      <c r="H67" s="1"/>
      <c r="I67" s="1"/>
      <c r="J67" s="2" t="s">
        <v>125</v>
      </c>
      <c r="K67" s="3">
        <v>0</v>
      </c>
      <c r="L67" s="3">
        <v>0</v>
      </c>
      <c r="M67" s="33">
        <v>7100000</v>
      </c>
      <c r="N67" s="33">
        <v>1278000</v>
      </c>
      <c r="O67" s="3">
        <v>0</v>
      </c>
      <c r="P67" s="34"/>
      <c r="Q67" s="34"/>
      <c r="R67" s="51">
        <f t="shared" ref="R67:R81" si="2">+M67+N67+O67+P67+Q67</f>
        <v>8378000</v>
      </c>
    </row>
    <row r="68" spans="1:21" ht="30" x14ac:dyDescent="0.25">
      <c r="A68" s="134">
        <v>22</v>
      </c>
      <c r="B68" s="35" t="s">
        <v>130</v>
      </c>
      <c r="C68" s="111" t="s">
        <v>187</v>
      </c>
      <c r="D68" s="54">
        <v>2</v>
      </c>
      <c r="E68" s="135" t="s">
        <v>129</v>
      </c>
      <c r="F68" s="136" t="s">
        <v>132</v>
      </c>
      <c r="G68" s="137" t="s">
        <v>133</v>
      </c>
      <c r="H68" s="34"/>
      <c r="I68" s="34"/>
      <c r="J68" s="2" t="s">
        <v>125</v>
      </c>
      <c r="K68" s="34"/>
      <c r="L68" s="50"/>
      <c r="M68" s="55">
        <f>2321400+1590000</f>
        <v>3911400</v>
      </c>
      <c r="N68" s="51">
        <f>SUM(M68*0.18)</f>
        <v>704052</v>
      </c>
      <c r="O68" s="34"/>
      <c r="P68" s="34"/>
      <c r="Q68" s="34"/>
      <c r="R68" s="53">
        <f t="shared" si="2"/>
        <v>4615452</v>
      </c>
    </row>
    <row r="69" spans="1:21" ht="30" x14ac:dyDescent="0.25">
      <c r="A69" s="134"/>
      <c r="B69" s="35" t="s">
        <v>131</v>
      </c>
      <c r="C69" s="112"/>
      <c r="D69" s="54">
        <v>10</v>
      </c>
      <c r="E69" s="135"/>
      <c r="F69" s="136"/>
      <c r="G69" s="137"/>
      <c r="H69" s="34"/>
      <c r="I69" s="34"/>
      <c r="J69" s="2" t="s">
        <v>125</v>
      </c>
      <c r="K69" s="34"/>
      <c r="L69" s="50"/>
      <c r="M69" s="55">
        <f>1358820+75086+288322.5+797776+94357.2+223880+23058+11793.1+7607+8593</f>
        <v>2889292.8000000003</v>
      </c>
      <c r="N69" s="51">
        <f t="shared" ref="N69:N81" si="3">SUM(M69*0.18)</f>
        <v>520072.70400000003</v>
      </c>
      <c r="O69" s="34"/>
      <c r="P69" s="34"/>
      <c r="Q69" s="34"/>
      <c r="R69" s="53">
        <f t="shared" si="2"/>
        <v>3409365.5040000002</v>
      </c>
    </row>
    <row r="70" spans="1:21" ht="15.75" x14ac:dyDescent="0.25">
      <c r="A70" s="134">
        <v>23</v>
      </c>
      <c r="B70" s="35" t="s">
        <v>134</v>
      </c>
      <c r="C70" s="111" t="s">
        <v>187</v>
      </c>
      <c r="D70" s="54">
        <v>720</v>
      </c>
      <c r="E70" s="135" t="s">
        <v>80</v>
      </c>
      <c r="F70" s="34"/>
      <c r="G70" s="34"/>
      <c r="H70" s="34"/>
      <c r="I70" s="34"/>
      <c r="J70" s="2" t="s">
        <v>125</v>
      </c>
      <c r="K70" s="34"/>
      <c r="L70" s="50"/>
      <c r="M70" s="56">
        <f>+D70*140-14112</f>
        <v>86688</v>
      </c>
      <c r="N70" s="51">
        <f t="shared" si="3"/>
        <v>15603.84</v>
      </c>
      <c r="O70" s="34"/>
      <c r="P70" s="34"/>
      <c r="Q70" s="34"/>
      <c r="R70" s="57">
        <f t="shared" si="2"/>
        <v>102291.84</v>
      </c>
      <c r="T70" s="65">
        <v>0.14000000000000001</v>
      </c>
      <c r="U70">
        <f>+M70*T70</f>
        <v>12136.320000000002</v>
      </c>
    </row>
    <row r="71" spans="1:21" ht="15.75" x14ac:dyDescent="0.25">
      <c r="A71" s="134"/>
      <c r="B71" s="35" t="s">
        <v>135</v>
      </c>
      <c r="C71" s="113"/>
      <c r="D71" s="54">
        <v>70</v>
      </c>
      <c r="E71" s="135"/>
      <c r="F71" s="34"/>
      <c r="G71" s="34"/>
      <c r="H71" s="34"/>
      <c r="I71" s="34"/>
      <c r="J71" s="2" t="s">
        <v>125</v>
      </c>
      <c r="K71" s="34"/>
      <c r="L71" s="50"/>
      <c r="M71" s="56">
        <f>+D71*161-1578</f>
        <v>9692</v>
      </c>
      <c r="N71" s="51">
        <f t="shared" si="3"/>
        <v>1744.56</v>
      </c>
      <c r="O71" s="34"/>
      <c r="P71" s="34"/>
      <c r="Q71" s="34"/>
      <c r="R71" s="57">
        <f t="shared" si="2"/>
        <v>11436.56</v>
      </c>
      <c r="T71" s="65">
        <v>0.14000000000000001</v>
      </c>
      <c r="U71">
        <f t="shared" ref="U71:U72" si="4">+M71*T71</f>
        <v>1356.88</v>
      </c>
    </row>
    <row r="72" spans="1:21" ht="15.75" x14ac:dyDescent="0.25">
      <c r="A72" s="134"/>
      <c r="B72" s="35" t="s">
        <v>136</v>
      </c>
      <c r="C72" s="112"/>
      <c r="D72" s="54">
        <v>140</v>
      </c>
      <c r="E72" s="135"/>
      <c r="F72" s="34"/>
      <c r="G72" s="34"/>
      <c r="H72" s="34"/>
      <c r="I72" s="34"/>
      <c r="J72" s="2" t="s">
        <v>125</v>
      </c>
      <c r="K72" s="34"/>
      <c r="L72" s="50"/>
      <c r="M72" s="56">
        <f>+D72*270-5292</f>
        <v>32508</v>
      </c>
      <c r="N72" s="51">
        <f t="shared" si="3"/>
        <v>5851.44</v>
      </c>
      <c r="O72" s="34"/>
      <c r="P72" s="34"/>
      <c r="Q72" s="34"/>
      <c r="R72" s="57">
        <f t="shared" si="2"/>
        <v>38359.440000000002</v>
      </c>
      <c r="T72" s="65">
        <v>0.14000000000000001</v>
      </c>
      <c r="U72">
        <f t="shared" si="4"/>
        <v>4551.1200000000008</v>
      </c>
    </row>
    <row r="73" spans="1:21" ht="15.75" x14ac:dyDescent="0.25">
      <c r="A73" s="54">
        <v>24</v>
      </c>
      <c r="B73" s="35" t="s">
        <v>137</v>
      </c>
      <c r="C73" s="77" t="s">
        <v>187</v>
      </c>
      <c r="D73" s="54" t="s">
        <v>156</v>
      </c>
      <c r="E73" s="58" t="s">
        <v>138</v>
      </c>
      <c r="F73" s="34"/>
      <c r="G73" s="34"/>
      <c r="H73" s="34"/>
      <c r="I73" s="34"/>
      <c r="J73" s="2" t="s">
        <v>125</v>
      </c>
      <c r="K73" s="34"/>
      <c r="L73" s="50"/>
      <c r="M73" s="66">
        <v>4600000</v>
      </c>
      <c r="N73" s="51">
        <f t="shared" si="3"/>
        <v>828000</v>
      </c>
      <c r="O73" s="34"/>
      <c r="P73" s="34"/>
      <c r="Q73" s="34"/>
      <c r="R73" s="57">
        <f t="shared" si="2"/>
        <v>5428000</v>
      </c>
    </row>
    <row r="74" spans="1:21" ht="15.75" x14ac:dyDescent="0.25">
      <c r="A74" s="134">
        <v>25</v>
      </c>
      <c r="B74" s="35" t="s">
        <v>153</v>
      </c>
      <c r="C74" s="111" t="s">
        <v>187</v>
      </c>
      <c r="D74" s="54" t="s">
        <v>139</v>
      </c>
      <c r="E74" s="135" t="s">
        <v>141</v>
      </c>
      <c r="F74" s="137" t="s">
        <v>142</v>
      </c>
      <c r="G74" s="137" t="s">
        <v>143</v>
      </c>
      <c r="H74" s="34"/>
      <c r="I74" s="34"/>
      <c r="J74" s="2" t="s">
        <v>125</v>
      </c>
      <c r="K74" s="34"/>
      <c r="L74" s="50"/>
      <c r="M74" s="55">
        <v>1128000</v>
      </c>
      <c r="N74" s="51">
        <f t="shared" si="3"/>
        <v>203040</v>
      </c>
      <c r="O74" s="34"/>
      <c r="P74" s="34"/>
      <c r="Q74" s="34"/>
      <c r="R74" s="57">
        <f t="shared" si="2"/>
        <v>1331040</v>
      </c>
    </row>
    <row r="75" spans="1:21" x14ac:dyDescent="0.25">
      <c r="A75" s="134"/>
      <c r="B75" s="35" t="s">
        <v>190</v>
      </c>
      <c r="C75" s="112"/>
      <c r="D75" s="34" t="s">
        <v>140</v>
      </c>
      <c r="E75" s="135"/>
      <c r="F75" s="137"/>
      <c r="G75" s="137"/>
      <c r="H75" s="34"/>
      <c r="I75" s="34"/>
      <c r="J75" s="2" t="s">
        <v>125</v>
      </c>
      <c r="K75" s="34"/>
      <c r="L75" s="50"/>
      <c r="M75" s="55">
        <v>2960000</v>
      </c>
      <c r="N75" s="51">
        <f t="shared" si="3"/>
        <v>532800</v>
      </c>
      <c r="O75" s="34"/>
      <c r="P75" s="34"/>
      <c r="Q75" s="34"/>
      <c r="R75" s="57">
        <f t="shared" si="2"/>
        <v>3492800</v>
      </c>
    </row>
    <row r="76" spans="1:21" ht="34.5" customHeight="1" x14ac:dyDescent="0.25">
      <c r="A76" s="54">
        <v>26</v>
      </c>
      <c r="B76" s="59" t="s">
        <v>144</v>
      </c>
      <c r="C76" s="77" t="s">
        <v>187</v>
      </c>
      <c r="D76" s="60">
        <v>1</v>
      </c>
      <c r="E76" s="58" t="s">
        <v>145</v>
      </c>
      <c r="F76" s="11" t="s">
        <v>146</v>
      </c>
      <c r="G76" s="60" t="s">
        <v>147</v>
      </c>
      <c r="H76" s="34"/>
      <c r="I76" s="34"/>
      <c r="J76" s="2" t="s">
        <v>125</v>
      </c>
      <c r="K76" s="34"/>
      <c r="L76" s="50"/>
      <c r="M76" s="55">
        <v>2300000</v>
      </c>
      <c r="N76" s="51">
        <f t="shared" si="3"/>
        <v>414000</v>
      </c>
      <c r="O76" s="34"/>
      <c r="P76" s="34"/>
      <c r="Q76" s="34"/>
      <c r="R76" s="57">
        <f t="shared" si="2"/>
        <v>2714000</v>
      </c>
    </row>
    <row r="77" spans="1:21" ht="15.75" x14ac:dyDescent="0.25">
      <c r="A77" s="54">
        <v>27</v>
      </c>
      <c r="B77" s="35" t="s">
        <v>198</v>
      </c>
      <c r="C77" s="77" t="s">
        <v>187</v>
      </c>
      <c r="D77" s="34"/>
      <c r="E77" s="35" t="s">
        <v>148</v>
      </c>
      <c r="F77" s="60" t="s">
        <v>149</v>
      </c>
      <c r="G77" s="60" t="s">
        <v>147</v>
      </c>
      <c r="H77" s="34"/>
      <c r="I77" s="34"/>
      <c r="J77" s="2" t="s">
        <v>125</v>
      </c>
      <c r="K77" s="34"/>
      <c r="L77" s="50"/>
      <c r="M77" s="55">
        <v>5819953</v>
      </c>
      <c r="N77" s="51">
        <f t="shared" si="3"/>
        <v>1047591.5399999999</v>
      </c>
      <c r="O77" s="34"/>
      <c r="P77" s="34"/>
      <c r="Q77" s="34"/>
      <c r="R77" s="57">
        <f t="shared" si="2"/>
        <v>6867544.54</v>
      </c>
    </row>
    <row r="78" spans="1:21" ht="15.75" x14ac:dyDescent="0.25">
      <c r="A78" s="54">
        <v>28</v>
      </c>
      <c r="B78" s="35" t="s">
        <v>150</v>
      </c>
      <c r="C78" s="77" t="s">
        <v>187</v>
      </c>
      <c r="D78" s="34">
        <v>8487</v>
      </c>
      <c r="E78" s="58" t="s">
        <v>151</v>
      </c>
      <c r="F78" s="60"/>
      <c r="G78" s="60" t="s">
        <v>152</v>
      </c>
      <c r="H78" s="34"/>
      <c r="I78" s="34"/>
      <c r="J78" s="2" t="s">
        <v>125</v>
      </c>
      <c r="K78" s="34"/>
      <c r="L78" s="50"/>
      <c r="M78" s="55">
        <v>1782270</v>
      </c>
      <c r="N78" s="51">
        <f t="shared" si="3"/>
        <v>320808.59999999998</v>
      </c>
      <c r="O78" s="34"/>
      <c r="P78" s="34"/>
      <c r="Q78" s="34"/>
      <c r="R78" s="57">
        <f t="shared" si="2"/>
        <v>2103078.6</v>
      </c>
    </row>
    <row r="79" spans="1:21" ht="30" x14ac:dyDescent="0.25">
      <c r="A79" s="54">
        <v>29</v>
      </c>
      <c r="B79" s="35" t="s">
        <v>196</v>
      </c>
      <c r="C79" s="77" t="s">
        <v>187</v>
      </c>
      <c r="D79" s="34"/>
      <c r="E79" s="58" t="s">
        <v>154</v>
      </c>
      <c r="F79" s="60"/>
      <c r="G79" s="60"/>
      <c r="H79" s="34"/>
      <c r="I79" s="34"/>
      <c r="J79" s="62" t="s">
        <v>125</v>
      </c>
      <c r="K79" s="34"/>
      <c r="L79" s="50"/>
      <c r="M79" s="55">
        <v>10283870</v>
      </c>
      <c r="N79" s="51">
        <f t="shared" si="3"/>
        <v>1851096.5999999999</v>
      </c>
      <c r="O79" s="34"/>
      <c r="P79" s="34"/>
      <c r="Q79" s="34"/>
      <c r="R79" s="57">
        <f t="shared" si="2"/>
        <v>12134966.6</v>
      </c>
    </row>
    <row r="80" spans="1:21" ht="45" x14ac:dyDescent="0.25">
      <c r="A80" s="54">
        <v>30</v>
      </c>
      <c r="B80" s="63" t="s">
        <v>197</v>
      </c>
      <c r="C80" s="77" t="s">
        <v>187</v>
      </c>
      <c r="D80" s="34"/>
      <c r="E80" s="58" t="s">
        <v>155</v>
      </c>
      <c r="F80" s="60"/>
      <c r="G80" s="60"/>
      <c r="H80" s="34"/>
      <c r="I80" s="34"/>
      <c r="J80" s="64" t="s">
        <v>125</v>
      </c>
      <c r="K80" s="34"/>
      <c r="L80" s="50"/>
      <c r="M80" s="55">
        <f>8500*165</f>
        <v>1402500</v>
      </c>
      <c r="N80" s="51">
        <f t="shared" si="3"/>
        <v>252450</v>
      </c>
      <c r="O80" s="34"/>
      <c r="P80" s="34"/>
      <c r="Q80" s="34"/>
      <c r="R80" s="57">
        <f t="shared" si="2"/>
        <v>1654950</v>
      </c>
    </row>
    <row r="81" spans="1:18" ht="15.75" x14ac:dyDescent="0.25">
      <c r="A81" s="75">
        <v>31</v>
      </c>
      <c r="B81" s="63" t="s">
        <v>192</v>
      </c>
      <c r="C81" s="77" t="s">
        <v>191</v>
      </c>
      <c r="D81" s="34"/>
      <c r="E81" s="76" t="s">
        <v>193</v>
      </c>
      <c r="F81" s="78" t="s">
        <v>194</v>
      </c>
      <c r="G81" s="78" t="s">
        <v>195</v>
      </c>
      <c r="H81" s="34"/>
      <c r="I81" s="34"/>
      <c r="J81" s="70" t="s">
        <v>125</v>
      </c>
      <c r="K81" s="34"/>
      <c r="L81" s="70"/>
      <c r="M81" s="55">
        <v>92000</v>
      </c>
      <c r="N81" s="51">
        <f t="shared" si="3"/>
        <v>16560</v>
      </c>
      <c r="O81" s="34"/>
      <c r="P81" s="34"/>
      <c r="Q81" s="34"/>
      <c r="R81" s="57">
        <f t="shared" si="2"/>
        <v>108560</v>
      </c>
    </row>
    <row r="82" spans="1:18" s="140" customFormat="1" ht="24.75" customHeight="1" x14ac:dyDescent="0.25">
      <c r="A82" s="138" t="s">
        <v>124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9">
        <f>SUM(M10:M80)</f>
        <v>565311085.29999995</v>
      </c>
      <c r="N82" s="139">
        <f t="shared" ref="N82:R82" si="5">SUM(N10:N80)</f>
        <v>78221802.283999994</v>
      </c>
      <c r="O82" s="139">
        <f t="shared" si="5"/>
        <v>38939.4</v>
      </c>
      <c r="P82" s="139">
        <f t="shared" si="5"/>
        <v>2830071</v>
      </c>
      <c r="Q82" s="139">
        <f t="shared" si="5"/>
        <v>383086.94</v>
      </c>
      <c r="R82" s="139">
        <f t="shared" si="5"/>
        <v>648317359.92399991</v>
      </c>
    </row>
  </sheetData>
  <mergeCells count="145">
    <mergeCell ref="A68:A69"/>
    <mergeCell ref="E68:E69"/>
    <mergeCell ref="F68:F69"/>
    <mergeCell ref="G68:G69"/>
    <mergeCell ref="E70:E72"/>
    <mergeCell ref="A70:A72"/>
    <mergeCell ref="E74:E75"/>
    <mergeCell ref="F74:F75"/>
    <mergeCell ref="G74:G75"/>
    <mergeCell ref="A74:A75"/>
    <mergeCell ref="C68:C69"/>
    <mergeCell ref="C70:C72"/>
    <mergeCell ref="C74:C75"/>
    <mergeCell ref="G52:G61"/>
    <mergeCell ref="G62:G64"/>
    <mergeCell ref="M52:M61"/>
    <mergeCell ref="M62:M64"/>
    <mergeCell ref="N13:N14"/>
    <mergeCell ref="N15:N27"/>
    <mergeCell ref="N28:N31"/>
    <mergeCell ref="N44:N47"/>
    <mergeCell ref="N48:N51"/>
    <mergeCell ref="N52:N61"/>
    <mergeCell ref="N62:N64"/>
    <mergeCell ref="M13:M14"/>
    <mergeCell ref="M15:M27"/>
    <mergeCell ref="M28:M31"/>
    <mergeCell ref="M44:M47"/>
    <mergeCell ref="M48:M51"/>
    <mergeCell ref="H48:H51"/>
    <mergeCell ref="I48:I51"/>
    <mergeCell ref="J48:J51"/>
    <mergeCell ref="K48:K51"/>
    <mergeCell ref="L48:L51"/>
    <mergeCell ref="O48:O51"/>
    <mergeCell ref="P48:P51"/>
    <mergeCell ref="Q48:Q51"/>
    <mergeCell ref="R48:R51"/>
    <mergeCell ref="A5:F5"/>
    <mergeCell ref="A13:A14"/>
    <mergeCell ref="A15:A27"/>
    <mergeCell ref="A28:A31"/>
    <mergeCell ref="F13:F14"/>
    <mergeCell ref="F15:F27"/>
    <mergeCell ref="F28:F31"/>
    <mergeCell ref="A44:A47"/>
    <mergeCell ref="A48:A51"/>
    <mergeCell ref="E13:E14"/>
    <mergeCell ref="E15:E27"/>
    <mergeCell ref="E28:E31"/>
    <mergeCell ref="E44:E47"/>
    <mergeCell ref="E48:E51"/>
    <mergeCell ref="F44:F47"/>
    <mergeCell ref="F48:F51"/>
    <mergeCell ref="G28:G31"/>
    <mergeCell ref="G44:G47"/>
    <mergeCell ref="G48:G51"/>
    <mergeCell ref="A82:L82"/>
    <mergeCell ref="H13:H14"/>
    <mergeCell ref="I13:I14"/>
    <mergeCell ref="J13:J14"/>
    <mergeCell ref="K13:K14"/>
    <mergeCell ref="L13:L14"/>
    <mergeCell ref="H28:H31"/>
    <mergeCell ref="I28:I31"/>
    <mergeCell ref="J28:J31"/>
    <mergeCell ref="K28:K31"/>
    <mergeCell ref="L28:L31"/>
    <mergeCell ref="H44:H47"/>
    <mergeCell ref="I44:I47"/>
    <mergeCell ref="J44:J47"/>
    <mergeCell ref="K44:K47"/>
    <mergeCell ref="L44:L47"/>
    <mergeCell ref="A52:A61"/>
    <mergeCell ref="A62:A64"/>
    <mergeCell ref="E52:E61"/>
    <mergeCell ref="E62:E64"/>
    <mergeCell ref="F52:F61"/>
    <mergeCell ref="F62:F64"/>
    <mergeCell ref="G13:G14"/>
    <mergeCell ref="G15:G27"/>
    <mergeCell ref="Q13:Q14"/>
    <mergeCell ref="R13:R14"/>
    <mergeCell ref="H15:H27"/>
    <mergeCell ref="I15:I27"/>
    <mergeCell ref="J15:J27"/>
    <mergeCell ref="K15:K27"/>
    <mergeCell ref="L15:L27"/>
    <mergeCell ref="R15:R27"/>
    <mergeCell ref="Q15:Q27"/>
    <mergeCell ref="O15:O27"/>
    <mergeCell ref="P15:P27"/>
    <mergeCell ref="Q28:Q31"/>
    <mergeCell ref="R28:R31"/>
    <mergeCell ref="H62:H64"/>
    <mergeCell ref="I62:I64"/>
    <mergeCell ref="J62:J64"/>
    <mergeCell ref="K62:K64"/>
    <mergeCell ref="L62:L64"/>
    <mergeCell ref="H52:H61"/>
    <mergeCell ref="I52:I61"/>
    <mergeCell ref="J52:J61"/>
    <mergeCell ref="K52:K61"/>
    <mergeCell ref="L52:L61"/>
    <mergeCell ref="O52:O61"/>
    <mergeCell ref="P52:P61"/>
    <mergeCell ref="Q52:Q61"/>
    <mergeCell ref="R52:R61"/>
    <mergeCell ref="O62:O64"/>
    <mergeCell ref="P62:P64"/>
    <mergeCell ref="Q62:Q64"/>
    <mergeCell ref="R62:R64"/>
    <mergeCell ref="O44:O47"/>
    <mergeCell ref="P44:P47"/>
    <mergeCell ref="Q44:Q47"/>
    <mergeCell ref="R44:R47"/>
    <mergeCell ref="C13:C14"/>
    <mergeCell ref="C19:C20"/>
    <mergeCell ref="C22:C23"/>
    <mergeCell ref="C16:C18"/>
    <mergeCell ref="C26:C27"/>
    <mergeCell ref="C28:C31"/>
    <mergeCell ref="C32:C34"/>
    <mergeCell ref="O28:O31"/>
    <mergeCell ref="P28:P31"/>
    <mergeCell ref="O13:O14"/>
    <mergeCell ref="P13:P14"/>
    <mergeCell ref="A32:A33"/>
    <mergeCell ref="N32:N33"/>
    <mergeCell ref="R32:R33"/>
    <mergeCell ref="O32:O33"/>
    <mergeCell ref="A39:A42"/>
    <mergeCell ref="F39:F42"/>
    <mergeCell ref="G39:G42"/>
    <mergeCell ref="J39:J42"/>
    <mergeCell ref="H39:H42"/>
    <mergeCell ref="I39:I42"/>
    <mergeCell ref="K39:K42"/>
    <mergeCell ref="L39:L42"/>
    <mergeCell ref="M39:M42"/>
    <mergeCell ref="N39:N42"/>
    <mergeCell ref="O39:O42"/>
    <mergeCell ref="P39:P42"/>
    <mergeCell ref="Q39:Q42"/>
    <mergeCell ref="R39:R42"/>
  </mergeCells>
  <phoneticPr fontId="17" type="noConversion"/>
  <pageMargins left="0.23622047244094491" right="0.15748031496062992" top="0.35433070866141736" bottom="0.31496062992125984" header="0.19685039370078741" footer="0.19685039370078741"/>
  <pageSetup paperSize="9" scale="56" orientation="landscape" r:id="rId1"/>
  <rowBreaks count="1" manualBreakCount="1">
    <brk id="51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of Machine (F) (2)</vt:lpstr>
      <vt:lpstr>'List of Machine (F)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Pawan Jaiswal</dc:creator>
  <cp:lastModifiedBy>dd0201in</cp:lastModifiedBy>
  <cp:lastPrinted>2022-02-19T11:55:04Z</cp:lastPrinted>
  <dcterms:created xsi:type="dcterms:W3CDTF">2017-10-31T12:59:33Z</dcterms:created>
  <dcterms:modified xsi:type="dcterms:W3CDTF">2022-02-19T13:22:09Z</dcterms:modified>
</cp:coreProperties>
</file>