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Harshit Mayank\pl 029-015-018( sushant lok)\"/>
    </mc:Choice>
  </mc:AlternateContent>
  <bookViews>
    <workbookView showVerticalScroll="0" xWindow="0" yWindow="0" windowWidth="24000" windowHeight="9735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buildiong!$B$1:$S$12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O7" i="3"/>
  <c r="P7" i="3" s="1"/>
  <c r="Q7" i="3" s="1"/>
  <c r="S7" i="3" s="1"/>
  <c r="M7" i="3"/>
  <c r="J7" i="3"/>
  <c r="O6" i="3"/>
  <c r="M6" i="3"/>
  <c r="J6" i="3"/>
  <c r="O5" i="3"/>
  <c r="O8" i="3" s="1"/>
  <c r="M5" i="3"/>
  <c r="J5" i="3"/>
  <c r="P6" i="3" l="1"/>
  <c r="Q6" i="3" s="1"/>
  <c r="S6" i="3" s="1"/>
  <c r="P5" i="3"/>
  <c r="Q5" i="3" s="1"/>
  <c r="F7" i="1"/>
  <c r="O6" i="1"/>
  <c r="O5" i="1"/>
  <c r="M5" i="1"/>
  <c r="M6" i="1"/>
  <c r="J5" i="1"/>
  <c r="J6" i="1"/>
  <c r="S5" i="3" l="1"/>
  <c r="S8" i="3" s="1"/>
  <c r="Q8" i="3"/>
  <c r="P5" i="1"/>
  <c r="Q5" i="1" s="1"/>
  <c r="S5" i="1" s="1"/>
  <c r="P6" i="1"/>
  <c r="Q6" i="1" s="1"/>
  <c r="S6" i="1" s="1"/>
  <c r="T18" i="1"/>
  <c r="T14" i="1"/>
  <c r="E22" i="1"/>
  <c r="P20" i="1" l="1"/>
  <c r="K20" i="1"/>
  <c r="K19" i="1"/>
  <c r="O4" i="1" l="1"/>
  <c r="M4" i="1"/>
  <c r="O7" i="1" l="1"/>
  <c r="J4" i="1"/>
  <c r="P4" i="1" l="1"/>
  <c r="Q4" i="1" s="1"/>
  <c r="Q7" i="1" l="1"/>
  <c r="S4" i="1"/>
  <c r="S7" i="1" s="1"/>
  <c r="T4" i="1" l="1"/>
  <c r="E23" i="1"/>
  <c r="K18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<sst xmlns="http://schemas.openxmlformats.org/spreadsheetml/2006/main" count="78" uniqueCount="41">
  <si>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</si>
  <si>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</si>
  <si>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</si>
  <si>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</si>
  <si>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</si>
  <si>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</si>
  <si>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</si>
  <si>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</si>
  <si>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</si>
  <si>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</si>
  <si>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</si>
  <si>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</si>
  <si>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</si>
  <si>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</si>
  <si>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</si>
  <si>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</si>
  <si>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</si>
  <si>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</si>
  <si>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</si>
  <si>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</si>
  <si>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</si>
  <si>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Building 1</t>
  </si>
  <si>
    <t>RCC framed pillar beam column on RCC slab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</si>
  <si>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</si>
  <si>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</si>
  <si>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</si>
  <si>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</si>
  <si>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</si>
  <si>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</si>
  <si>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</si>
  <si>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</si>
  <si>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</si>
  <si>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4. The valuation is done by considering the depreciated replacement cost approach.</t>
  </si>
  <si>
    <t>First Floor</t>
  </si>
  <si>
    <t>Second Floor</t>
  </si>
  <si>
    <t>Sr. No.</t>
  </si>
  <si>
    <t>3. Age of the building has been taken as per information gathered at site, since no representative was present either from banks end or from clients end</t>
  </si>
  <si>
    <t>2. All the structure that has been taken in the area statemnet belonging to M/s. Bhadohi International (as per the sale deed provided to us by the bank)</t>
  </si>
  <si>
    <t>Gov. Guide Line Value</t>
  </si>
  <si>
    <t>BUILDING VALUATION OF M/s. BHADOHI INTERNATIONAL.( As per Gov. Guideline Rate)</t>
  </si>
  <si>
    <t>BUILDING VALUATION OF M/s. BHADOHI INTERNATIONAL.( As per Market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</si>
</sst>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3"/>
  <sheetViews>
    <sheetView tabSelected="1" zoomScaleNormal="100" zoomScaleSheetLayoutView="85" workbookViewId="0">
      <selection activeCell="B2" sqref="B2:S2"/>
    </sheetView>
  </sheetViews>
  <sheetFormatPr defaultRowHeight="15" x14ac:dyDescent="0.25"/>
  <cols>
    <col min="1" max="1" width="7.85546875" customWidth="1"/>
    <col min="2" max="2" width="4.42578125" customWidth="1"/>
    <col min="3" max="3" width="8.42578125" customWidth="1"/>
    <col min="4" max="4" width="11.28515625" style="12" hidden="1" customWidth="1"/>
    <col min="5" max="5" width="22.42578125" style="12" customWidth="1"/>
    <col min="6" max="6" width="7.7109375" bestFit="1" customWidth="1"/>
    <col min="7" max="7" width="7" bestFit="1" customWidth="1"/>
    <col min="8" max="8" width="12.28515625" customWidth="1"/>
    <col min="9" max="9" width="9.7109375" customWidth="1"/>
    <col min="10" max="10" width="10.5703125" customWidth="1"/>
    <col min="11" max="11" width="11.5703125" customWidth="1"/>
    <col min="12" max="12" width="7.7109375" customWidth="1"/>
    <col min="13" max="13" width="14.42578125" customWidth="1"/>
    <col min="14" max="14" width="10.85546875" customWidth="1"/>
    <col min="15" max="15" width="12.7109375" customWidth="1"/>
    <col min="16" max="16" width="14.42578125" customWidth="1"/>
    <col min="17" max="17" width="12.28515625" customWidth="1"/>
    <col min="18" max="18" width="10.85546875" customWidth="1"/>
    <col min="19" max="19" width="13.42578125" bestFit="1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30" t="s">
        <v>40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2:22" s="10" customFormat="1" ht="60" x14ac:dyDescent="0.25">
      <c r="B3" s="9" t="s">
        <v>35</v>
      </c>
      <c r="C3" s="8" t="s">
        <v>0</v>
      </c>
      <c r="D3" s="9" t="s">
        <v>11</v>
      </c>
      <c r="E3" s="9" t="s">
        <v>4</v>
      </c>
      <c r="F3" s="9" t="s">
        <v>19</v>
      </c>
      <c r="G3" s="9" t="s">
        <v>15</v>
      </c>
      <c r="H3" s="9" t="s">
        <v>2</v>
      </c>
      <c r="I3" s="9" t="s">
        <v>3</v>
      </c>
      <c r="J3" s="9" t="s">
        <v>16</v>
      </c>
      <c r="K3" s="9" t="s">
        <v>17</v>
      </c>
      <c r="L3" s="9" t="s">
        <v>5</v>
      </c>
      <c r="M3" s="9" t="s">
        <v>7</v>
      </c>
      <c r="N3" s="9" t="s">
        <v>18</v>
      </c>
      <c r="O3" s="9" t="s">
        <v>12</v>
      </c>
      <c r="P3" s="9" t="s">
        <v>8</v>
      </c>
      <c r="Q3" s="9" t="s">
        <v>9</v>
      </c>
      <c r="R3" s="9" t="s">
        <v>14</v>
      </c>
      <c r="S3" s="9" t="s">
        <v>10</v>
      </c>
    </row>
    <row r="4" spans="2:22" ht="30" x14ac:dyDescent="0.25">
      <c r="B4" s="21">
        <v>1</v>
      </c>
      <c r="C4" s="22" t="s">
        <v>1</v>
      </c>
      <c r="D4" s="22" t="s">
        <v>21</v>
      </c>
      <c r="E4" s="22" t="s">
        <v>22</v>
      </c>
      <c r="F4" s="23">
        <v>1234</v>
      </c>
      <c r="G4" s="23">
        <v>10</v>
      </c>
      <c r="H4" s="21">
        <v>2007</v>
      </c>
      <c r="I4" s="21">
        <v>2022</v>
      </c>
      <c r="J4" s="21">
        <f>I4-H4</f>
        <v>15</v>
      </c>
      <c r="K4" s="21">
        <v>60</v>
      </c>
      <c r="L4" s="24">
        <v>0.1</v>
      </c>
      <c r="M4" s="25">
        <f>(1-L4)/K4</f>
        <v>1.5000000000000001E-2</v>
      </c>
      <c r="N4" s="26">
        <v>1500</v>
      </c>
      <c r="O4" s="26">
        <f>N4*F4</f>
        <v>1851000</v>
      </c>
      <c r="P4" s="26">
        <f>O4*M4*J4</f>
        <v>416475.00000000006</v>
      </c>
      <c r="Q4" s="26">
        <f t="shared" ref="Q4" si="0">MAX(O4-P4,0)</f>
        <v>1434525</v>
      </c>
      <c r="R4" s="27">
        <v>0</v>
      </c>
      <c r="S4" s="26">
        <f>IF(Q4&gt;L4*O4,Q4*(1-R4),O4*L4)</f>
        <v>1434525</v>
      </c>
      <c r="T4" s="7">
        <f>S4/N4</f>
        <v>956.35</v>
      </c>
      <c r="U4" s="1"/>
      <c r="V4" s="1"/>
    </row>
    <row r="5" spans="2:22" ht="30" x14ac:dyDescent="0.25">
      <c r="B5" s="21">
        <v>2</v>
      </c>
      <c r="C5" s="22" t="s">
        <v>33</v>
      </c>
      <c r="D5" s="22" t="s">
        <v>21</v>
      </c>
      <c r="E5" s="22" t="s">
        <v>22</v>
      </c>
      <c r="F5" s="23">
        <v>1234</v>
      </c>
      <c r="G5" s="23">
        <v>10</v>
      </c>
      <c r="H5" s="21">
        <v>2007</v>
      </c>
      <c r="I5" s="21">
        <v>2022</v>
      </c>
      <c r="J5" s="21">
        <f t="shared" ref="J5:J6" si="1">I5-H5</f>
        <v>15</v>
      </c>
      <c r="K5" s="21">
        <v>60</v>
      </c>
      <c r="L5" s="24">
        <v>0.1</v>
      </c>
      <c r="M5" s="25">
        <f t="shared" ref="M5:M6" si="2">(1-L5)/K5</f>
        <v>1.5000000000000001E-2</v>
      </c>
      <c r="N5" s="26">
        <v>1500</v>
      </c>
      <c r="O5" s="26">
        <f>N5*F5</f>
        <v>1851000</v>
      </c>
      <c r="P5" s="26">
        <f>O5*M5*J5</f>
        <v>416475.00000000006</v>
      </c>
      <c r="Q5" s="26">
        <f t="shared" ref="Q5:Q6" si="3">MAX(O5-P5,0)</f>
        <v>1434525</v>
      </c>
      <c r="R5" s="27">
        <v>0</v>
      </c>
      <c r="S5" s="26">
        <f>IF(Q5&gt;L5*O5,Q5*(1-R5),O5*L5)</f>
        <v>1434525</v>
      </c>
      <c r="T5" s="7"/>
      <c r="U5" s="1"/>
      <c r="V5" s="1"/>
    </row>
    <row r="6" spans="2:22" ht="30" x14ac:dyDescent="0.25">
      <c r="B6" s="21">
        <v>3</v>
      </c>
      <c r="C6" s="22" t="s">
        <v>34</v>
      </c>
      <c r="D6" s="22" t="s">
        <v>21</v>
      </c>
      <c r="E6" s="22" t="s">
        <v>22</v>
      </c>
      <c r="F6" s="23">
        <v>1234</v>
      </c>
      <c r="G6" s="23">
        <v>10</v>
      </c>
      <c r="H6" s="21">
        <v>2007</v>
      </c>
      <c r="I6" s="21">
        <v>2022</v>
      </c>
      <c r="J6" s="21">
        <f t="shared" si="1"/>
        <v>15</v>
      </c>
      <c r="K6" s="21">
        <v>60</v>
      </c>
      <c r="L6" s="24">
        <v>0.1</v>
      </c>
      <c r="M6" s="25">
        <f t="shared" si="2"/>
        <v>1.5000000000000001E-2</v>
      </c>
      <c r="N6" s="26">
        <v>1500</v>
      </c>
      <c r="O6" s="26">
        <f>N6*F6</f>
        <v>1851000</v>
      </c>
      <c r="P6" s="26">
        <f>O6*M6*J6</f>
        <v>416475.00000000006</v>
      </c>
      <c r="Q6" s="26">
        <f t="shared" si="3"/>
        <v>1434525</v>
      </c>
      <c r="R6" s="27">
        <v>0</v>
      </c>
      <c r="S6" s="26">
        <f>IF(Q6&gt;L6*O6,Q6*(1-R6),O6*L6)</f>
        <v>1434525</v>
      </c>
      <c r="T6" s="7"/>
      <c r="U6" s="1"/>
      <c r="V6" s="1"/>
    </row>
    <row r="7" spans="2:22" x14ac:dyDescent="0.25">
      <c r="B7" s="33" t="s">
        <v>6</v>
      </c>
      <c r="C7" s="33"/>
      <c r="D7" s="33"/>
      <c r="E7" s="33"/>
      <c r="F7" s="11">
        <f>SUM(F4:F6)</f>
        <v>3702</v>
      </c>
      <c r="G7" s="6"/>
      <c r="H7" s="33"/>
      <c r="I7" s="33"/>
      <c r="J7" s="33"/>
      <c r="K7" s="33"/>
      <c r="L7" s="33"/>
      <c r="M7" s="33"/>
      <c r="N7" s="33"/>
      <c r="O7" s="4">
        <f>SUM(O4:O4)</f>
        <v>1851000</v>
      </c>
      <c r="P7" s="4"/>
      <c r="Q7" s="4">
        <f>SUM(Q4:Q4)</f>
        <v>1434525</v>
      </c>
      <c r="R7" s="4"/>
      <c r="S7" s="4">
        <f>SUM(S4:S6)</f>
        <v>4303575</v>
      </c>
      <c r="T7" s="7"/>
    </row>
    <row r="8" spans="2:22" x14ac:dyDescent="0.25">
      <c r="B8" s="35" t="s">
        <v>20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7"/>
    </row>
    <row r="9" spans="2:22" x14ac:dyDescent="0.25">
      <c r="B9" s="29" t="s">
        <v>13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7"/>
    </row>
    <row r="10" spans="2:22" x14ac:dyDescent="0.25">
      <c r="B10" s="34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7"/>
    </row>
    <row r="11" spans="2:22" x14ac:dyDescent="0.25">
      <c r="B11" s="36" t="s">
        <v>36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8"/>
      <c r="T11" s="7"/>
    </row>
    <row r="12" spans="2:22" x14ac:dyDescent="0.25">
      <c r="B12" s="29" t="s">
        <v>32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7"/>
    </row>
    <row r="13" spans="2:22" x14ac:dyDescent="0.25">
      <c r="T13" s="7"/>
    </row>
    <row r="14" spans="2:22" x14ac:dyDescent="0.25">
      <c r="T14" s="7">
        <f>2152750+267160</f>
        <v>2419910</v>
      </c>
    </row>
    <row r="15" spans="2:22" x14ac:dyDescent="0.25">
      <c r="T15" s="7"/>
    </row>
    <row r="16" spans="2:22" x14ac:dyDescent="0.25">
      <c r="T16" s="7"/>
    </row>
    <row r="17" spans="5:22" x14ac:dyDescent="0.25">
      <c r="O17" s="18" t="s">
        <v>29</v>
      </c>
      <c r="P17" s="7">
        <v>25000</v>
      </c>
      <c r="T17" s="7"/>
    </row>
    <row r="18" spans="5:22" x14ac:dyDescent="0.25">
      <c r="J18" s="18" t="s">
        <v>28</v>
      </c>
      <c r="K18" s="3">
        <f>S4+[1]Sheet1!$D$12</f>
        <v>3587275</v>
      </c>
      <c r="L18" t="s">
        <v>25</v>
      </c>
      <c r="M18" s="7">
        <v>2470000</v>
      </c>
      <c r="O18" s="18" t="s">
        <v>26</v>
      </c>
      <c r="P18" s="7">
        <v>2152750</v>
      </c>
      <c r="T18" s="7">
        <f>0.75*2400000</f>
        <v>1800000</v>
      </c>
    </row>
    <row r="19" spans="5:22" x14ac:dyDescent="0.25">
      <c r="J19" s="18" t="s">
        <v>23</v>
      </c>
      <c r="K19" s="3">
        <f>0.85*M18</f>
        <v>2099500</v>
      </c>
      <c r="O19" s="18" t="s">
        <v>27</v>
      </c>
      <c r="P19" s="7">
        <v>320592</v>
      </c>
      <c r="T19" s="7"/>
    </row>
    <row r="20" spans="5:22" x14ac:dyDescent="0.25">
      <c r="J20" s="18" t="s">
        <v>24</v>
      </c>
      <c r="K20" s="3">
        <f>0.75*M18</f>
        <v>1852500</v>
      </c>
      <c r="O20" s="18" t="s">
        <v>28</v>
      </c>
      <c r="P20" s="3">
        <f>SUM(P18:P19)</f>
        <v>2473342</v>
      </c>
      <c r="T20" s="7"/>
    </row>
    <row r="21" spans="5:22" x14ac:dyDescent="0.25">
      <c r="T21" s="7"/>
    </row>
    <row r="22" spans="5:22" x14ac:dyDescent="0.25">
      <c r="E22" s="12">
        <f>86.11*25000</f>
        <v>2152750</v>
      </c>
      <c r="T22" s="7"/>
    </row>
    <row r="23" spans="5:22" x14ac:dyDescent="0.25">
      <c r="E23" s="19">
        <f>E22+S4</f>
        <v>3587275</v>
      </c>
    </row>
    <row r="24" spans="5:22" x14ac:dyDescent="0.25">
      <c r="E24" s="20" t="s">
        <v>30</v>
      </c>
      <c r="T24" s="5"/>
      <c r="U24" s="3"/>
      <c r="V24" s="3"/>
    </row>
    <row r="25" spans="5:22" x14ac:dyDescent="0.25">
      <c r="H25" t="s">
        <v>31</v>
      </c>
      <c r="J25" s="17"/>
      <c r="O25" s="16"/>
    </row>
    <row r="33" ht="15" customHeight="1" x14ac:dyDescent="0.25"/>
  </sheetData>
  <mergeCells count="8">
    <mergeCell ref="B12:S12"/>
    <mergeCell ref="B2:S2"/>
    <mergeCell ref="B7:E7"/>
    <mergeCell ref="H7:N7"/>
    <mergeCell ref="B9:S9"/>
    <mergeCell ref="B10:S10"/>
    <mergeCell ref="B8:S8"/>
    <mergeCell ref="B11:S11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3"/>
  <sheetViews>
    <sheetView topLeftCell="B1" zoomScale="115" zoomScaleNormal="115" workbookViewId="0">
      <selection activeCell="J1" sqref="J1:S1048576"/>
    </sheetView>
  </sheetViews>
  <sheetFormatPr defaultRowHeight="15" x14ac:dyDescent="0.25"/>
  <cols>
    <col min="5" max="5" width="16.42578125" customWidth="1"/>
    <col min="6" max="6" width="8.140625" customWidth="1"/>
    <col min="7" max="7" width="7.5703125" customWidth="1"/>
    <col min="12" max="13" width="0" hidden="1" customWidth="1"/>
    <col min="15" max="15" width="12.5703125" bestFit="1" customWidth="1"/>
    <col min="16" max="16" width="11.42578125" bestFit="1" customWidth="1"/>
    <col min="17" max="17" width="13" customWidth="1"/>
    <col min="18" max="18" width="5.5703125" hidden="1" customWidth="1"/>
    <col min="19" max="19" width="12.85546875" customWidth="1"/>
  </cols>
  <sheetData>
    <row r="3" spans="2:19" ht="15.75" x14ac:dyDescent="0.25">
      <c r="B3" s="30" t="s">
        <v>39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</row>
    <row r="4" spans="2:19" ht="56.25" customHeight="1" x14ac:dyDescent="0.25">
      <c r="B4" s="9" t="s">
        <v>35</v>
      </c>
      <c r="C4" s="8" t="s">
        <v>0</v>
      </c>
      <c r="D4" s="9" t="s">
        <v>11</v>
      </c>
      <c r="E4" s="9" t="s">
        <v>4</v>
      </c>
      <c r="F4" s="9" t="s">
        <v>19</v>
      </c>
      <c r="G4" s="9" t="s">
        <v>15</v>
      </c>
      <c r="H4" s="9" t="s">
        <v>2</v>
      </c>
      <c r="I4" s="9" t="s">
        <v>3</v>
      </c>
      <c r="J4" s="9" t="s">
        <v>16</v>
      </c>
      <c r="K4" s="9" t="s">
        <v>17</v>
      </c>
      <c r="L4" s="9" t="s">
        <v>5</v>
      </c>
      <c r="M4" s="9" t="s">
        <v>7</v>
      </c>
      <c r="N4" s="9" t="s">
        <v>38</v>
      </c>
      <c r="O4" s="9" t="s">
        <v>12</v>
      </c>
      <c r="P4" s="9" t="s">
        <v>8</v>
      </c>
      <c r="Q4" s="9" t="s">
        <v>9</v>
      </c>
      <c r="R4" s="9" t="s">
        <v>14</v>
      </c>
      <c r="S4" s="9" t="s">
        <v>10</v>
      </c>
    </row>
    <row r="5" spans="2:19" ht="45.75" customHeight="1" x14ac:dyDescent="0.25">
      <c r="B5" s="21">
        <v>1</v>
      </c>
      <c r="C5" s="22" t="s">
        <v>1</v>
      </c>
      <c r="D5" s="22" t="s">
        <v>21</v>
      </c>
      <c r="E5" s="22" t="s">
        <v>22</v>
      </c>
      <c r="F5" s="23">
        <v>1234</v>
      </c>
      <c r="G5" s="23">
        <v>10</v>
      </c>
      <c r="H5" s="21">
        <v>2007</v>
      </c>
      <c r="I5" s="21">
        <v>2022</v>
      </c>
      <c r="J5" s="21">
        <f>I5-H5</f>
        <v>15</v>
      </c>
      <c r="K5" s="21">
        <v>60</v>
      </c>
      <c r="L5" s="24">
        <v>0.1</v>
      </c>
      <c r="M5" s="25">
        <f>(1-L5)/K5</f>
        <v>1.5000000000000001E-2</v>
      </c>
      <c r="N5" s="26">
        <v>1300</v>
      </c>
      <c r="O5" s="26">
        <f>N5*F5</f>
        <v>1604200</v>
      </c>
      <c r="P5" s="26">
        <f t="shared" ref="P5:P7" si="0">O5*M5*J5</f>
        <v>360945.00000000006</v>
      </c>
      <c r="Q5" s="26">
        <f t="shared" ref="Q5:Q7" si="1">MAX(O5-P5,0)</f>
        <v>1243255</v>
      </c>
      <c r="R5" s="27">
        <v>0</v>
      </c>
      <c r="S5" s="26">
        <f t="shared" ref="S5:S7" si="2">IF(Q5&gt;L5*O5,Q5*(1-R5),O5*L5)</f>
        <v>1243255</v>
      </c>
    </row>
    <row r="6" spans="2:19" ht="52.5" customHeight="1" x14ac:dyDescent="0.25">
      <c r="B6" s="21">
        <v>2</v>
      </c>
      <c r="C6" s="22" t="s">
        <v>33</v>
      </c>
      <c r="D6" s="22" t="s">
        <v>21</v>
      </c>
      <c r="E6" s="22" t="s">
        <v>22</v>
      </c>
      <c r="F6" s="23">
        <v>1234</v>
      </c>
      <c r="G6" s="23">
        <v>10</v>
      </c>
      <c r="H6" s="21">
        <v>2007</v>
      </c>
      <c r="I6" s="21">
        <v>2022</v>
      </c>
      <c r="J6" s="21">
        <f t="shared" ref="J6:J7" si="3">I6-H6</f>
        <v>15</v>
      </c>
      <c r="K6" s="21">
        <v>60</v>
      </c>
      <c r="L6" s="24">
        <v>0.1</v>
      </c>
      <c r="M6" s="25">
        <f t="shared" ref="M6:M7" si="4">(1-L6)/K6</f>
        <v>1.5000000000000001E-2</v>
      </c>
      <c r="N6" s="26">
        <v>1300</v>
      </c>
      <c r="O6" s="26">
        <f>N6*F6</f>
        <v>1604200</v>
      </c>
      <c r="P6" s="26">
        <f t="shared" si="0"/>
        <v>360945.00000000006</v>
      </c>
      <c r="Q6" s="26">
        <f t="shared" si="1"/>
        <v>1243255</v>
      </c>
      <c r="R6" s="27">
        <v>0</v>
      </c>
      <c r="S6" s="26">
        <f t="shared" si="2"/>
        <v>1243255</v>
      </c>
    </row>
    <row r="7" spans="2:19" ht="54" customHeight="1" x14ac:dyDescent="0.25">
      <c r="B7" s="21">
        <v>3</v>
      </c>
      <c r="C7" s="22" t="s">
        <v>34</v>
      </c>
      <c r="D7" s="22" t="s">
        <v>21</v>
      </c>
      <c r="E7" s="22" t="s">
        <v>22</v>
      </c>
      <c r="F7" s="23">
        <v>1234</v>
      </c>
      <c r="G7" s="23">
        <v>10</v>
      </c>
      <c r="H7" s="21">
        <v>2007</v>
      </c>
      <c r="I7" s="21">
        <v>2022</v>
      </c>
      <c r="J7" s="21">
        <f t="shared" si="3"/>
        <v>15</v>
      </c>
      <c r="K7" s="21">
        <v>60</v>
      </c>
      <c r="L7" s="24">
        <v>0.1</v>
      </c>
      <c r="M7" s="25">
        <f t="shared" si="4"/>
        <v>1.5000000000000001E-2</v>
      </c>
      <c r="N7" s="26">
        <v>1300</v>
      </c>
      <c r="O7" s="26">
        <f>N7*F7</f>
        <v>1604200</v>
      </c>
      <c r="P7" s="26">
        <f t="shared" si="0"/>
        <v>360945.00000000006</v>
      </c>
      <c r="Q7" s="26">
        <f t="shared" si="1"/>
        <v>1243255</v>
      </c>
      <c r="R7" s="27">
        <v>0</v>
      </c>
      <c r="S7" s="26">
        <f t="shared" si="2"/>
        <v>1243255</v>
      </c>
    </row>
    <row r="8" spans="2:19" x14ac:dyDescent="0.25">
      <c r="B8" s="33" t="s">
        <v>6</v>
      </c>
      <c r="C8" s="33"/>
      <c r="D8" s="33"/>
      <c r="E8" s="33"/>
      <c r="F8" s="11">
        <f>SUM(F5:F7)</f>
        <v>3702</v>
      </c>
      <c r="G8" s="28"/>
      <c r="H8" s="33"/>
      <c r="I8" s="33"/>
      <c r="J8" s="33"/>
      <c r="K8" s="33"/>
      <c r="L8" s="33"/>
      <c r="M8" s="33"/>
      <c r="N8" s="33"/>
      <c r="O8" s="4">
        <f>SUM(O5:O5)</f>
        <v>1604200</v>
      </c>
      <c r="P8" s="4"/>
      <c r="Q8" s="4">
        <f>SUM(Q5:Q5)</f>
        <v>1243255</v>
      </c>
      <c r="R8" s="4"/>
      <c r="S8" s="4">
        <f>SUM(S5:S7)</f>
        <v>3729765</v>
      </c>
    </row>
    <row r="9" spans="2:19" x14ac:dyDescent="0.25">
      <c r="B9" s="35" t="s">
        <v>20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2:19" x14ac:dyDescent="0.25">
      <c r="B10" s="29" t="s">
        <v>13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2:19" x14ac:dyDescent="0.25">
      <c r="B11" s="34" t="s">
        <v>37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2:19" x14ac:dyDescent="0.25">
      <c r="B12" s="36" t="s">
        <v>36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</row>
    <row r="13" spans="2:19" x14ac:dyDescent="0.25">
      <c r="B13" s="29" t="s">
        <v>32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</sheetData>
  <mergeCells count="8">
    <mergeCell ref="B12:S12"/>
    <mergeCell ref="B13:S13"/>
    <mergeCell ref="B3:S3"/>
    <mergeCell ref="B8:E8"/>
    <mergeCell ref="H8:N8"/>
    <mergeCell ref="B9:S9"/>
    <mergeCell ref="B10:S10"/>
    <mergeCell ref="B11:S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4"/>
      <c r="C5" s="14"/>
      <c r="D5" s="14"/>
      <c r="E5" s="15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9"/>
      <c r="C9" s="40"/>
      <c r="D9" s="41"/>
      <c r="E9" s="13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Sharma</cp:lastModifiedBy>
  <cp:lastPrinted>2022-01-07T08:12:53Z</cp:lastPrinted>
  <dcterms:created xsi:type="dcterms:W3CDTF">2021-09-16T11:33:35Z</dcterms:created>
  <dcterms:modified xsi:type="dcterms:W3CDTF">2022-05-10T07:02:55Z</dcterms:modified>
</cp:coreProperties>
</file>