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engineer4\Desktop\uploads\VIS(2022-23)-PL030-016-019\"/>
    </mc:Choice>
  </mc:AlternateContent>
  <xr:revisionPtr revIDLastSave="0" documentId="13_ncr:1_{2B575708-6CA1-4586-B21C-D56DE53A385E}" xr6:coauthVersionLast="47" xr6:coauthVersionMax="47" xr10:uidLastSave="{00000000-0000-0000-0000-000000000000}"/>
  <bookViews>
    <workbookView showVerticalScroll="0" xWindow="-120" yWindow="-120" windowWidth="21840" windowHeight="13140" activeTab="2" xr2:uid="{00000000-000D-0000-FFFF-FFFF00000000}"/>
  </bookViews>
  <sheets>
    <sheet name="Building" sheetId="1" r:id="rId1"/>
    <sheet name="Sheet3" sheetId="3" r:id="rId2"/>
    <sheet name=" Land_Details" sheetId="2" r:id="rId3"/>
  </sheets>
  <externalReferences>
    <externalReference r:id="rId4"/>
  </externalReferences>
  <definedNames>
    <definedName name="_xlnm.Print_Area" localSheetId="0">Building!$B$1:$T$18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2" l="1"/>
  <c r="P5" i="1"/>
  <c r="P6" i="1"/>
  <c r="P7" i="1"/>
  <c r="P8" i="1"/>
  <c r="P9" i="1"/>
  <c r="P10" i="1"/>
  <c r="P11" i="1"/>
  <c r="P12" i="1"/>
  <c r="P13" i="1"/>
  <c r="P4" i="1"/>
  <c r="Q7" i="1" l="1"/>
  <c r="R7" i="1" s="1"/>
  <c r="T7" i="1" s="1"/>
  <c r="F14" i="1"/>
  <c r="N5" i="1"/>
  <c r="N6" i="1"/>
  <c r="N7" i="1"/>
  <c r="N8" i="1"/>
  <c r="N9" i="1"/>
  <c r="N10" i="1"/>
  <c r="N11" i="1"/>
  <c r="N12" i="1"/>
  <c r="N13" i="1"/>
  <c r="K5" i="1"/>
  <c r="Q5" i="1" s="1"/>
  <c r="R5" i="1" s="1"/>
  <c r="T5" i="1" s="1"/>
  <c r="K6" i="1"/>
  <c r="Q6" i="1" s="1"/>
  <c r="R6" i="1" s="1"/>
  <c r="T6" i="1" s="1"/>
  <c r="K7" i="1"/>
  <c r="K8" i="1"/>
  <c r="Q8" i="1" s="1"/>
  <c r="R8" i="1" s="1"/>
  <c r="T8" i="1" s="1"/>
  <c r="K9" i="1"/>
  <c r="Q9" i="1" s="1"/>
  <c r="K10" i="1"/>
  <c r="Q10" i="1" s="1"/>
  <c r="K11" i="1"/>
  <c r="Q11" i="1" s="1"/>
  <c r="R11" i="1" s="1"/>
  <c r="T11" i="1" s="1"/>
  <c r="K12" i="1"/>
  <c r="Q12" i="1" s="1"/>
  <c r="R12" i="1" s="1"/>
  <c r="T12" i="1" s="1"/>
  <c r="K13" i="1"/>
  <c r="G7" i="1"/>
  <c r="G8" i="1"/>
  <c r="G9" i="1"/>
  <c r="G10" i="1"/>
  <c r="G11" i="1"/>
  <c r="G12" i="1"/>
  <c r="G13" i="1"/>
  <c r="G6" i="1"/>
  <c r="G5" i="1"/>
  <c r="G4" i="1"/>
  <c r="G14" i="1" s="1"/>
  <c r="U24" i="1"/>
  <c r="U20" i="1"/>
  <c r="E28" i="1"/>
  <c r="R10" i="1" l="1"/>
  <c r="T10" i="1" s="1"/>
  <c r="R9" i="1"/>
  <c r="T9" i="1" s="1"/>
  <c r="Q13" i="1"/>
  <c r="Q26" i="1"/>
  <c r="L26" i="1"/>
  <c r="L25" i="1"/>
  <c r="R13" i="1" l="1"/>
  <c r="P14" i="1"/>
  <c r="N4" i="1"/>
  <c r="T13" i="1" l="1"/>
  <c r="K4" i="1"/>
  <c r="Q4" i="1" l="1"/>
  <c r="R4" i="1" l="1"/>
  <c r="R14" i="1" s="1"/>
  <c r="Q14" i="1"/>
  <c r="T4" i="1" l="1"/>
  <c r="T14" i="1" s="1"/>
  <c r="G22" i="1" s="1"/>
  <c r="E29" i="1"/>
  <c r="L24" i="1"/>
  <c r="U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29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<sst xmlns="http://schemas.openxmlformats.org/spreadsheetml/2006/main" count="109" uniqueCount="89">
  <si>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</si>
  <si>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</si>
  <si>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</si>
  <si>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</si>
  <si>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</si>
  <si>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</si>
  <si>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</si>
  <si>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</si>
  <si>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</si>
  <si>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</si>
  <si>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</si>
  <si>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</si>
  <si>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Gross Replacement Value
(INR)</t>
  </si>
  <si>
    <t>Discounting Factor</t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</si>
  <si>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</si>
  <si>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</si>
  <si>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</si>
  <si>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</si>
  <si>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Remarks:</t>
  </si>
  <si>
    <t>RV</t>
  </si>
  <si>
    <t>DV</t>
  </si>
  <si>
    <t>Round off</t>
  </si>
  <si>
    <t>Land</t>
  </si>
  <si>
    <t>Building</t>
  </si>
  <si>
    <t>Total</t>
  </si>
  <si>
    <t>Rates Per sq.yds</t>
  </si>
  <si>
    <t xml:space="preserve"> </t>
  </si>
  <si>
    <t>30°16'32.7"N 78°02'47.2"E</t>
  </si>
  <si>
    <t>First Floor</t>
  </si>
  <si>
    <t>`Particular</t>
  </si>
  <si>
    <t>Sr. No.</t>
  </si>
  <si>
    <t xml:space="preserve"> Description of Items</t>
  </si>
  <si>
    <t>Assets Description including type of structure, foundation, height, roofing.</t>
  </si>
  <si>
    <t>Residual Life in years</t>
  </si>
  <si>
    <t xml:space="preserve">Built-up Area (Sq. mtr.) </t>
  </si>
  <si>
    <t>Building No. 1</t>
  </si>
  <si>
    <t>Plant Shed</t>
  </si>
  <si>
    <t>Building No. 2</t>
  </si>
  <si>
    <t>RCC-Office building</t>
  </si>
  <si>
    <t>Ground floor</t>
  </si>
  <si>
    <t xml:space="preserve">RCC </t>
  </si>
  <si>
    <t>First floor</t>
  </si>
  <si>
    <t>Building No. 3</t>
  </si>
  <si>
    <t>Building No. 4</t>
  </si>
  <si>
    <t>Plant Shed-DG Shed</t>
  </si>
  <si>
    <t>Building No. 5</t>
  </si>
  <si>
    <t>Plant Shed-Raw Material Godown</t>
  </si>
  <si>
    <t>Building No. 6</t>
  </si>
  <si>
    <t>RCC-watchman cabin</t>
  </si>
  <si>
    <t>Building No. 7</t>
  </si>
  <si>
    <t>Building No. 8</t>
  </si>
  <si>
    <t>RCC-canteen</t>
  </si>
  <si>
    <t>Building No. 9</t>
  </si>
  <si>
    <t>Site Development</t>
  </si>
  <si>
    <t>Complete Structure</t>
  </si>
  <si>
    <t>Office Building</t>
  </si>
  <si>
    <t>Plant Shed II</t>
  </si>
  <si>
    <t>Plant Shed I</t>
  </si>
  <si>
    <t>DG Shed</t>
  </si>
  <si>
    <t>Raw Material Godown</t>
  </si>
  <si>
    <t>Watchman Cabin</t>
  </si>
  <si>
    <t>Plant Shed III</t>
  </si>
  <si>
    <t>Canteen</t>
  </si>
  <si>
    <t>Plant Shed IV</t>
  </si>
  <si>
    <r>
      <t xml:space="preserve">Area
</t>
    </r>
    <r>
      <rPr>
        <b/>
        <i/>
        <sz val="11"/>
        <rFont val="Calibri"/>
        <family val="2"/>
        <scheme val="minor"/>
      </rPr>
      <t>(in sq.ft)</t>
    </r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</si>
  <si>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</si>
  <si>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t>BUILDING VALUATION OF M/S KISAN MOULDING LTD.| SILVASSA</t>
  </si>
  <si>
    <r>
      <t>2. All the structure that has been taken in the area statemnet belonging to M/S KISAN MOULDING LTD.</t>
    </r>
    <r>
      <rPr>
        <b/>
        <i/>
        <sz val="11"/>
        <color theme="1"/>
        <rFont val="Calibri"/>
        <family val="2"/>
        <scheme val="minor"/>
      </rPr>
      <t>(as per the documents provided by the client)</t>
    </r>
  </si>
  <si>
    <t>3. The valuation is done by considering the depreciated replacement cost approach.</t>
  </si>
  <si>
    <t>Bamboo Structure with Tarpaulin Covering</t>
  </si>
  <si>
    <t>RCC load bearing structure on beam column and 9'' brick walls</t>
  </si>
  <si>
    <t>Brick wall with GI Sheet roofing</t>
  </si>
  <si>
    <t>Brick wall with Tin Sheet roofing</t>
  </si>
  <si>
    <t>Steel structure with G.I. Sheet mounting</t>
  </si>
  <si>
    <t>Steel Structure with brick wall and GI Sheet roofing</t>
  </si>
  <si>
    <t>1. All the details pertaing to the building area statement such as area, floor, etc has been taken from the documents provided by the client and sample site measurement.</t>
  </si>
  <si>
    <t>Deed No.</t>
  </si>
  <si>
    <t>Deed I</t>
  </si>
  <si>
    <t>Deed II</t>
  </si>
  <si>
    <t>Deed III</t>
  </si>
  <si>
    <t>Date</t>
  </si>
  <si>
    <t>Owner</t>
  </si>
  <si>
    <t>M/s. Kisan Moulding Ltd.</t>
  </si>
  <si>
    <r>
      <t xml:space="preserve">Area
</t>
    </r>
    <r>
      <rPr>
        <b/>
        <i/>
        <sz val="11"/>
        <color theme="1"/>
        <rFont val="Calibri"/>
        <family val="2"/>
        <scheme val="minor"/>
      </rPr>
      <t xml:space="preserve"> (in sq.mtr.)</t>
    </r>
  </si>
  <si>
    <t>Survey No.</t>
  </si>
  <si>
    <t>108/1/12</t>
  </si>
  <si>
    <t>108/1/10</t>
  </si>
  <si>
    <t>108/1/6</t>
  </si>
  <si>
    <t>LAND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</si>
</sst>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1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44" fontId="0" fillId="0" borderId="0" xfId="0" applyNumberFormat="1"/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0" fontId="2" fillId="0" borderId="1" xfId="0" applyFont="1" applyBorder="1" applyAlignment="1">
      <alignment horizontal="center" vertical="center"/>
    </xf>
    <xf numFmtId="44" fontId="0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4" borderId="0" xfId="0" applyFill="1"/>
    <xf numFmtId="0" fontId="2" fillId="0" borderId="0" xfId="0" applyFont="1"/>
    <xf numFmtId="0" fontId="2" fillId="4" borderId="0" xfId="0" applyFont="1" applyFill="1"/>
    <xf numFmtId="166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166" fontId="0" fillId="5" borderId="1" xfId="1" applyNumberFormat="1" applyFont="1" applyFill="1" applyBorder="1" applyAlignment="1">
      <alignment horizontal="center" vertical="center"/>
    </xf>
    <xf numFmtId="9" fontId="0" fillId="5" borderId="1" xfId="2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10" xfId="0" applyBorder="1"/>
    <xf numFmtId="43" fontId="0" fillId="0" borderId="12" xfId="3" applyFont="1" applyBorder="1"/>
    <xf numFmtId="0" fontId="0" fillId="0" borderId="5" xfId="0" applyBorder="1" applyAlignment="1">
      <alignment horizontal="center"/>
    </xf>
    <xf numFmtId="0" fontId="2" fillId="0" borderId="6" xfId="0" applyFont="1" applyBorder="1"/>
    <xf numFmtId="0" fontId="11" fillId="0" borderId="7" xfId="0" applyFont="1" applyBorder="1" applyAlignment="1">
      <alignment horizontal="center" wrapText="1"/>
    </xf>
    <xf numFmtId="0" fontId="0" fillId="0" borderId="6" xfId="0" applyBorder="1"/>
    <xf numFmtId="43" fontId="0" fillId="0" borderId="8" xfId="3" applyFont="1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3" xfId="0" applyBorder="1" applyAlignment="1">
      <alignment horizontal="center" wrapText="1"/>
    </xf>
    <xf numFmtId="43" fontId="0" fillId="0" borderId="15" xfId="3" applyFont="1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 wrapText="1"/>
    </xf>
    <xf numFmtId="43" fontId="0" fillId="0" borderId="19" xfId="3" applyFont="1" applyBorder="1"/>
    <xf numFmtId="0" fontId="0" fillId="0" borderId="20" xfId="0" applyBorder="1" applyAlignment="1">
      <alignment horizontal="center"/>
    </xf>
    <xf numFmtId="0" fontId="0" fillId="0" borderId="21" xfId="0" applyBorder="1"/>
    <xf numFmtId="43" fontId="0" fillId="0" borderId="23" xfId="3" applyFont="1" applyBorder="1"/>
    <xf numFmtId="0" fontId="0" fillId="0" borderId="19" xfId="0" applyBorder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" fontId="0" fillId="5" borderId="4" xfId="0" applyNumberFormat="1" applyFill="1" applyBorder="1" applyAlignment="1">
      <alignment horizontal="center" vertical="center"/>
    </xf>
    <xf numFmtId="1" fontId="0" fillId="5" borderId="24" xfId="0" applyNumberFormat="1" applyFill="1" applyBorder="1" applyAlignment="1">
      <alignment horizontal="center" vertical="center"/>
    </xf>
    <xf numFmtId="164" fontId="0" fillId="0" borderId="1" xfId="3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0" fillId="0" borderId="1" xfId="3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wrapText="1"/>
    </xf>
    <xf numFmtId="0" fontId="0" fillId="7" borderId="11" xfId="0" applyFill="1" applyBorder="1" applyAlignment="1">
      <alignment horizontal="center" wrapText="1"/>
    </xf>
    <xf numFmtId="0" fontId="0" fillId="7" borderId="18" xfId="0" applyFill="1" applyBorder="1" applyAlignment="1">
      <alignment horizontal="center" wrapText="1"/>
    </xf>
    <xf numFmtId="0" fontId="0" fillId="7" borderId="22" xfId="0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3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2">
          <cell r="D12">
            <v>2152750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39"/>
  <sheetViews>
    <sheetView zoomScale="85" zoomScaleNormal="85" zoomScaleSheetLayoutView="85" workbookViewId="0">
      <selection activeCell="U13" sqref="U13"/>
    </sheetView>
  </sheetViews>
  <sheetFormatPr defaultRowHeight="15" x14ac:dyDescent="0.25"/>
  <cols>
    <col min="1" max="1" width="7.85546875" customWidth="1"/>
    <col min="2" max="2" width="7.28515625" bestFit="1" customWidth="1"/>
    <col min="3" max="3" width="18.85546875" bestFit="1" customWidth="1"/>
    <col min="4" max="4" width="24.5703125" style="53" customWidth="1"/>
    <col min="5" max="5" width="32.140625" style="12" customWidth="1"/>
    <col min="6" max="6" width="10.5703125" style="54" hidden="1" customWidth="1"/>
    <col min="7" max="7" width="11.5703125" customWidth="1"/>
    <col min="8" max="8" width="7" bestFit="1" customWidth="1"/>
    <col min="9" max="9" width="11.42578125" bestFit="1" customWidth="1"/>
    <col min="10" max="10" width="9" hidden="1" customWidth="1"/>
    <col min="11" max="11" width="9.7109375" hidden="1" customWidth="1"/>
    <col min="12" max="12" width="14.42578125" hidden="1" customWidth="1"/>
    <col min="13" max="13" width="7.7109375" hidden="1" customWidth="1"/>
    <col min="14" max="14" width="14.42578125" hidden="1" customWidth="1"/>
    <col min="15" max="15" width="10.85546875" bestFit="1" customWidth="1"/>
    <col min="16" max="16" width="14.42578125" customWidth="1"/>
    <col min="17" max="17" width="14.42578125" hidden="1" customWidth="1"/>
    <col min="18" max="18" width="13.42578125" hidden="1" customWidth="1"/>
    <col min="19" max="19" width="10.85546875" hidden="1" customWidth="1"/>
    <col min="20" max="20" width="13.42578125" bestFit="1" customWidth="1"/>
    <col min="21" max="21" width="17" bestFit="1" customWidth="1"/>
    <col min="22" max="22" width="14.28515625" hidden="1" customWidth="1"/>
    <col min="23" max="23" width="14.28515625" bestFit="1" customWidth="1"/>
  </cols>
  <sheetData>
    <row r="2" spans="2:23" ht="15.75" customHeight="1" x14ac:dyDescent="0.25">
      <c r="B2" s="59" t="s">
        <v>66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1"/>
    </row>
    <row r="3" spans="2:23" s="10" customFormat="1" ht="60" x14ac:dyDescent="0.25">
      <c r="B3" s="8" t="s">
        <v>0</v>
      </c>
      <c r="C3" s="8" t="s">
        <v>1</v>
      </c>
      <c r="D3" s="9" t="s">
        <v>29</v>
      </c>
      <c r="E3" s="9" t="s">
        <v>5</v>
      </c>
      <c r="F3" s="9" t="s">
        <v>65</v>
      </c>
      <c r="G3" s="9" t="s">
        <v>64</v>
      </c>
      <c r="H3" s="9" t="s">
        <v>14</v>
      </c>
      <c r="I3" s="9" t="s">
        <v>3</v>
      </c>
      <c r="J3" s="9" t="s">
        <v>4</v>
      </c>
      <c r="K3" s="9" t="s">
        <v>15</v>
      </c>
      <c r="L3" s="9" t="s">
        <v>16</v>
      </c>
      <c r="M3" s="9" t="s">
        <v>6</v>
      </c>
      <c r="N3" s="9" t="s">
        <v>8</v>
      </c>
      <c r="O3" s="9" t="s">
        <v>17</v>
      </c>
      <c r="P3" s="9" t="s">
        <v>12</v>
      </c>
      <c r="Q3" s="9" t="s">
        <v>9</v>
      </c>
      <c r="R3" s="9" t="s">
        <v>10</v>
      </c>
      <c r="S3" s="9" t="s">
        <v>13</v>
      </c>
      <c r="T3" s="9" t="s">
        <v>11</v>
      </c>
    </row>
    <row r="4" spans="2:23" ht="30" x14ac:dyDescent="0.25">
      <c r="B4" s="18">
        <v>1</v>
      </c>
      <c r="C4" s="18" t="s">
        <v>54</v>
      </c>
      <c r="D4" s="19" t="s">
        <v>57</v>
      </c>
      <c r="E4" s="69" t="s">
        <v>73</v>
      </c>
      <c r="F4" s="20">
        <v>1534.37</v>
      </c>
      <c r="G4" s="20">
        <f>F4*10.7639</f>
        <v>16515.805242999999</v>
      </c>
      <c r="H4" s="20">
        <v>31</v>
      </c>
      <c r="I4" s="18">
        <v>2001</v>
      </c>
      <c r="J4" s="18">
        <v>2022</v>
      </c>
      <c r="K4" s="18">
        <f>J4-I4</f>
        <v>21</v>
      </c>
      <c r="L4" s="18">
        <v>45</v>
      </c>
      <c r="M4" s="21">
        <v>0.1</v>
      </c>
      <c r="N4" s="22">
        <f>(1-M4)/L4</f>
        <v>0.02</v>
      </c>
      <c r="O4" s="23">
        <v>1800</v>
      </c>
      <c r="P4" s="23">
        <f>O4*G4</f>
        <v>29728449.437399998</v>
      </c>
      <c r="Q4" s="23">
        <f t="shared" ref="Q4:Q13" si="0">P4*N4*K4</f>
        <v>12485948.763707999</v>
      </c>
      <c r="R4" s="23">
        <f t="shared" ref="R4:R13" si="1">MAX(P4-Q4,0)</f>
        <v>17242500.673691999</v>
      </c>
      <c r="S4" s="24">
        <v>0</v>
      </c>
      <c r="T4" s="23">
        <f t="shared" ref="T4:T13" si="2">IF(R4&gt;M4*P4,R4*(1-S4),P4*M4)</f>
        <v>17242500.673691999</v>
      </c>
      <c r="U4" s="7">
        <f>T4/O4</f>
        <v>9579.1670409399994</v>
      </c>
      <c r="V4" s="1"/>
      <c r="W4" s="1"/>
    </row>
    <row r="5" spans="2:23" ht="45" x14ac:dyDescent="0.25">
      <c r="B5" s="18">
        <v>2</v>
      </c>
      <c r="C5" s="18" t="s">
        <v>2</v>
      </c>
      <c r="D5" s="19" t="s">
        <v>55</v>
      </c>
      <c r="E5" s="69" t="s">
        <v>70</v>
      </c>
      <c r="F5" s="68">
        <v>556</v>
      </c>
      <c r="G5" s="55">
        <f>F5*10.7639</f>
        <v>5984.7284</v>
      </c>
      <c r="H5" s="20">
        <v>17</v>
      </c>
      <c r="I5" s="18">
        <v>2001</v>
      </c>
      <c r="J5" s="18">
        <v>2022</v>
      </c>
      <c r="K5" s="18">
        <f t="shared" ref="K5:K13" si="3">J5-I5</f>
        <v>21</v>
      </c>
      <c r="L5" s="18">
        <v>60</v>
      </c>
      <c r="M5" s="21">
        <v>0.1</v>
      </c>
      <c r="N5" s="22">
        <f t="shared" ref="N5:N13" si="4">(1-M5)/L5</f>
        <v>1.5000000000000001E-2</v>
      </c>
      <c r="O5" s="23">
        <v>1000</v>
      </c>
      <c r="P5" s="23">
        <f t="shared" ref="P5:P13" si="5">O5*G5</f>
        <v>5984728.4000000004</v>
      </c>
      <c r="Q5" s="23">
        <f t="shared" si="0"/>
        <v>1885189.4460000002</v>
      </c>
      <c r="R5" s="23">
        <f t="shared" si="1"/>
        <v>4099538.9539999999</v>
      </c>
      <c r="S5" s="24">
        <v>0</v>
      </c>
      <c r="T5" s="23">
        <f t="shared" si="2"/>
        <v>4099538.9539999999</v>
      </c>
      <c r="U5" s="7"/>
      <c r="V5" s="1"/>
      <c r="W5" s="1"/>
    </row>
    <row r="6" spans="2:23" ht="30" x14ac:dyDescent="0.25">
      <c r="B6" s="18">
        <v>3</v>
      </c>
      <c r="C6" s="18" t="s">
        <v>28</v>
      </c>
      <c r="D6" s="19" t="s">
        <v>55</v>
      </c>
      <c r="E6" s="69" t="s">
        <v>70</v>
      </c>
      <c r="F6" s="57">
        <v>213</v>
      </c>
      <c r="G6" s="55">
        <f>F6*10.7639</f>
        <v>2292.7107000000001</v>
      </c>
      <c r="H6" s="20">
        <v>17</v>
      </c>
      <c r="I6" s="18">
        <v>2001</v>
      </c>
      <c r="J6" s="18">
        <v>2022</v>
      </c>
      <c r="K6" s="18">
        <f t="shared" si="3"/>
        <v>21</v>
      </c>
      <c r="L6" s="18">
        <v>60</v>
      </c>
      <c r="M6" s="21">
        <v>0.1</v>
      </c>
      <c r="N6" s="22">
        <f t="shared" si="4"/>
        <v>1.5000000000000001E-2</v>
      </c>
      <c r="O6" s="23">
        <v>1000</v>
      </c>
      <c r="P6" s="23">
        <f t="shared" si="5"/>
        <v>2292710.7000000002</v>
      </c>
      <c r="Q6" s="23">
        <f t="shared" si="0"/>
        <v>722203.87050000008</v>
      </c>
      <c r="R6" s="23">
        <f t="shared" si="1"/>
        <v>1570506.8295</v>
      </c>
      <c r="S6" s="24">
        <v>0</v>
      </c>
      <c r="T6" s="23">
        <f t="shared" si="2"/>
        <v>1570506.8295</v>
      </c>
      <c r="U6" s="7"/>
      <c r="V6" s="1"/>
      <c r="W6" s="1"/>
    </row>
    <row r="7" spans="2:23" x14ac:dyDescent="0.25">
      <c r="B7" s="18">
        <v>4</v>
      </c>
      <c r="C7" s="18" t="s">
        <v>54</v>
      </c>
      <c r="D7" s="19" t="s">
        <v>56</v>
      </c>
      <c r="E7" s="69" t="s">
        <v>72</v>
      </c>
      <c r="F7" s="56">
        <v>174</v>
      </c>
      <c r="G7" s="55">
        <f t="shared" ref="G7:G13" si="6">F7*10.7639</f>
        <v>1872.9186</v>
      </c>
      <c r="H7" s="20">
        <v>17</v>
      </c>
      <c r="I7" s="18">
        <v>2001</v>
      </c>
      <c r="J7" s="18">
        <v>2022</v>
      </c>
      <c r="K7" s="18">
        <f t="shared" si="3"/>
        <v>21</v>
      </c>
      <c r="L7" s="18">
        <v>45</v>
      </c>
      <c r="M7" s="21">
        <v>0.1</v>
      </c>
      <c r="N7" s="22">
        <f t="shared" si="4"/>
        <v>0.02</v>
      </c>
      <c r="O7" s="23">
        <v>900</v>
      </c>
      <c r="P7" s="23">
        <f t="shared" si="5"/>
        <v>1685626.74</v>
      </c>
      <c r="Q7" s="23">
        <f t="shared" si="0"/>
        <v>707963.23080000002</v>
      </c>
      <c r="R7" s="23">
        <f t="shared" si="1"/>
        <v>977663.50919999997</v>
      </c>
      <c r="S7" s="24">
        <v>0</v>
      </c>
      <c r="T7" s="23">
        <f t="shared" si="2"/>
        <v>977663.50919999997</v>
      </c>
      <c r="U7" s="7"/>
      <c r="V7" s="1"/>
      <c r="W7" s="1"/>
    </row>
    <row r="8" spans="2:23" x14ac:dyDescent="0.25">
      <c r="B8" s="18">
        <v>5</v>
      </c>
      <c r="C8" s="18" t="s">
        <v>54</v>
      </c>
      <c r="D8" s="19" t="s">
        <v>58</v>
      </c>
      <c r="E8" s="69" t="s">
        <v>71</v>
      </c>
      <c r="F8" s="20">
        <v>34</v>
      </c>
      <c r="G8" s="55">
        <f t="shared" si="6"/>
        <v>365.9726</v>
      </c>
      <c r="H8" s="20">
        <v>19</v>
      </c>
      <c r="I8" s="18">
        <v>2001</v>
      </c>
      <c r="J8" s="18">
        <v>2022</v>
      </c>
      <c r="K8" s="18">
        <f t="shared" si="3"/>
        <v>21</v>
      </c>
      <c r="L8" s="18">
        <v>45</v>
      </c>
      <c r="M8" s="21">
        <v>0.1</v>
      </c>
      <c r="N8" s="22">
        <f t="shared" si="4"/>
        <v>0.02</v>
      </c>
      <c r="O8" s="23">
        <v>900</v>
      </c>
      <c r="P8" s="23">
        <f t="shared" si="5"/>
        <v>329375.34000000003</v>
      </c>
      <c r="Q8" s="23">
        <f t="shared" si="0"/>
        <v>138337.64280000003</v>
      </c>
      <c r="R8" s="23">
        <f t="shared" si="1"/>
        <v>191037.6972</v>
      </c>
      <c r="S8" s="24">
        <v>0</v>
      </c>
      <c r="T8" s="23">
        <f t="shared" si="2"/>
        <v>191037.6972</v>
      </c>
      <c r="U8" s="7"/>
      <c r="V8" s="1"/>
      <c r="W8" s="1"/>
    </row>
    <row r="9" spans="2:23" ht="30" x14ac:dyDescent="0.25">
      <c r="B9" s="18">
        <v>6</v>
      </c>
      <c r="C9" s="18" t="s">
        <v>54</v>
      </c>
      <c r="D9" s="19" t="s">
        <v>59</v>
      </c>
      <c r="E9" s="69" t="s">
        <v>74</v>
      </c>
      <c r="F9" s="20">
        <v>54</v>
      </c>
      <c r="G9" s="55">
        <f t="shared" si="6"/>
        <v>581.25059999999996</v>
      </c>
      <c r="H9" s="20">
        <v>40</v>
      </c>
      <c r="I9" s="18">
        <v>2001</v>
      </c>
      <c r="J9" s="18">
        <v>2022</v>
      </c>
      <c r="K9" s="18">
        <f t="shared" si="3"/>
        <v>21</v>
      </c>
      <c r="L9" s="18">
        <v>45</v>
      </c>
      <c r="M9" s="21">
        <v>0.1</v>
      </c>
      <c r="N9" s="22">
        <f t="shared" si="4"/>
        <v>0.02</v>
      </c>
      <c r="O9" s="23">
        <v>1900</v>
      </c>
      <c r="P9" s="23">
        <f t="shared" si="5"/>
        <v>1104376.1399999999</v>
      </c>
      <c r="Q9" s="23">
        <f t="shared" si="0"/>
        <v>463837.97879999998</v>
      </c>
      <c r="R9" s="23">
        <f t="shared" si="1"/>
        <v>640538.16119999997</v>
      </c>
      <c r="S9" s="24">
        <v>0</v>
      </c>
      <c r="T9" s="23">
        <f t="shared" si="2"/>
        <v>640538.16119999997</v>
      </c>
      <c r="U9" s="7"/>
      <c r="V9" s="1"/>
      <c r="W9" s="1"/>
    </row>
    <row r="10" spans="2:23" x14ac:dyDescent="0.25">
      <c r="B10" s="18">
        <v>7</v>
      </c>
      <c r="C10" s="18" t="s">
        <v>2</v>
      </c>
      <c r="D10" s="19" t="s">
        <v>60</v>
      </c>
      <c r="E10" s="69" t="s">
        <v>71</v>
      </c>
      <c r="F10" s="20">
        <v>16</v>
      </c>
      <c r="G10" s="55">
        <f t="shared" si="6"/>
        <v>172.22239999999999</v>
      </c>
      <c r="H10" s="20">
        <v>9.5</v>
      </c>
      <c r="I10" s="18">
        <v>2001</v>
      </c>
      <c r="J10" s="18">
        <v>2022</v>
      </c>
      <c r="K10" s="18">
        <f t="shared" si="3"/>
        <v>21</v>
      </c>
      <c r="L10" s="18">
        <v>60</v>
      </c>
      <c r="M10" s="21">
        <v>0.1</v>
      </c>
      <c r="N10" s="22">
        <f t="shared" si="4"/>
        <v>1.5000000000000001E-2</v>
      </c>
      <c r="O10" s="23">
        <v>750</v>
      </c>
      <c r="P10" s="23">
        <f t="shared" si="5"/>
        <v>129166.79999999999</v>
      </c>
      <c r="Q10" s="23">
        <f t="shared" si="0"/>
        <v>40687.542000000001</v>
      </c>
      <c r="R10" s="23">
        <f t="shared" si="1"/>
        <v>88479.257999999987</v>
      </c>
      <c r="S10" s="24">
        <v>0</v>
      </c>
      <c r="T10" s="23">
        <f t="shared" si="2"/>
        <v>88479.257999999987</v>
      </c>
      <c r="U10" s="7"/>
      <c r="V10" s="1"/>
      <c r="W10" s="1"/>
    </row>
    <row r="11" spans="2:23" x14ac:dyDescent="0.25">
      <c r="B11" s="18">
        <v>8</v>
      </c>
      <c r="C11" s="18" t="s">
        <v>54</v>
      </c>
      <c r="D11" s="19" t="s">
        <v>61</v>
      </c>
      <c r="E11" s="69" t="s">
        <v>71</v>
      </c>
      <c r="F11" s="20">
        <v>776</v>
      </c>
      <c r="G11" s="55">
        <f t="shared" si="6"/>
        <v>8352.786399999999</v>
      </c>
      <c r="H11" s="20">
        <v>20</v>
      </c>
      <c r="I11" s="18">
        <v>2001</v>
      </c>
      <c r="J11" s="18">
        <v>2022</v>
      </c>
      <c r="K11" s="18">
        <f t="shared" si="3"/>
        <v>21</v>
      </c>
      <c r="L11" s="18">
        <v>45</v>
      </c>
      <c r="M11" s="21">
        <v>0.1</v>
      </c>
      <c r="N11" s="22">
        <f t="shared" si="4"/>
        <v>0.02</v>
      </c>
      <c r="O11" s="23">
        <v>1000</v>
      </c>
      <c r="P11" s="23">
        <f t="shared" si="5"/>
        <v>8352786.3999999994</v>
      </c>
      <c r="Q11" s="23">
        <f t="shared" si="0"/>
        <v>3508170.2880000002</v>
      </c>
      <c r="R11" s="23">
        <f t="shared" si="1"/>
        <v>4844616.1119999997</v>
      </c>
      <c r="S11" s="24">
        <v>0</v>
      </c>
      <c r="T11" s="23">
        <f t="shared" si="2"/>
        <v>4844616.1119999997</v>
      </c>
      <c r="U11" s="7"/>
      <c r="V11" s="1"/>
      <c r="W11" s="1"/>
    </row>
    <row r="12" spans="2:23" ht="30" x14ac:dyDescent="0.25">
      <c r="B12" s="18">
        <v>9</v>
      </c>
      <c r="C12" s="18" t="s">
        <v>2</v>
      </c>
      <c r="D12" s="19" t="s">
        <v>62</v>
      </c>
      <c r="E12" s="69" t="s">
        <v>70</v>
      </c>
      <c r="F12" s="20">
        <v>85</v>
      </c>
      <c r="G12" s="55">
        <f t="shared" si="6"/>
        <v>914.93149999999991</v>
      </c>
      <c r="H12" s="20">
        <v>9</v>
      </c>
      <c r="I12" s="18">
        <v>2001</v>
      </c>
      <c r="J12" s="18">
        <v>2022</v>
      </c>
      <c r="K12" s="18">
        <f t="shared" si="3"/>
        <v>21</v>
      </c>
      <c r="L12" s="18">
        <v>60</v>
      </c>
      <c r="M12" s="21">
        <v>0.1</v>
      </c>
      <c r="N12" s="22">
        <f t="shared" si="4"/>
        <v>1.5000000000000001E-2</v>
      </c>
      <c r="O12" s="23">
        <v>1000</v>
      </c>
      <c r="P12" s="23">
        <f t="shared" si="5"/>
        <v>914931.49999999988</v>
      </c>
      <c r="Q12" s="23">
        <f t="shared" si="0"/>
        <v>288203.42249999999</v>
      </c>
      <c r="R12" s="23">
        <f t="shared" si="1"/>
        <v>626728.0774999999</v>
      </c>
      <c r="S12" s="24">
        <v>0</v>
      </c>
      <c r="T12" s="23">
        <f t="shared" si="2"/>
        <v>626728.0774999999</v>
      </c>
      <c r="U12" s="7"/>
      <c r="V12" s="1"/>
      <c r="W12" s="1"/>
    </row>
    <row r="13" spans="2:23" ht="30" x14ac:dyDescent="0.25">
      <c r="B13" s="18">
        <v>10</v>
      </c>
      <c r="C13" s="51" t="s">
        <v>54</v>
      </c>
      <c r="D13" s="52" t="s">
        <v>63</v>
      </c>
      <c r="E13" s="69" t="s">
        <v>69</v>
      </c>
      <c r="F13" s="20">
        <v>416</v>
      </c>
      <c r="G13" s="55">
        <f t="shared" si="6"/>
        <v>4477.7824000000001</v>
      </c>
      <c r="H13" s="20">
        <v>23</v>
      </c>
      <c r="I13" s="18">
        <v>2001</v>
      </c>
      <c r="J13" s="18">
        <v>2022</v>
      </c>
      <c r="K13" s="18">
        <f t="shared" si="3"/>
        <v>21</v>
      </c>
      <c r="L13" s="18">
        <v>45</v>
      </c>
      <c r="M13" s="21">
        <v>0.1</v>
      </c>
      <c r="N13" s="22">
        <f t="shared" si="4"/>
        <v>0.02</v>
      </c>
      <c r="O13" s="23">
        <v>250</v>
      </c>
      <c r="P13" s="23">
        <f t="shared" si="5"/>
        <v>1119445.6000000001</v>
      </c>
      <c r="Q13" s="23">
        <f t="shared" si="0"/>
        <v>470167.15200000006</v>
      </c>
      <c r="R13" s="23">
        <f t="shared" si="1"/>
        <v>649278.44800000009</v>
      </c>
      <c r="S13" s="24">
        <v>0</v>
      </c>
      <c r="T13" s="23">
        <f t="shared" si="2"/>
        <v>649278.44800000009</v>
      </c>
      <c r="U13" s="7"/>
      <c r="V13" s="1"/>
      <c r="W13" s="1"/>
    </row>
    <row r="14" spans="2:23" x14ac:dyDescent="0.25">
      <c r="B14" s="62" t="s">
        <v>7</v>
      </c>
      <c r="C14" s="62"/>
      <c r="D14" s="62"/>
      <c r="E14" s="62"/>
      <c r="F14" s="11">
        <f>SUM(F4:F13)</f>
        <v>3858.37</v>
      </c>
      <c r="G14" s="11">
        <f>SUM(G4:G13)</f>
        <v>41531.108842999995</v>
      </c>
      <c r="H14" s="6"/>
      <c r="I14" s="62"/>
      <c r="J14" s="62"/>
      <c r="K14" s="62"/>
      <c r="L14" s="62"/>
      <c r="M14" s="62"/>
      <c r="N14" s="62"/>
      <c r="O14" s="62"/>
      <c r="P14" s="4">
        <f>SUM(P4:P13)</f>
        <v>51641597.057400003</v>
      </c>
      <c r="Q14" s="4">
        <f>SUM(Q4:Q13)</f>
        <v>20710709.337107997</v>
      </c>
      <c r="R14" s="4">
        <f>SUM(R4:R13)</f>
        <v>30930887.720291998</v>
      </c>
      <c r="S14" s="4"/>
      <c r="T14" s="4">
        <f>SUM(T4:T13)</f>
        <v>30930887.720291998</v>
      </c>
      <c r="U14" s="7"/>
    </row>
    <row r="15" spans="2:23" x14ac:dyDescent="0.25">
      <c r="B15" s="64" t="s">
        <v>18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7"/>
    </row>
    <row r="16" spans="2:23" x14ac:dyDescent="0.25">
      <c r="B16" s="58" t="s">
        <v>75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7"/>
    </row>
    <row r="17" spans="2:23" x14ac:dyDescent="0.25">
      <c r="B17" s="63" t="s">
        <v>67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7"/>
    </row>
    <row r="18" spans="2:23" x14ac:dyDescent="0.25">
      <c r="B18" s="58" t="s">
        <v>68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7"/>
    </row>
    <row r="19" spans="2:23" x14ac:dyDescent="0.25">
      <c r="U19" s="7"/>
    </row>
    <row r="20" spans="2:23" x14ac:dyDescent="0.25">
      <c r="U20" s="7">
        <f>2152750+267160</f>
        <v>2419910</v>
      </c>
    </row>
    <row r="21" spans="2:23" x14ac:dyDescent="0.25">
      <c r="U21" s="7"/>
    </row>
    <row r="22" spans="2:23" x14ac:dyDescent="0.25">
      <c r="G22" s="3">
        <f>T14/G14</f>
        <v>744.76431239098383</v>
      </c>
      <c r="U22" s="7"/>
    </row>
    <row r="23" spans="2:23" x14ac:dyDescent="0.25">
      <c r="P23" s="15" t="s">
        <v>25</v>
      </c>
      <c r="Q23" s="7">
        <v>25000</v>
      </c>
      <c r="U23" s="7"/>
    </row>
    <row r="24" spans="2:23" x14ac:dyDescent="0.25">
      <c r="K24" s="15" t="s">
        <v>24</v>
      </c>
      <c r="L24" s="3">
        <f>T4+[1]Sheet1!$D$12</f>
        <v>19395250.673691999</v>
      </c>
      <c r="M24" t="s">
        <v>21</v>
      </c>
      <c r="N24" s="7">
        <v>2470000</v>
      </c>
      <c r="P24" s="15" t="s">
        <v>22</v>
      </c>
      <c r="Q24" s="7">
        <v>2152750</v>
      </c>
      <c r="U24" s="7">
        <f>0.75*2400000</f>
        <v>1800000</v>
      </c>
    </row>
    <row r="25" spans="2:23" x14ac:dyDescent="0.25">
      <c r="K25" s="15" t="s">
        <v>19</v>
      </c>
      <c r="L25" s="3">
        <f>0.85*N24</f>
        <v>2099500</v>
      </c>
      <c r="P25" s="15" t="s">
        <v>23</v>
      </c>
      <c r="Q25" s="7">
        <v>320592</v>
      </c>
      <c r="U25" s="7"/>
    </row>
    <row r="26" spans="2:23" x14ac:dyDescent="0.25">
      <c r="K26" s="15" t="s">
        <v>20</v>
      </c>
      <c r="L26" s="3">
        <f>0.75*N24</f>
        <v>1852500</v>
      </c>
      <c r="P26" s="15" t="s">
        <v>24</v>
      </c>
      <c r="Q26" s="3">
        <f>SUM(Q24:Q25)</f>
        <v>2473342</v>
      </c>
      <c r="U26" s="7"/>
    </row>
    <row r="27" spans="2:23" x14ac:dyDescent="0.25">
      <c r="U27" s="7"/>
    </row>
    <row r="28" spans="2:23" x14ac:dyDescent="0.25">
      <c r="E28" s="12">
        <f>86.11*25000</f>
        <v>2152750</v>
      </c>
      <c r="U28" s="7"/>
    </row>
    <row r="29" spans="2:23" x14ac:dyDescent="0.25">
      <c r="E29" s="16">
        <f>E28+T4</f>
        <v>19395250.673691999</v>
      </c>
    </row>
    <row r="30" spans="2:23" x14ac:dyDescent="0.25">
      <c r="E30" s="17" t="s">
        <v>26</v>
      </c>
      <c r="U30" s="5"/>
      <c r="V30" s="3"/>
      <c r="W30" s="3"/>
    </row>
    <row r="31" spans="2:23" x14ac:dyDescent="0.25">
      <c r="I31" t="s">
        <v>27</v>
      </c>
      <c r="K31" s="14"/>
      <c r="P31" s="13"/>
    </row>
    <row r="39" ht="15" customHeight="1" x14ac:dyDescent="0.25"/>
  </sheetData>
  <mergeCells count="7">
    <mergeCell ref="B18:T18"/>
    <mergeCell ref="B2:T2"/>
    <mergeCell ref="B14:E14"/>
    <mergeCell ref="I14:O14"/>
    <mergeCell ref="B16:T16"/>
    <mergeCell ref="B17:T17"/>
    <mergeCell ref="B15:T15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H17"/>
  <sheetViews>
    <sheetView topLeftCell="A4" zoomScale="70" zoomScaleNormal="70" workbookViewId="0">
      <selection activeCell="O11" sqref="O11"/>
    </sheetView>
  </sheetViews>
  <sheetFormatPr defaultRowHeight="15" x14ac:dyDescent="0.25"/>
  <cols>
    <col min="4" max="4" width="14.85546875" customWidth="1"/>
    <col min="5" max="5" width="15.28515625" customWidth="1"/>
    <col min="6" max="6" width="16" customWidth="1"/>
    <col min="7" max="7" width="18" customWidth="1"/>
    <col min="8" max="8" width="21.85546875" customWidth="1"/>
  </cols>
  <sheetData>
    <row r="4" spans="4:8" ht="15.75" thickBot="1" x14ac:dyDescent="0.3"/>
    <row r="5" spans="4:8" ht="165" x14ac:dyDescent="0.25">
      <c r="D5" s="25" t="s">
        <v>30</v>
      </c>
      <c r="E5" s="26" t="s">
        <v>31</v>
      </c>
      <c r="F5" s="27" t="s">
        <v>32</v>
      </c>
      <c r="G5" s="28" t="s">
        <v>33</v>
      </c>
      <c r="H5" s="29" t="s">
        <v>34</v>
      </c>
    </row>
    <row r="6" spans="4:8" ht="30.75" thickBot="1" x14ac:dyDescent="0.3">
      <c r="D6" s="30">
        <v>1</v>
      </c>
      <c r="E6" s="31" t="s">
        <v>35</v>
      </c>
      <c r="F6" s="71" t="s">
        <v>36</v>
      </c>
      <c r="G6" s="32">
        <v>15</v>
      </c>
      <c r="H6" s="33">
        <v>1534.37</v>
      </c>
    </row>
    <row r="7" spans="4:8" ht="45" x14ac:dyDescent="0.25">
      <c r="D7" s="34">
        <v>2</v>
      </c>
      <c r="E7" s="35" t="s">
        <v>37</v>
      </c>
      <c r="F7" s="36" t="s">
        <v>38</v>
      </c>
      <c r="G7" s="37"/>
      <c r="H7" s="38"/>
    </row>
    <row r="8" spans="4:8" x14ac:dyDescent="0.25">
      <c r="D8" s="39"/>
      <c r="E8" s="40" t="s">
        <v>39</v>
      </c>
      <c r="F8" s="70" t="s">
        <v>40</v>
      </c>
      <c r="G8" s="40">
        <v>45</v>
      </c>
      <c r="H8" s="42">
        <v>556.80999999999995</v>
      </c>
    </row>
    <row r="9" spans="4:8" ht="15.75" thickBot="1" x14ac:dyDescent="0.3">
      <c r="D9" s="43"/>
      <c r="E9" s="44" t="s">
        <v>41</v>
      </c>
      <c r="F9" s="72" t="s">
        <v>40</v>
      </c>
      <c r="G9" s="44">
        <v>45</v>
      </c>
      <c r="H9" s="46">
        <v>213.08</v>
      </c>
    </row>
    <row r="10" spans="4:8" ht="30" x14ac:dyDescent="0.25">
      <c r="D10" s="47">
        <v>3</v>
      </c>
      <c r="E10" s="48" t="s">
        <v>42</v>
      </c>
      <c r="F10" s="73" t="s">
        <v>36</v>
      </c>
      <c r="G10" s="48">
        <v>15</v>
      </c>
      <c r="H10" s="49">
        <v>174.37</v>
      </c>
    </row>
    <row r="11" spans="4:8" ht="45" x14ac:dyDescent="0.25">
      <c r="D11" s="39">
        <v>4</v>
      </c>
      <c r="E11" s="40" t="s">
        <v>43</v>
      </c>
      <c r="F11" s="70" t="s">
        <v>44</v>
      </c>
      <c r="G11" s="40">
        <v>15</v>
      </c>
      <c r="H11" s="42">
        <v>34</v>
      </c>
    </row>
    <row r="12" spans="4:8" ht="75" x14ac:dyDescent="0.25">
      <c r="D12" s="39">
        <v>5</v>
      </c>
      <c r="E12" s="40" t="s">
        <v>45</v>
      </c>
      <c r="F12" s="70" t="s">
        <v>46</v>
      </c>
      <c r="G12" s="40">
        <v>15</v>
      </c>
      <c r="H12" s="42">
        <v>54</v>
      </c>
    </row>
    <row r="13" spans="4:8" ht="45" x14ac:dyDescent="0.25">
      <c r="D13" s="39">
        <v>6</v>
      </c>
      <c r="E13" s="40" t="s">
        <v>47</v>
      </c>
      <c r="F13" s="41" t="s">
        <v>48</v>
      </c>
      <c r="G13" s="40">
        <v>45</v>
      </c>
      <c r="H13" s="42">
        <v>16</v>
      </c>
    </row>
    <row r="14" spans="4:8" ht="30" x14ac:dyDescent="0.25">
      <c r="D14" s="39">
        <v>7</v>
      </c>
      <c r="E14" s="40" t="s">
        <v>49</v>
      </c>
      <c r="F14" s="70" t="s">
        <v>36</v>
      </c>
      <c r="G14" s="40">
        <v>15</v>
      </c>
      <c r="H14" s="42">
        <v>776</v>
      </c>
    </row>
    <row r="15" spans="4:8" ht="30" x14ac:dyDescent="0.25">
      <c r="D15" s="39">
        <v>8</v>
      </c>
      <c r="E15" s="40" t="s">
        <v>50</v>
      </c>
      <c r="F15" s="41" t="s">
        <v>51</v>
      </c>
      <c r="G15" s="40">
        <v>45</v>
      </c>
      <c r="H15" s="42">
        <v>85.15</v>
      </c>
    </row>
    <row r="16" spans="4:8" ht="30" x14ac:dyDescent="0.25">
      <c r="D16" s="39">
        <v>9</v>
      </c>
      <c r="E16" s="40" t="s">
        <v>52</v>
      </c>
      <c r="F16" s="70" t="s">
        <v>36</v>
      </c>
      <c r="G16" s="40">
        <v>15</v>
      </c>
      <c r="H16" s="42">
        <v>416.49</v>
      </c>
    </row>
    <row r="17" spans="4:8" ht="15.75" thickBot="1" x14ac:dyDescent="0.3">
      <c r="D17" s="43">
        <v>10</v>
      </c>
      <c r="E17" s="44" t="s">
        <v>53</v>
      </c>
      <c r="F17" s="45"/>
      <c r="G17" s="44"/>
      <c r="H17" s="5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S29"/>
  <sheetViews>
    <sheetView tabSelected="1" zoomScaleNormal="100" workbookViewId="0">
      <selection activeCell="G16" sqref="G16"/>
    </sheetView>
  </sheetViews>
  <sheetFormatPr defaultRowHeight="15" x14ac:dyDescent="0.25"/>
  <cols>
    <col min="3" max="4" width="14.28515625" customWidth="1"/>
    <col min="5" max="5" width="26.7109375" bestFit="1" customWidth="1"/>
    <col min="6" max="6" width="11.28515625" bestFit="1" customWidth="1"/>
  </cols>
  <sheetData>
    <row r="4" spans="2:6" x14ac:dyDescent="0.25">
      <c r="B4" s="79" t="s">
        <v>88</v>
      </c>
      <c r="C4" s="80"/>
      <c r="D4" s="80"/>
      <c r="E4" s="80"/>
      <c r="F4" s="80"/>
    </row>
    <row r="5" spans="2:6" ht="45" x14ac:dyDescent="0.25">
      <c r="B5" s="74" t="s">
        <v>76</v>
      </c>
      <c r="C5" s="74" t="s">
        <v>80</v>
      </c>
      <c r="D5" s="74" t="s">
        <v>84</v>
      </c>
      <c r="E5" s="74" t="s">
        <v>81</v>
      </c>
      <c r="F5" s="76" t="s">
        <v>83</v>
      </c>
    </row>
    <row r="6" spans="2:6" x14ac:dyDescent="0.25">
      <c r="B6" s="2" t="s">
        <v>77</v>
      </c>
      <c r="C6" s="75">
        <v>36285</v>
      </c>
      <c r="D6" s="75" t="s">
        <v>85</v>
      </c>
      <c r="E6" s="2" t="s">
        <v>82</v>
      </c>
      <c r="F6" s="77">
        <v>10000</v>
      </c>
    </row>
    <row r="7" spans="2:6" x14ac:dyDescent="0.25">
      <c r="B7" s="2" t="s">
        <v>78</v>
      </c>
      <c r="C7" s="75">
        <v>36286</v>
      </c>
      <c r="D7" s="75" t="s">
        <v>87</v>
      </c>
      <c r="E7" s="2" t="s">
        <v>82</v>
      </c>
      <c r="F7" s="77">
        <v>10000</v>
      </c>
    </row>
    <row r="8" spans="2:6" x14ac:dyDescent="0.25">
      <c r="B8" s="2" t="s">
        <v>79</v>
      </c>
      <c r="C8" s="75">
        <v>36287</v>
      </c>
      <c r="D8" s="75" t="s">
        <v>86</v>
      </c>
      <c r="E8" s="2" t="s">
        <v>82</v>
      </c>
      <c r="F8" s="77">
        <v>2300</v>
      </c>
    </row>
    <row r="9" spans="2:6" x14ac:dyDescent="0.25">
      <c r="B9" s="65" t="s">
        <v>7</v>
      </c>
      <c r="C9" s="66"/>
      <c r="D9" s="66"/>
      <c r="E9" s="67"/>
      <c r="F9" s="78">
        <f>SUM(F6:F8)</f>
        <v>22300</v>
      </c>
    </row>
    <row r="29" spans="19:19" x14ac:dyDescent="0.25"/>
  </sheetData>
  <mergeCells count="2">
    <mergeCell ref="B9:E9"/>
    <mergeCell ref="B4:F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Building</vt:lpstr>
      <vt:lpstr>Sheet3</vt:lpstr>
      <vt:lpstr> Land_Details</vt:lpstr>
      <vt:lpstr>Building!Print_Area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Arup Banerjee</cp:lastModifiedBy>
  <cp:lastPrinted>2022-01-07T08:12:53Z</cp:lastPrinted>
  <dcterms:created xsi:type="dcterms:W3CDTF">2021-09-16T11:33:35Z</dcterms:created>
  <dcterms:modified xsi:type="dcterms:W3CDTF">2022-05-13T09:03:53Z</dcterms:modified>
</cp:coreProperties>
</file>