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esktop\VIS(2022-23)-PL030-016-020_printing_1652788422\uploads\VIS(2022-23)-PL030-016-020\PreparerReport\"/>
    </mc:Choice>
  </mc:AlternateContent>
  <bookViews>
    <workbookView showVerticalScroll="0" xWindow="0" yWindow="0" windowWidth="24000" windowHeight="8835"/>
  </bookViews>
  <sheets>
    <sheet name="Building" sheetId="1" r:id="rId1"/>
    <sheet name="Sheet3" sheetId="3" state="hidden" r:id="rId2"/>
    <sheet name=" Land_Details" sheetId="2" state="hidden" r:id="rId3"/>
  </sheets>
  <externalReferences>
    <externalReference r:id="rId4"/>
  </externalReferences>
  <definedNames>
    <definedName name="_xlnm.Print_Area" localSheetId="0">Building!$B$1:$T$16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4" i="1"/>
  <c r="X12" i="1"/>
  <c r="X11" i="1"/>
  <c r="Y11" i="1" s="1"/>
  <c r="X10" i="1"/>
  <c r="X9" i="1"/>
  <c r="Y9" i="1" s="1"/>
  <c r="X8" i="1"/>
  <c r="Y8" i="1" s="1"/>
  <c r="X7" i="1"/>
  <c r="Y7" i="1"/>
  <c r="X6" i="1"/>
  <c r="Y6" i="1" s="1"/>
  <c r="X5" i="1"/>
  <c r="Y5" i="1" s="1"/>
  <c r="Y10" i="1"/>
  <c r="Y12" i="1"/>
  <c r="Y4" i="1"/>
  <c r="X4" i="1"/>
  <c r="V10" i="1" l="1"/>
  <c r="F9" i="2" l="1"/>
  <c r="F13" i="1" l="1"/>
  <c r="N5" i="1"/>
  <c r="N6" i="1"/>
  <c r="N7" i="1"/>
  <c r="N8" i="1"/>
  <c r="N9" i="1"/>
  <c r="N10" i="1"/>
  <c r="N11" i="1"/>
  <c r="N12" i="1"/>
  <c r="K5" i="1"/>
  <c r="K6" i="1"/>
  <c r="K7" i="1"/>
  <c r="K8" i="1"/>
  <c r="K9" i="1"/>
  <c r="K10" i="1"/>
  <c r="K11" i="1"/>
  <c r="K12" i="1"/>
  <c r="G7" i="1"/>
  <c r="P7" i="1" s="1"/>
  <c r="G8" i="1"/>
  <c r="P8" i="1" s="1"/>
  <c r="G9" i="1"/>
  <c r="P9" i="1" s="1"/>
  <c r="G10" i="1"/>
  <c r="P10" i="1" s="1"/>
  <c r="G11" i="1"/>
  <c r="P11" i="1" s="1"/>
  <c r="G12" i="1"/>
  <c r="P12" i="1" s="1"/>
  <c r="G6" i="1"/>
  <c r="P6" i="1" s="1"/>
  <c r="G5" i="1"/>
  <c r="P5" i="1" s="1"/>
  <c r="G4" i="1"/>
  <c r="V22" i="1"/>
  <c r="V18" i="1"/>
  <c r="E26" i="1"/>
  <c r="Q12" i="1" l="1"/>
  <c r="R12" i="1" s="1"/>
  <c r="T12" i="1" s="1"/>
  <c r="Q10" i="1"/>
  <c r="Q6" i="1"/>
  <c r="R6" i="1" s="1"/>
  <c r="T6" i="1" s="1"/>
  <c r="Q7" i="1"/>
  <c r="R7" i="1" s="1"/>
  <c r="T7" i="1" s="1"/>
  <c r="Q8" i="1"/>
  <c r="R8" i="1" s="1"/>
  <c r="T8" i="1" s="1"/>
  <c r="Q9" i="1"/>
  <c r="Q5" i="1"/>
  <c r="R5" i="1" s="1"/>
  <c r="T5" i="1" s="1"/>
  <c r="G13" i="1"/>
  <c r="P4" i="1"/>
  <c r="Q11" i="1"/>
  <c r="R11" i="1" s="1"/>
  <c r="T11" i="1" s="1"/>
  <c r="R10" i="1"/>
  <c r="T10" i="1" s="1"/>
  <c r="R9" i="1"/>
  <c r="T9" i="1" s="1"/>
  <c r="Q24" i="1"/>
  <c r="L24" i="1"/>
  <c r="L23" i="1"/>
  <c r="P13" i="1" l="1"/>
  <c r="N4" i="1"/>
  <c r="K4" i="1" l="1"/>
  <c r="Q4" i="1" l="1"/>
  <c r="R4" i="1" l="1"/>
  <c r="R13" i="1" s="1"/>
  <c r="Q13" i="1"/>
  <c r="T4" i="1" l="1"/>
  <c r="T13" i="1" s="1"/>
  <c r="G20" i="1" s="1"/>
  <c r="L22" i="1" l="1"/>
  <c r="E27" i="1"/>
  <c r="V4" i="1"/>
</calcChain>
</file>

<file path=xl/comments1.xml><?xml version="1.0" encoding="utf-8"?>
<comments xmlns="http://schemas.openxmlformats.org/spreadsheetml/2006/main">
  <authors>
    <author>admin</author>
  </authors>
  <commentList>
    <comment ref="S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<sst xmlns="http://schemas.openxmlformats.org/spreadsheetml/2006/main" count="105" uniqueCount="81">
  <si>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</si>
  <si>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</si>
  <si>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</si>
  <si>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</si>
  <si>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</si>
  <si>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</si>
  <si>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</si>
  <si>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</si>
  <si>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</si>
  <si>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</si>
  <si>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</si>
  <si>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</si>
  <si>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</si>
  <si>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</si>
  <si>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</si>
  <si>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</si>
  <si>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</si>
  <si>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</si>
  <si>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</si>
  <si>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</si>
  <si>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</si>
  <si>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</si>
  <si>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</si>
  <si>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</si>
  <si>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</si>
  <si>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</si>
  <si>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</si>
  <si>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</si>
  <si>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First Floor</t>
  </si>
  <si>
    <t>`Particular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</si>
  <si>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</si>
  <si>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</si>
  <si>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</si>
  <si>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</si>
  <si>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</si>
  <si>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</si>
  <si>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</si>
  <si>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</si>
  <si>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</si>
  <si>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</si>
  <si>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</si>
  <si>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</si>
  <si>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</si>
  <si>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</si>
  <si>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</si>
  <si>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</si>
  <si>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</si>
  <si>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</si>
  <si>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</si>
  <si>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</si>
  <si>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</si>
  <si>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</si>
  <si>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</si>
  <si>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</si>
  <si>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t>Complete Structure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</si>
  <si>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</si>
  <si>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</si>
  <si>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</si>
  <si>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Brick wall with GI Sheet roofing</t>
  </si>
  <si>
    <t>1. All the details pertaing to the building area statement such as area, floor, etc has been taken from the documents provided by the client and sample site measurement.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</si>
  <si>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</si>
  <si>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</si>
  <si>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</si>
  <si>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</si>
  <si>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</si>
  <si>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</si>
  <si>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</si>
  <si>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</si>
  <si>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</si>
  <si>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</si>
  <si>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</si>
  <si>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</si>
  <si>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</si>
  <si>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BUILDING VALUATION OF M/S KISAN MOULDING LTD.| NALAGARH | SOLAN</t>
  </si>
  <si>
    <t>Building 1</t>
  </si>
  <si>
    <t>Building 2</t>
  </si>
  <si>
    <t>Building 3</t>
  </si>
  <si>
    <t>Shed 1</t>
  </si>
  <si>
    <t>Shed 2</t>
  </si>
  <si>
    <t>Shed 3</t>
  </si>
  <si>
    <t>RCC framed pillar beam column on RCC slab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</si>
</sst>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5" borderId="4" xfId="0" applyNumberFormat="1" applyFill="1" applyBorder="1" applyAlignment="1">
      <alignment horizontal="center" vertical="center"/>
    </xf>
    <xf numFmtId="1" fontId="0" fillId="5" borderId="24" xfId="0" applyNumberForma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3" fontId="0" fillId="0" borderId="0" xfId="0" applyNumberFormat="1"/>
    <xf numFmtId="0" fontId="3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6" fontId="0" fillId="5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tabSelected="1" zoomScale="85" zoomScaleNormal="85" zoomScaleSheetLayoutView="85" workbookViewId="0">
      <selection activeCell="B2" sqref="B2:T16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85546875" bestFit="1" customWidth="1"/>
    <col min="4" max="4" width="24.5703125" style="51" customWidth="1"/>
    <col min="5" max="5" width="32.140625" style="12" customWidth="1"/>
    <col min="6" max="6" width="10.5703125" style="52" customWidth="1"/>
    <col min="7" max="7" width="11.5703125" customWidth="1"/>
    <col min="8" max="8" width="7" bestFit="1" customWidth="1"/>
    <col min="9" max="9" width="11.42578125" bestFit="1" customWidth="1"/>
    <col min="10" max="10" width="9" customWidth="1"/>
    <col min="11" max="11" width="9.7109375" hidden="1" customWidth="1"/>
    <col min="12" max="12" width="14.42578125" hidden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42578125" hidden="1" customWidth="1"/>
    <col min="18" max="18" width="13.42578125" hidden="1" customWidth="1"/>
    <col min="19" max="19" width="10.85546875" hidden="1" customWidth="1"/>
    <col min="20" max="20" width="13.42578125" bestFit="1" customWidth="1"/>
    <col min="21" max="21" width="13.42578125" customWidth="1"/>
    <col min="22" max="22" width="17" bestFit="1" customWidth="1"/>
    <col min="23" max="23" width="14.28515625" hidden="1" customWidth="1"/>
    <col min="24" max="24" width="14.28515625" bestFit="1" customWidth="1"/>
    <col min="25" max="25" width="10.28515625" bestFit="1" customWidth="1"/>
  </cols>
  <sheetData>
    <row r="2" spans="2:25" ht="15.75" customHeight="1" x14ac:dyDescent="0.25">
      <c r="B2" s="67" t="s">
        <v>73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  <c r="U2" s="78"/>
    </row>
    <row r="3" spans="2:25" s="10" customFormat="1" ht="60" x14ac:dyDescent="0.25">
      <c r="B3" s="8" t="s">
        <v>0</v>
      </c>
      <c r="C3" s="8" t="s">
        <v>1</v>
      </c>
      <c r="D3" s="9" t="s">
        <v>29</v>
      </c>
      <c r="E3" s="9" t="s">
        <v>5</v>
      </c>
      <c r="F3" s="9" t="s">
        <v>56</v>
      </c>
      <c r="G3" s="9" t="s">
        <v>55</v>
      </c>
      <c r="H3" s="9" t="s">
        <v>14</v>
      </c>
      <c r="I3" s="9" t="s">
        <v>3</v>
      </c>
      <c r="J3" s="9" t="s">
        <v>4</v>
      </c>
      <c r="K3" s="9" t="s">
        <v>15</v>
      </c>
      <c r="L3" s="9" t="s">
        <v>16</v>
      </c>
      <c r="M3" s="9" t="s">
        <v>6</v>
      </c>
      <c r="N3" s="9" t="s">
        <v>8</v>
      </c>
      <c r="O3" s="9" t="s">
        <v>17</v>
      </c>
      <c r="P3" s="9" t="s">
        <v>12</v>
      </c>
      <c r="Q3" s="9" t="s">
        <v>9</v>
      </c>
      <c r="R3" s="9" t="s">
        <v>10</v>
      </c>
      <c r="S3" s="9" t="s">
        <v>13</v>
      </c>
      <c r="T3" s="9" t="s">
        <v>11</v>
      </c>
      <c r="U3" s="79"/>
    </row>
    <row r="4" spans="2:25" ht="30" x14ac:dyDescent="0.25">
      <c r="B4" s="18">
        <v>1</v>
      </c>
      <c r="C4" s="18" t="s">
        <v>2</v>
      </c>
      <c r="D4" s="19" t="s">
        <v>74</v>
      </c>
      <c r="E4" s="56" t="s">
        <v>80</v>
      </c>
      <c r="F4" s="20">
        <v>120</v>
      </c>
      <c r="G4" s="20">
        <f>F4*10.7639</f>
        <v>1291.6679999999999</v>
      </c>
      <c r="H4" s="20">
        <v>12</v>
      </c>
      <c r="I4" s="18">
        <v>2010</v>
      </c>
      <c r="J4" s="18">
        <v>2022</v>
      </c>
      <c r="K4" s="18">
        <f>J4-I4</f>
        <v>12</v>
      </c>
      <c r="L4" s="18">
        <v>60</v>
      </c>
      <c r="M4" s="21">
        <v>0.1</v>
      </c>
      <c r="N4" s="22">
        <f>(1-M4)/L4</f>
        <v>1.5000000000000001E-2</v>
      </c>
      <c r="O4" s="23">
        <v>1100</v>
      </c>
      <c r="P4" s="23">
        <f>O4*G4</f>
        <v>1420834.7999999998</v>
      </c>
      <c r="Q4" s="23">
        <f t="shared" ref="Q4:Q12" si="0">P4*N4*K4</f>
        <v>255750.26399999997</v>
      </c>
      <c r="R4" s="23">
        <f t="shared" ref="R4:R12" si="1">MAX(P4-Q4,0)</f>
        <v>1165084.5359999998</v>
      </c>
      <c r="S4" s="24">
        <v>0</v>
      </c>
      <c r="T4" s="23">
        <f t="shared" ref="T4:T12" si="2">IF(R4&gt;M4*P4,R4*(1-S4),P4*M4)</f>
        <v>1165084.5359999998</v>
      </c>
      <c r="U4" s="80">
        <f>T4/G4</f>
        <v>902</v>
      </c>
      <c r="V4" s="7">
        <f>T4/O4</f>
        <v>1059.1677599999998</v>
      </c>
      <c r="W4" s="1"/>
      <c r="X4" s="1">
        <f>15*8</f>
        <v>120</v>
      </c>
      <c r="Y4" s="77">
        <f>X4*10.7642</f>
        <v>1291.7040000000002</v>
      </c>
    </row>
    <row r="5" spans="2:25" ht="30" x14ac:dyDescent="0.25">
      <c r="B5" s="18">
        <v>2</v>
      </c>
      <c r="C5" s="18" t="s">
        <v>28</v>
      </c>
      <c r="D5" s="19" t="s">
        <v>74</v>
      </c>
      <c r="E5" s="56" t="s">
        <v>80</v>
      </c>
      <c r="F5" s="55">
        <v>120</v>
      </c>
      <c r="G5" s="53">
        <f>F5*10.7639</f>
        <v>1291.6679999999999</v>
      </c>
      <c r="H5" s="20">
        <v>12</v>
      </c>
      <c r="I5" s="18">
        <v>2010</v>
      </c>
      <c r="J5" s="18">
        <v>2022</v>
      </c>
      <c r="K5" s="18">
        <f t="shared" ref="K5:K12" si="3">J5-I5</f>
        <v>12</v>
      </c>
      <c r="L5" s="18">
        <v>60</v>
      </c>
      <c r="M5" s="21">
        <v>0.1</v>
      </c>
      <c r="N5" s="22">
        <f t="shared" ref="N5:N12" si="4">(1-M5)/L5</f>
        <v>1.5000000000000001E-2</v>
      </c>
      <c r="O5" s="23">
        <v>1100</v>
      </c>
      <c r="P5" s="23">
        <f t="shared" ref="P5:P12" si="5">O5*G5</f>
        <v>1420834.7999999998</v>
      </c>
      <c r="Q5" s="23">
        <f t="shared" si="0"/>
        <v>255750.26399999997</v>
      </c>
      <c r="R5" s="23">
        <f t="shared" si="1"/>
        <v>1165084.5359999998</v>
      </c>
      <c r="S5" s="24">
        <v>0</v>
      </c>
      <c r="T5" s="23">
        <f t="shared" si="2"/>
        <v>1165084.5359999998</v>
      </c>
      <c r="U5" s="80">
        <f t="shared" ref="U5:U12" si="6">T5/G5</f>
        <v>902</v>
      </c>
      <c r="V5" s="7"/>
      <c r="W5" s="1"/>
      <c r="X5" s="1">
        <f>15*8</f>
        <v>120</v>
      </c>
      <c r="Y5" s="77">
        <f t="shared" ref="Y5:Y12" si="7">X5*10.7642</f>
        <v>1291.7040000000002</v>
      </c>
    </row>
    <row r="6" spans="2:25" ht="30" x14ac:dyDescent="0.25">
      <c r="B6" s="18">
        <v>3</v>
      </c>
      <c r="C6" s="18" t="s">
        <v>2</v>
      </c>
      <c r="D6" s="19" t="s">
        <v>75</v>
      </c>
      <c r="E6" s="56" t="s">
        <v>80</v>
      </c>
      <c r="F6" s="55">
        <v>135</v>
      </c>
      <c r="G6" s="53">
        <f>F6*10.7639</f>
        <v>1453.1264999999999</v>
      </c>
      <c r="H6" s="20">
        <v>12</v>
      </c>
      <c r="I6" s="18">
        <v>2010</v>
      </c>
      <c r="J6" s="18">
        <v>2022</v>
      </c>
      <c r="K6" s="18">
        <f t="shared" si="3"/>
        <v>12</v>
      </c>
      <c r="L6" s="18">
        <v>60</v>
      </c>
      <c r="M6" s="21">
        <v>0.1</v>
      </c>
      <c r="N6" s="22">
        <f t="shared" si="4"/>
        <v>1.5000000000000001E-2</v>
      </c>
      <c r="O6" s="23">
        <v>1100</v>
      </c>
      <c r="P6" s="23">
        <f t="shared" si="5"/>
        <v>1598439.15</v>
      </c>
      <c r="Q6" s="23">
        <f t="shared" si="0"/>
        <v>287719.04700000002</v>
      </c>
      <c r="R6" s="23">
        <f t="shared" si="1"/>
        <v>1310720.1029999999</v>
      </c>
      <c r="S6" s="24">
        <v>0</v>
      </c>
      <c r="T6" s="23">
        <f t="shared" si="2"/>
        <v>1310720.1029999999</v>
      </c>
      <c r="U6" s="80">
        <f t="shared" si="6"/>
        <v>902</v>
      </c>
      <c r="V6" s="7"/>
      <c r="W6" s="1"/>
      <c r="X6" s="1">
        <f>15*9</f>
        <v>135</v>
      </c>
      <c r="Y6" s="77">
        <f t="shared" si="7"/>
        <v>1453.1670000000001</v>
      </c>
    </row>
    <row r="7" spans="2:25" ht="30" x14ac:dyDescent="0.25">
      <c r="B7" s="18">
        <v>4</v>
      </c>
      <c r="C7" s="18" t="s">
        <v>28</v>
      </c>
      <c r="D7" s="19" t="s">
        <v>75</v>
      </c>
      <c r="E7" s="56" t="s">
        <v>80</v>
      </c>
      <c r="F7" s="54">
        <v>135</v>
      </c>
      <c r="G7" s="53">
        <f t="shared" ref="G7:G12" si="8">F7*10.7639</f>
        <v>1453.1264999999999</v>
      </c>
      <c r="H7" s="20">
        <v>12</v>
      </c>
      <c r="I7" s="18">
        <v>2010</v>
      </c>
      <c r="J7" s="18">
        <v>2022</v>
      </c>
      <c r="K7" s="18">
        <f t="shared" si="3"/>
        <v>12</v>
      </c>
      <c r="L7" s="18">
        <v>60</v>
      </c>
      <c r="M7" s="21">
        <v>0.1</v>
      </c>
      <c r="N7" s="22">
        <f t="shared" si="4"/>
        <v>1.5000000000000001E-2</v>
      </c>
      <c r="O7" s="23">
        <v>1100</v>
      </c>
      <c r="P7" s="23">
        <f t="shared" si="5"/>
        <v>1598439.15</v>
      </c>
      <c r="Q7" s="23">
        <f t="shared" si="0"/>
        <v>287719.04700000002</v>
      </c>
      <c r="R7" s="23">
        <f t="shared" si="1"/>
        <v>1310720.1029999999</v>
      </c>
      <c r="S7" s="24">
        <v>0</v>
      </c>
      <c r="T7" s="23">
        <f t="shared" si="2"/>
        <v>1310720.1029999999</v>
      </c>
      <c r="U7" s="80">
        <f t="shared" si="6"/>
        <v>902</v>
      </c>
      <c r="V7" s="7"/>
      <c r="W7" s="1"/>
      <c r="X7" s="1">
        <f>15*9</f>
        <v>135</v>
      </c>
      <c r="Y7" s="77">
        <f t="shared" si="7"/>
        <v>1453.1670000000001</v>
      </c>
    </row>
    <row r="8" spans="2:25" ht="30" x14ac:dyDescent="0.25">
      <c r="B8" s="18">
        <v>5</v>
      </c>
      <c r="C8" s="18" t="s">
        <v>2</v>
      </c>
      <c r="D8" s="19" t="s">
        <v>76</v>
      </c>
      <c r="E8" s="56" t="s">
        <v>80</v>
      </c>
      <c r="F8" s="20">
        <v>104</v>
      </c>
      <c r="G8" s="53">
        <f t="shared" si="8"/>
        <v>1119.4456</v>
      </c>
      <c r="H8" s="20">
        <v>12</v>
      </c>
      <c r="I8" s="18">
        <v>2010</v>
      </c>
      <c r="J8" s="18">
        <v>2022</v>
      </c>
      <c r="K8" s="18">
        <f t="shared" si="3"/>
        <v>12</v>
      </c>
      <c r="L8" s="18">
        <v>60</v>
      </c>
      <c r="M8" s="21">
        <v>0.1</v>
      </c>
      <c r="N8" s="22">
        <f t="shared" si="4"/>
        <v>1.5000000000000001E-2</v>
      </c>
      <c r="O8" s="23">
        <v>1100</v>
      </c>
      <c r="P8" s="23">
        <f t="shared" si="5"/>
        <v>1231390.1599999999</v>
      </c>
      <c r="Q8" s="23">
        <f t="shared" si="0"/>
        <v>221650.22879999998</v>
      </c>
      <c r="R8" s="23">
        <f t="shared" si="1"/>
        <v>1009739.9312</v>
      </c>
      <c r="S8" s="24">
        <v>0</v>
      </c>
      <c r="T8" s="23">
        <f t="shared" si="2"/>
        <v>1009739.9312</v>
      </c>
      <c r="U8" s="80">
        <f t="shared" si="6"/>
        <v>902</v>
      </c>
      <c r="V8" s="7"/>
      <c r="W8" s="1"/>
      <c r="X8" s="1">
        <f>19*5.5</f>
        <v>104.5</v>
      </c>
      <c r="Y8" s="77">
        <f t="shared" si="7"/>
        <v>1124.8589000000002</v>
      </c>
    </row>
    <row r="9" spans="2:25" ht="30" x14ac:dyDescent="0.25">
      <c r="B9" s="18">
        <v>6</v>
      </c>
      <c r="C9" s="18" t="s">
        <v>28</v>
      </c>
      <c r="D9" s="19" t="s">
        <v>76</v>
      </c>
      <c r="E9" s="56" t="s">
        <v>80</v>
      </c>
      <c r="F9" s="20">
        <v>104</v>
      </c>
      <c r="G9" s="53">
        <f t="shared" si="8"/>
        <v>1119.4456</v>
      </c>
      <c r="H9" s="20">
        <v>12</v>
      </c>
      <c r="I9" s="18">
        <v>2010</v>
      </c>
      <c r="J9" s="18">
        <v>2022</v>
      </c>
      <c r="K9" s="18">
        <f t="shared" si="3"/>
        <v>12</v>
      </c>
      <c r="L9" s="18">
        <v>60</v>
      </c>
      <c r="M9" s="21">
        <v>0.1</v>
      </c>
      <c r="N9" s="22">
        <f t="shared" si="4"/>
        <v>1.5000000000000001E-2</v>
      </c>
      <c r="O9" s="23">
        <v>1100</v>
      </c>
      <c r="P9" s="23">
        <f t="shared" si="5"/>
        <v>1231390.1599999999</v>
      </c>
      <c r="Q9" s="23">
        <f t="shared" si="0"/>
        <v>221650.22879999998</v>
      </c>
      <c r="R9" s="23">
        <f t="shared" si="1"/>
        <v>1009739.9312</v>
      </c>
      <c r="S9" s="24">
        <v>0</v>
      </c>
      <c r="T9" s="23">
        <f t="shared" si="2"/>
        <v>1009739.9312</v>
      </c>
      <c r="U9" s="80">
        <f t="shared" si="6"/>
        <v>902</v>
      </c>
      <c r="V9" s="7"/>
      <c r="W9" s="1"/>
      <c r="X9" s="1">
        <f>19*5.5</f>
        <v>104.5</v>
      </c>
      <c r="Y9" s="77">
        <f t="shared" si="7"/>
        <v>1124.8589000000002</v>
      </c>
    </row>
    <row r="10" spans="2:25" x14ac:dyDescent="0.25">
      <c r="B10" s="18">
        <v>7</v>
      </c>
      <c r="C10" s="18" t="s">
        <v>54</v>
      </c>
      <c r="D10" s="19" t="s">
        <v>77</v>
      </c>
      <c r="E10" s="56" t="s">
        <v>58</v>
      </c>
      <c r="F10" s="20">
        <v>5184</v>
      </c>
      <c r="G10" s="53">
        <f t="shared" si="8"/>
        <v>55800.0576</v>
      </c>
      <c r="H10" s="20">
        <v>30</v>
      </c>
      <c r="I10" s="18">
        <v>2010</v>
      </c>
      <c r="J10" s="18">
        <v>2022</v>
      </c>
      <c r="K10" s="18">
        <f t="shared" si="3"/>
        <v>12</v>
      </c>
      <c r="L10" s="18">
        <v>30</v>
      </c>
      <c r="M10" s="21">
        <v>0.1</v>
      </c>
      <c r="N10" s="22">
        <f t="shared" si="4"/>
        <v>3.0000000000000002E-2</v>
      </c>
      <c r="O10" s="23">
        <v>1000</v>
      </c>
      <c r="P10" s="23">
        <f t="shared" si="5"/>
        <v>55800057.600000001</v>
      </c>
      <c r="Q10" s="23">
        <f t="shared" si="0"/>
        <v>20088020.736000001</v>
      </c>
      <c r="R10" s="23">
        <f t="shared" si="1"/>
        <v>35712036.864</v>
      </c>
      <c r="S10" s="24">
        <v>0</v>
      </c>
      <c r="T10" s="23">
        <f t="shared" si="2"/>
        <v>35712036.864</v>
      </c>
      <c r="U10" s="80">
        <f t="shared" si="6"/>
        <v>640</v>
      </c>
      <c r="V10" s="7">
        <f>T10/G10</f>
        <v>640</v>
      </c>
      <c r="W10" s="1"/>
      <c r="X10" s="1">
        <f>72*72</f>
        <v>5184</v>
      </c>
      <c r="Y10" s="77">
        <f t="shared" si="7"/>
        <v>55801.612800000003</v>
      </c>
    </row>
    <row r="11" spans="2:25" x14ac:dyDescent="0.25">
      <c r="B11" s="18">
        <v>8</v>
      </c>
      <c r="C11" s="18" t="s">
        <v>54</v>
      </c>
      <c r="D11" s="19" t="s">
        <v>78</v>
      </c>
      <c r="E11" s="56" t="s">
        <v>58</v>
      </c>
      <c r="F11" s="20">
        <v>396</v>
      </c>
      <c r="G11" s="53">
        <f t="shared" si="8"/>
        <v>4262.5043999999998</v>
      </c>
      <c r="H11" s="20">
        <v>20</v>
      </c>
      <c r="I11" s="18">
        <v>2010</v>
      </c>
      <c r="J11" s="18">
        <v>2022</v>
      </c>
      <c r="K11" s="18">
        <f t="shared" si="3"/>
        <v>12</v>
      </c>
      <c r="L11" s="18">
        <v>30</v>
      </c>
      <c r="M11" s="21">
        <v>0.1</v>
      </c>
      <c r="N11" s="22">
        <f t="shared" si="4"/>
        <v>3.0000000000000002E-2</v>
      </c>
      <c r="O11" s="23">
        <v>900</v>
      </c>
      <c r="P11" s="23">
        <f t="shared" si="5"/>
        <v>3836253.96</v>
      </c>
      <c r="Q11" s="23">
        <f t="shared" si="0"/>
        <v>1381051.4256000002</v>
      </c>
      <c r="R11" s="23">
        <f t="shared" si="1"/>
        <v>2455202.5343999998</v>
      </c>
      <c r="S11" s="24">
        <v>0</v>
      </c>
      <c r="T11" s="23">
        <f t="shared" si="2"/>
        <v>2455202.5343999998</v>
      </c>
      <c r="U11" s="80">
        <f t="shared" si="6"/>
        <v>576</v>
      </c>
      <c r="V11" s="7"/>
      <c r="W11" s="1"/>
      <c r="X11" s="1">
        <f>9*44</f>
        <v>396</v>
      </c>
      <c r="Y11" s="77">
        <f t="shared" si="7"/>
        <v>4262.6232</v>
      </c>
    </row>
    <row r="12" spans="2:25" x14ac:dyDescent="0.25">
      <c r="B12" s="18">
        <v>9</v>
      </c>
      <c r="C12" s="18" t="s">
        <v>54</v>
      </c>
      <c r="D12" s="19" t="s">
        <v>79</v>
      </c>
      <c r="E12" s="56" t="s">
        <v>58</v>
      </c>
      <c r="F12" s="20">
        <v>266</v>
      </c>
      <c r="G12" s="53">
        <f t="shared" si="8"/>
        <v>2863.1974</v>
      </c>
      <c r="H12" s="20">
        <v>15</v>
      </c>
      <c r="I12" s="18">
        <v>2010</v>
      </c>
      <c r="J12" s="18">
        <v>2022</v>
      </c>
      <c r="K12" s="18">
        <f t="shared" si="3"/>
        <v>12</v>
      </c>
      <c r="L12" s="18">
        <v>30</v>
      </c>
      <c r="M12" s="21">
        <v>0.1</v>
      </c>
      <c r="N12" s="22">
        <f t="shared" si="4"/>
        <v>3.0000000000000002E-2</v>
      </c>
      <c r="O12" s="23">
        <v>700</v>
      </c>
      <c r="P12" s="23">
        <f t="shared" si="5"/>
        <v>2004238.18</v>
      </c>
      <c r="Q12" s="23">
        <f t="shared" si="0"/>
        <v>721525.74479999999</v>
      </c>
      <c r="R12" s="23">
        <f t="shared" si="1"/>
        <v>1282712.4351999999</v>
      </c>
      <c r="S12" s="24">
        <v>0</v>
      </c>
      <c r="T12" s="23">
        <f t="shared" si="2"/>
        <v>1282712.4351999999</v>
      </c>
      <c r="U12" s="80">
        <f t="shared" si="6"/>
        <v>448</v>
      </c>
      <c r="V12" s="7"/>
      <c r="W12" s="1"/>
      <c r="X12" s="1">
        <f>14*19</f>
        <v>266</v>
      </c>
      <c r="Y12" s="77">
        <f t="shared" si="7"/>
        <v>2863.2772</v>
      </c>
    </row>
    <row r="13" spans="2:25" x14ac:dyDescent="0.25">
      <c r="B13" s="70" t="s">
        <v>7</v>
      </c>
      <c r="C13" s="70"/>
      <c r="D13" s="70"/>
      <c r="E13" s="70"/>
      <c r="F13" s="11">
        <f>SUM(F4:F12)</f>
        <v>6564</v>
      </c>
      <c r="G13" s="11">
        <f>SUM(G4:G12)</f>
        <v>70654.239600000001</v>
      </c>
      <c r="H13" s="6"/>
      <c r="I13" s="70"/>
      <c r="J13" s="70"/>
      <c r="K13" s="70"/>
      <c r="L13" s="70"/>
      <c r="M13" s="70"/>
      <c r="N13" s="70"/>
      <c r="O13" s="70"/>
      <c r="P13" s="4">
        <f>SUM(P4:P12)</f>
        <v>70141877.960000008</v>
      </c>
      <c r="Q13" s="4">
        <f>SUM(Q4:Q12)</f>
        <v>23720836.986000001</v>
      </c>
      <c r="R13" s="4">
        <f>SUM(R4:R12)</f>
        <v>46421040.973999999</v>
      </c>
      <c r="S13" s="4"/>
      <c r="T13" s="4">
        <f>SUM(T4:T12)</f>
        <v>46421040.973999999</v>
      </c>
      <c r="U13" s="81"/>
      <c r="V13" s="7"/>
    </row>
    <row r="14" spans="2:25" x14ac:dyDescent="0.25">
      <c r="B14" s="71" t="s">
        <v>18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82"/>
      <c r="V14" s="7"/>
    </row>
    <row r="15" spans="2:25" x14ac:dyDescent="0.25">
      <c r="B15" s="66" t="s">
        <v>59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83"/>
      <c r="V15" s="7"/>
    </row>
    <row r="16" spans="2:25" x14ac:dyDescent="0.25">
      <c r="B16" s="66" t="s">
        <v>57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83"/>
      <c r="V16" s="7"/>
    </row>
    <row r="17" spans="5:24" x14ac:dyDescent="0.25">
      <c r="V17" s="7"/>
    </row>
    <row r="18" spans="5:24" x14ac:dyDescent="0.25">
      <c r="V18" s="7">
        <f>2152750+267160</f>
        <v>2419910</v>
      </c>
    </row>
    <row r="19" spans="5:24" x14ac:dyDescent="0.25">
      <c r="V19" s="7"/>
    </row>
    <row r="20" spans="5:24" x14ac:dyDescent="0.25">
      <c r="G20" s="3">
        <f>T13/G13</f>
        <v>657.0170627666057</v>
      </c>
      <c r="V20" s="7"/>
    </row>
    <row r="21" spans="5:24" x14ac:dyDescent="0.25">
      <c r="P21" s="15" t="s">
        <v>25</v>
      </c>
      <c r="Q21" s="7">
        <v>25000</v>
      </c>
      <c r="V21" s="7"/>
    </row>
    <row r="22" spans="5:24" x14ac:dyDescent="0.25">
      <c r="K22" s="15" t="s">
        <v>24</v>
      </c>
      <c r="L22" s="3">
        <f>T4+[1]Sheet1!$D$12</f>
        <v>3317834.5359999998</v>
      </c>
      <c r="M22" t="s">
        <v>21</v>
      </c>
      <c r="N22" s="7">
        <v>2470000</v>
      </c>
      <c r="P22" s="15" t="s">
        <v>22</v>
      </c>
      <c r="Q22" s="7">
        <v>2152750</v>
      </c>
      <c r="V22" s="7">
        <f>0.75*2400000</f>
        <v>1800000</v>
      </c>
    </row>
    <row r="23" spans="5:24" x14ac:dyDescent="0.25">
      <c r="K23" s="15" t="s">
        <v>19</v>
      </c>
      <c r="L23" s="3">
        <f>0.85*N22</f>
        <v>2099500</v>
      </c>
      <c r="P23" s="15" t="s">
        <v>23</v>
      </c>
      <c r="Q23" s="7">
        <v>320592</v>
      </c>
      <c r="V23" s="7"/>
    </row>
    <row r="24" spans="5:24" x14ac:dyDescent="0.25">
      <c r="K24" s="15" t="s">
        <v>20</v>
      </c>
      <c r="L24" s="3">
        <f>0.75*N22</f>
        <v>1852500</v>
      </c>
      <c r="P24" s="15" t="s">
        <v>24</v>
      </c>
      <c r="Q24" s="3">
        <f>SUM(Q22:Q23)</f>
        <v>2473342</v>
      </c>
      <c r="V24" s="7"/>
    </row>
    <row r="25" spans="5:24" x14ac:dyDescent="0.25">
      <c r="V25" s="7"/>
    </row>
    <row r="26" spans="5:24" x14ac:dyDescent="0.25">
      <c r="E26" s="12">
        <f>86.11*25000</f>
        <v>2152750</v>
      </c>
      <c r="V26" s="7"/>
    </row>
    <row r="27" spans="5:24" x14ac:dyDescent="0.25">
      <c r="E27" s="16">
        <f>E26+T4</f>
        <v>3317834.5359999998</v>
      </c>
    </row>
    <row r="28" spans="5:24" x14ac:dyDescent="0.25">
      <c r="E28" s="17" t="s">
        <v>26</v>
      </c>
      <c r="V28" s="5"/>
      <c r="W28" s="3"/>
      <c r="X28" s="3"/>
    </row>
    <row r="29" spans="5:24" x14ac:dyDescent="0.25">
      <c r="I29" t="s">
        <v>27</v>
      </c>
      <c r="K29" s="14"/>
      <c r="P29" s="13"/>
    </row>
    <row r="37" ht="15" customHeight="1" x14ac:dyDescent="0.25"/>
  </sheetData>
  <mergeCells count="6">
    <mergeCell ref="B16:T16"/>
    <mergeCell ref="B2:T2"/>
    <mergeCell ref="B13:E13"/>
    <mergeCell ref="I13:O13"/>
    <mergeCell ref="B15:T15"/>
    <mergeCell ref="B14:T14"/>
  </mergeCells>
  <phoneticPr fontId="14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5" t="s">
        <v>30</v>
      </c>
      <c r="E5" s="26" t="s">
        <v>31</v>
      </c>
      <c r="F5" s="27" t="s">
        <v>32</v>
      </c>
      <c r="G5" s="28" t="s">
        <v>33</v>
      </c>
      <c r="H5" s="29" t="s">
        <v>34</v>
      </c>
    </row>
    <row r="6" spans="4:8" ht="30.75" thickBot="1" x14ac:dyDescent="0.3">
      <c r="D6" s="30">
        <v>1</v>
      </c>
      <c r="E6" s="31" t="s">
        <v>35</v>
      </c>
      <c r="F6" s="58" t="s">
        <v>36</v>
      </c>
      <c r="G6" s="32">
        <v>15</v>
      </c>
      <c r="H6" s="33">
        <v>1534.37</v>
      </c>
    </row>
    <row r="7" spans="4:8" ht="45" x14ac:dyDescent="0.25">
      <c r="D7" s="34">
        <v>2</v>
      </c>
      <c r="E7" s="35" t="s">
        <v>37</v>
      </c>
      <c r="F7" s="36" t="s">
        <v>38</v>
      </c>
      <c r="G7" s="37"/>
      <c r="H7" s="38"/>
    </row>
    <row r="8" spans="4:8" x14ac:dyDescent="0.25">
      <c r="D8" s="39"/>
      <c r="E8" s="40" t="s">
        <v>39</v>
      </c>
      <c r="F8" s="57" t="s">
        <v>40</v>
      </c>
      <c r="G8" s="40">
        <v>45</v>
      </c>
      <c r="H8" s="42">
        <v>556.80999999999995</v>
      </c>
    </row>
    <row r="9" spans="4:8" ht="15.75" thickBot="1" x14ac:dyDescent="0.3">
      <c r="D9" s="43"/>
      <c r="E9" s="44" t="s">
        <v>41</v>
      </c>
      <c r="F9" s="59" t="s">
        <v>40</v>
      </c>
      <c r="G9" s="44">
        <v>45</v>
      </c>
      <c r="H9" s="46">
        <v>213.08</v>
      </c>
    </row>
    <row r="10" spans="4:8" ht="30" x14ac:dyDescent="0.25">
      <c r="D10" s="47">
        <v>3</v>
      </c>
      <c r="E10" s="48" t="s">
        <v>42</v>
      </c>
      <c r="F10" s="60" t="s">
        <v>36</v>
      </c>
      <c r="G10" s="48">
        <v>15</v>
      </c>
      <c r="H10" s="49">
        <v>174.37</v>
      </c>
    </row>
    <row r="11" spans="4:8" ht="45" x14ac:dyDescent="0.25">
      <c r="D11" s="39">
        <v>4</v>
      </c>
      <c r="E11" s="40" t="s">
        <v>43</v>
      </c>
      <c r="F11" s="57" t="s">
        <v>44</v>
      </c>
      <c r="G11" s="40">
        <v>15</v>
      </c>
      <c r="H11" s="42">
        <v>34</v>
      </c>
    </row>
    <row r="12" spans="4:8" ht="75" x14ac:dyDescent="0.25">
      <c r="D12" s="39">
        <v>5</v>
      </c>
      <c r="E12" s="40" t="s">
        <v>45</v>
      </c>
      <c r="F12" s="57" t="s">
        <v>46</v>
      </c>
      <c r="G12" s="40">
        <v>15</v>
      </c>
      <c r="H12" s="42">
        <v>54</v>
      </c>
    </row>
    <row r="13" spans="4:8" ht="45" x14ac:dyDescent="0.25">
      <c r="D13" s="39">
        <v>6</v>
      </c>
      <c r="E13" s="40" t="s">
        <v>47</v>
      </c>
      <c r="F13" s="41" t="s">
        <v>48</v>
      </c>
      <c r="G13" s="40">
        <v>45</v>
      </c>
      <c r="H13" s="42">
        <v>16</v>
      </c>
    </row>
    <row r="14" spans="4:8" ht="30" x14ac:dyDescent="0.25">
      <c r="D14" s="39">
        <v>7</v>
      </c>
      <c r="E14" s="40" t="s">
        <v>49</v>
      </c>
      <c r="F14" s="57" t="s">
        <v>36</v>
      </c>
      <c r="G14" s="40">
        <v>15</v>
      </c>
      <c r="H14" s="42">
        <v>776</v>
      </c>
    </row>
    <row r="15" spans="4:8" ht="30" x14ac:dyDescent="0.25">
      <c r="D15" s="39">
        <v>8</v>
      </c>
      <c r="E15" s="40" t="s">
        <v>50</v>
      </c>
      <c r="F15" s="41" t="s">
        <v>51</v>
      </c>
      <c r="G15" s="40">
        <v>45</v>
      </c>
      <c r="H15" s="42">
        <v>85.15</v>
      </c>
    </row>
    <row r="16" spans="4:8" ht="30" x14ac:dyDescent="0.25">
      <c r="D16" s="39">
        <v>9</v>
      </c>
      <c r="E16" s="40" t="s">
        <v>52</v>
      </c>
      <c r="F16" s="57" t="s">
        <v>36</v>
      </c>
      <c r="G16" s="40">
        <v>15</v>
      </c>
      <c r="H16" s="42">
        <v>416.49</v>
      </c>
    </row>
    <row r="17" spans="4:8" ht="15.75" thickBot="1" x14ac:dyDescent="0.3">
      <c r="D17" s="43">
        <v>10</v>
      </c>
      <c r="E17" s="44" t="s">
        <v>53</v>
      </c>
      <c r="F17" s="45"/>
      <c r="G17" s="44"/>
      <c r="H17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5" t="s">
        <v>72</v>
      </c>
      <c r="C4" s="76"/>
      <c r="D4" s="76"/>
      <c r="E4" s="76"/>
      <c r="F4" s="76"/>
    </row>
    <row r="5" spans="2:6" ht="45" x14ac:dyDescent="0.25">
      <c r="B5" s="61" t="s">
        <v>60</v>
      </c>
      <c r="C5" s="61" t="s">
        <v>64</v>
      </c>
      <c r="D5" s="61" t="s">
        <v>68</v>
      </c>
      <c r="E5" s="61" t="s">
        <v>65</v>
      </c>
      <c r="F5" s="63" t="s">
        <v>67</v>
      </c>
    </row>
    <row r="6" spans="2:6" x14ac:dyDescent="0.25">
      <c r="B6" s="2" t="s">
        <v>61</v>
      </c>
      <c r="C6" s="62">
        <v>36285</v>
      </c>
      <c r="D6" s="62" t="s">
        <v>69</v>
      </c>
      <c r="E6" s="2" t="s">
        <v>66</v>
      </c>
      <c r="F6" s="64">
        <v>10000</v>
      </c>
    </row>
    <row r="7" spans="2:6" x14ac:dyDescent="0.25">
      <c r="B7" s="2" t="s">
        <v>62</v>
      </c>
      <c r="C7" s="62">
        <v>36286</v>
      </c>
      <c r="D7" s="62" t="s">
        <v>71</v>
      </c>
      <c r="E7" s="2" t="s">
        <v>66</v>
      </c>
      <c r="F7" s="64">
        <v>10000</v>
      </c>
    </row>
    <row r="8" spans="2:6" x14ac:dyDescent="0.25">
      <c r="B8" s="2" t="s">
        <v>63</v>
      </c>
      <c r="C8" s="62">
        <v>36287</v>
      </c>
      <c r="D8" s="62" t="s">
        <v>70</v>
      </c>
      <c r="E8" s="2" t="s">
        <v>66</v>
      </c>
      <c r="F8" s="64">
        <v>2300</v>
      </c>
    </row>
    <row r="9" spans="2:6" x14ac:dyDescent="0.25">
      <c r="B9" s="72" t="s">
        <v>7</v>
      </c>
      <c r="C9" s="73"/>
      <c r="D9" s="73"/>
      <c r="E9" s="74"/>
      <c r="F9" s="65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2022-05-17T13:48:47Z</dcterms:modified>
</cp:coreProperties>
</file>