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Abhishek Solanki\FY 2022-23\PL 030 -016-022_printing_1653285248\uploads\VIS(2022-23)-PL030-016-022\other_document\"/>
    </mc:Choice>
  </mc:AlternateContent>
  <bookViews>
    <workbookView xWindow="0" yWindow="0" windowWidth="24000" windowHeight="8835"/>
  </bookViews>
  <sheets>
    <sheet name="Market Value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2" l="1"/>
  <c r="G13" i="2"/>
  <c r="G12" i="2"/>
  <c r="G11" i="2"/>
  <c r="G10" i="2"/>
  <c r="G9" i="2"/>
  <c r="G8" i="2"/>
  <c r="G7" i="2"/>
  <c r="G6" i="2"/>
  <c r="G5" i="2"/>
  <c r="G4" i="2"/>
  <c r="I14" i="1"/>
  <c r="I13" i="1"/>
  <c r="I12" i="1"/>
  <c r="Y12" i="1" s="1"/>
  <c r="I11" i="1"/>
  <c r="Y11" i="1" s="1"/>
  <c r="I10" i="1"/>
  <c r="I9" i="1"/>
  <c r="I8" i="1"/>
  <c r="I7" i="1"/>
  <c r="I15" i="1" s="1"/>
  <c r="I6" i="1"/>
  <c r="I5" i="1"/>
  <c r="I4" i="1"/>
  <c r="Y4" i="1" s="1"/>
  <c r="F15" i="2"/>
  <c r="R14" i="1"/>
  <c r="R13" i="1"/>
  <c r="R12" i="1"/>
  <c r="R11" i="1"/>
  <c r="R10" i="1"/>
  <c r="R9" i="1"/>
  <c r="R8" i="1"/>
  <c r="R7" i="1"/>
  <c r="R6" i="1"/>
  <c r="R5" i="1"/>
  <c r="R4" i="1"/>
  <c r="H15" i="1"/>
  <c r="Y13" i="1"/>
  <c r="P13" i="1"/>
  <c r="M13" i="1"/>
  <c r="P12" i="1"/>
  <c r="M12" i="1"/>
  <c r="M5" i="1"/>
  <c r="P5" i="1"/>
  <c r="Y5" i="1"/>
  <c r="M6" i="1"/>
  <c r="P6" i="1"/>
  <c r="Y6" i="1"/>
  <c r="M7" i="1"/>
  <c r="P7" i="1"/>
  <c r="M8" i="1"/>
  <c r="P8" i="1"/>
  <c r="Y8" i="1"/>
  <c r="M9" i="1"/>
  <c r="P9" i="1"/>
  <c r="Y9" i="1"/>
  <c r="M10" i="1"/>
  <c r="P10" i="1"/>
  <c r="Y10" i="1"/>
  <c r="M11" i="1"/>
  <c r="P11" i="1"/>
  <c r="Y14" i="1"/>
  <c r="P14" i="1"/>
  <c r="M14" i="1"/>
  <c r="G15" i="2" l="1"/>
  <c r="Y7" i="1"/>
  <c r="Y15" i="1"/>
  <c r="R15" i="1"/>
  <c r="S13" i="1"/>
  <c r="T13" i="1" s="1"/>
  <c r="V13" i="1" s="1"/>
  <c r="Z13" i="1" s="1"/>
  <c r="S12" i="1"/>
  <c r="T12" i="1" s="1"/>
  <c r="V12" i="1" s="1"/>
  <c r="Z12" i="1" s="1"/>
  <c r="S8" i="1"/>
  <c r="T8" i="1" s="1"/>
  <c r="V8" i="1" s="1"/>
  <c r="Z8" i="1" s="1"/>
  <c r="S10" i="1"/>
  <c r="T10" i="1" s="1"/>
  <c r="V10" i="1" s="1"/>
  <c r="Z10" i="1" s="1"/>
  <c r="S11" i="1"/>
  <c r="T11" i="1" s="1"/>
  <c r="V11" i="1" s="1"/>
  <c r="Z11" i="1" s="1"/>
  <c r="S5" i="1"/>
  <c r="T5" i="1" s="1"/>
  <c r="V5" i="1" s="1"/>
  <c r="Z5" i="1" s="1"/>
  <c r="S7" i="1"/>
  <c r="T7" i="1" s="1"/>
  <c r="V7" i="1" s="1"/>
  <c r="Z7" i="1" s="1"/>
  <c r="S9" i="1"/>
  <c r="T9" i="1" s="1"/>
  <c r="V9" i="1" s="1"/>
  <c r="Z9" i="1" s="1"/>
  <c r="S6" i="1"/>
  <c r="T6" i="1" s="1"/>
  <c r="V6" i="1" s="1"/>
  <c r="Z6" i="1" s="1"/>
  <c r="S14" i="1"/>
  <c r="T14" i="1" s="1"/>
  <c r="V14" i="1" s="1"/>
  <c r="Z14" i="1" s="1"/>
  <c r="M4" i="1"/>
  <c r="P4" i="1" l="1"/>
  <c r="S4" i="1" l="1"/>
  <c r="T4" i="1" s="1"/>
  <c r="V4" i="1" l="1"/>
  <c r="V15" i="1" s="1"/>
  <c r="Z4" i="1" l="1"/>
</calcChain>
</file>

<file path=xl/sharedStrings.xml><?xml version="1.0" encoding="utf-8"?>
<sst xmlns="http://schemas.openxmlformats.org/spreadsheetml/2006/main" count="121" uniqueCount="52">
  <si>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</si>
  <si>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</si>
  <si>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</si>
  <si>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</si>
  <si>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</si>
  <si>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</si>
  <si>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</si>
  <si>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Depreciated Value
(INR)</t>
  </si>
  <si>
    <t>Depreciated Replacement Market Value
(INR)</t>
  </si>
  <si>
    <t>Gross Replacement Value
(INR)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</si>
  <si>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</si>
  <si>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</si>
  <si>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t>Construction Category</t>
  </si>
  <si>
    <r>
      <t xml:space="preserve">Height </t>
    </r>
    <r>
      <rPr>
        <i/>
        <sz val="10"/>
        <rFont val="Calibri"/>
        <family val="2"/>
        <scheme val="minor"/>
      </rPr>
      <t>(in ft.)</t>
    </r>
  </si>
  <si>
    <t>Sr. No.</t>
  </si>
  <si>
    <t>Condition of Structure</t>
  </si>
  <si>
    <t xml:space="preserve">Deterioration Factor
(INR) </t>
  </si>
  <si>
    <t>Ordinary</t>
  </si>
  <si>
    <t>Class C Construction (Ordinary)</t>
  </si>
  <si>
    <t>REMARKS:-</t>
  </si>
  <si>
    <t>Govt. Guideline rates
(per sq. mtr.)</t>
  </si>
  <si>
    <t>Total Govt. Guideline value</t>
  </si>
  <si>
    <r>
      <t xml:space="preserve">Total Life Consumed 
</t>
    </r>
    <r>
      <rPr>
        <i/>
        <sz val="10"/>
        <rFont val="Calibri"/>
        <family val="2"/>
        <scheme val="minor"/>
      </rPr>
      <t>(in yrs.)</t>
    </r>
  </si>
  <si>
    <r>
      <t xml:space="preserve">Plinth Area  Rate 
</t>
    </r>
    <r>
      <rPr>
        <i/>
        <sz val="10"/>
        <rFont val="Calibri"/>
        <family val="2"/>
        <scheme val="minor"/>
      </rPr>
      <t>(in per sq.ft.)</t>
    </r>
  </si>
  <si>
    <r>
      <t xml:space="preserve">Total Economical Life
</t>
    </r>
    <r>
      <rPr>
        <i/>
        <sz val="10"/>
        <rFont val="Calibri"/>
        <family val="2"/>
        <scheme val="minor"/>
      </rPr>
      <t>(in yrs.)</t>
    </r>
  </si>
  <si>
    <t>3. Structure valuation is done on the basis of 'Depreciated Cost Approach' method only.</t>
  </si>
  <si>
    <t>Age Factor</t>
  </si>
  <si>
    <t>Ground Floor</t>
  </si>
  <si>
    <t>First Floor</t>
  </si>
  <si>
    <t>Second Floor</t>
  </si>
  <si>
    <t>Lab</t>
  </si>
  <si>
    <t>Office</t>
  </si>
  <si>
    <t>Production Area</t>
  </si>
  <si>
    <t>Guest Rooms</t>
  </si>
  <si>
    <t>G.I. Shed mounted on iron truss mounted on brick walls</t>
  </si>
  <si>
    <t>Panel Room</t>
  </si>
  <si>
    <t>RCC load bearing structure on beam column and brick walls</t>
  </si>
  <si>
    <t>Store</t>
  </si>
  <si>
    <t>Asbestos Sheet mounted on brick wall</t>
  </si>
  <si>
    <t>Maintenance Room</t>
  </si>
  <si>
    <t>Tin shed</t>
  </si>
  <si>
    <t>Plasting Area</t>
  </si>
  <si>
    <t>Guard Room</t>
  </si>
  <si>
    <t>Outer sheds (2 No.s for storage)</t>
  </si>
  <si>
    <t>Outer shed (for machines)</t>
  </si>
  <si>
    <t>Discounting Factor</t>
  </si>
  <si>
    <t>Description</t>
  </si>
  <si>
    <t>BUILDING AREA STATEMENT PERTAINING TO M/S. KISAN MOULDINGS LIMITED, DEWAS</t>
  </si>
  <si>
    <r>
      <t xml:space="preserve">Height
</t>
    </r>
    <r>
      <rPr>
        <sz val="11"/>
        <rFont val="Calibri"/>
        <family val="2"/>
        <scheme val="minor"/>
      </rPr>
      <t>(in ft.)</t>
    </r>
  </si>
  <si>
    <t>MARKET VALUE OF STRUCTURES | M/S. KISAN MOULDINGS LIMITED | SITUATED AT PLOT NO. 5-5/A, INDUSTRIAL AREA NO. 2, NEAR MADHUMILAN SQUARE, A.B ROAD, DEWAS, MADHYA PRADESH</t>
  </si>
  <si>
    <t>1.All the structures present within the compound of the property of M/s. Kisan Mouldings Limited situated at Plot No. 5-A/5, Industrial Area No. 2, Near Madhumilan Square, A.B Road, Dewas, Madhya Pradesh, has been considered in this valuation report.</t>
  </si>
  <si>
    <t>2. Covered Area has been taken on the basis of the site measurement done at the site survey.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</si>
</sst>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4"/>
  <sheetViews>
    <sheetView tabSelected="1" topLeftCell="B1" zoomScale="85" zoomScaleNormal="85" workbookViewId="0">
      <pane ySplit="3" topLeftCell="A13" activePane="bottomLeft" state="frozen"/>
      <selection pane="bottomLeft" activeCell="Q8" sqref="Q8"/>
    </sheetView>
  </sheetViews>
  <sheetFormatPr defaultRowHeight="15" x14ac:dyDescent="0.25"/>
  <cols>
    <col min="1" max="1" width="9.140625" style="18"/>
    <col min="2" max="2" width="4" style="12" customWidth="1"/>
    <col min="3" max="3" width="7.5703125" style="12" customWidth="1"/>
    <col min="4" max="4" width="13.28515625" style="18" customWidth="1"/>
    <col min="5" max="5" width="19" style="18" customWidth="1"/>
    <col min="6" max="6" width="16.28515625" style="18" hidden="1" customWidth="1"/>
    <col min="7" max="7" width="9.5703125" style="18" hidden="1" customWidth="1"/>
    <col min="8" max="8" width="9" style="18" customWidth="1"/>
    <col min="9" max="9" width="9.28515625" style="18" hidden="1" customWidth="1"/>
    <col min="10" max="10" width="7.85546875" style="18" customWidth="1"/>
    <col min="11" max="11" width="11.28515625" style="18" customWidth="1"/>
    <col min="12" max="12" width="9.28515625" style="18" customWidth="1"/>
    <col min="13" max="13" width="10.42578125" style="18" customWidth="1"/>
    <col min="14" max="14" width="11.28515625" style="18" customWidth="1"/>
    <col min="15" max="15" width="7.7109375" style="18" customWidth="1"/>
    <col min="16" max="16" width="12.85546875" style="18" customWidth="1"/>
    <col min="17" max="17" width="10.85546875" style="18" customWidth="1"/>
    <col min="18" max="18" width="14.42578125" style="18" bestFit="1" customWidth="1"/>
    <col min="19" max="19" width="13.140625" style="18" customWidth="1"/>
    <col min="20" max="20" width="14.42578125" style="18" bestFit="1" customWidth="1"/>
    <col min="21" max="21" width="12.140625" style="18" customWidth="1"/>
    <col min="22" max="22" width="14.42578125" style="18" customWidth="1"/>
    <col min="23" max="23" width="12.42578125" style="18" hidden="1" customWidth="1"/>
    <col min="24" max="24" width="6.42578125" style="18" hidden="1" customWidth="1"/>
    <col min="25" max="25" width="11.5703125" style="18" hidden="1" customWidth="1"/>
    <col min="26" max="26" width="14.28515625" style="18" bestFit="1" customWidth="1"/>
    <col min="27" max="16384" width="9.140625" style="18"/>
  </cols>
  <sheetData>
    <row r="2" spans="2:26" ht="21.75" customHeight="1" x14ac:dyDescent="0.25">
      <c r="B2" s="31" t="s">
        <v>49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</row>
    <row r="3" spans="2:26" s="19" customFormat="1" ht="75" x14ac:dyDescent="0.25">
      <c r="B3" s="8" t="s">
        <v>14</v>
      </c>
      <c r="C3" s="8" t="s">
        <v>0</v>
      </c>
      <c r="D3" s="25" t="s">
        <v>46</v>
      </c>
      <c r="E3" s="25" t="s">
        <v>3</v>
      </c>
      <c r="F3" s="8" t="s">
        <v>12</v>
      </c>
      <c r="G3" s="8" t="s">
        <v>15</v>
      </c>
      <c r="H3" s="8" t="s">
        <v>11</v>
      </c>
      <c r="I3" s="8" t="s">
        <v>10</v>
      </c>
      <c r="J3" s="8" t="s">
        <v>48</v>
      </c>
      <c r="K3" s="8" t="s">
        <v>1</v>
      </c>
      <c r="L3" s="8" t="s">
        <v>2</v>
      </c>
      <c r="M3" s="8" t="s">
        <v>22</v>
      </c>
      <c r="N3" s="8" t="s">
        <v>24</v>
      </c>
      <c r="O3" s="8" t="s">
        <v>4</v>
      </c>
      <c r="P3" s="8" t="s">
        <v>6</v>
      </c>
      <c r="Q3" s="8" t="s">
        <v>23</v>
      </c>
      <c r="R3" s="8" t="s">
        <v>9</v>
      </c>
      <c r="S3" s="8" t="s">
        <v>16</v>
      </c>
      <c r="T3" s="8" t="s">
        <v>7</v>
      </c>
      <c r="U3" s="8" t="s">
        <v>45</v>
      </c>
      <c r="V3" s="8" t="s">
        <v>8</v>
      </c>
      <c r="W3" s="8" t="s">
        <v>20</v>
      </c>
      <c r="X3" s="8" t="s">
        <v>26</v>
      </c>
      <c r="Y3" s="8" t="s">
        <v>21</v>
      </c>
    </row>
    <row r="4" spans="2:26" ht="57" x14ac:dyDescent="0.25">
      <c r="B4" s="11">
        <v>1</v>
      </c>
      <c r="C4" s="10" t="s">
        <v>27</v>
      </c>
      <c r="D4" s="10" t="s">
        <v>30</v>
      </c>
      <c r="E4" s="26" t="s">
        <v>36</v>
      </c>
      <c r="F4" s="10" t="s">
        <v>18</v>
      </c>
      <c r="G4" s="10" t="s">
        <v>17</v>
      </c>
      <c r="H4" s="6">
        <v>2080</v>
      </c>
      <c r="I4" s="3">
        <f>H4/10.7639</f>
        <v>193.23851020540883</v>
      </c>
      <c r="J4" s="3">
        <v>17</v>
      </c>
      <c r="K4" s="1">
        <v>2009</v>
      </c>
      <c r="L4" s="1">
        <v>2022</v>
      </c>
      <c r="M4" s="1">
        <f>L4-K4</f>
        <v>13</v>
      </c>
      <c r="N4" s="1">
        <v>60</v>
      </c>
      <c r="O4" s="2">
        <v>0.05</v>
      </c>
      <c r="P4" s="14">
        <f>(1-O4)/N4</f>
        <v>1.5833333333333331E-2</v>
      </c>
      <c r="Q4" s="4">
        <v>1100</v>
      </c>
      <c r="R4" s="4">
        <f>Q4*H4</f>
        <v>2288000</v>
      </c>
      <c r="S4" s="4">
        <f t="shared" ref="S4:S14" si="0">R4*P4*M4</f>
        <v>470946.66666666663</v>
      </c>
      <c r="T4" s="4">
        <f t="shared" ref="T4" si="1">MAX(R4-S4,0)</f>
        <v>1817053.3333333335</v>
      </c>
      <c r="U4" s="7">
        <v>0.05</v>
      </c>
      <c r="V4" s="4">
        <f t="shared" ref="V4:V14" si="2">IF(T4&gt;O4*R4,T4*(1-U4),R4*O4)</f>
        <v>1726200.6666666667</v>
      </c>
      <c r="W4" s="4"/>
      <c r="X4" s="13"/>
      <c r="Y4" s="4">
        <f t="shared" ref="Y4:Y14" si="3">(W4*X4*I4)</f>
        <v>0</v>
      </c>
      <c r="Z4" s="20">
        <f t="shared" ref="Z4:Z14" si="4">V4/H4</f>
        <v>829.9041666666667</v>
      </c>
    </row>
    <row r="5" spans="2:26" ht="57" x14ac:dyDescent="0.25">
      <c r="B5" s="11">
        <v>2</v>
      </c>
      <c r="C5" s="10" t="s">
        <v>28</v>
      </c>
      <c r="D5" s="10" t="s">
        <v>31</v>
      </c>
      <c r="E5" s="26" t="s">
        <v>36</v>
      </c>
      <c r="F5" s="10" t="s">
        <v>18</v>
      </c>
      <c r="G5" s="10" t="s">
        <v>17</v>
      </c>
      <c r="H5" s="6">
        <v>2080</v>
      </c>
      <c r="I5" s="3">
        <f t="shared" ref="I5:I14" si="5">H5/10.7639</f>
        <v>193.23851020540883</v>
      </c>
      <c r="J5" s="3">
        <v>12</v>
      </c>
      <c r="K5" s="1">
        <v>2009</v>
      </c>
      <c r="L5" s="1">
        <v>2022</v>
      </c>
      <c r="M5" s="1">
        <f t="shared" ref="M5:M11" si="6">L5-K5</f>
        <v>13</v>
      </c>
      <c r="N5" s="1">
        <v>60</v>
      </c>
      <c r="O5" s="2">
        <v>0.05</v>
      </c>
      <c r="P5" s="14">
        <f t="shared" ref="P5:P11" si="7">(1-O5)/N5</f>
        <v>1.5833333333333331E-2</v>
      </c>
      <c r="Q5" s="4">
        <v>1400</v>
      </c>
      <c r="R5" s="4">
        <f t="shared" ref="R5:R14" si="8">Q5*H5</f>
        <v>2912000</v>
      </c>
      <c r="S5" s="4">
        <f t="shared" si="0"/>
        <v>599386.66666666651</v>
      </c>
      <c r="T5" s="4">
        <f t="shared" ref="T5:T11" si="9">MAX(R5-S5,0)</f>
        <v>2312613.3333333335</v>
      </c>
      <c r="U5" s="7">
        <v>0.05</v>
      </c>
      <c r="V5" s="4">
        <f t="shared" si="2"/>
        <v>2196982.6666666665</v>
      </c>
      <c r="W5" s="4"/>
      <c r="X5" s="13"/>
      <c r="Y5" s="4">
        <f t="shared" si="3"/>
        <v>0</v>
      </c>
      <c r="Z5" s="20">
        <f t="shared" si="4"/>
        <v>1056.2416666666666</v>
      </c>
    </row>
    <row r="6" spans="2:26" ht="57" x14ac:dyDescent="0.25">
      <c r="B6" s="11">
        <v>3</v>
      </c>
      <c r="C6" s="10" t="s">
        <v>29</v>
      </c>
      <c r="D6" s="10" t="s">
        <v>33</v>
      </c>
      <c r="E6" s="26" t="s">
        <v>36</v>
      </c>
      <c r="F6" s="10" t="s">
        <v>18</v>
      </c>
      <c r="G6" s="10" t="s">
        <v>17</v>
      </c>
      <c r="H6" s="6">
        <v>1750</v>
      </c>
      <c r="I6" s="3">
        <f t="shared" si="5"/>
        <v>162.58047733628146</v>
      </c>
      <c r="J6" s="3">
        <v>12</v>
      </c>
      <c r="K6" s="1">
        <v>2009</v>
      </c>
      <c r="L6" s="1">
        <v>2022</v>
      </c>
      <c r="M6" s="1">
        <f t="shared" si="6"/>
        <v>13</v>
      </c>
      <c r="N6" s="1">
        <v>60</v>
      </c>
      <c r="O6" s="2">
        <v>0.05</v>
      </c>
      <c r="P6" s="14">
        <f t="shared" si="7"/>
        <v>1.5833333333333331E-2</v>
      </c>
      <c r="Q6" s="4">
        <v>1400</v>
      </c>
      <c r="R6" s="4">
        <f t="shared" si="8"/>
        <v>2450000</v>
      </c>
      <c r="S6" s="4">
        <f t="shared" si="0"/>
        <v>504291.66666666663</v>
      </c>
      <c r="T6" s="4">
        <f t="shared" si="9"/>
        <v>1945708.3333333335</v>
      </c>
      <c r="U6" s="7">
        <v>0.05</v>
      </c>
      <c r="V6" s="4">
        <f t="shared" si="2"/>
        <v>1848422.9166666667</v>
      </c>
      <c r="W6" s="4"/>
      <c r="X6" s="13"/>
      <c r="Y6" s="4">
        <f t="shared" si="3"/>
        <v>0</v>
      </c>
      <c r="Z6" s="20">
        <f t="shared" si="4"/>
        <v>1056.2416666666668</v>
      </c>
    </row>
    <row r="7" spans="2:26" ht="57" x14ac:dyDescent="0.25">
      <c r="B7" s="11">
        <v>4</v>
      </c>
      <c r="C7" s="10" t="s">
        <v>27</v>
      </c>
      <c r="D7" s="10" t="s">
        <v>32</v>
      </c>
      <c r="E7" s="26" t="s">
        <v>34</v>
      </c>
      <c r="F7" s="10" t="s">
        <v>18</v>
      </c>
      <c r="G7" s="10" t="s">
        <v>17</v>
      </c>
      <c r="H7" s="6">
        <v>17985.240000000002</v>
      </c>
      <c r="I7" s="3">
        <f t="shared" si="5"/>
        <v>1670.885088118619</v>
      </c>
      <c r="J7" s="3">
        <v>35</v>
      </c>
      <c r="K7" s="1">
        <v>2009</v>
      </c>
      <c r="L7" s="1">
        <v>2022</v>
      </c>
      <c r="M7" s="1">
        <f t="shared" si="6"/>
        <v>13</v>
      </c>
      <c r="N7" s="1">
        <v>40</v>
      </c>
      <c r="O7" s="2">
        <v>0.05</v>
      </c>
      <c r="P7" s="14">
        <f t="shared" si="7"/>
        <v>2.375E-2</v>
      </c>
      <c r="Q7" s="4">
        <v>1250</v>
      </c>
      <c r="R7" s="4">
        <f t="shared" si="8"/>
        <v>22481550.000000004</v>
      </c>
      <c r="S7" s="4">
        <f t="shared" si="0"/>
        <v>6941178.5625000019</v>
      </c>
      <c r="T7" s="4">
        <f t="shared" si="9"/>
        <v>15540371.437500002</v>
      </c>
      <c r="U7" s="7">
        <v>0.05</v>
      </c>
      <c r="V7" s="4">
        <f t="shared" si="2"/>
        <v>14763352.865625001</v>
      </c>
      <c r="W7" s="4"/>
      <c r="X7" s="13"/>
      <c r="Y7" s="4">
        <f t="shared" si="3"/>
        <v>0</v>
      </c>
      <c r="Z7" s="20">
        <f t="shared" si="4"/>
        <v>820.859375</v>
      </c>
    </row>
    <row r="8" spans="2:26" ht="57" x14ac:dyDescent="0.25">
      <c r="B8" s="11">
        <v>5</v>
      </c>
      <c r="C8" s="10" t="s">
        <v>27</v>
      </c>
      <c r="D8" s="10" t="s">
        <v>35</v>
      </c>
      <c r="E8" s="26" t="s">
        <v>36</v>
      </c>
      <c r="F8" s="10" t="s">
        <v>18</v>
      </c>
      <c r="G8" s="10" t="s">
        <v>17</v>
      </c>
      <c r="H8" s="6">
        <v>498.8</v>
      </c>
      <c r="I8" s="3">
        <f t="shared" si="5"/>
        <v>46.340081197335543</v>
      </c>
      <c r="J8" s="3">
        <v>10</v>
      </c>
      <c r="K8" s="1">
        <v>2009</v>
      </c>
      <c r="L8" s="1">
        <v>2022</v>
      </c>
      <c r="M8" s="1">
        <f t="shared" si="6"/>
        <v>13</v>
      </c>
      <c r="N8" s="1">
        <v>60</v>
      </c>
      <c r="O8" s="2">
        <v>0.05</v>
      </c>
      <c r="P8" s="14">
        <f t="shared" si="7"/>
        <v>1.5833333333333331E-2</v>
      </c>
      <c r="Q8" s="4">
        <v>1000</v>
      </c>
      <c r="R8" s="4">
        <f t="shared" si="8"/>
        <v>498800</v>
      </c>
      <c r="S8" s="4">
        <f t="shared" si="0"/>
        <v>102669.66666666664</v>
      </c>
      <c r="T8" s="4">
        <f t="shared" si="9"/>
        <v>396130.33333333337</v>
      </c>
      <c r="U8" s="7">
        <v>0.05</v>
      </c>
      <c r="V8" s="4">
        <f t="shared" si="2"/>
        <v>376323.81666666671</v>
      </c>
      <c r="W8" s="4"/>
      <c r="X8" s="13"/>
      <c r="Y8" s="4">
        <f t="shared" si="3"/>
        <v>0</v>
      </c>
      <c r="Z8" s="20">
        <f t="shared" si="4"/>
        <v>754.45833333333337</v>
      </c>
    </row>
    <row r="9" spans="2:26" ht="45" x14ac:dyDescent="0.25">
      <c r="B9" s="11">
        <v>6</v>
      </c>
      <c r="C9" s="10" t="s">
        <v>27</v>
      </c>
      <c r="D9" s="10" t="s">
        <v>37</v>
      </c>
      <c r="E9" s="26" t="s">
        <v>38</v>
      </c>
      <c r="F9" s="10" t="s">
        <v>18</v>
      </c>
      <c r="G9" s="10" t="s">
        <v>17</v>
      </c>
      <c r="H9" s="6">
        <v>508.06</v>
      </c>
      <c r="I9" s="3">
        <f t="shared" si="5"/>
        <v>47.200364180269233</v>
      </c>
      <c r="J9" s="3">
        <v>10</v>
      </c>
      <c r="K9" s="1">
        <v>2009</v>
      </c>
      <c r="L9" s="1">
        <v>2022</v>
      </c>
      <c r="M9" s="1">
        <f t="shared" si="6"/>
        <v>13</v>
      </c>
      <c r="N9" s="1">
        <v>35</v>
      </c>
      <c r="O9" s="2">
        <v>0.05</v>
      </c>
      <c r="P9" s="14">
        <f t="shared" si="7"/>
        <v>2.7142857142857142E-2</v>
      </c>
      <c r="Q9" s="4">
        <v>900</v>
      </c>
      <c r="R9" s="4">
        <f t="shared" si="8"/>
        <v>457254</v>
      </c>
      <c r="S9" s="4">
        <f t="shared" si="0"/>
        <v>161345.34</v>
      </c>
      <c r="T9" s="4">
        <f t="shared" si="9"/>
        <v>295908.66000000003</v>
      </c>
      <c r="U9" s="7">
        <v>0.05</v>
      </c>
      <c r="V9" s="4">
        <f t="shared" si="2"/>
        <v>281113.22700000001</v>
      </c>
      <c r="W9" s="4"/>
      <c r="X9" s="13"/>
      <c r="Y9" s="4">
        <f t="shared" si="3"/>
        <v>0</v>
      </c>
      <c r="Z9" s="20">
        <f t="shared" si="4"/>
        <v>553.30714285714294</v>
      </c>
    </row>
    <row r="10" spans="2:26" ht="45" x14ac:dyDescent="0.25">
      <c r="B10" s="11">
        <v>7</v>
      </c>
      <c r="C10" s="10" t="s">
        <v>27</v>
      </c>
      <c r="D10" s="10" t="s">
        <v>39</v>
      </c>
      <c r="E10" s="26" t="s">
        <v>40</v>
      </c>
      <c r="F10" s="10" t="s">
        <v>18</v>
      </c>
      <c r="G10" s="10" t="s">
        <v>17</v>
      </c>
      <c r="H10" s="6">
        <v>252.7</v>
      </c>
      <c r="I10" s="3">
        <f t="shared" si="5"/>
        <v>23.476620927359043</v>
      </c>
      <c r="J10" s="3">
        <v>10</v>
      </c>
      <c r="K10" s="1">
        <v>2009</v>
      </c>
      <c r="L10" s="1">
        <v>2022</v>
      </c>
      <c r="M10" s="1">
        <f t="shared" si="6"/>
        <v>13</v>
      </c>
      <c r="N10" s="1">
        <v>15</v>
      </c>
      <c r="O10" s="2">
        <v>0.05</v>
      </c>
      <c r="P10" s="14">
        <f t="shared" si="7"/>
        <v>6.3333333333333325E-2</v>
      </c>
      <c r="Q10" s="4">
        <v>800</v>
      </c>
      <c r="R10" s="4">
        <f t="shared" si="8"/>
        <v>202160</v>
      </c>
      <c r="S10" s="4">
        <f t="shared" si="0"/>
        <v>166445.06666666665</v>
      </c>
      <c r="T10" s="4">
        <f t="shared" si="9"/>
        <v>35714.933333333349</v>
      </c>
      <c r="U10" s="7">
        <v>0.05</v>
      </c>
      <c r="V10" s="4">
        <f t="shared" si="2"/>
        <v>33929.186666666683</v>
      </c>
      <c r="W10" s="4"/>
      <c r="X10" s="13"/>
      <c r="Y10" s="4">
        <f t="shared" si="3"/>
        <v>0</v>
      </c>
      <c r="Z10" s="20">
        <f t="shared" si="4"/>
        <v>134.26666666666674</v>
      </c>
    </row>
    <row r="11" spans="2:26" ht="45" x14ac:dyDescent="0.25">
      <c r="B11" s="11">
        <v>8</v>
      </c>
      <c r="C11" s="10" t="s">
        <v>27</v>
      </c>
      <c r="D11" s="10" t="s">
        <v>41</v>
      </c>
      <c r="E11" s="26" t="s">
        <v>40</v>
      </c>
      <c r="F11" s="10" t="s">
        <v>18</v>
      </c>
      <c r="G11" s="10" t="s">
        <v>17</v>
      </c>
      <c r="H11" s="6">
        <v>637</v>
      </c>
      <c r="I11" s="3">
        <f t="shared" si="5"/>
        <v>59.179293750406451</v>
      </c>
      <c r="J11" s="3">
        <v>10</v>
      </c>
      <c r="K11" s="1">
        <v>2009</v>
      </c>
      <c r="L11" s="1">
        <v>2022</v>
      </c>
      <c r="M11" s="1">
        <f t="shared" si="6"/>
        <v>13</v>
      </c>
      <c r="N11" s="1">
        <v>15</v>
      </c>
      <c r="O11" s="2">
        <v>0.05</v>
      </c>
      <c r="P11" s="14">
        <f t="shared" si="7"/>
        <v>6.3333333333333325E-2</v>
      </c>
      <c r="Q11" s="4">
        <v>800</v>
      </c>
      <c r="R11" s="4">
        <f t="shared" si="8"/>
        <v>509600</v>
      </c>
      <c r="S11" s="4">
        <f t="shared" si="0"/>
        <v>419570.66666666657</v>
      </c>
      <c r="T11" s="4">
        <f t="shared" si="9"/>
        <v>90029.33333333343</v>
      </c>
      <c r="U11" s="7">
        <v>0.05</v>
      </c>
      <c r="V11" s="4">
        <f t="shared" si="2"/>
        <v>85527.866666666756</v>
      </c>
      <c r="W11" s="4"/>
      <c r="X11" s="13"/>
      <c r="Y11" s="4">
        <f t="shared" si="3"/>
        <v>0</v>
      </c>
      <c r="Z11" s="20">
        <f t="shared" si="4"/>
        <v>134.26666666666679</v>
      </c>
    </row>
    <row r="12" spans="2:26" ht="57" x14ac:dyDescent="0.25">
      <c r="B12" s="11">
        <v>9</v>
      </c>
      <c r="C12" s="10" t="s">
        <v>27</v>
      </c>
      <c r="D12" s="10" t="s">
        <v>42</v>
      </c>
      <c r="E12" s="26" t="s">
        <v>36</v>
      </c>
      <c r="F12" s="10"/>
      <c r="G12" s="10"/>
      <c r="H12" s="6">
        <v>154</v>
      </c>
      <c r="I12" s="3">
        <f t="shared" si="5"/>
        <v>14.307082005592768</v>
      </c>
      <c r="J12" s="3">
        <v>8</v>
      </c>
      <c r="K12" s="1">
        <v>2009</v>
      </c>
      <c r="L12" s="1">
        <v>2022</v>
      </c>
      <c r="M12" s="1">
        <f t="shared" ref="M12" si="10">L12-K12</f>
        <v>13</v>
      </c>
      <c r="N12" s="1">
        <v>60</v>
      </c>
      <c r="O12" s="2">
        <v>0.05</v>
      </c>
      <c r="P12" s="14">
        <f t="shared" ref="P12" si="11">(1-O12)/N12</f>
        <v>1.5833333333333331E-2</v>
      </c>
      <c r="Q12" s="4">
        <v>900</v>
      </c>
      <c r="R12" s="4">
        <f t="shared" si="8"/>
        <v>138600</v>
      </c>
      <c r="S12" s="4">
        <f t="shared" si="0"/>
        <v>28528.499999999993</v>
      </c>
      <c r="T12" s="4">
        <f t="shared" ref="T12" si="12">MAX(R12-S12,0)</f>
        <v>110071.5</v>
      </c>
      <c r="U12" s="7">
        <v>0.05</v>
      </c>
      <c r="V12" s="4">
        <f t="shared" si="2"/>
        <v>104567.92499999999</v>
      </c>
      <c r="W12" s="4"/>
      <c r="X12" s="13"/>
      <c r="Y12" s="4">
        <f t="shared" si="3"/>
        <v>0</v>
      </c>
      <c r="Z12" s="20">
        <f t="shared" si="4"/>
        <v>679.01249999999993</v>
      </c>
    </row>
    <row r="13" spans="2:26" ht="45" x14ac:dyDescent="0.25">
      <c r="B13" s="11">
        <v>10</v>
      </c>
      <c r="C13" s="10" t="s">
        <v>27</v>
      </c>
      <c r="D13" s="10" t="s">
        <v>44</v>
      </c>
      <c r="E13" s="26" t="s">
        <v>40</v>
      </c>
      <c r="F13" s="10"/>
      <c r="G13" s="10"/>
      <c r="H13" s="6">
        <v>1472.2</v>
      </c>
      <c r="I13" s="3">
        <f t="shared" si="5"/>
        <v>136.77198784827061</v>
      </c>
      <c r="J13" s="3">
        <v>10</v>
      </c>
      <c r="K13" s="1">
        <v>2009</v>
      </c>
      <c r="L13" s="1">
        <v>2022</v>
      </c>
      <c r="M13" s="1">
        <f t="shared" ref="M13" si="13">L13-K13</f>
        <v>13</v>
      </c>
      <c r="N13" s="1">
        <v>15</v>
      </c>
      <c r="O13" s="2">
        <v>0.05</v>
      </c>
      <c r="P13" s="14">
        <f t="shared" ref="P13" si="14">(1-O13)/N13</f>
        <v>6.3333333333333325E-2</v>
      </c>
      <c r="Q13" s="4">
        <v>500</v>
      </c>
      <c r="R13" s="4">
        <f t="shared" si="8"/>
        <v>736100</v>
      </c>
      <c r="S13" s="4">
        <f t="shared" si="0"/>
        <v>606055.66666666651</v>
      </c>
      <c r="T13" s="4">
        <f t="shared" ref="T13" si="15">MAX(R13-S13,0)</f>
        <v>130044.33333333349</v>
      </c>
      <c r="U13" s="7">
        <v>0.05</v>
      </c>
      <c r="V13" s="4">
        <f t="shared" si="2"/>
        <v>123542.11666666681</v>
      </c>
      <c r="W13" s="4"/>
      <c r="X13" s="13"/>
      <c r="Y13" s="4">
        <f t="shared" si="3"/>
        <v>0</v>
      </c>
      <c r="Z13" s="20">
        <f t="shared" si="4"/>
        <v>83.916666666666771</v>
      </c>
    </row>
    <row r="14" spans="2:26" ht="45" x14ac:dyDescent="0.25">
      <c r="B14" s="11">
        <v>11</v>
      </c>
      <c r="C14" s="10" t="s">
        <v>27</v>
      </c>
      <c r="D14" s="10" t="s">
        <v>43</v>
      </c>
      <c r="E14" s="26" t="s">
        <v>40</v>
      </c>
      <c r="F14" s="10"/>
      <c r="G14" s="10"/>
      <c r="H14" s="6">
        <v>2944.4</v>
      </c>
      <c r="I14" s="3">
        <f t="shared" si="5"/>
        <v>273.54397569654122</v>
      </c>
      <c r="J14" s="3">
        <v>10</v>
      </c>
      <c r="K14" s="1">
        <v>2009</v>
      </c>
      <c r="L14" s="1">
        <v>2022</v>
      </c>
      <c r="M14" s="1">
        <f>L14-K14</f>
        <v>13</v>
      </c>
      <c r="N14" s="1">
        <v>15</v>
      </c>
      <c r="O14" s="2">
        <v>0.05</v>
      </c>
      <c r="P14" s="14">
        <f>(1-O14)/N14</f>
        <v>6.3333333333333325E-2</v>
      </c>
      <c r="Q14" s="4">
        <v>250</v>
      </c>
      <c r="R14" s="4">
        <f t="shared" si="8"/>
        <v>736100</v>
      </c>
      <c r="S14" s="4">
        <f t="shared" si="0"/>
        <v>606055.66666666651</v>
      </c>
      <c r="T14" s="4">
        <f t="shared" ref="T14" si="16">MAX(R14-S14,0)</f>
        <v>130044.33333333349</v>
      </c>
      <c r="U14" s="7">
        <v>0.05</v>
      </c>
      <c r="V14" s="4">
        <f t="shared" si="2"/>
        <v>123542.11666666681</v>
      </c>
      <c r="W14" s="4"/>
      <c r="X14" s="13"/>
      <c r="Y14" s="4">
        <f t="shared" si="3"/>
        <v>0</v>
      </c>
      <c r="Z14" s="20">
        <f t="shared" si="4"/>
        <v>41.958333333333385</v>
      </c>
    </row>
    <row r="15" spans="2:26" ht="15.75" customHeight="1" x14ac:dyDescent="0.25">
      <c r="B15" s="30" t="s">
        <v>5</v>
      </c>
      <c r="C15" s="30"/>
      <c r="D15" s="30"/>
      <c r="E15" s="30"/>
      <c r="F15" s="30"/>
      <c r="G15" s="30"/>
      <c r="H15" s="9">
        <f>SUM(H4:H14)</f>
        <v>30362.400000000005</v>
      </c>
      <c r="I15" s="9">
        <f>SUM(I4:I14)</f>
        <v>2820.7619914714933</v>
      </c>
      <c r="J15" s="9"/>
      <c r="K15" s="30"/>
      <c r="L15" s="30"/>
      <c r="M15" s="30"/>
      <c r="N15" s="30"/>
      <c r="O15" s="30"/>
      <c r="P15" s="30"/>
      <c r="Q15" s="30"/>
      <c r="R15" s="5">
        <f>SUM(R4:R14)</f>
        <v>33410164.000000004</v>
      </c>
      <c r="S15" s="5"/>
      <c r="T15" s="5"/>
      <c r="U15" s="5"/>
      <c r="V15" s="5">
        <f>SUM(V4:V14)</f>
        <v>21663505.370958339</v>
      </c>
      <c r="W15" s="1"/>
      <c r="X15" s="1"/>
      <c r="Y15" s="5">
        <f>SUM(Y4:Y14)</f>
        <v>0</v>
      </c>
    </row>
    <row r="16" spans="2:26" ht="15.75" customHeight="1" x14ac:dyDescent="0.25">
      <c r="B16" s="34" t="s">
        <v>19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6"/>
    </row>
    <row r="17" spans="2:25" ht="15.75" customHeight="1" x14ac:dyDescent="0.25">
      <c r="B17" s="27" t="s">
        <v>50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</row>
    <row r="18" spans="2:25" ht="15.75" customHeight="1" x14ac:dyDescent="0.25">
      <c r="B18" s="27" t="s">
        <v>51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</row>
    <row r="19" spans="2:25" ht="15" customHeight="1" x14ac:dyDescent="0.25">
      <c r="B19" s="27" t="s">
        <v>25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9"/>
    </row>
    <row r="21" spans="2:25" x14ac:dyDescent="0.25">
      <c r="Y21" s="21"/>
    </row>
    <row r="22" spans="2:25" x14ac:dyDescent="0.25">
      <c r="Y22" s="21"/>
    </row>
    <row r="24" spans="2:25" x14ac:dyDescent="0.25">
      <c r="S24" s="22"/>
    </row>
  </sheetData>
  <mergeCells count="7">
    <mergeCell ref="B18:Y18"/>
    <mergeCell ref="B19:Y19"/>
    <mergeCell ref="K15:Q15"/>
    <mergeCell ref="B15:G15"/>
    <mergeCell ref="B2:Y2"/>
    <mergeCell ref="B16:Y16"/>
    <mergeCell ref="B17:Y17"/>
  </mergeCells>
  <dataValidations disablePrompts="1" count="1">
    <dataValidation type="list" allowBlank="1" showInputMessage="1" showErrorMessage="1" promptTitle="Condition of Structure" prompt="Condition of Structure" sqref="G4:G14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J10" sqref="J10"/>
    </sheetView>
  </sheetViews>
  <sheetFormatPr defaultRowHeight="15" x14ac:dyDescent="0.25"/>
  <cols>
    <col min="1" max="1" width="9.140625" style="18"/>
    <col min="2" max="2" width="4" style="12" customWidth="1"/>
    <col min="3" max="3" width="13.140625" style="12" customWidth="1"/>
    <col min="4" max="4" width="17.28515625" style="24" customWidth="1"/>
    <col min="5" max="5" width="29" style="24" customWidth="1"/>
    <col min="6" max="6" width="8.7109375" style="18" bestFit="1" customWidth="1"/>
    <col min="7" max="7" width="9" style="18" customWidth="1"/>
    <col min="8" max="8" width="6.85546875" style="18" customWidth="1"/>
    <col min="9" max="9" width="14.28515625" style="18" bestFit="1" customWidth="1"/>
    <col min="10" max="16384" width="9.140625" style="18"/>
  </cols>
  <sheetData>
    <row r="2" spans="2:9" ht="20.25" customHeight="1" x14ac:dyDescent="0.25">
      <c r="B2" s="31" t="s">
        <v>47</v>
      </c>
      <c r="C2" s="32"/>
      <c r="D2" s="32"/>
      <c r="E2" s="32"/>
      <c r="F2" s="32"/>
      <c r="G2" s="32"/>
      <c r="H2" s="33"/>
    </row>
    <row r="3" spans="2:9" s="19" customFormat="1" ht="32.25" customHeight="1" x14ac:dyDescent="0.25">
      <c r="B3" s="8" t="s">
        <v>14</v>
      </c>
      <c r="C3" s="8" t="s">
        <v>0</v>
      </c>
      <c r="D3" s="23" t="s">
        <v>46</v>
      </c>
      <c r="E3" s="23" t="s">
        <v>3</v>
      </c>
      <c r="F3" s="8" t="s">
        <v>11</v>
      </c>
      <c r="G3" s="8" t="s">
        <v>10</v>
      </c>
      <c r="H3" s="8" t="s">
        <v>13</v>
      </c>
    </row>
    <row r="4" spans="2:9" ht="27.75" customHeight="1" x14ac:dyDescent="0.25">
      <c r="B4" s="11">
        <v>1</v>
      </c>
      <c r="C4" s="10" t="s">
        <v>27</v>
      </c>
      <c r="D4" s="16" t="s">
        <v>30</v>
      </c>
      <c r="E4" s="17" t="s">
        <v>36</v>
      </c>
      <c r="F4" s="6">
        <v>2080</v>
      </c>
      <c r="G4" s="3">
        <f>F4/10.7639</f>
        <v>193.23851020540883</v>
      </c>
      <c r="H4" s="6">
        <v>17</v>
      </c>
      <c r="I4" s="20"/>
    </row>
    <row r="5" spans="2:9" ht="29.25" customHeight="1" x14ac:dyDescent="0.25">
      <c r="B5" s="11">
        <v>2</v>
      </c>
      <c r="C5" s="10" t="s">
        <v>28</v>
      </c>
      <c r="D5" s="16" t="s">
        <v>31</v>
      </c>
      <c r="E5" s="17" t="s">
        <v>36</v>
      </c>
      <c r="F5" s="6">
        <v>2080</v>
      </c>
      <c r="G5" s="3">
        <f t="shared" ref="G5:G14" si="0">F5/10.7639</f>
        <v>193.23851020540883</v>
      </c>
      <c r="H5" s="6">
        <v>12</v>
      </c>
      <c r="I5" s="20"/>
    </row>
    <row r="6" spans="2:9" ht="28.5" customHeight="1" x14ac:dyDescent="0.25">
      <c r="B6" s="11">
        <v>3</v>
      </c>
      <c r="C6" s="10" t="s">
        <v>29</v>
      </c>
      <c r="D6" s="16" t="s">
        <v>33</v>
      </c>
      <c r="E6" s="17" t="s">
        <v>36</v>
      </c>
      <c r="F6" s="6">
        <v>1750</v>
      </c>
      <c r="G6" s="3">
        <f t="shared" si="0"/>
        <v>162.58047733628146</v>
      </c>
      <c r="H6" s="6">
        <v>12</v>
      </c>
      <c r="I6" s="20"/>
    </row>
    <row r="7" spans="2:9" ht="27.75" customHeight="1" x14ac:dyDescent="0.25">
      <c r="B7" s="11">
        <v>4</v>
      </c>
      <c r="C7" s="10" t="s">
        <v>27</v>
      </c>
      <c r="D7" s="16" t="s">
        <v>32</v>
      </c>
      <c r="E7" s="17" t="s">
        <v>34</v>
      </c>
      <c r="F7" s="6">
        <v>17985.240000000002</v>
      </c>
      <c r="G7" s="3">
        <f t="shared" si="0"/>
        <v>1670.885088118619</v>
      </c>
      <c r="H7" s="6">
        <v>35</v>
      </c>
      <c r="I7" s="20"/>
    </row>
    <row r="8" spans="2:9" ht="26.25" customHeight="1" x14ac:dyDescent="0.25">
      <c r="B8" s="11">
        <v>5</v>
      </c>
      <c r="C8" s="10" t="s">
        <v>27</v>
      </c>
      <c r="D8" s="16" t="s">
        <v>35</v>
      </c>
      <c r="E8" s="17" t="s">
        <v>36</v>
      </c>
      <c r="F8" s="6">
        <v>498.8</v>
      </c>
      <c r="G8" s="3">
        <f t="shared" si="0"/>
        <v>46.340081197335543</v>
      </c>
      <c r="H8" s="6">
        <v>10</v>
      </c>
      <c r="I8" s="20"/>
    </row>
    <row r="9" spans="2:9" ht="26.25" customHeight="1" x14ac:dyDescent="0.25">
      <c r="B9" s="11">
        <v>6</v>
      </c>
      <c r="C9" s="10" t="s">
        <v>27</v>
      </c>
      <c r="D9" s="16" t="s">
        <v>37</v>
      </c>
      <c r="E9" s="17" t="s">
        <v>38</v>
      </c>
      <c r="F9" s="6">
        <v>508.06</v>
      </c>
      <c r="G9" s="3">
        <f t="shared" si="0"/>
        <v>47.200364180269233</v>
      </c>
      <c r="H9" s="6">
        <v>10</v>
      </c>
      <c r="I9" s="20"/>
    </row>
    <row r="10" spans="2:9" ht="27" customHeight="1" x14ac:dyDescent="0.25">
      <c r="B10" s="11">
        <v>7</v>
      </c>
      <c r="C10" s="10" t="s">
        <v>27</v>
      </c>
      <c r="D10" s="16" t="s">
        <v>39</v>
      </c>
      <c r="E10" s="17" t="s">
        <v>40</v>
      </c>
      <c r="F10" s="6">
        <v>252.7</v>
      </c>
      <c r="G10" s="3">
        <f t="shared" si="0"/>
        <v>23.476620927359043</v>
      </c>
      <c r="H10" s="6">
        <v>10</v>
      </c>
      <c r="I10" s="20"/>
    </row>
    <row r="11" spans="2:9" ht="15" customHeight="1" x14ac:dyDescent="0.25">
      <c r="B11" s="11">
        <v>8</v>
      </c>
      <c r="C11" s="10" t="s">
        <v>27</v>
      </c>
      <c r="D11" s="16" t="s">
        <v>41</v>
      </c>
      <c r="E11" s="17" t="s">
        <v>40</v>
      </c>
      <c r="F11" s="6">
        <v>637</v>
      </c>
      <c r="G11" s="3">
        <f t="shared" si="0"/>
        <v>59.179293750406451</v>
      </c>
      <c r="H11" s="6">
        <v>10</v>
      </c>
      <c r="I11" s="20"/>
    </row>
    <row r="12" spans="2:9" ht="27" customHeight="1" x14ac:dyDescent="0.25">
      <c r="B12" s="11">
        <v>9</v>
      </c>
      <c r="C12" s="10" t="s">
        <v>27</v>
      </c>
      <c r="D12" s="16" t="s">
        <v>42</v>
      </c>
      <c r="E12" s="17" t="s">
        <v>36</v>
      </c>
      <c r="F12" s="6">
        <v>154</v>
      </c>
      <c r="G12" s="3">
        <f t="shared" si="0"/>
        <v>14.307082005592768</v>
      </c>
      <c r="H12" s="6">
        <v>8</v>
      </c>
      <c r="I12" s="20"/>
    </row>
    <row r="13" spans="2:9" ht="28.5" customHeight="1" x14ac:dyDescent="0.25">
      <c r="B13" s="11">
        <v>10</v>
      </c>
      <c r="C13" s="10" t="s">
        <v>27</v>
      </c>
      <c r="D13" s="16" t="s">
        <v>44</v>
      </c>
      <c r="E13" s="17" t="s">
        <v>40</v>
      </c>
      <c r="F13" s="6">
        <v>1472.2</v>
      </c>
      <c r="G13" s="3">
        <f t="shared" si="0"/>
        <v>136.77198784827061</v>
      </c>
      <c r="H13" s="6">
        <v>10</v>
      </c>
      <c r="I13" s="20"/>
    </row>
    <row r="14" spans="2:9" ht="28.5" customHeight="1" x14ac:dyDescent="0.25">
      <c r="B14" s="11">
        <v>11</v>
      </c>
      <c r="C14" s="10" t="s">
        <v>27</v>
      </c>
      <c r="D14" s="16" t="s">
        <v>43</v>
      </c>
      <c r="E14" s="17" t="s">
        <v>40</v>
      </c>
      <c r="F14" s="6">
        <v>2944.4</v>
      </c>
      <c r="G14" s="3">
        <f t="shared" si="0"/>
        <v>273.54397569654122</v>
      </c>
      <c r="H14" s="6">
        <v>10</v>
      </c>
      <c r="I14" s="20"/>
    </row>
    <row r="15" spans="2:9" ht="15.75" customHeight="1" x14ac:dyDescent="0.25">
      <c r="B15" s="30" t="s">
        <v>5</v>
      </c>
      <c r="C15" s="30"/>
      <c r="D15" s="30"/>
      <c r="E15" s="30"/>
      <c r="F15" s="9">
        <f>SUM(F4:F14)</f>
        <v>30362.400000000005</v>
      </c>
      <c r="G15" s="9">
        <f>SUM(G4:G14)</f>
        <v>2820.7619914714933</v>
      </c>
      <c r="H15" s="15"/>
    </row>
  </sheetData>
  <mergeCells count="2">
    <mergeCell ref="B2:H2"/>
    <mergeCell ref="B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 Value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dcterms:created xsi:type="dcterms:W3CDTF">2021-09-16T11:33:35Z</dcterms:created>
  <dcterms:modified xsi:type="dcterms:W3CDTF">2022-06-23T08:59:02Z</dcterms:modified>
</cp:coreProperties>
</file>