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VIS(2022-23)-PL030-016-024_printing_1654689124\uploads\VIS(2022-23)-PL030-016-024\other_document\"/>
    </mc:Choice>
  </mc:AlternateContent>
  <bookViews>
    <workbookView showVerticalScroll="0" xWindow="0" yWindow="0" windowWidth="24000" windowHeight="8835"/>
  </bookViews>
  <sheets>
    <sheet name="Building" sheetId="1" r:id="rId1"/>
    <sheet name="Sheet1" sheetId="4" r:id="rId2"/>
    <sheet name="Sheet3" sheetId="3" state="hidden" r:id="rId3"/>
    <sheet name=" Land_Details" sheetId="2" state="hidden" r:id="rId4"/>
  </sheets>
  <definedNames>
    <definedName name="_xlnm.Print_Area" localSheetId="0">Building!$B$1:$W$18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4" l="1"/>
  <c r="J18" i="4"/>
  <c r="I18" i="4"/>
  <c r="M8" i="4"/>
  <c r="M7" i="4"/>
  <c r="I17" i="4"/>
  <c r="J16" i="4"/>
  <c r="H16" i="4"/>
  <c r="I16" i="4"/>
  <c r="L29" i="1"/>
  <c r="L20" i="1"/>
  <c r="L23" i="1"/>
  <c r="L22" i="1"/>
  <c r="K22" i="1"/>
  <c r="K21" i="1"/>
  <c r="K20" i="1" l="1"/>
  <c r="G10" i="1"/>
  <c r="S10" i="1"/>
  <c r="Q10" i="1"/>
  <c r="K10" i="1"/>
  <c r="L10" i="1"/>
  <c r="N10" i="1"/>
  <c r="T10" i="1"/>
  <c r="U10" i="1"/>
  <c r="X10" i="1"/>
  <c r="G4" i="1"/>
  <c r="G13" i="1"/>
  <c r="S13" i="1"/>
  <c r="G12" i="1"/>
  <c r="S12" i="1"/>
  <c r="G11" i="1"/>
  <c r="S11" i="1"/>
  <c r="G9" i="1"/>
  <c r="S9" i="1"/>
  <c r="Q9" i="1"/>
  <c r="K9" i="1"/>
  <c r="L9" i="1"/>
  <c r="N9" i="1"/>
  <c r="T9" i="1"/>
  <c r="Q8" i="1"/>
  <c r="Q11" i="1"/>
  <c r="Q12" i="1"/>
  <c r="Q13" i="1"/>
  <c r="K8" i="1"/>
  <c r="L8" i="1"/>
  <c r="N8" i="1"/>
  <c r="G8" i="1"/>
  <c r="S8" i="1"/>
  <c r="T8" i="1"/>
  <c r="U8" i="1"/>
  <c r="K5" i="1"/>
  <c r="L5" i="1"/>
  <c r="K6" i="1"/>
  <c r="L6" i="1"/>
  <c r="K7" i="1"/>
  <c r="L7" i="1"/>
  <c r="K11" i="1"/>
  <c r="L11" i="1"/>
  <c r="N11" i="1"/>
  <c r="K12" i="1"/>
  <c r="L12" i="1"/>
  <c r="N12" i="1"/>
  <c r="K13" i="1"/>
  <c r="L13" i="1"/>
  <c r="N13" i="1"/>
  <c r="K14" i="1"/>
  <c r="K4" i="1"/>
  <c r="L4" i="1"/>
  <c r="G14" i="1"/>
  <c r="E22" i="1"/>
  <c r="X16" i="1"/>
  <c r="X17" i="1"/>
  <c r="X18" i="1"/>
  <c r="T12" i="1"/>
  <c r="T13" i="1"/>
  <c r="U13" i="1"/>
  <c r="X13" i="1"/>
  <c r="U9" i="1"/>
  <c r="U12" i="1"/>
  <c r="T11" i="1"/>
  <c r="U11" i="1"/>
  <c r="F9" i="2"/>
  <c r="F15" i="1"/>
  <c r="Q5" i="1"/>
  <c r="Q6" i="1"/>
  <c r="Q7" i="1"/>
  <c r="Q14" i="1"/>
  <c r="N5" i="1"/>
  <c r="N6" i="1"/>
  <c r="N7" i="1"/>
  <c r="N14" i="1"/>
  <c r="G7" i="1"/>
  <c r="S7" i="1"/>
  <c r="S14" i="1"/>
  <c r="G6" i="1"/>
  <c r="S6" i="1"/>
  <c r="G5" i="1"/>
  <c r="S5" i="1"/>
  <c r="X24" i="1"/>
  <c r="X20" i="1"/>
  <c r="E28" i="1"/>
  <c r="T6" i="1"/>
  <c r="U6" i="1"/>
  <c r="W6" i="1"/>
  <c r="X6" i="1"/>
  <c r="T7" i="1"/>
  <c r="U7" i="1"/>
  <c r="W7" i="1"/>
  <c r="X7" i="1"/>
  <c r="T14" i="1"/>
  <c r="U14" i="1"/>
  <c r="W14" i="1"/>
  <c r="X14" i="1"/>
  <c r="T5" i="1"/>
  <c r="U5" i="1"/>
  <c r="W5" i="1"/>
  <c r="X5" i="1"/>
  <c r="G15" i="1"/>
  <c r="S4" i="1"/>
  <c r="S15" i="1"/>
  <c r="Q4" i="1"/>
  <c r="N4" i="1"/>
  <c r="T4" i="1"/>
  <c r="U4" i="1"/>
  <c r="T15" i="1"/>
  <c r="U15" i="1"/>
  <c r="X4" i="1"/>
  <c r="W4" i="1"/>
  <c r="K23" i="1"/>
  <c r="W15" i="1"/>
  <c r="E29" i="1"/>
  <c r="G22" i="1"/>
  <c r="X15" i="1"/>
</calcChain>
</file>

<file path=xl/comments1.xml><?xml version="1.0" encoding="utf-8"?>
<comments xmlns="http://schemas.openxmlformats.org/spreadsheetml/2006/main">
  <authors>
    <author>admin</author>
  </authors>
  <commentList>
    <comment ref="S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<sst xmlns="http://schemas.openxmlformats.org/spreadsheetml/2006/main" count="107" uniqueCount="90">
  <si>
    <t>SR. No.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</si>
  <si>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</si>
  <si>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</si>
  <si>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</si>
  <si>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</si>
  <si>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</si>
  <si>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</si>
  <si>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</si>
  <si>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</si>
  <si>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</si>
  <si>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</si>
  <si>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</si>
  <si>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</si>
  <si>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</si>
  <si>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</si>
  <si>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</si>
  <si>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</si>
  <si>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</si>
  <si>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</si>
  <si>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 xml:space="preserve"> 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</si>
  <si>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</si>
  <si>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</si>
  <si>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</si>
  <si>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</si>
  <si>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</si>
  <si>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</si>
  <si>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</si>
  <si>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</si>
  <si>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</si>
  <si>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</si>
  <si>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</si>
  <si>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</si>
  <si>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</si>
  <si>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</si>
  <si>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</si>
  <si>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</si>
  <si>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</si>
  <si>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</si>
  <si>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</si>
  <si>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</si>
  <si>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</si>
  <si>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</si>
  <si>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</si>
  <si>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</si>
  <si>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</si>
  <si>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</si>
  <si>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</si>
  <si>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</si>
  <si>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</si>
  <si>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</si>
  <si>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</si>
  <si>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</si>
  <si>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</si>
  <si>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</si>
  <si>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</si>
  <si>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</si>
  <si>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</si>
  <si>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</si>
  <si>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</si>
  <si>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</si>
  <si>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</si>
  <si>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1</t>
  </si>
  <si>
    <t>1. All the details pertaining to the building area statement such as area, floor, etc has been taken from the documents provided by the client and sample site measurement.</t>
  </si>
  <si>
    <t>Admin Block G+1</t>
  </si>
  <si>
    <t>Main plant</t>
  </si>
  <si>
    <t>MS structure with color coated sheet roofing, trimix flooring</t>
  </si>
  <si>
    <t>Particular</t>
  </si>
  <si>
    <t>SWR Pipe Plant</t>
  </si>
  <si>
    <t>Finished Good Godown</t>
  </si>
  <si>
    <t>Solvent Plant</t>
  </si>
  <si>
    <t>CPVC Plant</t>
  </si>
  <si>
    <t>Security Cabin</t>
  </si>
  <si>
    <t>Canteen Rest Room</t>
  </si>
  <si>
    <t>Load bearing structure with AC Sheet roofing Kota tiles flooring</t>
  </si>
  <si>
    <t>Punching Room IN</t>
  </si>
  <si>
    <t>Punching Room OUT</t>
  </si>
  <si>
    <t>Transformer Shed</t>
  </si>
  <si>
    <t>MS steel structure with AC sheet roofing</t>
  </si>
  <si>
    <t>Residual Age</t>
  </si>
  <si>
    <t>Economic Life</t>
  </si>
  <si>
    <t>RCC framed structure with RCC roofing and vitrified flooring</t>
  </si>
  <si>
    <t>RCC framed structure with RCC roofing and Kota tiles flooring</t>
  </si>
  <si>
    <t>Life Consumed</t>
  </si>
  <si>
    <t>LAND</t>
  </si>
  <si>
    <t>TOTAL FMV</t>
  </si>
  <si>
    <t>2.25 lacs per guntha taken for N.A land</t>
  </si>
  <si>
    <t>NA land=1419.42 Guntha</t>
  </si>
  <si>
    <t>A land= 56.34 Guntha</t>
  </si>
  <si>
    <t>BUILDING VALUATION OF M/S KISAN MOULDING LTD.| MAHAGAON, PALGHAR, MAHARASHTRA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</si>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</sst>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  <numFmt numFmtId="167" formatCode="_ [$₹-4009]\ * #,##0_ ;_ [$₹-4009]\ * \-#,##0_ ;_ [$₹-4009]\ * &quot;-&quot;??_ ;_ @_ "/>
    <numFmt numFmtId="168" formatCode="_ [$₹-4009]\ * #,##0.00_ ;_ [$₹-4009]\ * \-#,##0.00_ ;_ [$₹-4009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0" fillId="0" borderId="0" xfId="0" applyNumberFormat="1"/>
    <xf numFmtId="167" fontId="2" fillId="9" borderId="0" xfId="0" applyNumberFormat="1" applyFont="1" applyFill="1"/>
    <xf numFmtId="168" fontId="2" fillId="9" borderId="0" xfId="0" applyNumberFormat="1" applyFont="1" applyFill="1"/>
    <xf numFmtId="43" fontId="0" fillId="5" borderId="1" xfId="3" applyFont="1" applyFill="1" applyBorder="1" applyAlignment="1">
      <alignment horizontal="center" vertical="center"/>
    </xf>
    <xf numFmtId="43" fontId="0" fillId="5" borderId="4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abSelected="1" topLeftCell="E7" zoomScaleNormal="100" zoomScaleSheetLayoutView="85" workbookViewId="0">
      <selection activeCell="T14" sqref="T14"/>
    </sheetView>
  </sheetViews>
  <sheetFormatPr defaultRowHeight="15" x14ac:dyDescent="0.25"/>
  <cols>
    <col min="1" max="1" width="7.85546875" customWidth="1"/>
    <col min="2" max="2" width="7.28515625" bestFit="1" customWidth="1"/>
    <col min="3" max="3" width="22" bestFit="1" customWidth="1"/>
    <col min="4" max="4" width="24.42578125" style="51" hidden="1" customWidth="1"/>
    <col min="5" max="5" width="34" style="12" customWidth="1"/>
    <col min="6" max="6" width="10.42578125" style="52" hidden="1" customWidth="1"/>
    <col min="7" max="7" width="11.5703125" style="83" customWidth="1"/>
    <col min="8" max="8" width="7" bestFit="1" customWidth="1"/>
    <col min="9" max="9" width="8.5703125" bestFit="1" customWidth="1"/>
    <col min="10" max="10" width="10.28515625" customWidth="1"/>
    <col min="11" max="11" width="11" customWidth="1"/>
    <col min="12" max="12" width="12.85546875" customWidth="1"/>
    <col min="13" max="13" width="9.28515625" customWidth="1"/>
    <col min="14" max="14" width="10.42578125" customWidth="1"/>
    <col min="15" max="15" width="14.42578125" customWidth="1"/>
    <col min="16" max="16" width="7.7109375" customWidth="1"/>
    <col min="17" max="17" width="14.42578125" customWidth="1"/>
    <col min="18" max="18" width="10.7109375" bestFit="1" customWidth="1"/>
    <col min="19" max="20" width="14.42578125" customWidth="1"/>
    <col min="21" max="21" width="17.28515625" customWidth="1"/>
    <col min="22" max="22" width="10.7109375" hidden="1" customWidth="1"/>
    <col min="23" max="23" width="13.42578125" hidden="1" customWidth="1"/>
    <col min="24" max="24" width="17" bestFit="1" customWidth="1"/>
    <col min="25" max="25" width="14.28515625" hidden="1" customWidth="1"/>
    <col min="26" max="26" width="14.28515625" bestFit="1" customWidth="1"/>
  </cols>
  <sheetData>
    <row r="2" spans="2:26" ht="15.75" customHeight="1" x14ac:dyDescent="0.25">
      <c r="B2" s="73" t="s">
        <v>88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</row>
    <row r="3" spans="2:26" s="10" customFormat="1" ht="60" x14ac:dyDescent="0.25">
      <c r="B3" s="8" t="s">
        <v>0</v>
      </c>
      <c r="C3" s="8" t="s">
        <v>66</v>
      </c>
      <c r="D3" s="9" t="s">
        <v>20</v>
      </c>
      <c r="E3" s="9" t="s">
        <v>3</v>
      </c>
      <c r="F3" s="9" t="s">
        <v>46</v>
      </c>
      <c r="G3" s="9" t="s">
        <v>45</v>
      </c>
      <c r="H3" s="9" t="s">
        <v>12</v>
      </c>
      <c r="I3" s="9" t="s">
        <v>78</v>
      </c>
      <c r="J3" s="9" t="s">
        <v>79</v>
      </c>
      <c r="K3" s="9" t="s">
        <v>82</v>
      </c>
      <c r="L3" s="9" t="s">
        <v>1</v>
      </c>
      <c r="M3" s="9" t="s">
        <v>2</v>
      </c>
      <c r="N3" s="9" t="s">
        <v>13</v>
      </c>
      <c r="O3" s="9" t="s">
        <v>14</v>
      </c>
      <c r="P3" s="9" t="s">
        <v>4</v>
      </c>
      <c r="Q3" s="9" t="s">
        <v>6</v>
      </c>
      <c r="R3" s="9" t="s">
        <v>15</v>
      </c>
      <c r="S3" s="9" t="s">
        <v>10</v>
      </c>
      <c r="T3" s="9" t="s">
        <v>7</v>
      </c>
      <c r="U3" s="9" t="s">
        <v>8</v>
      </c>
      <c r="V3" s="9" t="s">
        <v>11</v>
      </c>
      <c r="W3" s="9" t="s">
        <v>9</v>
      </c>
    </row>
    <row r="4" spans="2:26" ht="30" x14ac:dyDescent="0.25">
      <c r="B4" s="18">
        <v>1</v>
      </c>
      <c r="C4" s="18" t="s">
        <v>63</v>
      </c>
      <c r="D4" s="19" t="s">
        <v>61</v>
      </c>
      <c r="E4" s="55" t="s">
        <v>80</v>
      </c>
      <c r="F4" s="20">
        <v>946</v>
      </c>
      <c r="G4" s="69">
        <f>F4*10.7639</f>
        <v>10182.6494</v>
      </c>
      <c r="H4" s="20">
        <v>16</v>
      </c>
      <c r="I4" s="20">
        <v>46</v>
      </c>
      <c r="J4" s="20">
        <v>60</v>
      </c>
      <c r="K4" s="20">
        <f>J4-I4</f>
        <v>14</v>
      </c>
      <c r="L4" s="20">
        <f>M4-K4</f>
        <v>2008</v>
      </c>
      <c r="M4" s="18">
        <v>2022</v>
      </c>
      <c r="N4" s="18">
        <f>M4-L4</f>
        <v>14</v>
      </c>
      <c r="O4" s="18">
        <v>60</v>
      </c>
      <c r="P4" s="21">
        <v>0.1</v>
      </c>
      <c r="Q4" s="22">
        <f>(1-P4)/O4</f>
        <v>1.5000000000000001E-2</v>
      </c>
      <c r="R4" s="23">
        <v>1200</v>
      </c>
      <c r="S4" s="23">
        <f>R4*G4</f>
        <v>12219179.280000001</v>
      </c>
      <c r="T4" s="23">
        <f t="shared" ref="T4:T14" si="0">S4*Q4*N4</f>
        <v>2566027.6488000005</v>
      </c>
      <c r="U4" s="23">
        <f t="shared" ref="U4:U14" si="1">MAX(S4-T4,0)</f>
        <v>9653151.6312000006</v>
      </c>
      <c r="V4" s="24">
        <v>0</v>
      </c>
      <c r="W4" s="23">
        <f t="shared" ref="W4:W14" si="2">IF(U4&gt;P4*S4,U4*(1-V4),S4*P4)</f>
        <v>9653151.6312000006</v>
      </c>
      <c r="X4" s="7">
        <f>U4/G4</f>
        <v>948</v>
      </c>
      <c r="Y4" s="1"/>
      <c r="Z4" s="1"/>
    </row>
    <row r="5" spans="2:26" ht="30" x14ac:dyDescent="0.25">
      <c r="B5" s="18">
        <v>2</v>
      </c>
      <c r="C5" s="18" t="s">
        <v>64</v>
      </c>
      <c r="D5" s="19" t="s">
        <v>61</v>
      </c>
      <c r="E5" s="55" t="s">
        <v>65</v>
      </c>
      <c r="F5" s="54">
        <v>13537</v>
      </c>
      <c r="G5" s="70">
        <f>F5*10.7639</f>
        <v>145710.9143</v>
      </c>
      <c r="H5" s="20">
        <v>40</v>
      </c>
      <c r="I5" s="20">
        <v>16</v>
      </c>
      <c r="J5" s="20">
        <v>35</v>
      </c>
      <c r="K5" s="20">
        <f t="shared" ref="K5:K14" si="3">J5-I5</f>
        <v>19</v>
      </c>
      <c r="L5" s="20">
        <f t="shared" ref="L5:L13" si="4">M5-K5</f>
        <v>2003</v>
      </c>
      <c r="M5" s="18">
        <v>2022</v>
      </c>
      <c r="N5" s="18">
        <f t="shared" ref="N5:N14" si="5">M5-L5</f>
        <v>19</v>
      </c>
      <c r="O5" s="18">
        <v>35</v>
      </c>
      <c r="P5" s="21">
        <v>0.1</v>
      </c>
      <c r="Q5" s="22">
        <f t="shared" ref="Q5:Q14" si="6">(1-P5)/O5</f>
        <v>2.5714285714285714E-2</v>
      </c>
      <c r="R5" s="23">
        <v>900</v>
      </c>
      <c r="S5" s="23">
        <f t="shared" ref="S5:S14" si="7">R5*G5</f>
        <v>131139822.87</v>
      </c>
      <c r="T5" s="23">
        <f t="shared" si="0"/>
        <v>64071170.602200001</v>
      </c>
      <c r="U5" s="23">
        <f t="shared" si="1"/>
        <v>67068652.267800003</v>
      </c>
      <c r="V5" s="24">
        <v>0</v>
      </c>
      <c r="W5" s="23">
        <f t="shared" si="2"/>
        <v>67068652.267800003</v>
      </c>
      <c r="X5" s="7">
        <f t="shared" ref="X5:X18" si="8">W5/G5</f>
        <v>460.28571428571428</v>
      </c>
      <c r="Y5" s="1"/>
      <c r="Z5" s="1"/>
    </row>
    <row r="6" spans="2:26" ht="30" x14ac:dyDescent="0.25">
      <c r="B6" s="18">
        <v>3</v>
      </c>
      <c r="C6" s="18" t="s">
        <v>67</v>
      </c>
      <c r="D6" s="19" t="s">
        <v>61</v>
      </c>
      <c r="E6" s="55" t="s">
        <v>65</v>
      </c>
      <c r="F6" s="54">
        <v>5047</v>
      </c>
      <c r="G6" s="70">
        <f>F6*10.7639</f>
        <v>54325.403299999998</v>
      </c>
      <c r="H6" s="20">
        <v>16</v>
      </c>
      <c r="I6" s="20">
        <v>16</v>
      </c>
      <c r="J6" s="20">
        <v>35</v>
      </c>
      <c r="K6" s="20">
        <f t="shared" si="3"/>
        <v>19</v>
      </c>
      <c r="L6" s="20">
        <f t="shared" si="4"/>
        <v>2003</v>
      </c>
      <c r="M6" s="18">
        <v>2022</v>
      </c>
      <c r="N6" s="18">
        <f t="shared" si="5"/>
        <v>19</v>
      </c>
      <c r="O6" s="18">
        <v>35</v>
      </c>
      <c r="P6" s="21">
        <v>0.1</v>
      </c>
      <c r="Q6" s="22">
        <f t="shared" si="6"/>
        <v>2.5714285714285714E-2</v>
      </c>
      <c r="R6" s="23">
        <v>900</v>
      </c>
      <c r="S6" s="23">
        <f t="shared" si="7"/>
        <v>48892862.969999999</v>
      </c>
      <c r="T6" s="23">
        <f t="shared" si="0"/>
        <v>23887655.908199999</v>
      </c>
      <c r="U6" s="23">
        <f t="shared" si="1"/>
        <v>25005207.061799999</v>
      </c>
      <c r="V6" s="24">
        <v>0</v>
      </c>
      <c r="W6" s="23">
        <f t="shared" si="2"/>
        <v>25005207.061799999</v>
      </c>
      <c r="X6" s="7">
        <f t="shared" si="8"/>
        <v>460.28571428571428</v>
      </c>
      <c r="Y6" s="1"/>
      <c r="Z6" s="1"/>
    </row>
    <row r="7" spans="2:26" ht="30" x14ac:dyDescent="0.25">
      <c r="B7" s="18">
        <v>4</v>
      </c>
      <c r="C7" s="18" t="s">
        <v>68</v>
      </c>
      <c r="D7" s="19" t="s">
        <v>61</v>
      </c>
      <c r="E7" s="55" t="s">
        <v>65</v>
      </c>
      <c r="F7" s="53">
        <v>9673</v>
      </c>
      <c r="G7" s="70">
        <f t="shared" ref="G7:G13" si="9">F7*10.7639</f>
        <v>104119.2047</v>
      </c>
      <c r="H7" s="20">
        <v>16</v>
      </c>
      <c r="I7" s="20">
        <v>16</v>
      </c>
      <c r="J7" s="20">
        <v>35</v>
      </c>
      <c r="K7" s="20">
        <f t="shared" si="3"/>
        <v>19</v>
      </c>
      <c r="L7" s="20">
        <f t="shared" si="4"/>
        <v>2003</v>
      </c>
      <c r="M7" s="18">
        <v>2022</v>
      </c>
      <c r="N7" s="18">
        <f t="shared" si="5"/>
        <v>19</v>
      </c>
      <c r="O7" s="18">
        <v>35</v>
      </c>
      <c r="P7" s="21">
        <v>0.1</v>
      </c>
      <c r="Q7" s="22">
        <f t="shared" si="6"/>
        <v>2.5714285714285714E-2</v>
      </c>
      <c r="R7" s="23">
        <v>900</v>
      </c>
      <c r="S7" s="23">
        <f t="shared" si="7"/>
        <v>93707284.230000004</v>
      </c>
      <c r="T7" s="23">
        <f t="shared" si="0"/>
        <v>45782701.723800004</v>
      </c>
      <c r="U7" s="23">
        <f t="shared" si="1"/>
        <v>47924582.506200001</v>
      </c>
      <c r="V7" s="24">
        <v>0</v>
      </c>
      <c r="W7" s="23">
        <f t="shared" si="2"/>
        <v>47924582.506200001</v>
      </c>
      <c r="X7" s="7">
        <f t="shared" si="8"/>
        <v>460.28571428571428</v>
      </c>
      <c r="Y7" s="1"/>
      <c r="Z7" s="1"/>
    </row>
    <row r="8" spans="2:26" ht="30" x14ac:dyDescent="0.25">
      <c r="B8" s="18">
        <v>5</v>
      </c>
      <c r="C8" s="18" t="s">
        <v>70</v>
      </c>
      <c r="D8" s="19"/>
      <c r="E8" s="55" t="s">
        <v>65</v>
      </c>
      <c r="F8" s="53">
        <v>2200</v>
      </c>
      <c r="G8" s="70">
        <f t="shared" si="9"/>
        <v>23680.579999999998</v>
      </c>
      <c r="H8" s="20">
        <v>30</v>
      </c>
      <c r="I8" s="20">
        <v>29</v>
      </c>
      <c r="J8" s="20">
        <v>35</v>
      </c>
      <c r="K8" s="20">
        <f t="shared" si="3"/>
        <v>6</v>
      </c>
      <c r="L8" s="20">
        <f t="shared" si="4"/>
        <v>2016</v>
      </c>
      <c r="M8" s="18">
        <v>2022</v>
      </c>
      <c r="N8" s="18">
        <f t="shared" si="5"/>
        <v>6</v>
      </c>
      <c r="O8" s="18">
        <v>35</v>
      </c>
      <c r="P8" s="21">
        <v>0.1</v>
      </c>
      <c r="Q8" s="22">
        <f t="shared" si="6"/>
        <v>2.5714285714285714E-2</v>
      </c>
      <c r="R8" s="23">
        <v>900</v>
      </c>
      <c r="S8" s="23">
        <f t="shared" si="7"/>
        <v>21312522</v>
      </c>
      <c r="T8" s="23">
        <f t="shared" si="0"/>
        <v>3288217.68</v>
      </c>
      <c r="U8" s="23">
        <f t="shared" si="1"/>
        <v>18024304.32</v>
      </c>
      <c r="V8" s="24"/>
      <c r="W8" s="23"/>
      <c r="X8" s="7"/>
      <c r="Y8" s="1"/>
      <c r="Z8" s="1"/>
    </row>
    <row r="9" spans="2:26" ht="30" x14ac:dyDescent="0.25">
      <c r="B9" s="18">
        <v>6</v>
      </c>
      <c r="C9" s="18" t="s">
        <v>71</v>
      </c>
      <c r="D9" s="19"/>
      <c r="E9" s="55" t="s">
        <v>81</v>
      </c>
      <c r="F9" s="53">
        <v>20</v>
      </c>
      <c r="G9" s="70">
        <f t="shared" si="9"/>
        <v>215.27799999999999</v>
      </c>
      <c r="H9" s="20">
        <v>9</v>
      </c>
      <c r="I9" s="20">
        <v>46</v>
      </c>
      <c r="J9" s="20">
        <v>60</v>
      </c>
      <c r="K9" s="20">
        <f t="shared" si="3"/>
        <v>14</v>
      </c>
      <c r="L9" s="20">
        <f t="shared" si="4"/>
        <v>2008</v>
      </c>
      <c r="M9" s="18">
        <v>2022</v>
      </c>
      <c r="N9" s="18">
        <f t="shared" si="5"/>
        <v>14</v>
      </c>
      <c r="O9" s="18">
        <v>60</v>
      </c>
      <c r="P9" s="21">
        <v>0.1</v>
      </c>
      <c r="Q9" s="22">
        <f t="shared" si="6"/>
        <v>1.5000000000000001E-2</v>
      </c>
      <c r="R9" s="23">
        <v>800</v>
      </c>
      <c r="S9" s="23">
        <f t="shared" si="7"/>
        <v>172222.4</v>
      </c>
      <c r="T9" s="23">
        <f t="shared" si="0"/>
        <v>36166.704000000005</v>
      </c>
      <c r="U9" s="23">
        <f t="shared" si="1"/>
        <v>136055.696</v>
      </c>
      <c r="V9" s="24"/>
      <c r="W9" s="23"/>
      <c r="X9" s="7"/>
      <c r="Y9" s="1"/>
      <c r="Z9" s="1"/>
    </row>
    <row r="10" spans="2:26" ht="30" x14ac:dyDescent="0.25">
      <c r="B10" s="18">
        <v>7</v>
      </c>
      <c r="C10" s="18" t="s">
        <v>72</v>
      </c>
      <c r="D10" s="19"/>
      <c r="E10" s="55" t="s">
        <v>73</v>
      </c>
      <c r="F10" s="53">
        <v>45</v>
      </c>
      <c r="G10" s="70">
        <f t="shared" si="9"/>
        <v>484.37549999999999</v>
      </c>
      <c r="H10" s="20">
        <v>9</v>
      </c>
      <c r="I10" s="20">
        <v>16</v>
      </c>
      <c r="J10" s="20">
        <v>35</v>
      </c>
      <c r="K10" s="20">
        <f t="shared" si="3"/>
        <v>19</v>
      </c>
      <c r="L10" s="20">
        <f t="shared" si="4"/>
        <v>2003</v>
      </c>
      <c r="M10" s="18">
        <v>2022</v>
      </c>
      <c r="N10" s="18">
        <f t="shared" si="5"/>
        <v>19</v>
      </c>
      <c r="O10" s="18">
        <v>35</v>
      </c>
      <c r="P10" s="21">
        <v>0.1</v>
      </c>
      <c r="Q10" s="22">
        <f t="shared" si="6"/>
        <v>2.5714285714285714E-2</v>
      </c>
      <c r="R10" s="23">
        <v>900</v>
      </c>
      <c r="S10" s="23">
        <f t="shared" si="7"/>
        <v>435937.95</v>
      </c>
      <c r="T10" s="23">
        <f t="shared" si="0"/>
        <v>212986.82700000002</v>
      </c>
      <c r="U10" s="23">
        <f t="shared" si="1"/>
        <v>222951.12299999999</v>
      </c>
      <c r="V10" s="24"/>
      <c r="W10" s="23"/>
      <c r="X10" s="7">
        <f>U10/G10</f>
        <v>460.28571428571428</v>
      </c>
      <c r="Y10" s="1"/>
      <c r="Z10" s="1"/>
    </row>
    <row r="11" spans="2:26" ht="30" x14ac:dyDescent="0.25">
      <c r="B11" s="18">
        <v>8</v>
      </c>
      <c r="C11" s="18" t="s">
        <v>74</v>
      </c>
      <c r="D11" s="19"/>
      <c r="E11" s="55" t="s">
        <v>73</v>
      </c>
      <c r="F11" s="53">
        <v>17</v>
      </c>
      <c r="G11" s="70">
        <f t="shared" si="9"/>
        <v>182.9863</v>
      </c>
      <c r="H11" s="20">
        <v>9</v>
      </c>
      <c r="I11" s="20">
        <v>16</v>
      </c>
      <c r="J11" s="20">
        <v>35</v>
      </c>
      <c r="K11" s="20">
        <f t="shared" si="3"/>
        <v>19</v>
      </c>
      <c r="L11" s="20">
        <f t="shared" si="4"/>
        <v>2003</v>
      </c>
      <c r="M11" s="18">
        <v>2022</v>
      </c>
      <c r="N11" s="18">
        <f t="shared" si="5"/>
        <v>19</v>
      </c>
      <c r="O11" s="18">
        <v>35</v>
      </c>
      <c r="P11" s="21">
        <v>0.1</v>
      </c>
      <c r="Q11" s="22">
        <f t="shared" si="6"/>
        <v>2.5714285714285714E-2</v>
      </c>
      <c r="R11" s="23">
        <v>900</v>
      </c>
      <c r="S11" s="23">
        <f t="shared" si="7"/>
        <v>164687.67000000001</v>
      </c>
      <c r="T11" s="23">
        <f t="shared" si="0"/>
        <v>80461.690200000012</v>
      </c>
      <c r="U11" s="23">
        <f t="shared" si="1"/>
        <v>84225.979800000001</v>
      </c>
      <c r="V11" s="24"/>
      <c r="W11" s="23"/>
      <c r="X11" s="7"/>
      <c r="Y11" s="1"/>
      <c r="Z11" s="1"/>
    </row>
    <row r="12" spans="2:26" ht="30" x14ac:dyDescent="0.25">
      <c r="B12" s="18">
        <v>9</v>
      </c>
      <c r="C12" s="18" t="s">
        <v>75</v>
      </c>
      <c r="D12" s="19"/>
      <c r="E12" s="55" t="s">
        <v>73</v>
      </c>
      <c r="F12" s="53">
        <v>13</v>
      </c>
      <c r="G12" s="70">
        <f t="shared" si="9"/>
        <v>139.9307</v>
      </c>
      <c r="H12" s="20">
        <v>9</v>
      </c>
      <c r="I12" s="20">
        <v>16</v>
      </c>
      <c r="J12" s="20">
        <v>35</v>
      </c>
      <c r="K12" s="20">
        <f t="shared" si="3"/>
        <v>19</v>
      </c>
      <c r="L12" s="20">
        <f t="shared" si="4"/>
        <v>2003</v>
      </c>
      <c r="M12" s="18">
        <v>2022</v>
      </c>
      <c r="N12" s="18">
        <f t="shared" si="5"/>
        <v>19</v>
      </c>
      <c r="O12" s="18">
        <v>35</v>
      </c>
      <c r="P12" s="21">
        <v>0.1</v>
      </c>
      <c r="Q12" s="22">
        <f t="shared" si="6"/>
        <v>2.5714285714285714E-2</v>
      </c>
      <c r="R12" s="23">
        <v>900</v>
      </c>
      <c r="S12" s="23">
        <f t="shared" si="7"/>
        <v>125937.63</v>
      </c>
      <c r="T12" s="23">
        <f t="shared" si="0"/>
        <v>61529.527800000003</v>
      </c>
      <c r="U12" s="23">
        <f t="shared" si="1"/>
        <v>64408.102200000001</v>
      </c>
      <c r="V12" s="24"/>
      <c r="W12" s="23"/>
      <c r="X12" s="7"/>
      <c r="Y12" s="1"/>
      <c r="Z12" s="1"/>
    </row>
    <row r="13" spans="2:26" ht="30" x14ac:dyDescent="0.25">
      <c r="B13" s="18">
        <v>10</v>
      </c>
      <c r="C13" s="18" t="s">
        <v>76</v>
      </c>
      <c r="D13" s="19"/>
      <c r="E13" s="55" t="s">
        <v>77</v>
      </c>
      <c r="F13" s="53">
        <v>32</v>
      </c>
      <c r="G13" s="70">
        <f t="shared" si="9"/>
        <v>344.44479999999999</v>
      </c>
      <c r="H13" s="20">
        <v>12</v>
      </c>
      <c r="I13" s="20">
        <v>16</v>
      </c>
      <c r="J13" s="20">
        <v>35</v>
      </c>
      <c r="K13" s="20">
        <f t="shared" si="3"/>
        <v>19</v>
      </c>
      <c r="L13" s="20">
        <f t="shared" si="4"/>
        <v>2003</v>
      </c>
      <c r="M13" s="18">
        <v>2022</v>
      </c>
      <c r="N13" s="18">
        <f t="shared" si="5"/>
        <v>19</v>
      </c>
      <c r="O13" s="18">
        <v>35</v>
      </c>
      <c r="P13" s="21">
        <v>0.1</v>
      </c>
      <c r="Q13" s="22">
        <f t="shared" si="6"/>
        <v>2.5714285714285714E-2</v>
      </c>
      <c r="R13" s="23">
        <v>700</v>
      </c>
      <c r="S13" s="23">
        <f t="shared" si="7"/>
        <v>241111.36</v>
      </c>
      <c r="T13" s="23">
        <f t="shared" si="0"/>
        <v>117800.12159999998</v>
      </c>
      <c r="U13" s="23">
        <f t="shared" si="1"/>
        <v>123311.2384</v>
      </c>
      <c r="V13" s="24"/>
      <c r="W13" s="23"/>
      <c r="X13" s="7">
        <f>U13/G13</f>
        <v>358</v>
      </c>
      <c r="Y13" s="1"/>
      <c r="Z13" s="1"/>
    </row>
    <row r="14" spans="2:26" ht="30" x14ac:dyDescent="0.25">
      <c r="B14" s="18">
        <v>11</v>
      </c>
      <c r="C14" s="18" t="s">
        <v>69</v>
      </c>
      <c r="D14" s="19" t="s">
        <v>61</v>
      </c>
      <c r="E14" s="55" t="s">
        <v>65</v>
      </c>
      <c r="F14" s="20">
        <v>964</v>
      </c>
      <c r="G14" s="70">
        <f>F14*10.7639</f>
        <v>10376.399599999999</v>
      </c>
      <c r="H14" s="20">
        <v>16</v>
      </c>
      <c r="I14" s="20">
        <v>21</v>
      </c>
      <c r="J14" s="20">
        <v>40</v>
      </c>
      <c r="K14" s="20">
        <f t="shared" si="3"/>
        <v>19</v>
      </c>
      <c r="L14" s="18">
        <v>2006</v>
      </c>
      <c r="M14" s="18">
        <v>2022</v>
      </c>
      <c r="N14" s="18">
        <f t="shared" si="5"/>
        <v>16</v>
      </c>
      <c r="O14" s="18">
        <v>40</v>
      </c>
      <c r="P14" s="21">
        <v>0.1</v>
      </c>
      <c r="Q14" s="22">
        <f t="shared" si="6"/>
        <v>2.2499999999999999E-2</v>
      </c>
      <c r="R14" s="23">
        <v>900</v>
      </c>
      <c r="S14" s="23">
        <f t="shared" si="7"/>
        <v>9338759.6399999987</v>
      </c>
      <c r="T14" s="23">
        <f t="shared" si="0"/>
        <v>3361953.4703999995</v>
      </c>
      <c r="U14" s="23">
        <f t="shared" si="1"/>
        <v>5976806.1695999987</v>
      </c>
      <c r="V14" s="24">
        <v>0</v>
      </c>
      <c r="W14" s="23">
        <f t="shared" si="2"/>
        <v>5976806.1695999987</v>
      </c>
      <c r="X14" s="7">
        <f t="shared" si="8"/>
        <v>576</v>
      </c>
      <c r="Y14" s="1"/>
      <c r="Z14" s="1"/>
    </row>
    <row r="15" spans="2:26" x14ac:dyDescent="0.25">
      <c r="B15" s="76" t="s">
        <v>5</v>
      </c>
      <c r="C15" s="76"/>
      <c r="D15" s="76"/>
      <c r="E15" s="76"/>
      <c r="F15" s="11">
        <f>SUM(F4:F14)</f>
        <v>32494</v>
      </c>
      <c r="G15" s="71">
        <f>SUM(G4:G14)</f>
        <v>349762.16660000006</v>
      </c>
      <c r="H15" s="6"/>
      <c r="I15" s="65"/>
      <c r="J15" s="65"/>
      <c r="K15" s="65"/>
      <c r="L15" s="76"/>
      <c r="M15" s="76"/>
      <c r="N15" s="76"/>
      <c r="O15" s="76"/>
      <c r="P15" s="76"/>
      <c r="Q15" s="76"/>
      <c r="R15" s="76"/>
      <c r="S15" s="4">
        <f>SUM(S4:S14)</f>
        <v>317750328</v>
      </c>
      <c r="T15" s="4">
        <f>SUM(T4:T14)</f>
        <v>143466671.90400001</v>
      </c>
      <c r="U15" s="4">
        <f>SUM(U4:U14)</f>
        <v>174283656.09600002</v>
      </c>
      <c r="V15" s="4"/>
      <c r="W15" s="4">
        <f>SUM(W4:W14)</f>
        <v>155628399.63660002</v>
      </c>
      <c r="X15" s="7">
        <f t="shared" si="8"/>
        <v>444.95492794274105</v>
      </c>
    </row>
    <row r="16" spans="2:26" x14ac:dyDescent="0.25">
      <c r="B16" s="77" t="s">
        <v>16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" t="e">
        <f t="shared" si="8"/>
        <v>#DIV/0!</v>
      </c>
    </row>
    <row r="17" spans="2:26" x14ac:dyDescent="0.25">
      <c r="B17" s="72" t="s">
        <v>62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" t="e">
        <f t="shared" si="8"/>
        <v>#DIV/0!</v>
      </c>
    </row>
    <row r="18" spans="2:26" x14ac:dyDescent="0.25">
      <c r="B18" s="72" t="s">
        <v>47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" t="e">
        <f t="shared" si="8"/>
        <v>#DIV/0!</v>
      </c>
    </row>
    <row r="19" spans="2:26" x14ac:dyDescent="0.25">
      <c r="X19" s="7"/>
    </row>
    <row r="20" spans="2:26" x14ac:dyDescent="0.25">
      <c r="J20" s="14" t="s">
        <v>83</v>
      </c>
      <c r="K20" s="66">
        <f>(1419.42*225000)</f>
        <v>319369500</v>
      </c>
      <c r="L20" s="5">
        <f>U15</f>
        <v>174283656.09600002</v>
      </c>
      <c r="X20" s="7">
        <f>2152750+267160</f>
        <v>2419910</v>
      </c>
    </row>
    <row r="21" spans="2:26" x14ac:dyDescent="0.25">
      <c r="J21" s="14" t="s">
        <v>84</v>
      </c>
      <c r="K21" s="67">
        <f>K20+U15</f>
        <v>493653156.09600002</v>
      </c>
      <c r="L21">
        <v>493700000</v>
      </c>
      <c r="X21" s="7"/>
    </row>
    <row r="22" spans="2:26" x14ac:dyDescent="0.25">
      <c r="E22" s="12">
        <f>60.52*15.91</f>
        <v>962.87320000000011</v>
      </c>
      <c r="G22" s="84">
        <f>W15/G15</f>
        <v>444.95492794274105</v>
      </c>
      <c r="J22" s="14" t="s">
        <v>17</v>
      </c>
      <c r="K22" s="68">
        <f>0.85*K21</f>
        <v>419605182.68159997</v>
      </c>
      <c r="L22">
        <f>L21*0.85</f>
        <v>419645000</v>
      </c>
      <c r="X22" s="7"/>
    </row>
    <row r="23" spans="2:26" x14ac:dyDescent="0.25">
      <c r="J23" s="14" t="s">
        <v>18</v>
      </c>
      <c r="K23" s="68">
        <f>0.75*K21</f>
        <v>370239867.07200003</v>
      </c>
      <c r="L23">
        <f>L21*0.75</f>
        <v>370275000</v>
      </c>
      <c r="S23" s="15"/>
      <c r="T23" s="7"/>
      <c r="X23" s="7"/>
    </row>
    <row r="24" spans="2:26" x14ac:dyDescent="0.25">
      <c r="M24" s="14"/>
      <c r="N24" s="15"/>
      <c r="O24" s="3"/>
      <c r="Q24" s="7"/>
      <c r="S24" s="15"/>
      <c r="T24" s="7"/>
      <c r="X24" s="7">
        <f>0.75*2400000</f>
        <v>1800000</v>
      </c>
    </row>
    <row r="25" spans="2:26" x14ac:dyDescent="0.25">
      <c r="N25" s="15"/>
      <c r="O25" s="3"/>
      <c r="S25" s="15"/>
      <c r="T25" s="7"/>
      <c r="X25" s="7"/>
    </row>
    <row r="26" spans="2:26" x14ac:dyDescent="0.25">
      <c r="N26" s="15"/>
      <c r="O26" s="3"/>
      <c r="S26" s="15"/>
      <c r="T26" s="3"/>
      <c r="X26" s="7"/>
    </row>
    <row r="27" spans="2:26" x14ac:dyDescent="0.25">
      <c r="J27" t="s">
        <v>85</v>
      </c>
      <c r="X27" s="7"/>
    </row>
    <row r="28" spans="2:26" x14ac:dyDescent="0.25">
      <c r="E28" s="12">
        <f>86.11*25000</f>
        <v>2152750</v>
      </c>
      <c r="X28" s="7"/>
    </row>
    <row r="29" spans="2:26" x14ac:dyDescent="0.25">
      <c r="E29" s="16">
        <f>E28+W4</f>
        <v>11805901.631200001</v>
      </c>
      <c r="J29" t="s">
        <v>86</v>
      </c>
      <c r="L29">
        <f>1419.42*0.025</f>
        <v>35.485500000000002</v>
      </c>
    </row>
    <row r="30" spans="2:26" x14ac:dyDescent="0.25">
      <c r="E30" s="17" t="s">
        <v>19</v>
      </c>
      <c r="J30" t="s">
        <v>87</v>
      </c>
      <c r="X30" s="5"/>
      <c r="Y30" s="3"/>
      <c r="Z30" s="3"/>
    </row>
    <row r="31" spans="2:26" x14ac:dyDescent="0.25">
      <c r="N31" s="14"/>
      <c r="S31" s="13"/>
    </row>
    <row r="32" spans="2:26" x14ac:dyDescent="0.25">
      <c r="J32">
        <v>1419.42</v>
      </c>
    </row>
    <row r="33" spans="10:10" x14ac:dyDescent="0.25">
      <c r="J33">
        <v>56.34</v>
      </c>
    </row>
    <row r="39" spans="10:10" ht="15" customHeight="1" x14ac:dyDescent="0.25"/>
  </sheetData>
  <mergeCells count="6">
    <mergeCell ref="B18:W18"/>
    <mergeCell ref="B2:W2"/>
    <mergeCell ref="B15:E15"/>
    <mergeCell ref="L15:R15"/>
    <mergeCell ref="B17:W17"/>
    <mergeCell ref="B16:W16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6:N18"/>
  <sheetViews>
    <sheetView workbookViewId="0">
      <selection activeCell="M11" sqref="M11"/>
    </sheetView>
  </sheetViews>
  <sheetFormatPr defaultRowHeight="15" x14ac:dyDescent="0.25"/>
  <sheetData>
    <row r="6" spans="8:14" x14ac:dyDescent="0.25">
      <c r="H6">
        <v>1</v>
      </c>
      <c r="I6">
        <v>23.9</v>
      </c>
      <c r="M6">
        <v>149307</v>
      </c>
    </row>
    <row r="7" spans="8:14" x14ac:dyDescent="0.25">
      <c r="H7">
        <v>2</v>
      </c>
      <c r="I7">
        <v>15</v>
      </c>
      <c r="M7">
        <f>Building!L29</f>
        <v>35.485500000000002</v>
      </c>
      <c r="N7">
        <f>M7/0.025</f>
        <v>1419.42</v>
      </c>
    </row>
    <row r="8" spans="8:14" x14ac:dyDescent="0.25">
      <c r="H8">
        <v>3</v>
      </c>
      <c r="I8">
        <v>93</v>
      </c>
      <c r="M8">
        <f>M7*4046.85</f>
        <v>143604.49567500001</v>
      </c>
    </row>
    <row r="9" spans="8:14" x14ac:dyDescent="0.25">
      <c r="H9">
        <v>1</v>
      </c>
      <c r="I9">
        <v>50.7</v>
      </c>
    </row>
    <row r="10" spans="8:14" x14ac:dyDescent="0.25">
      <c r="H10">
        <v>7</v>
      </c>
      <c r="I10">
        <v>10</v>
      </c>
    </row>
    <row r="11" spans="8:14" x14ac:dyDescent="0.25">
      <c r="H11">
        <v>1</v>
      </c>
      <c r="I11">
        <v>52.3</v>
      </c>
    </row>
    <row r="12" spans="8:14" x14ac:dyDescent="0.25">
      <c r="H12">
        <v>1</v>
      </c>
      <c r="I12">
        <v>50.7</v>
      </c>
    </row>
    <row r="13" spans="8:14" x14ac:dyDescent="0.25">
      <c r="H13">
        <v>2</v>
      </c>
      <c r="I13">
        <v>6</v>
      </c>
    </row>
    <row r="14" spans="8:14" x14ac:dyDescent="0.25">
      <c r="I14">
        <v>78.7</v>
      </c>
    </row>
    <row r="15" spans="8:14" x14ac:dyDescent="0.25">
      <c r="I15">
        <v>45.6</v>
      </c>
    </row>
    <row r="16" spans="8:14" x14ac:dyDescent="0.25">
      <c r="H16">
        <f>SUM(H6:H15)</f>
        <v>18</v>
      </c>
      <c r="I16">
        <f>SUM(I6:I15)</f>
        <v>425.90000000000003</v>
      </c>
      <c r="J16">
        <f>I16/100</f>
        <v>4.2590000000000003</v>
      </c>
    </row>
    <row r="17" spans="8:10" x14ac:dyDescent="0.25">
      <c r="H17" t="s">
        <v>89</v>
      </c>
      <c r="I17">
        <f>H16+J16</f>
        <v>22.259</v>
      </c>
    </row>
    <row r="18" spans="8:10" x14ac:dyDescent="0.25">
      <c r="I18">
        <f>I17*2.471</f>
        <v>55.001989000000002</v>
      </c>
      <c r="J18">
        <f>I18/0.025</f>
        <v>2200.0795600000001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90" x14ac:dyDescent="0.25">
      <c r="D5" s="25" t="s">
        <v>21</v>
      </c>
      <c r="E5" s="26" t="s">
        <v>22</v>
      </c>
      <c r="F5" s="27" t="s">
        <v>23</v>
      </c>
      <c r="G5" s="28" t="s">
        <v>24</v>
      </c>
      <c r="H5" s="29" t="s">
        <v>25</v>
      </c>
    </row>
    <row r="6" spans="4:8" ht="15.75" thickBot="1" x14ac:dyDescent="0.3">
      <c r="D6" s="30">
        <v>1</v>
      </c>
      <c r="E6" s="31" t="s">
        <v>26</v>
      </c>
      <c r="F6" s="57" t="s">
        <v>27</v>
      </c>
      <c r="G6" s="32">
        <v>15</v>
      </c>
      <c r="H6" s="33">
        <v>1534.37</v>
      </c>
    </row>
    <row r="7" spans="4:8" ht="30" x14ac:dyDescent="0.25">
      <c r="D7" s="34">
        <v>2</v>
      </c>
      <c r="E7" s="35" t="s">
        <v>28</v>
      </c>
      <c r="F7" s="36" t="s">
        <v>29</v>
      </c>
      <c r="G7" s="37"/>
      <c r="H7" s="38"/>
    </row>
    <row r="8" spans="4:8" x14ac:dyDescent="0.25">
      <c r="D8" s="39"/>
      <c r="E8" s="40" t="s">
        <v>30</v>
      </c>
      <c r="F8" s="56" t="s">
        <v>31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32</v>
      </c>
      <c r="F9" s="58" t="s">
        <v>31</v>
      </c>
      <c r="G9" s="44">
        <v>45</v>
      </c>
      <c r="H9" s="46">
        <v>213.08</v>
      </c>
    </row>
    <row r="10" spans="4:8" x14ac:dyDescent="0.25">
      <c r="D10" s="47">
        <v>3</v>
      </c>
      <c r="E10" s="48" t="s">
        <v>33</v>
      </c>
      <c r="F10" s="59" t="s">
        <v>27</v>
      </c>
      <c r="G10" s="48">
        <v>15</v>
      </c>
      <c r="H10" s="49">
        <v>174.37</v>
      </c>
    </row>
    <row r="11" spans="4:8" ht="30" x14ac:dyDescent="0.25">
      <c r="D11" s="39">
        <v>4</v>
      </c>
      <c r="E11" s="40" t="s">
        <v>34</v>
      </c>
      <c r="F11" s="56" t="s">
        <v>35</v>
      </c>
      <c r="G11" s="40">
        <v>15</v>
      </c>
      <c r="H11" s="42">
        <v>34</v>
      </c>
    </row>
    <row r="12" spans="4:8" ht="45" x14ac:dyDescent="0.25">
      <c r="D12" s="39">
        <v>5</v>
      </c>
      <c r="E12" s="40" t="s">
        <v>36</v>
      </c>
      <c r="F12" s="56" t="s">
        <v>37</v>
      </c>
      <c r="G12" s="40">
        <v>15</v>
      </c>
      <c r="H12" s="42">
        <v>54</v>
      </c>
    </row>
    <row r="13" spans="4:8" ht="30" x14ac:dyDescent="0.25">
      <c r="D13" s="39">
        <v>6</v>
      </c>
      <c r="E13" s="40" t="s">
        <v>38</v>
      </c>
      <c r="F13" s="41" t="s">
        <v>39</v>
      </c>
      <c r="G13" s="40">
        <v>45</v>
      </c>
      <c r="H13" s="42">
        <v>16</v>
      </c>
    </row>
    <row r="14" spans="4:8" x14ac:dyDescent="0.25">
      <c r="D14" s="39">
        <v>7</v>
      </c>
      <c r="E14" s="40" t="s">
        <v>40</v>
      </c>
      <c r="F14" s="56" t="s">
        <v>27</v>
      </c>
      <c r="G14" s="40">
        <v>15</v>
      </c>
      <c r="H14" s="42">
        <v>776</v>
      </c>
    </row>
    <row r="15" spans="4:8" x14ac:dyDescent="0.25">
      <c r="D15" s="39">
        <v>8</v>
      </c>
      <c r="E15" s="40" t="s">
        <v>41</v>
      </c>
      <c r="F15" s="41" t="s">
        <v>42</v>
      </c>
      <c r="G15" s="40">
        <v>45</v>
      </c>
      <c r="H15" s="42">
        <v>85.15</v>
      </c>
    </row>
    <row r="16" spans="4:8" x14ac:dyDescent="0.25">
      <c r="D16" s="39">
        <v>9</v>
      </c>
      <c r="E16" s="40" t="s">
        <v>43</v>
      </c>
      <c r="F16" s="56" t="s">
        <v>27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44</v>
      </c>
      <c r="F17" s="45"/>
      <c r="G17" s="44"/>
      <c r="H17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81" t="s">
        <v>60</v>
      </c>
      <c r="C4" s="82"/>
      <c r="D4" s="82"/>
      <c r="E4" s="82"/>
      <c r="F4" s="82"/>
    </row>
    <row r="5" spans="2:6" ht="45" x14ac:dyDescent="0.25">
      <c r="B5" s="60" t="s">
        <v>48</v>
      </c>
      <c r="C5" s="60" t="s">
        <v>52</v>
      </c>
      <c r="D5" s="60" t="s">
        <v>56</v>
      </c>
      <c r="E5" s="60" t="s">
        <v>53</v>
      </c>
      <c r="F5" s="62" t="s">
        <v>55</v>
      </c>
    </row>
    <row r="6" spans="2:6" x14ac:dyDescent="0.25">
      <c r="B6" s="2" t="s">
        <v>49</v>
      </c>
      <c r="C6" s="61">
        <v>36285</v>
      </c>
      <c r="D6" s="61" t="s">
        <v>57</v>
      </c>
      <c r="E6" s="2" t="s">
        <v>54</v>
      </c>
      <c r="F6" s="63">
        <v>10000</v>
      </c>
    </row>
    <row r="7" spans="2:6" x14ac:dyDescent="0.25">
      <c r="B7" s="2" t="s">
        <v>50</v>
      </c>
      <c r="C7" s="61">
        <v>36286</v>
      </c>
      <c r="D7" s="61" t="s">
        <v>59</v>
      </c>
      <c r="E7" s="2" t="s">
        <v>54</v>
      </c>
      <c r="F7" s="63">
        <v>10000</v>
      </c>
    </row>
    <row r="8" spans="2:6" x14ac:dyDescent="0.25">
      <c r="B8" s="2" t="s">
        <v>51</v>
      </c>
      <c r="C8" s="61">
        <v>36287</v>
      </c>
      <c r="D8" s="61" t="s">
        <v>58</v>
      </c>
      <c r="E8" s="2" t="s">
        <v>54</v>
      </c>
      <c r="F8" s="63">
        <v>2300</v>
      </c>
    </row>
    <row r="9" spans="2:6" x14ac:dyDescent="0.25">
      <c r="B9" s="78" t="s">
        <v>5</v>
      </c>
      <c r="C9" s="79"/>
      <c r="D9" s="79"/>
      <c r="E9" s="80"/>
      <c r="F9" s="64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Building</vt:lpstr>
      <vt:lpstr>Sheet1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2022-06-08T13:52:09Z</dcterms:modified>
</cp:coreProperties>
</file>