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Z:\In Progress Files\Zaid Ebne Mairaj\MUMBAI\VIS(2022-23)-PL031-017-029\"/>
    </mc:Choice>
  </mc:AlternateContent>
  <bookViews>
    <workbookView xWindow="0" yWindow="0" windowWidth="24000" windowHeight="9135"/>
  </bookViews>
  <sheets>
    <sheet name="Plant &amp; Machinery" sheetId="12" r:id="rId1"/>
    <sheet name="inflation" sheetId="14" r:id="rId2"/>
    <sheet name="Summary" sheetId="13" r:id="rId3"/>
  </sheets>
  <definedNames>
    <definedName name="_xlnm._FilterDatabase" localSheetId="0" hidden="1">'Plant &amp; Machinery'!$A$3:$R$32</definedName>
  </definedNames>
  <calcPr calcId="152511"/>
</workbook>
</file>

<file path=xl/calcChain.xml><?xml version="1.0" encoding="utf-8"?>
<calcChain xmlns="http://schemas.openxmlformats.org/spreadsheetml/2006/main">
  <c r="R36" i="12" l="1"/>
  <c r="R35" i="12"/>
  <c r="N5" i="12" l="1"/>
  <c r="N6" i="12"/>
  <c r="N7" i="12"/>
  <c r="N8" i="12"/>
  <c r="N9" i="12"/>
  <c r="N10" i="12"/>
  <c r="N11" i="12"/>
  <c r="N12" i="12"/>
  <c r="N13" i="12"/>
  <c r="N14" i="12"/>
  <c r="N15" i="12"/>
  <c r="N16" i="12"/>
  <c r="N17" i="12"/>
  <c r="N18" i="12"/>
  <c r="N19" i="12"/>
  <c r="N20" i="12"/>
  <c r="N21" i="12"/>
  <c r="N22" i="12"/>
  <c r="N23" i="12"/>
  <c r="N24" i="12"/>
  <c r="N25" i="12"/>
  <c r="N26" i="12"/>
  <c r="N27" i="12"/>
  <c r="N28" i="12"/>
  <c r="N29" i="12"/>
  <c r="N30" i="12"/>
  <c r="N31" i="12"/>
  <c r="N4" i="12"/>
  <c r="L32" i="12"/>
  <c r="K32" i="12"/>
  <c r="J5" i="12" l="1"/>
  <c r="J6" i="12"/>
  <c r="J7" i="12"/>
  <c r="J8" i="12"/>
  <c r="J9" i="12"/>
  <c r="J10" i="12"/>
  <c r="J11" i="12"/>
  <c r="J12" i="12"/>
  <c r="J13" i="12"/>
  <c r="J14" i="12"/>
  <c r="J15" i="12"/>
  <c r="J16" i="12"/>
  <c r="J17" i="12"/>
  <c r="J18" i="12"/>
  <c r="J19" i="12"/>
  <c r="J20" i="12"/>
  <c r="J21" i="12"/>
  <c r="J22" i="12"/>
  <c r="J23" i="12"/>
  <c r="J24" i="12"/>
  <c r="J25" i="12"/>
  <c r="J26" i="12"/>
  <c r="J27" i="12"/>
  <c r="J28" i="12"/>
  <c r="J29" i="12"/>
  <c r="J30" i="12"/>
  <c r="J31" i="12"/>
  <c r="N32" i="12" l="1"/>
  <c r="G5" i="13"/>
  <c r="F5" i="13"/>
  <c r="H5" i="13" l="1"/>
  <c r="G5" i="12" l="1"/>
  <c r="O5" i="12" s="1"/>
  <c r="P5" i="12" s="1"/>
  <c r="R5" i="12" s="1"/>
  <c r="G6" i="12"/>
  <c r="O6" i="12" s="1"/>
  <c r="P6" i="12" s="1"/>
  <c r="R6" i="12" s="1"/>
  <c r="G7" i="12"/>
  <c r="O7" i="12" s="1"/>
  <c r="P7" i="12" s="1"/>
  <c r="R7" i="12" s="1"/>
  <c r="G8" i="12"/>
  <c r="O8" i="12" s="1"/>
  <c r="P8" i="12" s="1"/>
  <c r="R8" i="12" s="1"/>
  <c r="G9" i="12"/>
  <c r="O9" i="12" s="1"/>
  <c r="P9" i="12" s="1"/>
  <c r="R9" i="12" s="1"/>
  <c r="G10" i="12"/>
  <c r="O10" i="12" s="1"/>
  <c r="P10" i="12" s="1"/>
  <c r="R10" i="12" s="1"/>
  <c r="G11" i="12"/>
  <c r="O11" i="12" s="1"/>
  <c r="P11" i="12" s="1"/>
  <c r="R11" i="12" s="1"/>
  <c r="G12" i="12"/>
  <c r="O12" i="12" s="1"/>
  <c r="P12" i="12" s="1"/>
  <c r="R12" i="12" s="1"/>
  <c r="G13" i="12"/>
  <c r="O13" i="12" s="1"/>
  <c r="P13" i="12" s="1"/>
  <c r="R13" i="12" s="1"/>
  <c r="G14" i="12"/>
  <c r="O14" i="12" s="1"/>
  <c r="P14" i="12" s="1"/>
  <c r="R14" i="12" s="1"/>
  <c r="G15" i="12"/>
  <c r="O15" i="12" s="1"/>
  <c r="P15" i="12" s="1"/>
  <c r="R15" i="12" s="1"/>
  <c r="G16" i="12"/>
  <c r="O16" i="12" s="1"/>
  <c r="P16" i="12" s="1"/>
  <c r="R16" i="12" s="1"/>
  <c r="G17" i="12"/>
  <c r="O17" i="12" s="1"/>
  <c r="P17" i="12" s="1"/>
  <c r="R17" i="12" s="1"/>
  <c r="G18" i="12"/>
  <c r="O18" i="12" s="1"/>
  <c r="P18" i="12" s="1"/>
  <c r="R18" i="12" s="1"/>
  <c r="G19" i="12"/>
  <c r="O19" i="12" s="1"/>
  <c r="P19" i="12" s="1"/>
  <c r="R19" i="12" s="1"/>
  <c r="G20" i="12"/>
  <c r="O20" i="12" s="1"/>
  <c r="P20" i="12" s="1"/>
  <c r="R20" i="12" s="1"/>
  <c r="G21" i="12"/>
  <c r="O21" i="12" s="1"/>
  <c r="P21" i="12" s="1"/>
  <c r="R21" i="12" s="1"/>
  <c r="G22" i="12"/>
  <c r="O22" i="12" s="1"/>
  <c r="P22" i="12" s="1"/>
  <c r="R22" i="12" s="1"/>
  <c r="G23" i="12"/>
  <c r="O23" i="12" s="1"/>
  <c r="P23" i="12" s="1"/>
  <c r="R23" i="12" s="1"/>
  <c r="G24" i="12"/>
  <c r="O24" i="12" s="1"/>
  <c r="P24" i="12" s="1"/>
  <c r="R24" i="12" s="1"/>
  <c r="G25" i="12"/>
  <c r="O25" i="12" s="1"/>
  <c r="P25" i="12" s="1"/>
  <c r="R25" i="12" s="1"/>
  <c r="G26" i="12"/>
  <c r="O26" i="12" s="1"/>
  <c r="P26" i="12" s="1"/>
  <c r="R26" i="12" s="1"/>
  <c r="G27" i="12"/>
  <c r="O27" i="12" s="1"/>
  <c r="P27" i="12" s="1"/>
  <c r="R27" i="12" s="1"/>
  <c r="G28" i="12"/>
  <c r="O28" i="12" s="1"/>
  <c r="P28" i="12" s="1"/>
  <c r="R28" i="12" s="1"/>
  <c r="G29" i="12"/>
  <c r="O29" i="12" s="1"/>
  <c r="P29" i="12" s="1"/>
  <c r="R29" i="12" s="1"/>
  <c r="G30" i="12"/>
  <c r="O30" i="12" s="1"/>
  <c r="P30" i="12" s="1"/>
  <c r="R30" i="12" s="1"/>
  <c r="G31" i="12"/>
  <c r="O31" i="12" s="1"/>
  <c r="P31" i="12" s="1"/>
  <c r="R31" i="12" s="1"/>
  <c r="J4" i="12"/>
  <c r="G4" i="12"/>
  <c r="O4" i="12" l="1"/>
  <c r="O32" i="12" s="1"/>
  <c r="P4" i="12" l="1"/>
  <c r="P32" i="12" l="1"/>
  <c r="R4" i="12"/>
  <c r="R32" i="12" l="1"/>
  <c r="I5" i="13" s="1"/>
</calcChain>
</file>

<file path=xl/sharedStrings.xml><?xml version="1.0" encoding="utf-8"?>
<sst xmlns="http://schemas.openxmlformats.org/spreadsheetml/2006/main" count="109" uniqueCount="76">
  <si>
    <t>Asset Class</t>
  </si>
  <si>
    <t>Plant &amp; Machinery</t>
  </si>
  <si>
    <t>Sr. No.</t>
  </si>
  <si>
    <t>Description of Assets</t>
  </si>
  <si>
    <t>Date of Capitalization</t>
  </si>
  <si>
    <t>Date of Valuation</t>
  </si>
  <si>
    <r>
      <t xml:space="preserve">Life Consumed                    </t>
    </r>
    <r>
      <rPr>
        <i/>
        <sz val="10"/>
        <color theme="1"/>
        <rFont val="Calibri"/>
        <family val="2"/>
        <scheme val="minor"/>
      </rPr>
      <t>(Years)</t>
    </r>
  </si>
  <si>
    <r>
      <t xml:space="preserve">Estimated Economic life of the Assets                                     </t>
    </r>
    <r>
      <rPr>
        <i/>
        <sz val="10"/>
        <color theme="1"/>
        <rFont val="Calibri"/>
        <family val="2"/>
        <scheme val="minor"/>
      </rPr>
      <t>(Years)</t>
    </r>
  </si>
  <si>
    <t>Salvage Value</t>
  </si>
  <si>
    <t>Depreciation Factor</t>
  </si>
  <si>
    <t>Cost of Capitalization</t>
  </si>
  <si>
    <t>Book Value</t>
  </si>
  <si>
    <t>Depreciation</t>
  </si>
  <si>
    <t>Depreciated Value</t>
  </si>
  <si>
    <t>Current Depreciated Market Value</t>
  </si>
  <si>
    <t xml:space="preserve">Estimated Reproduction Cost of the Asset                                                               </t>
  </si>
  <si>
    <t>Sr.No</t>
  </si>
  <si>
    <t>Particulars</t>
  </si>
  <si>
    <t xml:space="preserve">ANNEXURE </t>
  </si>
  <si>
    <r>
      <t>Total Acquisition &amp; Production Cost</t>
    </r>
    <r>
      <rPr>
        <b/>
        <sz val="12"/>
        <color rgb="FFFF0000"/>
        <rFont val="Calibri"/>
        <family val="2"/>
        <scheme val="minor"/>
      </rPr>
      <t xml:space="preserve"> 
</t>
    </r>
    <r>
      <rPr>
        <i/>
        <sz val="10"/>
        <color theme="1"/>
        <rFont val="Calibri"/>
        <family val="2"/>
        <scheme val="minor"/>
      </rPr>
      <t>(INR)</t>
    </r>
  </si>
  <si>
    <r>
      <t xml:space="preserve">Total Fair Market Value 
</t>
    </r>
    <r>
      <rPr>
        <i/>
        <sz val="10"/>
        <color theme="1"/>
        <rFont val="Calibri"/>
        <family val="2"/>
        <scheme val="minor"/>
      </rPr>
      <t>(INR)</t>
    </r>
  </si>
  <si>
    <t>Annexure -F</t>
  </si>
  <si>
    <t>Important Note-</t>
  </si>
  <si>
    <t>2. Asset items of different classes are grouped together and summarized seperately. Detailed valuation sheet with calculation can be referred in attached annexures.</t>
  </si>
  <si>
    <t>9. USD fluctuation on the imported machinery is not considered in our assessment, since as per the Indian AS, company has done the forex reinstatement for the cost of imported plant and machinery for every financial year in their fixed asset register.</t>
  </si>
  <si>
    <t>11. Final valuation includes Design, erection, procurement, installation &amp; commissioning charges as well.</t>
  </si>
  <si>
    <t>TOTAL</t>
  </si>
  <si>
    <r>
      <t xml:space="preserve">Total Book Value 
</t>
    </r>
    <r>
      <rPr>
        <i/>
        <sz val="10"/>
        <color theme="1"/>
        <rFont val="Calibri"/>
        <family val="2"/>
        <scheme val="minor"/>
      </rPr>
      <t>(INR)</t>
    </r>
  </si>
  <si>
    <r>
      <t xml:space="preserve">Total Gross Current Reproduction Cost
</t>
    </r>
    <r>
      <rPr>
        <i/>
        <sz val="10"/>
        <color theme="1"/>
        <rFont val="Calibri"/>
        <family val="2"/>
        <scheme val="minor"/>
      </rPr>
      <t>(INR)</t>
    </r>
  </si>
  <si>
    <r>
      <t xml:space="preserve"> VALUATION SUMMARY | PLANT &amp; MACHINERY &amp; OTHER FIXED ASSETS | HINDUSTAN NATIONAL GLASS 
</t>
    </r>
    <r>
      <rPr>
        <sz val="10"/>
        <color theme="0"/>
        <rFont val="Arial"/>
        <family val="2"/>
      </rPr>
      <t>(RISHIKESH, UTTARAKHAND)</t>
    </r>
  </si>
  <si>
    <t>Obsolesence Factor</t>
  </si>
  <si>
    <t>1. Asset like Plant &amp; Machinery and other related tangible and intangible assets pertaining to Hindustan National Glass &amp; Industries Limited located at Gumaniwala, Virbhadra, Rishikesh, Uttarakhand are considered in this section of valuation report.</t>
  </si>
  <si>
    <t>3. For evaluating useful life of assets, chart of Companies Act-2013 and generally accepted market standards are referred in this assessment to reach the final economical life of a particular asset.</t>
  </si>
  <si>
    <t xml:space="preserve">4.During the site visit conducted by our engineering team on 02/04/2022, Rishikesh Unit was physically inspected by our team. Different sections set up inside the HNGIL were visually inspected. As per the information available in the public domain, such glass manufacturing industries have a useful life of 25 years. </t>
  </si>
  <si>
    <t>5.Main sections located inside the HNGIL, Rishikesh are "Glass Cullet Yard, Raw Material House, Batch House, Furnace Area, IS Machines, Lahr, Annaling, Cooling Tower and Packging yard, etc".</t>
  </si>
  <si>
    <t xml:space="preserve">6. Some the equipments have been procured from foreign countries. Like IS Machines from Italy, Batching Section from Germany, Inspection Machines from France &amp; Lab Equipments from USA. </t>
  </si>
  <si>
    <t>10. In provided FAR, soft cost incurred during the Project commissioning like Pre-operative expenses (insurance, taxes, freight), Finance Cost, Bank interest, charges etc. is also capitalized. Break-up of Hard Cost and Soft Cost was not provided by the company hence we have to take the composite values for the purpose of Valuation Assessment.</t>
  </si>
  <si>
    <t>7. As discussed in the 6th Point regarding the make/technology of various plants located inside the HNGIL, all the major sections of the plant have been procured from countries like USA, Germany, France. Hence, to reach the gross current reproduction cost of the respective imported assets we have referred the price indices of above mentioned countries and further Rate of Inflation is assessed. For gathering information regarding the price indices of foreign countries, we have referred various authentic portals like Organisation for Economic Co-operation and Development (OCED) and Economic Research (Federal Reserve Bank of St.Lious). It does not constitute endorsement of R.K Associates with web sites or the information contained therein by the respective department. All these information has been adopted for the informative purpose to evaluate the gross current replacement cost.</t>
  </si>
  <si>
    <t>8. For the indigenous machinery and equipments, Rate of Inflation has been assessed with the help of price indices of domestic commodities. Price indices have been referred from the Office of Economic Advisor (Government of India). Further Inflation in respective commodity has been evaluated and applied to the respective capitalization cost to reach its Gross current reproduction Cost.</t>
  </si>
  <si>
    <t>12. Overall physical condition of the Plant and machinery is average and some of the section has required some maintenance. Hence, considering the fact, we have given markup discount of 5% to the machinery and equipment and 30% to the machinery which are not in use and are physically present in the plant premises.</t>
  </si>
  <si>
    <t>125 KVA DIESEL GENERATOR WITH AMF PANEL</t>
  </si>
  <si>
    <t>D.G. Set - 500KVA</t>
  </si>
  <si>
    <t>DOCKING GATE 3X3, 4x5</t>
  </si>
  <si>
    <t>Docking Gate (3m x 3m), (4m x 5m)</t>
  </si>
  <si>
    <t>Transformer (33KV/433V,1500KVA)</t>
  </si>
  <si>
    <t xml:space="preserve">LIFT 1 TON CAPACITY, 1.6 </t>
  </si>
  <si>
    <t>DOCK LEVELLERS WITH 1 SET RUBBER BUMPER</t>
  </si>
  <si>
    <t>HYDRA - 12 MT WITH TOOL KIT</t>
  </si>
  <si>
    <t>Automatic Road Sweeper</t>
  </si>
  <si>
    <t>Rubber Tyre Gantry Crane 2</t>
  </si>
  <si>
    <t>Reach Stacker 1</t>
  </si>
  <si>
    <t>Reach Stacker 3</t>
  </si>
  <si>
    <t>Battery Operated Forklift 1 ( 1.8 TON )</t>
  </si>
  <si>
    <t>Battery Operated Forklift 3 ( 3 TON )</t>
  </si>
  <si>
    <t>Diesel Operated Forklift  3 Ton</t>
  </si>
  <si>
    <t>Diesel  Operated Forklift 3 Ton</t>
  </si>
  <si>
    <t>Diesel Operated Forklift 1 ( YARD ) 5 TON</t>
  </si>
  <si>
    <t>Reach Truck</t>
  </si>
  <si>
    <t>Battery Operated Pallet Truck</t>
  </si>
  <si>
    <t>Hand Pallet Truck</t>
  </si>
  <si>
    <t>HAND TROLLY</t>
  </si>
  <si>
    <t>WEIGH BRIDGE 100MT,18 x 3m,PITLESS TYPE</t>
  </si>
  <si>
    <t>IN MOTION WEIGH BRIDGE</t>
  </si>
  <si>
    <t>HVAC W/H-52, 53, 54, Plant Room</t>
  </si>
  <si>
    <t>HVAC - DATA CENTRE</t>
  </si>
  <si>
    <r>
      <t>Rate of Inflation</t>
    </r>
    <r>
      <rPr>
        <b/>
        <sz val="9"/>
        <rFont val="Calibri"/>
        <family val="2"/>
        <scheme val="minor"/>
      </rPr>
      <t xml:space="preserve">      </t>
    </r>
    <r>
      <rPr>
        <b/>
        <sz val="11"/>
        <rFont val="Calibri"/>
        <family val="2"/>
        <scheme val="minor"/>
      </rPr>
      <t xml:space="preserve">
   </t>
    </r>
    <r>
      <rPr>
        <sz val="9"/>
        <rFont val="Calibri"/>
        <family val="2"/>
        <scheme val="minor"/>
      </rPr>
      <t>(%)</t>
    </r>
  </si>
  <si>
    <t xml:space="preserve">  ANNEXURE-A: VALUATION OF PLANT &amp; MACHINERY | M/S. ARSHIYA NORTHERN FREE TRADE WAREHOUSING ZONE | VILLAGE- MAUJPUR, KHURJA, DISTRICT- BULANDSHAHR</t>
  </si>
  <si>
    <t>forklift</t>
  </si>
  <si>
    <t>cranes</t>
  </si>
  <si>
    <t>machines</t>
  </si>
  <si>
    <t>wpi used</t>
  </si>
  <si>
    <t>dg</t>
  </si>
  <si>
    <t>t/f</t>
  </si>
  <si>
    <t>Hvac</t>
  </si>
  <si>
    <t>rest</t>
  </si>
  <si>
    <t>material handling</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</si>
</sst>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quot;₹&quot;\ * #,##0.00_ ;_ &quot;₹&quot;\ * \-#,##0.00_ ;_ &quot;₹&quot;\ * &quot;-&quot;??_ ;_ @_ "/>
    <numFmt numFmtId="43" formatCode="_ * #,##0.00_ ;_ * \-#,##0.00_ ;_ * &quot;-&quot;??_ ;_ @_ "/>
    <numFmt numFmtId="164" formatCode="0.000"/>
    <numFmt numFmtId="165" formatCode="_ &quot;₹&quot;\ * #,##0_ ;_ &quot;₹&quot;\ * \-#,##0_ ;_ &quot;₹&quot;\ * &quot;-&quot;??_ ;_ @_ "/>
  </numFmts>
  <fonts count="37" x14ac:knownFonts="1">
    <font>
      <sz val="10"/>
      <name val="Arial"/>
    </font>
    <font>
      <sz val="11"/>
      <color theme="1"/>
      <name val="Calibri"/>
      <family val="2"/>
      <scheme val="minor"/>
    </font>
    <font>
      <sz val="11"/>
      <color theme="1"/>
      <name val="Calibri"/>
      <family val="2"/>
      <scheme val="minor"/>
    </font>
    <font>
      <b/>
      <sz val="10"/>
      <name val="Arial"/>
      <family val="2"/>
    </font>
    <font>
      <b/>
      <sz val="10"/>
      <name val="Arial"/>
      <family val="2"/>
    </font>
    <font>
      <sz val="10"/>
      <name val="Arial"/>
      <family val="2"/>
    </font>
    <font>
      <b/>
      <sz val="11"/>
      <color theme="1"/>
      <name val="Calibri"/>
      <family val="2"/>
      <scheme val="minor"/>
    </font>
    <font>
      <i/>
      <sz val="10"/>
      <color theme="1"/>
      <name val="Calibri"/>
      <family val="2"/>
      <scheme val="minor"/>
    </font>
    <font>
      <sz val="14"/>
      <color theme="0"/>
      <name val="Calibri"/>
      <family val="2"/>
      <scheme val="minor"/>
    </font>
    <font>
      <i/>
      <sz val="11"/>
      <color theme="1"/>
      <name val="Calibri"/>
      <family val="2"/>
      <scheme val="minor"/>
    </font>
    <font>
      <b/>
      <sz val="11"/>
      <name val="Calibri"/>
      <family val="2"/>
      <scheme val="minor"/>
    </font>
    <font>
      <b/>
      <sz val="9"/>
      <name val="Calibri"/>
      <family val="2"/>
      <scheme val="minor"/>
    </font>
    <font>
      <sz val="9"/>
      <name val="Calibri"/>
      <family val="2"/>
      <scheme val="minor"/>
    </font>
    <font>
      <b/>
      <sz val="12"/>
      <color rgb="FFFF0000"/>
      <name val="Calibri"/>
      <family val="2"/>
      <scheme val="minor"/>
    </font>
    <font>
      <b/>
      <i/>
      <sz val="9"/>
      <color theme="1"/>
      <name val="Arial"/>
      <family val="2"/>
    </font>
    <font>
      <sz val="9"/>
      <color theme="1"/>
      <name val="Verdana"/>
      <family val="2"/>
    </font>
    <font>
      <b/>
      <sz val="14"/>
      <color theme="0"/>
      <name val="Calibri"/>
      <family val="2"/>
      <scheme val="minor"/>
    </font>
    <font>
      <sz val="10"/>
      <color theme="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rgb="FF9C5700"/>
      <name val="Calibri"/>
      <family val="2"/>
      <scheme val="minor"/>
    </font>
    <font>
      <sz val="12"/>
      <color theme="1"/>
      <name val="Arial"/>
      <family val="2"/>
    </font>
    <font>
      <b/>
      <sz val="18"/>
      <color theme="3"/>
      <name val="Calibri Light"/>
      <family val="2"/>
      <scheme val="major"/>
    </font>
    <font>
      <b/>
      <sz val="10"/>
      <color rgb="FFFFFFFF"/>
      <name val="Arial"/>
      <family val="2"/>
    </font>
  </fonts>
  <fills count="38">
    <fill>
      <patternFill patternType="none"/>
    </fill>
    <fill>
      <patternFill patternType="gray125"/>
    </fill>
    <fill>
      <patternFill patternType="solid">
        <fgColor theme="4" tint="0.79998168889431442"/>
        <bgColor indexed="64"/>
      </patternFill>
    </fill>
    <fill>
      <patternFill patternType="solid">
        <fgColor theme="8" tint="-0.49998474074526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30549E"/>
        <bgColor indexed="64"/>
      </patternFill>
    </fill>
    <fill>
      <patternFill patternType="solid">
        <fgColor rgb="FFDDDDDD"/>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FFFFFF"/>
      </left>
      <right style="medium">
        <color rgb="FFFFFFFF"/>
      </right>
      <top style="medium">
        <color rgb="FFFFFFFF"/>
      </top>
      <bottom style="medium">
        <color rgb="FFFFFFFF"/>
      </bottom>
      <diagonal/>
    </border>
    <border>
      <left/>
      <right/>
      <top/>
      <bottom style="medium">
        <color rgb="FFFFFFFF"/>
      </bottom>
      <diagonal/>
    </border>
  </borders>
  <cellStyleXfs count="94">
    <xf numFmtId="0" fontId="0" fillId="0" borderId="0"/>
    <xf numFmtId="44" fontId="5" fillId="0" borderId="0" applyFont="0" applyFill="0" applyBorder="0" applyAlignment="0" applyProtection="0"/>
    <xf numFmtId="9" fontId="5" fillId="0" borderId="0" applyFont="0" applyFill="0" applyBorder="0" applyAlignment="0" applyProtection="0"/>
    <xf numFmtId="44" fontId="2" fillId="0" borderId="0" applyFont="0" applyFill="0" applyBorder="0" applyAlignment="0" applyProtection="0"/>
    <xf numFmtId="0" fontId="15" fillId="0" borderId="0"/>
    <xf numFmtId="0" fontId="19" fillId="0" borderId="13" applyNumberFormat="0" applyFill="0" applyAlignment="0" applyProtection="0"/>
    <xf numFmtId="0" fontId="20" fillId="0" borderId="14" applyNumberFormat="0" applyFill="0" applyAlignment="0" applyProtection="0"/>
    <xf numFmtId="0" fontId="21" fillId="0" borderId="15" applyNumberFormat="0" applyFill="0" applyAlignment="0" applyProtection="0"/>
    <xf numFmtId="0" fontId="21" fillId="0" borderId="0" applyNumberFormat="0" applyFill="0" applyBorder="0" applyAlignment="0" applyProtection="0"/>
    <xf numFmtId="0" fontId="22" fillId="4" borderId="0" applyNumberFormat="0" applyBorder="0" applyAlignment="0" applyProtection="0"/>
    <xf numFmtId="0" fontId="23" fillId="5" borderId="0" applyNumberFormat="0" applyBorder="0" applyAlignment="0" applyProtection="0"/>
    <xf numFmtId="0" fontId="24" fillId="6" borderId="0" applyNumberFormat="0" applyBorder="0" applyAlignment="0" applyProtection="0"/>
    <xf numFmtId="0" fontId="25" fillId="7" borderId="16" applyNumberFormat="0" applyAlignment="0" applyProtection="0"/>
    <xf numFmtId="0" fontId="26" fillId="8" borderId="17" applyNumberFormat="0" applyAlignment="0" applyProtection="0"/>
    <xf numFmtId="0" fontId="27" fillId="8" borderId="16" applyNumberFormat="0" applyAlignment="0" applyProtection="0"/>
    <xf numFmtId="0" fontId="28" fillId="0" borderId="18" applyNumberFormat="0" applyFill="0" applyAlignment="0" applyProtection="0"/>
    <xf numFmtId="0" fontId="29" fillId="9" borderId="19" applyNumberFormat="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6" fillId="0" borderId="21" applyNumberFormat="0" applyFill="0" applyAlignment="0" applyProtection="0"/>
    <xf numFmtId="0" fontId="32"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32" fillId="14" borderId="0" applyNumberFormat="0" applyBorder="0" applyAlignment="0" applyProtection="0"/>
    <xf numFmtId="0" fontId="32"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32" fillId="18" borderId="0" applyNumberFormat="0" applyBorder="0" applyAlignment="0" applyProtection="0"/>
    <xf numFmtId="0" fontId="32"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32" fillId="22" borderId="0" applyNumberFormat="0" applyBorder="0" applyAlignment="0" applyProtection="0"/>
    <xf numFmtId="0" fontId="32"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32" fillId="26" borderId="0" applyNumberFormat="0" applyBorder="0" applyAlignment="0" applyProtection="0"/>
    <xf numFmtId="0" fontId="32"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32" fillId="30" borderId="0" applyNumberFormat="0" applyBorder="0" applyAlignment="0" applyProtection="0"/>
    <xf numFmtId="0" fontId="32"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32" fillId="34" borderId="0" applyNumberFormat="0" applyBorder="0" applyAlignment="0" applyProtection="0"/>
    <xf numFmtId="0" fontId="1" fillId="0" borderId="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32" fillId="14" borderId="0" applyNumberFormat="0" applyBorder="0" applyAlignment="0" applyProtection="0"/>
    <xf numFmtId="0" fontId="32" fillId="14" borderId="0" applyNumberFormat="0" applyBorder="0" applyAlignment="0" applyProtection="0"/>
    <xf numFmtId="0" fontId="1" fillId="14" borderId="0" applyNumberFormat="0" applyBorder="0" applyAlignment="0" applyProtection="0"/>
    <xf numFmtId="0" fontId="32" fillId="18" borderId="0" applyNumberFormat="0" applyBorder="0" applyAlignment="0" applyProtection="0"/>
    <xf numFmtId="0" fontId="32" fillId="18" borderId="0" applyNumberFormat="0" applyBorder="0" applyAlignment="0" applyProtection="0"/>
    <xf numFmtId="0" fontId="1" fillId="18" borderId="0" applyNumberFormat="0" applyBorder="0" applyAlignment="0" applyProtection="0"/>
    <xf numFmtId="0" fontId="32" fillId="22" borderId="0" applyNumberFormat="0" applyBorder="0" applyAlignment="0" applyProtection="0"/>
    <xf numFmtId="0" fontId="32" fillId="22" borderId="0" applyNumberFormat="0" applyBorder="0" applyAlignment="0" applyProtection="0"/>
    <xf numFmtId="0" fontId="1" fillId="22"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1" fillId="26"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1" fillId="30" borderId="0" applyNumberFormat="0" applyBorder="0" applyAlignment="0" applyProtection="0"/>
    <xf numFmtId="0" fontId="32" fillId="34" borderId="0" applyNumberFormat="0" applyBorder="0" applyAlignment="0" applyProtection="0"/>
    <xf numFmtId="0" fontId="32" fillId="34" borderId="0" applyNumberFormat="0" applyBorder="0" applyAlignment="0" applyProtection="0"/>
    <xf numFmtId="0" fontId="1" fillId="34"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33" fillId="6" borderId="0" applyNumberFormat="0" applyBorder="0" applyAlignment="0" applyProtection="0"/>
    <xf numFmtId="0" fontId="5" fillId="0" borderId="0"/>
    <xf numFmtId="0" fontId="1" fillId="0" borderId="0"/>
    <xf numFmtId="0" fontId="1" fillId="0" borderId="0"/>
    <xf numFmtId="0" fontId="5" fillId="0" borderId="0"/>
    <xf numFmtId="0" fontId="5" fillId="0" borderId="0"/>
    <xf numFmtId="0" fontId="5" fillId="0" borderId="0"/>
    <xf numFmtId="0" fontId="5" fillId="0" borderId="0"/>
    <xf numFmtId="0" fontId="34" fillId="0" borderId="0"/>
    <xf numFmtId="0" fontId="1" fillId="10" borderId="20" applyNumberFormat="0" applyFont="0" applyAlignment="0" applyProtection="0"/>
    <xf numFmtId="0" fontId="1" fillId="10" borderId="20" applyNumberFormat="0" applyFont="0" applyAlignment="0" applyProtection="0"/>
    <xf numFmtId="0" fontId="1" fillId="10" borderId="20" applyNumberFormat="0" applyFont="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18" fillId="0" borderId="0" applyNumberFormat="0" applyFill="0" applyBorder="0" applyAlignment="0" applyProtection="0"/>
    <xf numFmtId="43" fontId="5" fillId="0" borderId="0" applyFont="0" applyFill="0" applyBorder="0" applyAlignment="0" applyProtection="0"/>
  </cellStyleXfs>
  <cellXfs count="70">
    <xf numFmtId="0" fontId="0" fillId="0" borderId="0" xfId="0" applyAlignment="1">
      <alignment vertical="top"/>
    </xf>
    <xf numFmtId="0" fontId="0" fillId="0" borderId="0" xfId="0" applyFill="1" applyBorder="1"/>
    <xf numFmtId="0" fontId="6" fillId="2" borderId="1" xfId="0" applyFont="1" applyFill="1" applyBorder="1" applyAlignment="1">
      <alignment horizontal="center" vertical="center" wrapText="1"/>
    </xf>
    <xf numFmtId="0" fontId="0" fillId="0" borderId="0" xfId="0" applyAlignment="1">
      <alignment horizontal="center" vertical="center"/>
    </xf>
    <xf numFmtId="0" fontId="0" fillId="0" borderId="0" xfId="0"/>
    <xf numFmtId="0" fontId="0" fillId="0" borderId="0" xfId="0" applyBorder="1"/>
    <xf numFmtId="0" fontId="0" fillId="0" borderId="0" xfId="0" applyBorder="1" applyAlignment="1">
      <alignment vertical="top"/>
    </xf>
    <xf numFmtId="0" fontId="0" fillId="0" borderId="0" xfId="0" applyFill="1" applyAlignment="1">
      <alignment vertical="top"/>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44" fontId="6" fillId="2" borderId="1" xfId="1" applyFont="1" applyFill="1" applyBorder="1" applyAlignment="1">
      <alignment horizontal="center" vertical="center" wrapText="1"/>
    </xf>
    <xf numFmtId="0" fontId="6" fillId="2" borderId="1" xfId="1" applyNumberFormat="1" applyFont="1" applyFill="1" applyBorder="1" applyAlignment="1">
      <alignment horizontal="center" vertical="center" wrapText="1"/>
    </xf>
    <xf numFmtId="0" fontId="0" fillId="0" borderId="1" xfId="0" applyBorder="1" applyAlignment="1">
      <alignment vertical="top"/>
    </xf>
    <xf numFmtId="9" fontId="0" fillId="0" borderId="1" xfId="0" applyNumberFormat="1" applyBorder="1" applyAlignment="1">
      <alignment horizontal="center" vertical="center"/>
    </xf>
    <xf numFmtId="164" fontId="0" fillId="0" borderId="1" xfId="0" applyNumberFormat="1" applyBorder="1" applyAlignment="1">
      <alignment horizontal="center" vertical="center"/>
    </xf>
    <xf numFmtId="0" fontId="0" fillId="0" borderId="1" xfId="0" applyFill="1" applyBorder="1" applyAlignment="1">
      <alignment horizontal="center" vertical="center"/>
    </xf>
    <xf numFmtId="0" fontId="10" fillId="2" borderId="1" xfId="1" applyNumberFormat="1" applyFont="1" applyFill="1" applyBorder="1" applyAlignment="1">
      <alignment horizontal="center" vertical="center" wrapText="1"/>
    </xf>
    <xf numFmtId="0" fontId="0" fillId="0" borderId="1" xfId="0" applyFill="1" applyBorder="1" applyAlignment="1">
      <alignment vertical="top"/>
    </xf>
    <xf numFmtId="9" fontId="0" fillId="0" borderId="1" xfId="0" applyNumberFormat="1" applyFill="1" applyBorder="1" applyAlignment="1">
      <alignment horizontal="center" vertical="center"/>
    </xf>
    <xf numFmtId="0" fontId="0" fillId="0" borderId="1" xfId="0" applyBorder="1" applyAlignment="1">
      <alignment horizontal="center" vertical="center"/>
    </xf>
    <xf numFmtId="44" fontId="4" fillId="0" borderId="1" xfId="1" applyFont="1" applyBorder="1" applyAlignment="1">
      <alignment horizontal="center" vertical="center"/>
    </xf>
    <xf numFmtId="165" fontId="0" fillId="0" borderId="1" xfId="0" applyNumberFormat="1" applyBorder="1" applyAlignment="1">
      <alignment horizontal="right" vertical="top"/>
    </xf>
    <xf numFmtId="165" fontId="0" fillId="0" borderId="1" xfId="0" applyNumberFormat="1" applyBorder="1"/>
    <xf numFmtId="165" fontId="4" fillId="0" borderId="1" xfId="1" applyNumberFormat="1" applyFont="1" applyBorder="1" applyAlignment="1">
      <alignment horizontal="right" vertical="center"/>
    </xf>
    <xf numFmtId="165" fontId="6" fillId="2" borderId="1" xfId="1" applyNumberFormat="1" applyFont="1" applyFill="1" applyBorder="1" applyAlignment="1">
      <alignment horizontal="center" vertical="center" wrapText="1"/>
    </xf>
    <xf numFmtId="165" fontId="0" fillId="0" borderId="0" xfId="0" applyNumberFormat="1" applyAlignment="1">
      <alignment horizontal="center" vertical="center"/>
    </xf>
    <xf numFmtId="0" fontId="0" fillId="0" borderId="1" xfId="0" applyBorder="1" applyAlignment="1">
      <alignment horizontal="center" vertical="center"/>
    </xf>
    <xf numFmtId="9" fontId="6" fillId="2" borderId="1" xfId="2" applyFont="1" applyFill="1" applyBorder="1" applyAlignment="1">
      <alignment horizontal="center" vertical="center" wrapText="1"/>
    </xf>
    <xf numFmtId="9" fontId="4" fillId="0" borderId="1" xfId="2" applyFont="1" applyBorder="1" applyAlignment="1">
      <alignment horizontal="right" vertical="center"/>
    </xf>
    <xf numFmtId="9" fontId="0" fillId="0" borderId="0" xfId="2" applyFont="1" applyFill="1" applyAlignment="1">
      <alignment vertical="top"/>
    </xf>
    <xf numFmtId="9" fontId="0" fillId="0" borderId="1" xfId="2" applyFont="1" applyBorder="1" applyAlignment="1">
      <alignment horizontal="center"/>
    </xf>
    <xf numFmtId="0" fontId="0" fillId="0" borderId="7" xfId="0" applyFill="1" applyBorder="1" applyAlignment="1">
      <alignment horizontal="center" vertical="center"/>
    </xf>
    <xf numFmtId="0" fontId="9" fillId="0" borderId="1" xfId="0" applyFont="1" applyFill="1" applyBorder="1" applyAlignment="1">
      <alignment horizontal="left" vertical="center"/>
    </xf>
    <xf numFmtId="0" fontId="9" fillId="0" borderId="1" xfId="0" applyFont="1" applyFill="1" applyBorder="1" applyAlignment="1">
      <alignment horizontal="center" vertical="center"/>
    </xf>
    <xf numFmtId="165" fontId="0" fillId="0" borderId="1" xfId="0" applyNumberFormat="1" applyFill="1" applyBorder="1" applyAlignment="1">
      <alignment horizontal="center" vertical="center"/>
    </xf>
    <xf numFmtId="165" fontId="0" fillId="0" borderId="8" xfId="0" applyNumberFormat="1" applyFill="1" applyBorder="1" applyAlignment="1">
      <alignment horizontal="center" vertical="center"/>
    </xf>
    <xf numFmtId="14" fontId="0" fillId="0" borderId="1" xfId="0" applyNumberFormat="1" applyFill="1" applyBorder="1" applyAlignment="1">
      <alignment horizontal="center" vertical="center"/>
    </xf>
    <xf numFmtId="164" fontId="0" fillId="0" borderId="1" xfId="0" applyNumberFormat="1" applyFill="1" applyBorder="1" applyAlignment="1">
      <alignment horizontal="center" vertical="center"/>
    </xf>
    <xf numFmtId="165" fontId="0" fillId="0" borderId="1" xfId="0" applyNumberFormat="1" applyFill="1" applyBorder="1" applyAlignment="1">
      <alignment horizontal="right" vertical="top"/>
    </xf>
    <xf numFmtId="1" fontId="0" fillId="0" borderId="1" xfId="0" applyNumberFormat="1" applyBorder="1" applyAlignment="1">
      <alignment horizontal="center" vertical="center"/>
    </xf>
    <xf numFmtId="1" fontId="0" fillId="0" borderId="1" xfId="0" applyNumberFormat="1" applyFill="1" applyBorder="1" applyAlignment="1">
      <alignment horizontal="center" vertical="center"/>
    </xf>
    <xf numFmtId="9" fontId="0" fillId="0" borderId="1" xfId="2" applyNumberFormat="1" applyFont="1" applyFill="1" applyBorder="1" applyAlignment="1">
      <alignment horizontal="center" vertical="center"/>
    </xf>
    <xf numFmtId="0" fontId="0" fillId="35" borderId="0" xfId="0" applyFill="1" applyAlignment="1">
      <alignment vertical="top"/>
    </xf>
    <xf numFmtId="0" fontId="36" fillId="36" borderId="22" xfId="0" applyFont="1" applyFill="1" applyBorder="1" applyAlignment="1">
      <alignment vertical="center" wrapText="1"/>
    </xf>
    <xf numFmtId="0" fontId="3" fillId="37" borderId="22" xfId="0" applyFont="1" applyFill="1" applyBorder="1" applyAlignment="1">
      <alignment vertical="center" wrapText="1"/>
    </xf>
    <xf numFmtId="0" fontId="5" fillId="37" borderId="22" xfId="0" applyFont="1" applyFill="1" applyBorder="1" applyAlignment="1">
      <alignment vertical="center" wrapText="1"/>
    </xf>
    <xf numFmtId="9" fontId="0" fillId="0" borderId="0" xfId="2" applyFont="1" applyAlignment="1">
      <alignment vertical="top"/>
    </xf>
    <xf numFmtId="0" fontId="16" fillId="3" borderId="1" xfId="0" applyFont="1" applyFill="1" applyBorder="1" applyAlignment="1">
      <alignment horizontal="center" vertical="center"/>
    </xf>
    <xf numFmtId="0" fontId="8" fillId="3" borderId="1" xfId="0" applyFont="1" applyFill="1" applyBorder="1" applyAlignment="1">
      <alignment horizontal="center" vertical="center"/>
    </xf>
    <xf numFmtId="0" fontId="3" fillId="0" borderId="2" xfId="0" applyFont="1" applyBorder="1" applyAlignment="1">
      <alignment horizontal="center" vertical="top"/>
    </xf>
    <xf numFmtId="0" fontId="3" fillId="0" borderId="9" xfId="0" applyFont="1" applyBorder="1" applyAlignment="1">
      <alignment horizontal="center" vertical="top"/>
    </xf>
    <xf numFmtId="0" fontId="3" fillId="0" borderId="3" xfId="0" applyFont="1" applyBorder="1" applyAlignment="1">
      <alignment horizontal="center" vertical="top"/>
    </xf>
    <xf numFmtId="0" fontId="5" fillId="35" borderId="23" xfId="0" applyFont="1" applyFill="1" applyBorder="1" applyAlignment="1">
      <alignment horizontal="center" vertical="top"/>
    </xf>
    <xf numFmtId="0" fontId="0" fillId="35" borderId="23" xfId="0" applyFill="1" applyBorder="1" applyAlignment="1">
      <alignment horizontal="center" vertical="top"/>
    </xf>
    <xf numFmtId="0" fontId="7" fillId="0" borderId="7"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8" xfId="0" applyFont="1" applyFill="1" applyBorder="1" applyAlignment="1">
      <alignment horizontal="left" vertical="center" wrapText="1"/>
    </xf>
    <xf numFmtId="0" fontId="16" fillId="3" borderId="4" xfId="0" applyFont="1" applyFill="1" applyBorder="1" applyAlignment="1">
      <alignment horizontal="center" vertical="center" wrapText="1"/>
    </xf>
    <xf numFmtId="0" fontId="16" fillId="3" borderId="5" xfId="0" applyFont="1" applyFill="1" applyBorder="1" applyAlignment="1">
      <alignment horizontal="center" vertical="center"/>
    </xf>
    <xf numFmtId="0" fontId="16" fillId="3"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8" xfId="0" applyFont="1" applyFill="1" applyBorder="1" applyAlignment="1">
      <alignment horizontal="center" vertical="center"/>
    </xf>
    <xf numFmtId="0" fontId="14" fillId="0" borderId="7" xfId="0" applyFont="1" applyFill="1" applyBorder="1" applyAlignment="1">
      <alignment horizontal="left" vertical="center"/>
    </xf>
    <xf numFmtId="0" fontId="14" fillId="0" borderId="1" xfId="0" applyFont="1" applyFill="1" applyBorder="1" applyAlignment="1">
      <alignment horizontal="left" vertical="center"/>
    </xf>
    <xf numFmtId="0" fontId="14" fillId="0" borderId="8" xfId="0" applyFont="1" applyFill="1" applyBorder="1" applyAlignment="1">
      <alignment horizontal="left" vertical="center"/>
    </xf>
    <xf numFmtId="0" fontId="7" fillId="0" borderId="10" xfId="0" applyFont="1" applyFill="1" applyBorder="1" applyAlignment="1">
      <alignment horizontal="left" vertical="center" wrapText="1"/>
    </xf>
    <xf numFmtId="0" fontId="7" fillId="0" borderId="11" xfId="0" applyFont="1" applyFill="1" applyBorder="1" applyAlignment="1">
      <alignment horizontal="left" vertical="center" wrapText="1"/>
    </xf>
    <xf numFmtId="0" fontId="7" fillId="0" borderId="12" xfId="0" applyFont="1" applyFill="1" applyBorder="1" applyAlignment="1">
      <alignment horizontal="left" vertical="center" wrapText="1"/>
    </xf>
    <xf numFmtId="44" fontId="0" fillId="0" borderId="0" xfId="1" applyFont="1" applyAlignment="1">
      <alignment vertical="top"/>
    </xf>
  </cellXfs>
  <cellStyles count="94">
    <cellStyle name="20% - Accent1" xfId="21" builtinId="30" customBuiltin="1"/>
    <cellStyle name="20% - Accent1 2" xfId="45"/>
    <cellStyle name="20% - Accent2" xfId="25" builtinId="34" customBuiltin="1"/>
    <cellStyle name="20% - Accent2 2" xfId="46"/>
    <cellStyle name="20% - Accent3" xfId="29" builtinId="38" customBuiltin="1"/>
    <cellStyle name="20% - Accent3 2" xfId="47"/>
    <cellStyle name="20% - Accent4" xfId="33" builtinId="42" customBuiltin="1"/>
    <cellStyle name="20% - Accent4 2" xfId="48"/>
    <cellStyle name="20% - Accent5" xfId="37" builtinId="46" customBuiltin="1"/>
    <cellStyle name="20% - Accent5 2" xfId="49"/>
    <cellStyle name="20% - Accent6" xfId="41" builtinId="50" customBuiltin="1"/>
    <cellStyle name="20% - Accent6 2" xfId="50"/>
    <cellStyle name="40% - Accent1" xfId="22" builtinId="31" customBuiltin="1"/>
    <cellStyle name="40% - Accent1 2" xfId="51"/>
    <cellStyle name="40% - Accent2" xfId="26" builtinId="35" customBuiltin="1"/>
    <cellStyle name="40% - Accent2 2" xfId="52"/>
    <cellStyle name="40% - Accent3" xfId="30" builtinId="39" customBuiltin="1"/>
    <cellStyle name="40% - Accent3 2" xfId="53"/>
    <cellStyle name="40% - Accent4" xfId="34" builtinId="43" customBuiltin="1"/>
    <cellStyle name="40% - Accent4 2" xfId="54"/>
    <cellStyle name="40% - Accent5" xfId="38" builtinId="47" customBuiltin="1"/>
    <cellStyle name="40% - Accent5 2" xfId="55"/>
    <cellStyle name="40% - Accent6" xfId="42" builtinId="51" customBuiltin="1"/>
    <cellStyle name="40% - Accent6 2" xfId="56"/>
    <cellStyle name="60% - Accent1" xfId="23" builtinId="32" customBuiltin="1"/>
    <cellStyle name="60% - Accent1 2" xfId="57"/>
    <cellStyle name="60% - Accent1 3" xfId="58"/>
    <cellStyle name="60% - Accent1 4" xfId="59"/>
    <cellStyle name="60% - Accent2" xfId="27" builtinId="36" customBuiltin="1"/>
    <cellStyle name="60% - Accent2 2" xfId="60"/>
    <cellStyle name="60% - Accent2 3" xfId="61"/>
    <cellStyle name="60% - Accent2 4" xfId="62"/>
    <cellStyle name="60% - Accent3" xfId="31" builtinId="40" customBuiltin="1"/>
    <cellStyle name="60% - Accent3 2" xfId="63"/>
    <cellStyle name="60% - Accent3 3" xfId="64"/>
    <cellStyle name="60% - Accent3 4" xfId="65"/>
    <cellStyle name="60% - Accent4" xfId="35" builtinId="44" customBuiltin="1"/>
    <cellStyle name="60% - Accent4 2" xfId="66"/>
    <cellStyle name="60% - Accent4 3" xfId="67"/>
    <cellStyle name="60% - Accent4 4" xfId="68"/>
    <cellStyle name="60% - Accent5" xfId="39" builtinId="48" customBuiltin="1"/>
    <cellStyle name="60% - Accent5 2" xfId="69"/>
    <cellStyle name="60% - Accent5 3" xfId="70"/>
    <cellStyle name="60% - Accent5 4" xfId="71"/>
    <cellStyle name="60% - Accent6" xfId="43" builtinId="52" customBuiltin="1"/>
    <cellStyle name="60% - Accent6 2" xfId="72"/>
    <cellStyle name="60% - Accent6 3" xfId="73"/>
    <cellStyle name="60% - Accent6 4" xfId="74"/>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10" builtinId="27" customBuiltin="1"/>
    <cellStyle name="Calculation" xfId="14" builtinId="22" customBuiltin="1"/>
    <cellStyle name="Check Cell" xfId="16" builtinId="23" customBuiltin="1"/>
    <cellStyle name="Comma 2" xfId="93"/>
    <cellStyle name="Currency" xfId="1" builtinId="4"/>
    <cellStyle name="Currency 4" xfId="3"/>
    <cellStyle name="Explanatory Text" xfId="18"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Input" xfId="12" builtinId="20" customBuiltin="1"/>
    <cellStyle name="Linked Cell" xfId="15" builtinId="24" customBuiltin="1"/>
    <cellStyle name="Neutral" xfId="11" builtinId="28" customBuiltin="1"/>
    <cellStyle name="Neutral 2" xfId="75"/>
    <cellStyle name="Neutral 3" xfId="76"/>
    <cellStyle name="Neutral 4" xfId="77"/>
    <cellStyle name="Normal" xfId="0" builtinId="0"/>
    <cellStyle name="Normal 16" xfId="78"/>
    <cellStyle name="Normal 2" xfId="4"/>
    <cellStyle name="Normal 2 2" xfId="79"/>
    <cellStyle name="Normal 3" xfId="80"/>
    <cellStyle name="Normal 4" xfId="81"/>
    <cellStyle name="Normal 5" xfId="82"/>
    <cellStyle name="Normal 5 2" xfId="83"/>
    <cellStyle name="Normal 6" xfId="84"/>
    <cellStyle name="Normal 7" xfId="85"/>
    <cellStyle name="Normal 8" xfId="44"/>
    <cellStyle name="Note 2" xfId="87"/>
    <cellStyle name="Note 3" xfId="88"/>
    <cellStyle name="Note 4" xfId="86"/>
    <cellStyle name="Output" xfId="13" builtinId="21" customBuiltin="1"/>
    <cellStyle name="Percent" xfId="2" builtinId="5"/>
    <cellStyle name="Title 2" xfId="90"/>
    <cellStyle name="Title 3" xfId="91"/>
    <cellStyle name="Title 4" xfId="92"/>
    <cellStyle name="Title 5" xfId="89"/>
    <cellStyle name="Total" xfId="19" builtinId="25" customBuiltin="1"/>
    <cellStyle name="Warning Text" xfId="17"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R36"/>
  <sheetViews>
    <sheetView showGridLines="0" tabSelected="1" topLeftCell="D13" zoomScaleNormal="100" workbookViewId="0">
      <selection activeCell="K37" sqref="K37"/>
    </sheetView>
  </sheetViews>
  <sheetFormatPr defaultRowHeight="12.75" x14ac:dyDescent="0.2"/>
  <cols>
    <col min="1" max="1" width="4.85546875" style="6" customWidth="1"/>
    <col min="2" max="2" width="3.85546875" customWidth="1"/>
    <col min="3" max="3" width="16" style="3" customWidth="1"/>
    <col min="4" max="4" width="45.42578125" customWidth="1"/>
    <col min="5" max="5" width="12.85546875" style="3" customWidth="1"/>
    <col min="6" max="6" width="10.7109375" customWidth="1"/>
    <col min="7" max="7" width="10.140625" customWidth="1"/>
    <col min="8" max="8" width="10.5703125" customWidth="1"/>
    <col min="9" max="9" width="7.42578125" customWidth="1"/>
    <col min="10" max="10" width="12.5703125" customWidth="1"/>
    <col min="11" max="11" width="15.7109375" style="25" customWidth="1"/>
    <col min="12" max="12" width="21.7109375" style="25" hidden="1" customWidth="1"/>
    <col min="13" max="13" width="9" customWidth="1"/>
    <col min="14" max="14" width="14.5703125" customWidth="1"/>
    <col min="15" max="15" width="14.7109375" customWidth="1"/>
    <col min="16" max="16" width="16.42578125" style="7" bestFit="1" customWidth="1"/>
    <col min="17" max="17" width="12.7109375" style="29" customWidth="1"/>
    <col min="18" max="18" width="17.7109375" bestFit="1" customWidth="1"/>
  </cols>
  <sheetData>
    <row r="2" spans="1:18" s="4" customFormat="1" ht="18.75" x14ac:dyDescent="0.2">
      <c r="A2" s="5"/>
      <c r="B2" s="47" t="s">
        <v>66</v>
      </c>
      <c r="C2" s="48"/>
      <c r="D2" s="48"/>
      <c r="E2" s="48"/>
      <c r="F2" s="48"/>
      <c r="G2" s="48"/>
      <c r="H2" s="48"/>
      <c r="I2" s="48"/>
      <c r="J2" s="48"/>
      <c r="K2" s="48"/>
      <c r="L2" s="48"/>
      <c r="M2" s="48"/>
      <c r="N2" s="48"/>
      <c r="O2" s="48"/>
      <c r="P2" s="48"/>
      <c r="Q2" s="48"/>
      <c r="R2" s="48"/>
    </row>
    <row r="3" spans="1:18" s="1" customFormat="1" ht="72.75" x14ac:dyDescent="0.2">
      <c r="B3" s="2" t="s">
        <v>2</v>
      </c>
      <c r="C3" s="2" t="s">
        <v>0</v>
      </c>
      <c r="D3" s="2" t="s">
        <v>3</v>
      </c>
      <c r="E3" s="2" t="s">
        <v>4</v>
      </c>
      <c r="F3" s="2" t="s">
        <v>5</v>
      </c>
      <c r="G3" s="2" t="s">
        <v>6</v>
      </c>
      <c r="H3" s="2" t="s">
        <v>7</v>
      </c>
      <c r="I3" s="2" t="s">
        <v>8</v>
      </c>
      <c r="J3" s="2" t="s">
        <v>9</v>
      </c>
      <c r="K3" s="24" t="s">
        <v>10</v>
      </c>
      <c r="L3" s="24" t="s">
        <v>11</v>
      </c>
      <c r="M3" s="16" t="s">
        <v>65</v>
      </c>
      <c r="N3" s="11" t="s">
        <v>15</v>
      </c>
      <c r="O3" s="10" t="s">
        <v>12</v>
      </c>
      <c r="P3" s="10" t="s">
        <v>13</v>
      </c>
      <c r="Q3" s="27" t="s">
        <v>30</v>
      </c>
      <c r="R3" s="10" t="s">
        <v>14</v>
      </c>
    </row>
    <row r="4" spans="1:18" x14ac:dyDescent="0.2">
      <c r="B4" s="26">
        <v>1</v>
      </c>
      <c r="C4" s="17" t="s">
        <v>1</v>
      </c>
      <c r="D4" s="17" t="s">
        <v>40</v>
      </c>
      <c r="E4" s="36">
        <v>40401</v>
      </c>
      <c r="F4" s="36">
        <v>44685</v>
      </c>
      <c r="G4" s="40">
        <f t="shared" ref="G4:G31" si="0">(F4-E4)/365</f>
        <v>11.736986301369862</v>
      </c>
      <c r="H4" s="39">
        <v>15</v>
      </c>
      <c r="I4" s="18">
        <v>0.05</v>
      </c>
      <c r="J4" s="37">
        <f t="shared" ref="J4:J31" si="1">(1-I4)/H4</f>
        <v>6.3333333333333325E-2</v>
      </c>
      <c r="K4" s="22">
        <v>603652</v>
      </c>
      <c r="L4" s="38"/>
      <c r="M4" s="41">
        <v>0.4</v>
      </c>
      <c r="N4" s="22">
        <f>K4*(1+M4)</f>
        <v>845112.79999999993</v>
      </c>
      <c r="O4" s="22">
        <f t="shared" ref="O4:O31" si="2">N4*J4*G4</f>
        <v>628208.23259178072</v>
      </c>
      <c r="P4" s="22">
        <f t="shared" ref="P4:P31" si="3">MAX(N4-O4,0)</f>
        <v>216904.56740821921</v>
      </c>
      <c r="Q4" s="30">
        <v>0.25</v>
      </c>
      <c r="R4" s="22">
        <f>IF(P4&gt;N4*I4,P4*(1-Q4),N4*I4)</f>
        <v>162678.42555616441</v>
      </c>
    </row>
    <row r="5" spans="1:18" x14ac:dyDescent="0.2">
      <c r="B5" s="19">
        <v>2</v>
      </c>
      <c r="C5" s="17" t="s">
        <v>1</v>
      </c>
      <c r="D5" s="17" t="s">
        <v>41</v>
      </c>
      <c r="E5" s="36">
        <v>40721</v>
      </c>
      <c r="F5" s="36">
        <v>44685</v>
      </c>
      <c r="G5" s="40">
        <f t="shared" si="0"/>
        <v>10.860273972602739</v>
      </c>
      <c r="H5" s="39">
        <v>15</v>
      </c>
      <c r="I5" s="18">
        <v>0.05</v>
      </c>
      <c r="J5" s="37">
        <f t="shared" si="1"/>
        <v>6.3333333333333325E-2</v>
      </c>
      <c r="K5" s="22">
        <v>4510000</v>
      </c>
      <c r="L5" s="38"/>
      <c r="M5" s="41">
        <v>0.33</v>
      </c>
      <c r="N5" s="22">
        <f t="shared" ref="N5:N31" si="4">K5*(1+M5)</f>
        <v>5998300</v>
      </c>
      <c r="O5" s="22">
        <f t="shared" si="2"/>
        <v>4125734.820091323</v>
      </c>
      <c r="P5" s="22">
        <f t="shared" si="3"/>
        <v>1872565.179908677</v>
      </c>
      <c r="Q5" s="30">
        <v>0.25</v>
      </c>
      <c r="R5" s="22">
        <f t="shared" ref="R5:R31" si="5">IF(P5&gt;N5*I5,P5*(1-Q5),N5*I5)</f>
        <v>1404423.8849315078</v>
      </c>
    </row>
    <row r="6" spans="1:18" x14ac:dyDescent="0.2">
      <c r="B6" s="15">
        <v>3</v>
      </c>
      <c r="C6" s="17" t="s">
        <v>1</v>
      </c>
      <c r="D6" s="17" t="s">
        <v>42</v>
      </c>
      <c r="E6" s="36">
        <v>40720</v>
      </c>
      <c r="F6" s="36">
        <v>44685</v>
      </c>
      <c r="G6" s="40">
        <f t="shared" si="0"/>
        <v>10.863013698630137</v>
      </c>
      <c r="H6" s="39">
        <v>15</v>
      </c>
      <c r="I6" s="18">
        <v>0.05</v>
      </c>
      <c r="J6" s="37">
        <f t="shared" si="1"/>
        <v>6.3333333333333325E-2</v>
      </c>
      <c r="K6" s="22">
        <v>1824573</v>
      </c>
      <c r="L6" s="38"/>
      <c r="M6" s="41">
        <v>0.13</v>
      </c>
      <c r="N6" s="22">
        <f t="shared" si="4"/>
        <v>2061767.4899999998</v>
      </c>
      <c r="O6" s="22">
        <f t="shared" si="2"/>
        <v>1418477.2041931504</v>
      </c>
      <c r="P6" s="22">
        <f t="shared" si="3"/>
        <v>643290.28580684937</v>
      </c>
      <c r="Q6" s="30">
        <v>0.25</v>
      </c>
      <c r="R6" s="22">
        <f t="shared" si="5"/>
        <v>482467.71435513702</v>
      </c>
    </row>
    <row r="7" spans="1:18" x14ac:dyDescent="0.2">
      <c r="B7" s="15">
        <v>4</v>
      </c>
      <c r="C7" s="17" t="s">
        <v>1</v>
      </c>
      <c r="D7" s="17" t="s">
        <v>43</v>
      </c>
      <c r="E7" s="36">
        <v>40815</v>
      </c>
      <c r="F7" s="36">
        <v>44685</v>
      </c>
      <c r="G7" s="40">
        <f t="shared" si="0"/>
        <v>10.602739726027398</v>
      </c>
      <c r="H7" s="39">
        <v>15</v>
      </c>
      <c r="I7" s="18">
        <v>0.05</v>
      </c>
      <c r="J7" s="37">
        <f t="shared" si="1"/>
        <v>6.3333333333333325E-2</v>
      </c>
      <c r="K7" s="22">
        <v>1224036</v>
      </c>
      <c r="L7" s="38"/>
      <c r="M7" s="41">
        <v>0.13</v>
      </c>
      <c r="N7" s="22">
        <f t="shared" si="4"/>
        <v>1383160.68</v>
      </c>
      <c r="O7" s="22">
        <f t="shared" si="2"/>
        <v>928801.87032328756</v>
      </c>
      <c r="P7" s="22">
        <f t="shared" si="3"/>
        <v>454358.80967671238</v>
      </c>
      <c r="Q7" s="30">
        <v>0.25</v>
      </c>
      <c r="R7" s="22">
        <f t="shared" si="5"/>
        <v>340769.10725753428</v>
      </c>
    </row>
    <row r="8" spans="1:18" x14ac:dyDescent="0.2">
      <c r="B8" s="15">
        <v>5</v>
      </c>
      <c r="C8" s="17" t="s">
        <v>1</v>
      </c>
      <c r="D8" s="17" t="s">
        <v>44</v>
      </c>
      <c r="E8" s="36">
        <v>40786</v>
      </c>
      <c r="F8" s="36">
        <v>44685</v>
      </c>
      <c r="G8" s="40">
        <f t="shared" si="0"/>
        <v>10.682191780821919</v>
      </c>
      <c r="H8" s="39">
        <v>15</v>
      </c>
      <c r="I8" s="18">
        <v>0.05</v>
      </c>
      <c r="J8" s="37">
        <f t="shared" si="1"/>
        <v>6.3333333333333325E-2</v>
      </c>
      <c r="K8" s="22">
        <v>1180000</v>
      </c>
      <c r="L8" s="38"/>
      <c r="M8" s="41">
        <v>0</v>
      </c>
      <c r="N8" s="22">
        <f t="shared" si="4"/>
        <v>1180000</v>
      </c>
      <c r="O8" s="22">
        <f t="shared" si="2"/>
        <v>798315.79908675805</v>
      </c>
      <c r="P8" s="22">
        <f t="shared" si="3"/>
        <v>381684.20091324195</v>
      </c>
      <c r="Q8" s="30">
        <v>0.25</v>
      </c>
      <c r="R8" s="22">
        <f t="shared" si="5"/>
        <v>286263.15068493143</v>
      </c>
    </row>
    <row r="9" spans="1:18" x14ac:dyDescent="0.2">
      <c r="B9" s="15">
        <v>6</v>
      </c>
      <c r="C9" s="12" t="s">
        <v>1</v>
      </c>
      <c r="D9" s="17" t="s">
        <v>44</v>
      </c>
      <c r="E9" s="36">
        <v>40786</v>
      </c>
      <c r="F9" s="36">
        <v>44685</v>
      </c>
      <c r="G9" s="39">
        <f t="shared" si="0"/>
        <v>10.682191780821919</v>
      </c>
      <c r="H9" s="39">
        <v>15</v>
      </c>
      <c r="I9" s="13">
        <v>0.05</v>
      </c>
      <c r="J9" s="14">
        <f t="shared" si="1"/>
        <v>6.3333333333333325E-2</v>
      </c>
      <c r="K9" s="22">
        <v>1180000</v>
      </c>
      <c r="L9" s="21"/>
      <c r="M9" s="41">
        <v>0</v>
      </c>
      <c r="N9" s="22">
        <f t="shared" si="4"/>
        <v>1180000</v>
      </c>
      <c r="O9" s="22">
        <f t="shared" si="2"/>
        <v>798315.79908675805</v>
      </c>
      <c r="P9" s="22">
        <f t="shared" si="3"/>
        <v>381684.20091324195</v>
      </c>
      <c r="Q9" s="30">
        <v>0.25</v>
      </c>
      <c r="R9" s="22">
        <f t="shared" si="5"/>
        <v>286263.15068493143</v>
      </c>
    </row>
    <row r="10" spans="1:18" x14ac:dyDescent="0.2">
      <c r="B10" s="15">
        <v>7</v>
      </c>
      <c r="C10" s="12" t="s">
        <v>1</v>
      </c>
      <c r="D10" s="17" t="s">
        <v>45</v>
      </c>
      <c r="E10" s="36">
        <v>40773</v>
      </c>
      <c r="F10" s="36">
        <v>44685</v>
      </c>
      <c r="G10" s="39">
        <f t="shared" si="0"/>
        <v>10.717808219178082</v>
      </c>
      <c r="H10" s="39">
        <v>15</v>
      </c>
      <c r="I10" s="13">
        <v>0.05</v>
      </c>
      <c r="J10" s="14">
        <f t="shared" si="1"/>
        <v>6.3333333333333325E-2</v>
      </c>
      <c r="K10" s="22">
        <v>3399469</v>
      </c>
      <c r="L10" s="21"/>
      <c r="M10" s="41">
        <v>0.19</v>
      </c>
      <c r="N10" s="22">
        <f t="shared" si="4"/>
        <v>4045368.11</v>
      </c>
      <c r="O10" s="22">
        <f t="shared" si="2"/>
        <v>2745973.7066673967</v>
      </c>
      <c r="P10" s="22">
        <f t="shared" si="3"/>
        <v>1299394.4033326032</v>
      </c>
      <c r="Q10" s="30">
        <v>0.25</v>
      </c>
      <c r="R10" s="22">
        <f t="shared" si="5"/>
        <v>974545.80249945237</v>
      </c>
    </row>
    <row r="11" spans="1:18" x14ac:dyDescent="0.2">
      <c r="B11" s="15">
        <v>8</v>
      </c>
      <c r="C11" s="12" t="s">
        <v>1</v>
      </c>
      <c r="D11" s="17" t="s">
        <v>46</v>
      </c>
      <c r="E11" s="36">
        <v>40653</v>
      </c>
      <c r="F11" s="36">
        <v>44685</v>
      </c>
      <c r="G11" s="39">
        <f t="shared" si="0"/>
        <v>11.046575342465754</v>
      </c>
      <c r="H11" s="39">
        <v>15</v>
      </c>
      <c r="I11" s="13">
        <v>0.05</v>
      </c>
      <c r="J11" s="14">
        <f t="shared" si="1"/>
        <v>6.3333333333333325E-2</v>
      </c>
      <c r="K11" s="22">
        <v>1827910</v>
      </c>
      <c r="L11" s="21"/>
      <c r="M11" s="41">
        <v>0.13</v>
      </c>
      <c r="N11" s="22">
        <f t="shared" si="4"/>
        <v>2065538.2999999998</v>
      </c>
      <c r="O11" s="22">
        <f t="shared" si="2"/>
        <v>1445084.5487342463</v>
      </c>
      <c r="P11" s="22">
        <f t="shared" si="3"/>
        <v>620453.75126575353</v>
      </c>
      <c r="Q11" s="30">
        <v>0.25</v>
      </c>
      <c r="R11" s="22">
        <f t="shared" si="5"/>
        <v>465340.31344931514</v>
      </c>
    </row>
    <row r="12" spans="1:18" x14ac:dyDescent="0.2">
      <c r="B12" s="15">
        <v>9</v>
      </c>
      <c r="C12" s="12" t="s">
        <v>1</v>
      </c>
      <c r="D12" s="17" t="s">
        <v>46</v>
      </c>
      <c r="E12" s="36">
        <v>40791</v>
      </c>
      <c r="F12" s="36">
        <v>44685</v>
      </c>
      <c r="G12" s="39">
        <f t="shared" si="0"/>
        <v>10.668493150684931</v>
      </c>
      <c r="H12" s="39">
        <v>15</v>
      </c>
      <c r="I12" s="13">
        <v>0.05</v>
      </c>
      <c r="J12" s="14">
        <f t="shared" si="1"/>
        <v>6.3333333333333325E-2</v>
      </c>
      <c r="K12" s="22">
        <v>2507544</v>
      </c>
      <c r="L12" s="21"/>
      <c r="M12" s="41">
        <v>0.13</v>
      </c>
      <c r="N12" s="22">
        <f t="shared" si="4"/>
        <v>2833524.7199999997</v>
      </c>
      <c r="O12" s="22">
        <f t="shared" si="2"/>
        <v>1914531.1409490407</v>
      </c>
      <c r="P12" s="22">
        <f t="shared" si="3"/>
        <v>918993.57905095909</v>
      </c>
      <c r="Q12" s="30">
        <v>0.25</v>
      </c>
      <c r="R12" s="22">
        <f t="shared" si="5"/>
        <v>689245.18428821932</v>
      </c>
    </row>
    <row r="13" spans="1:18" x14ac:dyDescent="0.2">
      <c r="B13" s="15">
        <v>10</v>
      </c>
      <c r="C13" s="12" t="s">
        <v>1</v>
      </c>
      <c r="D13" s="17" t="s">
        <v>46</v>
      </c>
      <c r="E13" s="36">
        <v>40791</v>
      </c>
      <c r="F13" s="36">
        <v>44685</v>
      </c>
      <c r="G13" s="39">
        <f t="shared" si="0"/>
        <v>10.668493150684931</v>
      </c>
      <c r="H13" s="39">
        <v>15</v>
      </c>
      <c r="I13" s="13">
        <v>0.05</v>
      </c>
      <c r="J13" s="14">
        <f t="shared" si="1"/>
        <v>6.3333333333333325E-2</v>
      </c>
      <c r="K13" s="22">
        <v>2700432</v>
      </c>
      <c r="L13" s="21"/>
      <c r="M13" s="41">
        <v>0.13</v>
      </c>
      <c r="N13" s="22">
        <f t="shared" si="4"/>
        <v>3051488.1599999997</v>
      </c>
      <c r="O13" s="22">
        <f t="shared" si="2"/>
        <v>2061802.7671758898</v>
      </c>
      <c r="P13" s="22">
        <f t="shared" si="3"/>
        <v>989685.39282410988</v>
      </c>
      <c r="Q13" s="30">
        <v>0.25</v>
      </c>
      <c r="R13" s="22">
        <f t="shared" si="5"/>
        <v>742264.04461808247</v>
      </c>
    </row>
    <row r="14" spans="1:18" x14ac:dyDescent="0.2">
      <c r="B14" s="15">
        <v>11</v>
      </c>
      <c r="C14" s="12" t="s">
        <v>1</v>
      </c>
      <c r="D14" s="17" t="s">
        <v>47</v>
      </c>
      <c r="E14" s="36">
        <v>40913</v>
      </c>
      <c r="F14" s="36">
        <v>44685</v>
      </c>
      <c r="G14" s="39">
        <f t="shared" si="0"/>
        <v>10.334246575342465</v>
      </c>
      <c r="H14" s="39">
        <v>15</v>
      </c>
      <c r="I14" s="13">
        <v>0.05</v>
      </c>
      <c r="J14" s="14">
        <f t="shared" si="1"/>
        <v>6.3333333333333325E-2</v>
      </c>
      <c r="K14" s="22">
        <v>815000</v>
      </c>
      <c r="L14" s="21"/>
      <c r="M14" s="41">
        <v>0.13</v>
      </c>
      <c r="N14" s="22">
        <f t="shared" si="4"/>
        <v>920949.99999999988</v>
      </c>
      <c r="O14" s="22">
        <f t="shared" si="2"/>
        <v>602763.87762557063</v>
      </c>
      <c r="P14" s="22">
        <f t="shared" si="3"/>
        <v>318186.12237442925</v>
      </c>
      <c r="Q14" s="30">
        <v>0.25</v>
      </c>
      <c r="R14" s="22">
        <f t="shared" si="5"/>
        <v>238639.59178082194</v>
      </c>
    </row>
    <row r="15" spans="1:18" x14ac:dyDescent="0.2">
      <c r="B15" s="15">
        <v>12</v>
      </c>
      <c r="C15" s="12" t="s">
        <v>1</v>
      </c>
      <c r="D15" s="17" t="s">
        <v>48</v>
      </c>
      <c r="E15" s="36">
        <v>40967</v>
      </c>
      <c r="F15" s="36">
        <v>44685</v>
      </c>
      <c r="G15" s="39">
        <f t="shared" si="0"/>
        <v>10.186301369863013</v>
      </c>
      <c r="H15" s="39">
        <v>15</v>
      </c>
      <c r="I15" s="13">
        <v>0.05</v>
      </c>
      <c r="J15" s="14">
        <f t="shared" si="1"/>
        <v>6.3333333333333325E-2</v>
      </c>
      <c r="K15" s="22">
        <v>568244</v>
      </c>
      <c r="L15" s="21"/>
      <c r="M15" s="41">
        <v>0.13</v>
      </c>
      <c r="N15" s="22">
        <f t="shared" si="4"/>
        <v>642115.72</v>
      </c>
      <c r="O15" s="22">
        <f t="shared" si="2"/>
        <v>414249.66842228296</v>
      </c>
      <c r="P15" s="22">
        <f t="shared" si="3"/>
        <v>227866.05157771701</v>
      </c>
      <c r="Q15" s="30">
        <v>0.25</v>
      </c>
      <c r="R15" s="22">
        <f t="shared" si="5"/>
        <v>170899.53868328774</v>
      </c>
    </row>
    <row r="16" spans="1:18" x14ac:dyDescent="0.2">
      <c r="B16" s="19">
        <v>13</v>
      </c>
      <c r="C16" s="12" t="s">
        <v>1</v>
      </c>
      <c r="D16" s="17" t="s">
        <v>49</v>
      </c>
      <c r="E16" s="36">
        <v>40659</v>
      </c>
      <c r="F16" s="36">
        <v>44685</v>
      </c>
      <c r="G16" s="39">
        <f t="shared" si="0"/>
        <v>11.03013698630137</v>
      </c>
      <c r="H16" s="39">
        <v>15</v>
      </c>
      <c r="I16" s="13">
        <v>0.05</v>
      </c>
      <c r="J16" s="14">
        <f t="shared" si="1"/>
        <v>6.3333333333333325E-2</v>
      </c>
      <c r="K16" s="22">
        <v>144760000</v>
      </c>
      <c r="L16" s="21"/>
      <c r="M16" s="41">
        <v>0.13</v>
      </c>
      <c r="N16" s="22">
        <f t="shared" si="4"/>
        <v>163578799.99999997</v>
      </c>
      <c r="O16" s="22">
        <f t="shared" si="2"/>
        <v>114272116.23013696</v>
      </c>
      <c r="P16" s="22">
        <f t="shared" si="3"/>
        <v>49306683.769863009</v>
      </c>
      <c r="Q16" s="30">
        <v>0.25</v>
      </c>
      <c r="R16" s="22">
        <f t="shared" si="5"/>
        <v>36980012.827397257</v>
      </c>
    </row>
    <row r="17" spans="2:18" x14ac:dyDescent="0.2">
      <c r="B17" s="15">
        <v>14</v>
      </c>
      <c r="C17" s="12" t="s">
        <v>1</v>
      </c>
      <c r="D17" s="17" t="s">
        <v>50</v>
      </c>
      <c r="E17" s="36">
        <v>40690</v>
      </c>
      <c r="F17" s="36">
        <v>44685</v>
      </c>
      <c r="G17" s="39">
        <f t="shared" si="0"/>
        <v>10.945205479452055</v>
      </c>
      <c r="H17" s="39">
        <v>15</v>
      </c>
      <c r="I17" s="13">
        <v>0.05</v>
      </c>
      <c r="J17" s="14">
        <f t="shared" si="1"/>
        <v>6.3333333333333325E-2</v>
      </c>
      <c r="K17" s="22">
        <v>24651000</v>
      </c>
      <c r="L17" s="21"/>
      <c r="M17" s="41">
        <v>0.13</v>
      </c>
      <c r="N17" s="22">
        <f t="shared" si="4"/>
        <v>27855629.999999996</v>
      </c>
      <c r="O17" s="22">
        <f t="shared" si="2"/>
        <v>19309420.960273966</v>
      </c>
      <c r="P17" s="22">
        <f t="shared" si="3"/>
        <v>8546209.0397260301</v>
      </c>
      <c r="Q17" s="30">
        <v>0.25</v>
      </c>
      <c r="R17" s="22">
        <f t="shared" si="5"/>
        <v>6409656.7797945226</v>
      </c>
    </row>
    <row r="18" spans="2:18" x14ac:dyDescent="0.2">
      <c r="B18" s="15">
        <v>15</v>
      </c>
      <c r="C18" s="12" t="s">
        <v>1</v>
      </c>
      <c r="D18" s="17" t="s">
        <v>51</v>
      </c>
      <c r="E18" s="36">
        <v>40745</v>
      </c>
      <c r="F18" s="36">
        <v>44685</v>
      </c>
      <c r="G18" s="39">
        <f t="shared" si="0"/>
        <v>10.794520547945206</v>
      </c>
      <c r="H18" s="39">
        <v>15</v>
      </c>
      <c r="I18" s="13">
        <v>0.05</v>
      </c>
      <c r="J18" s="14">
        <f t="shared" si="1"/>
        <v>6.3333333333333325E-2</v>
      </c>
      <c r="K18" s="22">
        <v>73953000</v>
      </c>
      <c r="L18" s="21"/>
      <c r="M18" s="41">
        <v>0.13</v>
      </c>
      <c r="N18" s="22">
        <f t="shared" si="4"/>
        <v>83566889.999999985</v>
      </c>
      <c r="O18" s="22">
        <f t="shared" si="2"/>
        <v>57130752.378082179</v>
      </c>
      <c r="P18" s="22">
        <f t="shared" si="3"/>
        <v>26436137.621917807</v>
      </c>
      <c r="Q18" s="30">
        <v>0.25</v>
      </c>
      <c r="R18" s="22">
        <f t="shared" si="5"/>
        <v>19827103.216438353</v>
      </c>
    </row>
    <row r="19" spans="2:18" x14ac:dyDescent="0.2">
      <c r="B19" s="15">
        <v>16</v>
      </c>
      <c r="C19" s="12" t="s">
        <v>1</v>
      </c>
      <c r="D19" s="17" t="s">
        <v>52</v>
      </c>
      <c r="E19" s="36">
        <v>40714</v>
      </c>
      <c r="F19" s="36">
        <v>44685</v>
      </c>
      <c r="G19" s="39">
        <f t="shared" si="0"/>
        <v>10.87945205479452</v>
      </c>
      <c r="H19" s="39">
        <v>10</v>
      </c>
      <c r="I19" s="13">
        <v>0.05</v>
      </c>
      <c r="J19" s="14">
        <f t="shared" si="1"/>
        <v>9.5000000000000001E-2</v>
      </c>
      <c r="K19" s="22">
        <v>1928000</v>
      </c>
      <c r="L19" s="21"/>
      <c r="M19" s="41">
        <v>0.19</v>
      </c>
      <c r="N19" s="22">
        <f t="shared" si="4"/>
        <v>2294320</v>
      </c>
      <c r="O19" s="22">
        <f t="shared" si="2"/>
        <v>2371289.7216438353</v>
      </c>
      <c r="P19" s="22">
        <f t="shared" si="3"/>
        <v>0</v>
      </c>
      <c r="Q19" s="30">
        <v>0.25</v>
      </c>
      <c r="R19" s="22">
        <f t="shared" si="5"/>
        <v>114716</v>
      </c>
    </row>
    <row r="20" spans="2:18" x14ac:dyDescent="0.2">
      <c r="B20" s="15">
        <v>17</v>
      </c>
      <c r="C20" s="12" t="s">
        <v>1</v>
      </c>
      <c r="D20" s="17" t="s">
        <v>53</v>
      </c>
      <c r="E20" s="36">
        <v>40714</v>
      </c>
      <c r="F20" s="36">
        <v>44685</v>
      </c>
      <c r="G20" s="39">
        <f t="shared" si="0"/>
        <v>10.87945205479452</v>
      </c>
      <c r="H20" s="39">
        <v>10</v>
      </c>
      <c r="I20" s="13">
        <v>0.05</v>
      </c>
      <c r="J20" s="14">
        <f t="shared" si="1"/>
        <v>9.5000000000000001E-2</v>
      </c>
      <c r="K20" s="22">
        <v>5470000</v>
      </c>
      <c r="L20" s="21"/>
      <c r="M20" s="41">
        <v>0.19</v>
      </c>
      <c r="N20" s="22">
        <f t="shared" si="4"/>
        <v>6509300</v>
      </c>
      <c r="O20" s="22">
        <f t="shared" si="2"/>
        <v>6727673.6397260269</v>
      </c>
      <c r="P20" s="22">
        <f t="shared" si="3"/>
        <v>0</v>
      </c>
      <c r="Q20" s="30">
        <v>0.25</v>
      </c>
      <c r="R20" s="22">
        <f t="shared" si="5"/>
        <v>325465</v>
      </c>
    </row>
    <row r="21" spans="2:18" x14ac:dyDescent="0.2">
      <c r="B21" s="15">
        <v>18</v>
      </c>
      <c r="C21" s="12" t="s">
        <v>1</v>
      </c>
      <c r="D21" s="17" t="s">
        <v>54</v>
      </c>
      <c r="E21" s="36">
        <v>40753</v>
      </c>
      <c r="F21" s="36">
        <v>44685</v>
      </c>
      <c r="G21" s="39">
        <f t="shared" si="0"/>
        <v>10.772602739726027</v>
      </c>
      <c r="H21" s="39">
        <v>10</v>
      </c>
      <c r="I21" s="13">
        <v>0.05</v>
      </c>
      <c r="J21" s="14">
        <f t="shared" si="1"/>
        <v>9.5000000000000001E-2</v>
      </c>
      <c r="K21" s="22">
        <v>1300000</v>
      </c>
      <c r="L21" s="21"/>
      <c r="M21" s="41">
        <v>0.19</v>
      </c>
      <c r="N21" s="22">
        <f t="shared" si="4"/>
        <v>1547000</v>
      </c>
      <c r="O21" s="22">
        <f t="shared" si="2"/>
        <v>1583195.5616438356</v>
      </c>
      <c r="P21" s="22">
        <f t="shared" si="3"/>
        <v>0</v>
      </c>
      <c r="Q21" s="30">
        <v>0.25</v>
      </c>
      <c r="R21" s="22">
        <f t="shared" si="5"/>
        <v>77350</v>
      </c>
    </row>
    <row r="22" spans="2:18" x14ac:dyDescent="0.2">
      <c r="B22" s="15">
        <v>19</v>
      </c>
      <c r="C22" s="12" t="s">
        <v>1</v>
      </c>
      <c r="D22" s="17" t="s">
        <v>55</v>
      </c>
      <c r="E22" s="36">
        <v>40753</v>
      </c>
      <c r="F22" s="36">
        <v>44685</v>
      </c>
      <c r="G22" s="39">
        <f t="shared" si="0"/>
        <v>10.772602739726027</v>
      </c>
      <c r="H22" s="39">
        <v>10</v>
      </c>
      <c r="I22" s="13">
        <v>0.05</v>
      </c>
      <c r="J22" s="14">
        <f t="shared" si="1"/>
        <v>9.5000000000000001E-2</v>
      </c>
      <c r="K22" s="22">
        <v>650000</v>
      </c>
      <c r="L22" s="21"/>
      <c r="M22" s="41">
        <v>0.19</v>
      </c>
      <c r="N22" s="22">
        <f t="shared" si="4"/>
        <v>773500</v>
      </c>
      <c r="O22" s="22">
        <f t="shared" si="2"/>
        <v>791597.78082191781</v>
      </c>
      <c r="P22" s="22">
        <f t="shared" si="3"/>
        <v>0</v>
      </c>
      <c r="Q22" s="30">
        <v>0.25</v>
      </c>
      <c r="R22" s="22">
        <f t="shared" si="5"/>
        <v>38675</v>
      </c>
    </row>
    <row r="23" spans="2:18" x14ac:dyDescent="0.2">
      <c r="B23" s="15">
        <v>20</v>
      </c>
      <c r="C23" s="12" t="s">
        <v>1</v>
      </c>
      <c r="D23" s="17" t="s">
        <v>56</v>
      </c>
      <c r="E23" s="36">
        <v>40907</v>
      </c>
      <c r="F23" s="36">
        <v>44685</v>
      </c>
      <c r="G23" s="39">
        <f t="shared" si="0"/>
        <v>10.35068493150685</v>
      </c>
      <c r="H23" s="39">
        <v>10</v>
      </c>
      <c r="I23" s="13">
        <v>0.05</v>
      </c>
      <c r="J23" s="14">
        <f t="shared" si="1"/>
        <v>9.5000000000000001E-2</v>
      </c>
      <c r="K23" s="22">
        <v>1150000</v>
      </c>
      <c r="L23" s="21"/>
      <c r="M23" s="41">
        <v>0.19</v>
      </c>
      <c r="N23" s="22">
        <f t="shared" si="4"/>
        <v>1368500</v>
      </c>
      <c r="O23" s="22">
        <f t="shared" si="2"/>
        <v>1345666.6712328768</v>
      </c>
      <c r="P23" s="22">
        <f t="shared" si="3"/>
        <v>22833.328767123166</v>
      </c>
      <c r="Q23" s="30">
        <v>0.25</v>
      </c>
      <c r="R23" s="22">
        <f t="shared" si="5"/>
        <v>68425</v>
      </c>
    </row>
    <row r="24" spans="2:18" x14ac:dyDescent="0.2">
      <c r="B24" s="15">
        <v>21</v>
      </c>
      <c r="C24" s="12" t="s">
        <v>1</v>
      </c>
      <c r="D24" s="17" t="s">
        <v>57</v>
      </c>
      <c r="E24" s="36">
        <v>40814</v>
      </c>
      <c r="F24" s="36">
        <v>44685</v>
      </c>
      <c r="G24" s="39">
        <f t="shared" si="0"/>
        <v>10.605479452054794</v>
      </c>
      <c r="H24" s="39">
        <v>15</v>
      </c>
      <c r="I24" s="13">
        <v>0.05</v>
      </c>
      <c r="J24" s="14">
        <f t="shared" si="1"/>
        <v>6.3333333333333325E-2</v>
      </c>
      <c r="K24" s="22">
        <v>9308000</v>
      </c>
      <c r="L24" s="21"/>
      <c r="M24" s="41">
        <v>0.13</v>
      </c>
      <c r="N24" s="22">
        <f t="shared" si="4"/>
        <v>10518039.999999998</v>
      </c>
      <c r="O24" s="22">
        <f t="shared" si="2"/>
        <v>7064760.9494063901</v>
      </c>
      <c r="P24" s="22">
        <f t="shared" si="3"/>
        <v>3453279.0505936081</v>
      </c>
      <c r="Q24" s="30">
        <v>0.25</v>
      </c>
      <c r="R24" s="22">
        <f t="shared" si="5"/>
        <v>2589959.2879452063</v>
      </c>
    </row>
    <row r="25" spans="2:18" x14ac:dyDescent="0.2">
      <c r="B25" s="15">
        <v>22</v>
      </c>
      <c r="C25" s="12" t="s">
        <v>1</v>
      </c>
      <c r="D25" s="17" t="s">
        <v>58</v>
      </c>
      <c r="E25" s="36">
        <v>40814</v>
      </c>
      <c r="F25" s="36">
        <v>44685</v>
      </c>
      <c r="G25" s="39">
        <f t="shared" si="0"/>
        <v>10.605479452054794</v>
      </c>
      <c r="H25" s="39">
        <v>10</v>
      </c>
      <c r="I25" s="13">
        <v>0.05</v>
      </c>
      <c r="J25" s="14">
        <f t="shared" si="1"/>
        <v>9.5000000000000001E-2</v>
      </c>
      <c r="K25" s="22">
        <v>1305000</v>
      </c>
      <c r="L25" s="21"/>
      <c r="M25" s="41">
        <v>0.13</v>
      </c>
      <c r="N25" s="22">
        <f t="shared" si="4"/>
        <v>1474649.9999999998</v>
      </c>
      <c r="O25" s="22">
        <f t="shared" si="2"/>
        <v>1485740.1760273969</v>
      </c>
      <c r="P25" s="22">
        <f t="shared" si="3"/>
        <v>0</v>
      </c>
      <c r="Q25" s="30">
        <v>0.25</v>
      </c>
      <c r="R25" s="22">
        <f t="shared" si="5"/>
        <v>73732.499999999985</v>
      </c>
    </row>
    <row r="26" spans="2:18" x14ac:dyDescent="0.2">
      <c r="B26" s="15">
        <v>23</v>
      </c>
      <c r="C26" s="12" t="s">
        <v>1</v>
      </c>
      <c r="D26" s="17" t="s">
        <v>59</v>
      </c>
      <c r="E26" s="36">
        <v>40872</v>
      </c>
      <c r="F26" s="36">
        <v>44685</v>
      </c>
      <c r="G26" s="39">
        <f t="shared" si="0"/>
        <v>10.446575342465753</v>
      </c>
      <c r="H26" s="39">
        <v>10</v>
      </c>
      <c r="I26" s="13">
        <v>0.05</v>
      </c>
      <c r="J26" s="14">
        <f t="shared" si="1"/>
        <v>9.5000000000000001E-2</v>
      </c>
      <c r="K26" s="22">
        <v>58200</v>
      </c>
      <c r="L26" s="21"/>
      <c r="M26" s="41">
        <v>0.13</v>
      </c>
      <c r="N26" s="22">
        <f t="shared" si="4"/>
        <v>65766</v>
      </c>
      <c r="O26" s="22">
        <f t="shared" si="2"/>
        <v>65267.800027397258</v>
      </c>
      <c r="P26" s="22">
        <f t="shared" si="3"/>
        <v>498.19997260274249</v>
      </c>
      <c r="Q26" s="30">
        <v>0.25</v>
      </c>
      <c r="R26" s="22">
        <f t="shared" si="5"/>
        <v>3288.3</v>
      </c>
    </row>
    <row r="27" spans="2:18" x14ac:dyDescent="0.2">
      <c r="B27" s="15">
        <v>24</v>
      </c>
      <c r="C27" s="12" t="s">
        <v>1</v>
      </c>
      <c r="D27" s="17" t="s">
        <v>60</v>
      </c>
      <c r="E27" s="36">
        <v>40837</v>
      </c>
      <c r="F27" s="36">
        <v>44685</v>
      </c>
      <c r="G27" s="39">
        <f t="shared" si="0"/>
        <v>10.542465753424658</v>
      </c>
      <c r="H27" s="39">
        <v>10</v>
      </c>
      <c r="I27" s="13">
        <v>0.05</v>
      </c>
      <c r="J27" s="14">
        <f t="shared" si="1"/>
        <v>9.5000000000000001E-2</v>
      </c>
      <c r="K27" s="22">
        <v>80916</v>
      </c>
      <c r="L27" s="21"/>
      <c r="M27" s="41">
        <v>0.13</v>
      </c>
      <c r="N27" s="22">
        <f t="shared" si="4"/>
        <v>91435.079999999987</v>
      </c>
      <c r="O27" s="22">
        <f t="shared" si="2"/>
        <v>91575.36395835616</v>
      </c>
      <c r="P27" s="22">
        <f t="shared" si="3"/>
        <v>0</v>
      </c>
      <c r="Q27" s="30">
        <v>0.25</v>
      </c>
      <c r="R27" s="22">
        <f t="shared" si="5"/>
        <v>4571.7539999999999</v>
      </c>
    </row>
    <row r="28" spans="2:18" x14ac:dyDescent="0.2">
      <c r="B28" s="15">
        <v>25</v>
      </c>
      <c r="C28" s="12" t="s">
        <v>1</v>
      </c>
      <c r="D28" s="17" t="s">
        <v>61</v>
      </c>
      <c r="E28" s="36">
        <v>40600</v>
      </c>
      <c r="F28" s="36">
        <v>44685</v>
      </c>
      <c r="G28" s="39">
        <f t="shared" si="0"/>
        <v>11.191780821917808</v>
      </c>
      <c r="H28" s="39">
        <v>15</v>
      </c>
      <c r="I28" s="13">
        <v>0.05</v>
      </c>
      <c r="J28" s="14">
        <f t="shared" si="1"/>
        <v>6.3333333333333325E-2</v>
      </c>
      <c r="K28" s="22">
        <v>1265000</v>
      </c>
      <c r="L28" s="21"/>
      <c r="M28" s="41">
        <v>0.13</v>
      </c>
      <c r="N28" s="22">
        <f t="shared" si="4"/>
        <v>1429449.9999999998</v>
      </c>
      <c r="O28" s="22">
        <f t="shared" si="2"/>
        <v>1013212.436073059</v>
      </c>
      <c r="P28" s="22">
        <f t="shared" si="3"/>
        <v>416237.56392694078</v>
      </c>
      <c r="Q28" s="30">
        <v>0.25</v>
      </c>
      <c r="R28" s="22">
        <f t="shared" si="5"/>
        <v>312178.17294520559</v>
      </c>
    </row>
    <row r="29" spans="2:18" x14ac:dyDescent="0.2">
      <c r="B29" s="15">
        <v>26</v>
      </c>
      <c r="C29" s="12" t="s">
        <v>1</v>
      </c>
      <c r="D29" s="12" t="s">
        <v>62</v>
      </c>
      <c r="E29" s="36">
        <v>40600</v>
      </c>
      <c r="F29" s="36">
        <v>44685</v>
      </c>
      <c r="G29" s="39">
        <f t="shared" si="0"/>
        <v>11.191780821917808</v>
      </c>
      <c r="H29" s="39">
        <v>15</v>
      </c>
      <c r="I29" s="13">
        <v>0.05</v>
      </c>
      <c r="J29" s="14">
        <f t="shared" si="1"/>
        <v>6.3333333333333325E-2</v>
      </c>
      <c r="K29" s="22">
        <v>2397134</v>
      </c>
      <c r="L29" s="21"/>
      <c r="M29" s="41">
        <v>0.13</v>
      </c>
      <c r="N29" s="22">
        <f t="shared" si="4"/>
        <v>2708761.42</v>
      </c>
      <c r="O29" s="22">
        <f t="shared" si="2"/>
        <v>1920004.7270621001</v>
      </c>
      <c r="P29" s="22">
        <f t="shared" si="3"/>
        <v>788756.69293789985</v>
      </c>
      <c r="Q29" s="30">
        <v>0.25</v>
      </c>
      <c r="R29" s="22">
        <f t="shared" si="5"/>
        <v>591567.51970342488</v>
      </c>
    </row>
    <row r="30" spans="2:18" x14ac:dyDescent="0.2">
      <c r="B30" s="15">
        <v>27</v>
      </c>
      <c r="C30" s="12" t="s">
        <v>1</v>
      </c>
      <c r="D30" s="12" t="s">
        <v>63</v>
      </c>
      <c r="E30" s="36">
        <v>40600</v>
      </c>
      <c r="F30" s="36">
        <v>44685</v>
      </c>
      <c r="G30" s="39">
        <f t="shared" si="0"/>
        <v>11.191780821917808</v>
      </c>
      <c r="H30" s="39">
        <v>10</v>
      </c>
      <c r="I30" s="13">
        <v>0.05</v>
      </c>
      <c r="J30" s="14">
        <f t="shared" si="1"/>
        <v>9.5000000000000001E-2</v>
      </c>
      <c r="K30" s="22">
        <v>19009991</v>
      </c>
      <c r="L30" s="21"/>
      <c r="M30" s="41">
        <v>0</v>
      </c>
      <c r="N30" s="22">
        <f t="shared" si="4"/>
        <v>19009991</v>
      </c>
      <c r="O30" s="22">
        <f t="shared" si="2"/>
        <v>20211787.006369863</v>
      </c>
      <c r="P30" s="22">
        <f t="shared" si="3"/>
        <v>0</v>
      </c>
      <c r="Q30" s="30">
        <v>0.25</v>
      </c>
      <c r="R30" s="22">
        <f t="shared" si="5"/>
        <v>950499.55</v>
      </c>
    </row>
    <row r="31" spans="2:18" x14ac:dyDescent="0.2">
      <c r="B31" s="15">
        <v>28</v>
      </c>
      <c r="C31" s="12" t="s">
        <v>1</v>
      </c>
      <c r="D31" s="12" t="s">
        <v>64</v>
      </c>
      <c r="E31" s="36">
        <v>40600</v>
      </c>
      <c r="F31" s="36">
        <v>44685</v>
      </c>
      <c r="G31" s="39">
        <f t="shared" si="0"/>
        <v>11.191780821917808</v>
      </c>
      <c r="H31" s="39">
        <v>10</v>
      </c>
      <c r="I31" s="13">
        <v>0.05</v>
      </c>
      <c r="J31" s="14">
        <f t="shared" si="1"/>
        <v>9.5000000000000001E-2</v>
      </c>
      <c r="K31" s="22">
        <v>1603474</v>
      </c>
      <c r="L31" s="21"/>
      <c r="M31" s="41">
        <v>0.27</v>
      </c>
      <c r="N31" s="22">
        <f t="shared" si="4"/>
        <v>2036411.98</v>
      </c>
      <c r="O31" s="22">
        <f t="shared" si="2"/>
        <v>2165152.2716123289</v>
      </c>
      <c r="P31" s="22">
        <f t="shared" si="3"/>
        <v>0</v>
      </c>
      <c r="Q31" s="30">
        <v>0.25</v>
      </c>
      <c r="R31" s="22">
        <f t="shared" si="5"/>
        <v>101820.599</v>
      </c>
    </row>
    <row r="32" spans="2:18" x14ac:dyDescent="0.2">
      <c r="B32" s="49" t="s">
        <v>26</v>
      </c>
      <c r="C32" s="50"/>
      <c r="D32" s="50"/>
      <c r="E32" s="50"/>
      <c r="F32" s="50"/>
      <c r="G32" s="50"/>
      <c r="H32" s="50"/>
      <c r="I32" s="50"/>
      <c r="J32" s="51"/>
      <c r="K32" s="23">
        <f>SUM(K4:K31)</f>
        <v>311230575</v>
      </c>
      <c r="L32" s="23">
        <f>SUM(L4:L31)</f>
        <v>0</v>
      </c>
      <c r="M32" s="20"/>
      <c r="N32" s="23">
        <f>SUM(N4:N31)</f>
        <v>351035771.45999998</v>
      </c>
      <c r="O32" s="23">
        <f>SUM(O4:O31)</f>
        <v>255431473.10904595</v>
      </c>
      <c r="P32" s="23">
        <f>SUM(P4:P31)</f>
        <v>97295701.812757537</v>
      </c>
      <c r="Q32" s="28"/>
      <c r="R32" s="23">
        <f>SUM(R4:R31)</f>
        <v>74712821.416013345</v>
      </c>
    </row>
    <row r="34" spans="18:18" x14ac:dyDescent="0.2">
      <c r="R34" s="69">
        <v>74700000</v>
      </c>
    </row>
    <row r="35" spans="18:18" x14ac:dyDescent="0.2">
      <c r="R35" s="69">
        <f>R34*0.85</f>
        <v>63495000</v>
      </c>
    </row>
    <row r="36" spans="18:18" x14ac:dyDescent="0.2">
      <c r="R36" s="69">
        <f>R34*0.75</f>
        <v>56025000</v>
      </c>
    </row>
  </sheetData>
  <autoFilter ref="A3:R32">
    <sortState ref="A4:X981">
      <sortCondition ref="B3:B981"/>
    </sortState>
  </autoFilter>
  <mergeCells count="2">
    <mergeCell ref="B2:R2"/>
    <mergeCell ref="B32:J32"/>
  </mergeCells>
  <pageMargins left="0.25" right="0.25" top="0.75" bottom="0.75" header="0.3" footer="0.3"/>
  <pageSetup scale="4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5:N15"/>
  <sheetViews>
    <sheetView workbookViewId="0">
      <selection activeCell="G16" sqref="G16"/>
    </sheetView>
  </sheetViews>
  <sheetFormatPr defaultRowHeight="12.75" x14ac:dyDescent="0.2"/>
  <sheetData>
    <row r="5" spans="5:14" ht="13.5" thickBot="1" x14ac:dyDescent="0.25">
      <c r="E5" t="s">
        <v>69</v>
      </c>
      <c r="F5" t="s">
        <v>70</v>
      </c>
      <c r="L5" s="52"/>
      <c r="M5" s="53"/>
    </row>
    <row r="6" spans="5:14" ht="13.5" thickBot="1" x14ac:dyDescent="0.25">
      <c r="E6" t="s">
        <v>67</v>
      </c>
      <c r="F6" t="s">
        <v>68</v>
      </c>
      <c r="L6" s="43"/>
      <c r="M6" s="43"/>
    </row>
    <row r="7" spans="5:14" ht="13.5" thickBot="1" x14ac:dyDescent="0.25">
      <c r="E7" t="s">
        <v>71</v>
      </c>
      <c r="F7" t="s">
        <v>71</v>
      </c>
      <c r="L7" s="44"/>
      <c r="M7" s="45"/>
      <c r="N7" s="46"/>
    </row>
    <row r="8" spans="5:14" ht="13.5" thickBot="1" x14ac:dyDescent="0.25">
      <c r="E8" t="s">
        <v>72</v>
      </c>
      <c r="F8" t="s">
        <v>72</v>
      </c>
      <c r="L8" s="44"/>
      <c r="M8" s="45"/>
      <c r="N8" s="46"/>
    </row>
    <row r="9" spans="5:14" ht="13.5" thickBot="1" x14ac:dyDescent="0.25">
      <c r="E9" t="s">
        <v>73</v>
      </c>
      <c r="F9">
        <v>0</v>
      </c>
      <c r="L9" s="44"/>
      <c r="M9" s="45"/>
      <c r="N9" s="46"/>
    </row>
    <row r="10" spans="5:14" ht="13.5" thickBot="1" x14ac:dyDescent="0.25">
      <c r="E10" t="s">
        <v>74</v>
      </c>
      <c r="F10" t="s">
        <v>75</v>
      </c>
      <c r="L10" s="44"/>
      <c r="M10" s="45"/>
      <c r="N10" s="46"/>
    </row>
    <row r="11" spans="5:14" ht="13.5" thickBot="1" x14ac:dyDescent="0.25">
      <c r="L11" s="44"/>
      <c r="M11" s="45"/>
      <c r="N11" s="46"/>
    </row>
    <row r="12" spans="5:14" ht="13.5" thickBot="1" x14ac:dyDescent="0.25">
      <c r="L12" s="44"/>
      <c r="M12" s="45"/>
      <c r="N12" s="46"/>
    </row>
    <row r="13" spans="5:14" ht="13.5" thickBot="1" x14ac:dyDescent="0.25">
      <c r="L13" s="44"/>
      <c r="M13" s="45"/>
      <c r="N13" s="46"/>
    </row>
    <row r="14" spans="5:14" ht="13.5" thickBot="1" x14ac:dyDescent="0.25">
      <c r="L14" s="44"/>
      <c r="M14" s="45"/>
      <c r="N14" s="46"/>
    </row>
    <row r="15" spans="5:14" ht="13.5" thickBot="1" x14ac:dyDescent="0.25">
      <c r="L15" s="44"/>
      <c r="M15" s="42"/>
      <c r="N15" s="46"/>
    </row>
  </sheetData>
  <mergeCells count="1">
    <mergeCell ref="L5:M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2:L19"/>
  <sheetViews>
    <sheetView workbookViewId="0">
      <selection activeCell="C14" sqref="C14:I14"/>
    </sheetView>
  </sheetViews>
  <sheetFormatPr defaultColWidth="9.140625" defaultRowHeight="12.75" x14ac:dyDescent="0.2"/>
  <cols>
    <col min="3" max="3" width="8.140625" customWidth="1"/>
    <col min="4" max="4" width="30.42578125" customWidth="1"/>
    <col min="5" max="5" width="12.28515625" customWidth="1"/>
    <col min="6" max="7" width="19.7109375" customWidth="1"/>
    <col min="8" max="8" width="23.42578125" customWidth="1"/>
    <col min="9" max="9" width="21.7109375" customWidth="1"/>
  </cols>
  <sheetData>
    <row r="2" spans="3:12" ht="13.5" thickBot="1" x14ac:dyDescent="0.25"/>
    <row r="3" spans="3:12" ht="33" customHeight="1" x14ac:dyDescent="0.2">
      <c r="C3" s="57" t="s">
        <v>29</v>
      </c>
      <c r="D3" s="58"/>
      <c r="E3" s="58"/>
      <c r="F3" s="58"/>
      <c r="G3" s="58"/>
      <c r="H3" s="58"/>
      <c r="I3" s="59"/>
    </row>
    <row r="4" spans="3:12" ht="43.5" x14ac:dyDescent="0.2">
      <c r="C4" s="8" t="s">
        <v>16</v>
      </c>
      <c r="D4" s="2" t="s">
        <v>17</v>
      </c>
      <c r="E4" s="2" t="s">
        <v>18</v>
      </c>
      <c r="F4" s="2" t="s">
        <v>19</v>
      </c>
      <c r="G4" s="2" t="s">
        <v>27</v>
      </c>
      <c r="H4" s="2" t="s">
        <v>28</v>
      </c>
      <c r="I4" s="9" t="s">
        <v>20</v>
      </c>
    </row>
    <row r="5" spans="3:12" ht="15" x14ac:dyDescent="0.2">
      <c r="C5" s="31">
        <v>6</v>
      </c>
      <c r="D5" s="32" t="s">
        <v>1</v>
      </c>
      <c r="E5" s="33" t="s">
        <v>21</v>
      </c>
      <c r="F5" s="34">
        <f>'Plant &amp; Machinery'!K32</f>
        <v>311230575</v>
      </c>
      <c r="G5" s="34">
        <f>'Plant &amp; Machinery'!L32</f>
        <v>0</v>
      </c>
      <c r="H5" s="34">
        <f>'Plant &amp; Machinery'!N32</f>
        <v>351035771.45999998</v>
      </c>
      <c r="I5" s="35">
        <f>'Plant &amp; Machinery'!R32</f>
        <v>74712821.416013345</v>
      </c>
      <c r="L5" s="7"/>
    </row>
    <row r="6" spans="3:12" ht="15" x14ac:dyDescent="0.2">
      <c r="C6" s="60"/>
      <c r="D6" s="61"/>
      <c r="E6" s="61"/>
      <c r="F6" s="61"/>
      <c r="G6" s="61"/>
      <c r="H6" s="61"/>
      <c r="I6" s="62"/>
    </row>
    <row r="7" spans="3:12" x14ac:dyDescent="0.2">
      <c r="C7" s="63" t="s">
        <v>22</v>
      </c>
      <c r="D7" s="64"/>
      <c r="E7" s="64"/>
      <c r="F7" s="64"/>
      <c r="G7" s="64"/>
      <c r="H7" s="64"/>
      <c r="I7" s="65"/>
    </row>
    <row r="8" spans="3:12" ht="27" customHeight="1" x14ac:dyDescent="0.2">
      <c r="C8" s="54" t="s">
        <v>31</v>
      </c>
      <c r="D8" s="55"/>
      <c r="E8" s="55"/>
      <c r="F8" s="55"/>
      <c r="G8" s="55"/>
      <c r="H8" s="55"/>
      <c r="I8" s="56"/>
    </row>
    <row r="9" spans="3:12" x14ac:dyDescent="0.2">
      <c r="C9" s="54" t="s">
        <v>23</v>
      </c>
      <c r="D9" s="55"/>
      <c r="E9" s="55"/>
      <c r="F9" s="55"/>
      <c r="G9" s="55"/>
      <c r="H9" s="55"/>
      <c r="I9" s="56"/>
    </row>
    <row r="10" spans="3:12" ht="27" customHeight="1" x14ac:dyDescent="0.2">
      <c r="C10" s="54" t="s">
        <v>32</v>
      </c>
      <c r="D10" s="55"/>
      <c r="E10" s="55"/>
      <c r="F10" s="55"/>
      <c r="G10" s="55"/>
      <c r="H10" s="55"/>
      <c r="I10" s="56"/>
    </row>
    <row r="11" spans="3:12" ht="27" customHeight="1" x14ac:dyDescent="0.2">
      <c r="C11" s="54" t="s">
        <v>33</v>
      </c>
      <c r="D11" s="55"/>
      <c r="E11" s="55"/>
      <c r="F11" s="55"/>
      <c r="G11" s="55"/>
      <c r="H11" s="55"/>
      <c r="I11" s="56"/>
    </row>
    <row r="12" spans="3:12" ht="27" customHeight="1" x14ac:dyDescent="0.2">
      <c r="C12" s="54" t="s">
        <v>34</v>
      </c>
      <c r="D12" s="55"/>
      <c r="E12" s="55"/>
      <c r="F12" s="55"/>
      <c r="G12" s="55"/>
      <c r="H12" s="55"/>
      <c r="I12" s="56"/>
    </row>
    <row r="13" spans="3:12" ht="27" customHeight="1" x14ac:dyDescent="0.2">
      <c r="C13" s="54" t="s">
        <v>35</v>
      </c>
      <c r="D13" s="55"/>
      <c r="E13" s="55"/>
      <c r="F13" s="55"/>
      <c r="G13" s="55"/>
      <c r="H13" s="55"/>
      <c r="I13" s="56"/>
    </row>
    <row r="14" spans="3:12" s="7" customFormat="1" ht="78.75" customHeight="1" x14ac:dyDescent="0.2">
      <c r="C14" s="54" t="s">
        <v>37</v>
      </c>
      <c r="D14" s="55"/>
      <c r="E14" s="55"/>
      <c r="F14" s="55"/>
      <c r="G14" s="55"/>
      <c r="H14" s="55"/>
      <c r="I14" s="56"/>
    </row>
    <row r="15" spans="3:12" ht="38.25" customHeight="1" x14ac:dyDescent="0.2">
      <c r="C15" s="54" t="s">
        <v>38</v>
      </c>
      <c r="D15" s="55"/>
      <c r="E15" s="55"/>
      <c r="F15" s="55"/>
      <c r="G15" s="55"/>
      <c r="H15" s="55"/>
      <c r="I15" s="56"/>
    </row>
    <row r="16" spans="3:12" ht="27" customHeight="1" x14ac:dyDescent="0.2">
      <c r="C16" s="54" t="s">
        <v>24</v>
      </c>
      <c r="D16" s="55"/>
      <c r="E16" s="55"/>
      <c r="F16" s="55"/>
      <c r="G16" s="55"/>
      <c r="H16" s="55"/>
      <c r="I16" s="56"/>
    </row>
    <row r="17" spans="3:9" ht="27" customHeight="1" x14ac:dyDescent="0.2">
      <c r="C17" s="54" t="s">
        <v>36</v>
      </c>
      <c r="D17" s="55"/>
      <c r="E17" s="55"/>
      <c r="F17" s="55"/>
      <c r="G17" s="55"/>
      <c r="H17" s="55"/>
      <c r="I17" s="56"/>
    </row>
    <row r="18" spans="3:9" x14ac:dyDescent="0.2">
      <c r="C18" s="54" t="s">
        <v>25</v>
      </c>
      <c r="D18" s="55"/>
      <c r="E18" s="55"/>
      <c r="F18" s="55"/>
      <c r="G18" s="55"/>
      <c r="H18" s="55"/>
      <c r="I18" s="56"/>
    </row>
    <row r="19" spans="3:9" ht="27" customHeight="1" thickBot="1" x14ac:dyDescent="0.25">
      <c r="C19" s="66" t="s">
        <v>39</v>
      </c>
      <c r="D19" s="67"/>
      <c r="E19" s="67"/>
      <c r="F19" s="67"/>
      <c r="G19" s="67"/>
      <c r="H19" s="67"/>
      <c r="I19" s="68"/>
    </row>
  </sheetData>
  <mergeCells count="15">
    <mergeCell ref="C16:I16"/>
    <mergeCell ref="C17:I17"/>
    <mergeCell ref="C18:I18"/>
    <mergeCell ref="C19:I19"/>
    <mergeCell ref="C10:I10"/>
    <mergeCell ref="C11:I11"/>
    <mergeCell ref="C12:I12"/>
    <mergeCell ref="C13:I13"/>
    <mergeCell ref="C14:I14"/>
    <mergeCell ref="C15:I15"/>
    <mergeCell ref="C9:I9"/>
    <mergeCell ref="C3:I3"/>
    <mergeCell ref="C6:I6"/>
    <mergeCell ref="C7:I7"/>
    <mergeCell ref="C8:I8"/>
  </mergeCells>
  <pageMargins left="1" right="1" top="1" bottom="1" header="0.5" footer="0.5"/>
  <pageSetup scale="73"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Plant &amp; Machinery</vt:lpstr>
      <vt:lpstr>inflation</vt:lpstr>
      <vt:lpstr>Summary</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SAP WebAS</dc:creator>
  <cp:keywords/>
  <dc:description/>
  <cp:lastModifiedBy>Zaid Ebne Mairaz</cp:lastModifiedBy>
  <cp:revision>1</cp:revision>
  <cp:lastPrinted>2020-01-17T07:44:14Z</cp:lastPrinted>
  <dcterms:created xsi:type="dcterms:W3CDTF">2019-11-05T04:09:41Z</dcterms:created>
  <dcterms:modified xsi:type="dcterms:W3CDTF">2022-05-05T13:02:25Z</dcterms:modified>
  <cp:category/>
</cp:coreProperties>
</file>