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gineer2\Desktop\VIS(2022-23)-PL038-024-040\"/>
    </mc:Choice>
  </mc:AlternateContent>
  <bookViews>
    <workbookView showVerticalScroll="0" xWindow="0" yWindow="0" windowWidth="5100" windowHeight="915"/>
  </bookViews>
  <sheets>
    <sheet name="buildiong" sheetId="1" r:id="rId1"/>
    <sheet name="Sheet3" sheetId="3" r:id="rId2"/>
    <sheet name="Land" sheetId="2" r:id="rId3"/>
  </sheets>
  <externalReferences>
    <externalReference r:id="rId4"/>
  </externalReferences>
  <definedNames>
    <definedName name="_xlnm.Print_Area" localSheetId="0">buildiong!$B$1:$S$5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T9" i="1"/>
  <c r="E15" i="1"/>
  <c r="P13" i="1" l="1"/>
  <c r="K13" i="1"/>
  <c r="K12" i="1"/>
  <c r="O4" i="1" l="1"/>
  <c r="M4" i="1"/>
  <c r="F5" i="1"/>
  <c r="O5" i="1" l="1"/>
  <c r="J4" i="1"/>
  <c r="P4" i="1" l="1"/>
  <c r="Q4" i="1" s="1"/>
  <c r="Q5" i="1" l="1"/>
  <c r="S4" i="1"/>
  <c r="T4" i="1" s="1"/>
  <c r="E16" i="1" l="1"/>
  <c r="K11" i="1"/>
  <c r="S5" i="1"/>
</calcChain>
</file>

<file path=xl/comments1.xml><?xml version="1.0" encoding="utf-8"?>
<comments xmlns="http://schemas.openxmlformats.org/spreadsheetml/2006/main">
  <authors>
    <author>admin</author>
  </authors>
  <commentList>
    <comment ref="R2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<sst xmlns="http://schemas.openxmlformats.org/spreadsheetml/2006/main" count="33" uniqueCount="32">
  <si>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SR. No.</t>
  </si>
  <si>
    <t>Floor</t>
  </si>
  <si>
    <t>Ground 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</si>
  <si>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</si>
  <si>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</si>
  <si>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</si>
  <si>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</si>
  <si>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</si>
  <si>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</si>
  <si>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</si>
  <si>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</si>
  <si>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</si>
  <si>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Particular</t>
  </si>
  <si>
    <t>Gross Replacement Value
(INR)</t>
  </si>
  <si>
    <t>Discounting Factor</t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</si>
  <si>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</si>
  <si>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</si>
  <si>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</si>
  <si>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</si>
  <si>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</si>
  <si>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t>Building 1</t>
  </si>
  <si>
    <t>RCC framed pillar beam column on RCC slab</t>
  </si>
  <si>
    <t>RV</t>
  </si>
  <si>
    <t>DV</t>
  </si>
  <si>
    <t>Round off</t>
  </si>
  <si>
    <t>Land</t>
  </si>
  <si>
    <t>Building</t>
  </si>
  <si>
    <t>Total</t>
  </si>
  <si>
    <t>Rates Per sq.yds</t>
  </si>
  <si>
    <t xml:space="preserve"> </t>
  </si>
  <si>
    <t>30°16'32.7"N 78°02'47.2"E</t>
  </si>
  <si>
    <t>BUILDING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</si>
</sst>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0" xfId="0" applyNumberFormat="1"/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0" fontId="2" fillId="0" borderId="1" xfId="0" applyFont="1" applyBorder="1" applyAlignment="1">
      <alignment horizontal="center" vertical="center"/>
    </xf>
    <xf numFmtId="44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0" xfId="0" applyFont="1"/>
    <xf numFmtId="0" fontId="2" fillId="5" borderId="0" xfId="0" applyFont="1" applyFill="1"/>
    <xf numFmtId="166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166" fontId="0" fillId="6" borderId="1" xfId="1" applyNumberFormat="1" applyFont="1" applyFill="1" applyBorder="1" applyAlignment="1">
      <alignment horizontal="center" vertical="center"/>
    </xf>
    <xf numFmtId="9" fontId="0" fillId="6" borderId="1" xfId="2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D12">
            <v>2152750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8"/>
  <sheetViews>
    <sheetView tabSelected="1" zoomScaleNormal="100" zoomScaleSheetLayoutView="85" workbookViewId="0">
      <selection activeCell="B2" sqref="B2:S5"/>
    </sheetView>
  </sheetViews>
  <sheetFormatPr defaultRowHeight="15" x14ac:dyDescent="0.25"/>
  <cols>
    <col min="1" max="1" width="7.85546875" customWidth="1"/>
    <col min="2" max="2" width="7.28515625" bestFit="1" customWidth="1"/>
    <col min="3" max="3" width="15.140625" customWidth="1"/>
    <col min="4" max="4" width="19.5703125" style="12" customWidth="1"/>
    <col min="5" max="5" width="26.7109375" style="12" bestFit="1" customWidth="1"/>
    <col min="6" max="6" width="7.7109375" bestFit="1" customWidth="1"/>
    <col min="7" max="7" width="7" bestFit="1" customWidth="1"/>
    <col min="8" max="8" width="11.42578125" bestFit="1" customWidth="1"/>
    <col min="9" max="9" width="9" bestFit="1" customWidth="1"/>
    <col min="10" max="10" width="9.7109375" bestFit="1" customWidth="1"/>
    <col min="11" max="11" width="14.42578125" bestFit="1" customWidth="1"/>
    <col min="12" max="12" width="7.7109375" hidden="1" customWidth="1"/>
    <col min="13" max="13" width="14.42578125" hidden="1" customWidth="1"/>
    <col min="14" max="14" width="10.85546875" bestFit="1" customWidth="1"/>
    <col min="15" max="15" width="14.42578125" hidden="1" customWidth="1"/>
    <col min="16" max="16" width="14.42578125" bestFit="1" customWidth="1"/>
    <col min="17" max="17" width="13.42578125" hidden="1" customWidth="1"/>
    <col min="18" max="18" width="10.85546875" hidden="1" customWidth="1"/>
    <col min="19" max="19" width="13.42578125" bestFit="1" customWidth="1"/>
    <col min="20" max="20" width="17" bestFit="1" customWidth="1"/>
    <col min="21" max="22" width="14.28515625" bestFit="1" customWidth="1"/>
  </cols>
  <sheetData>
    <row r="2" spans="2:22" ht="15.75" customHeight="1" x14ac:dyDescent="0.25">
      <c r="B2" s="28" t="s">
        <v>31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r="3" spans="2:22" s="10" customFormat="1" ht="60" x14ac:dyDescent="0.25">
      <c r="B3" s="8" t="s">
        <v>0</v>
      </c>
      <c r="C3" s="8" t="s">
        <v>1</v>
      </c>
      <c r="D3" s="9" t="s">
        <v>12</v>
      </c>
      <c r="E3" s="9" t="s">
        <v>5</v>
      </c>
      <c r="F3" s="9" t="s">
        <v>19</v>
      </c>
      <c r="G3" s="9" t="s">
        <v>15</v>
      </c>
      <c r="H3" s="9" t="s">
        <v>3</v>
      </c>
      <c r="I3" s="9" t="s">
        <v>4</v>
      </c>
      <c r="J3" s="9" t="s">
        <v>16</v>
      </c>
      <c r="K3" s="9" t="s">
        <v>17</v>
      </c>
      <c r="L3" s="9" t="s">
        <v>6</v>
      </c>
      <c r="M3" s="9" t="s">
        <v>8</v>
      </c>
      <c r="N3" s="9" t="s">
        <v>18</v>
      </c>
      <c r="O3" s="9" t="s">
        <v>13</v>
      </c>
      <c r="P3" s="9" t="s">
        <v>9</v>
      </c>
      <c r="Q3" s="9" t="s">
        <v>10</v>
      </c>
      <c r="R3" s="9" t="s">
        <v>14</v>
      </c>
      <c r="S3" s="9" t="s">
        <v>11</v>
      </c>
    </row>
    <row r="4" spans="2:22" ht="30" x14ac:dyDescent="0.25">
      <c r="B4" s="21">
        <v>1</v>
      </c>
      <c r="C4" s="21" t="s">
        <v>2</v>
      </c>
      <c r="D4" s="22" t="s">
        <v>20</v>
      </c>
      <c r="E4" s="22" t="s">
        <v>21</v>
      </c>
      <c r="F4" s="23">
        <v>720</v>
      </c>
      <c r="G4" s="23">
        <v>10</v>
      </c>
      <c r="H4" s="21">
        <v>2010</v>
      </c>
      <c r="I4" s="21">
        <v>2022</v>
      </c>
      <c r="J4" s="21">
        <f>I4-H4</f>
        <v>12</v>
      </c>
      <c r="K4" s="21">
        <v>60</v>
      </c>
      <c r="L4" s="24">
        <v>0.1</v>
      </c>
      <c r="M4" s="25">
        <f>(1-L4)/K4</f>
        <v>1.5000000000000001E-2</v>
      </c>
      <c r="N4" s="26">
        <v>1000</v>
      </c>
      <c r="O4" s="26">
        <f>N4*F4</f>
        <v>720000</v>
      </c>
      <c r="P4" s="26">
        <f t="shared" ref="P4" si="0">O4*M4*J4</f>
        <v>129600</v>
      </c>
      <c r="Q4" s="26">
        <f t="shared" ref="Q4" si="1">MAX(O4-P4,0)</f>
        <v>590400</v>
      </c>
      <c r="R4" s="27">
        <v>0</v>
      </c>
      <c r="S4" s="26">
        <f t="shared" ref="S4" si="2">IF(Q4&gt;L4*O4,Q4*(1-R4),O4*L4)</f>
        <v>590400</v>
      </c>
      <c r="T4" s="7">
        <f>S4/F4</f>
        <v>820</v>
      </c>
      <c r="U4" s="1"/>
      <c r="V4" s="1"/>
    </row>
    <row r="5" spans="2:22" x14ac:dyDescent="0.25">
      <c r="B5" s="31" t="s">
        <v>7</v>
      </c>
      <c r="C5" s="31"/>
      <c r="D5" s="31"/>
      <c r="E5" s="31"/>
      <c r="F5" s="11">
        <f>SUM(F4:F4)</f>
        <v>720</v>
      </c>
      <c r="G5" s="6"/>
      <c r="H5" s="31"/>
      <c r="I5" s="31"/>
      <c r="J5" s="31"/>
      <c r="K5" s="31"/>
      <c r="L5" s="31"/>
      <c r="M5" s="31"/>
      <c r="N5" s="31"/>
      <c r="O5" s="4">
        <f>SUM(O4:O4)</f>
        <v>720000</v>
      </c>
      <c r="P5" s="4"/>
      <c r="Q5" s="4">
        <f>SUM(Q4:Q4)</f>
        <v>590400</v>
      </c>
      <c r="R5" s="4"/>
      <c r="S5" s="4">
        <f>SUM(S4:S4)</f>
        <v>590400</v>
      </c>
      <c r="T5" s="7"/>
      <c r="U5" s="1"/>
      <c r="V5" s="1"/>
    </row>
    <row r="6" spans="2:22" x14ac:dyDescent="0.25">
      <c r="T6" s="7"/>
    </row>
    <row r="7" spans="2:22" x14ac:dyDescent="0.25">
      <c r="T7" s="7"/>
    </row>
    <row r="8" spans="2:22" x14ac:dyDescent="0.25">
      <c r="T8" s="7"/>
    </row>
    <row r="9" spans="2:22" x14ac:dyDescent="0.25">
      <c r="T9" s="7">
        <f>2152750+267160</f>
        <v>2419910</v>
      </c>
    </row>
    <row r="10" spans="2:22" x14ac:dyDescent="0.25">
      <c r="O10" s="18" t="s">
        <v>28</v>
      </c>
      <c r="P10" s="7">
        <v>25000</v>
      </c>
      <c r="T10" s="7"/>
    </row>
    <row r="11" spans="2:22" x14ac:dyDescent="0.25">
      <c r="J11" s="18" t="s">
        <v>27</v>
      </c>
      <c r="K11" s="3">
        <f>S4+[1]Sheet1!$D$12</f>
        <v>2743150</v>
      </c>
      <c r="L11" t="s">
        <v>24</v>
      </c>
      <c r="M11" s="7">
        <v>2470000</v>
      </c>
      <c r="O11" s="18" t="s">
        <v>25</v>
      </c>
      <c r="P11" s="7">
        <v>2152750</v>
      </c>
      <c r="T11" s="7"/>
    </row>
    <row r="12" spans="2:22" x14ac:dyDescent="0.25">
      <c r="J12" s="18" t="s">
        <v>22</v>
      </c>
      <c r="K12" s="3">
        <f>0.85*M11</f>
        <v>2099500</v>
      </c>
      <c r="O12" s="18" t="s">
        <v>26</v>
      </c>
      <c r="P12" s="7">
        <v>320592</v>
      </c>
      <c r="T12" s="7"/>
    </row>
    <row r="13" spans="2:22" x14ac:dyDescent="0.25">
      <c r="J13" s="18" t="s">
        <v>23</v>
      </c>
      <c r="K13" s="3">
        <f>0.75*M11</f>
        <v>1852500</v>
      </c>
      <c r="O13" s="18" t="s">
        <v>27</v>
      </c>
      <c r="P13" s="3">
        <f>SUM(P11:P12)</f>
        <v>2473342</v>
      </c>
      <c r="T13" s="7">
        <f>0.75*2400000</f>
        <v>1800000</v>
      </c>
    </row>
    <row r="14" spans="2:22" x14ac:dyDescent="0.25">
      <c r="T14" s="7"/>
    </row>
    <row r="15" spans="2:22" x14ac:dyDescent="0.25">
      <c r="E15" s="12">
        <f>86.11*25000</f>
        <v>2152750</v>
      </c>
      <c r="T15" s="7"/>
    </row>
    <row r="16" spans="2:22" x14ac:dyDescent="0.25">
      <c r="E16" s="19">
        <f>E15+S4</f>
        <v>2743150</v>
      </c>
      <c r="T16" s="7"/>
    </row>
    <row r="17" spans="5:22" x14ac:dyDescent="0.25">
      <c r="E17" s="20" t="s">
        <v>29</v>
      </c>
      <c r="T17" s="7"/>
    </row>
    <row r="18" spans="5:22" x14ac:dyDescent="0.25">
      <c r="H18" t="s">
        <v>30</v>
      </c>
      <c r="J18" s="17"/>
      <c r="O18" s="16"/>
    </row>
    <row r="19" spans="5:22" x14ac:dyDescent="0.25">
      <c r="T19" s="5"/>
      <c r="U19" s="3"/>
      <c r="V19" s="3"/>
    </row>
    <row r="28" spans="5:22" ht="15" customHeight="1" x14ac:dyDescent="0.25"/>
  </sheetData>
  <mergeCells count="3">
    <mergeCell ref="B2:S2"/>
    <mergeCell ref="B5:E5"/>
    <mergeCell ref="H5:N5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R29"/>
  <sheetViews>
    <sheetView zoomScaleNormal="100" workbookViewId="0">
      <selection activeCell="I16" sqref="I16"/>
    </sheetView>
  </sheetViews>
  <sheetFormatPr defaultRowHeight="15" x14ac:dyDescent="0.25"/>
  <cols>
    <col min="4" max="4" width="26.7109375" bestFit="1" customWidth="1"/>
    <col min="5" max="5" width="11.28515625" bestFit="1" customWidth="1"/>
  </cols>
  <sheetData>
    <row r="5" spans="2:5" x14ac:dyDescent="0.25">
      <c r="B5" s="14"/>
      <c r="C5" s="14"/>
      <c r="D5" s="14"/>
      <c r="E5" s="15"/>
    </row>
    <row r="6" spans="2:5" x14ac:dyDescent="0.25">
      <c r="B6" s="2"/>
      <c r="C6" s="2"/>
      <c r="D6" s="2"/>
      <c r="E6" s="2"/>
    </row>
    <row r="7" spans="2:5" x14ac:dyDescent="0.25">
      <c r="B7" s="2"/>
      <c r="C7" s="2"/>
      <c r="D7" s="2"/>
      <c r="E7" s="2"/>
    </row>
    <row r="8" spans="2:5" x14ac:dyDescent="0.25">
      <c r="B8" s="2"/>
      <c r="C8" s="2"/>
      <c r="D8" s="2"/>
      <c r="E8" s="2"/>
    </row>
    <row r="9" spans="2:5" x14ac:dyDescent="0.25">
      <c r="B9" s="32"/>
      <c r="C9" s="33"/>
      <c r="D9" s="34"/>
      <c r="E9" s="13"/>
    </row>
    <row r="29" spans="18:18" x14ac:dyDescent="0.25"/>
  </sheetData>
  <mergeCells count="1">
    <mergeCell ref="B9:D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buildiong</vt:lpstr>
      <vt:lpstr>Sheet3</vt:lpstr>
      <vt:lpstr>Land</vt:lpstr>
      <vt:lpstr>buildiong!Print_Area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abhishek solanki</cp:lastModifiedBy>
  <cp:lastPrinted>2022-01-07T08:12:53Z</cp:lastPrinted>
  <dcterms:created xsi:type="dcterms:W3CDTF">2021-09-16T11:33:35Z</dcterms:created>
  <dcterms:modified xsi:type="dcterms:W3CDTF">2022-05-05T07:54:44Z</dcterms:modified>
</cp:coreProperties>
</file>