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G:\DATA IMP\Uttar Pradesh\VIS(2022-23)-PL054-036-062, Ms. K.P.S.P.V.C. Industries, Sambhal (PNB)\"/>
    </mc:Choice>
  </mc:AlternateContent>
  <xr:revisionPtr revIDLastSave="0" documentId="13_ncr:1_{24121A4D-21DF-4378-A761-15AF3BB7717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Market Value" sheetId="1" r:id="rId1"/>
    <sheet name="Sheet1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5" i="1" l="1"/>
  <c r="Z4" i="1"/>
  <c r="X5" i="1"/>
  <c r="X4" i="1"/>
  <c r="T15" i="1"/>
  <c r="V15" i="1"/>
  <c r="T16" i="1"/>
  <c r="V7" i="1"/>
  <c r="H5" i="1"/>
  <c r="H4" i="1"/>
  <c r="R4" i="1" s="1"/>
  <c r="G14" i="2"/>
  <c r="G13" i="2"/>
  <c r="G12" i="2"/>
  <c r="G11" i="2"/>
  <c r="G10" i="2"/>
  <c r="G9" i="2"/>
  <c r="G8" i="2"/>
  <c r="G7" i="2"/>
  <c r="G6" i="2"/>
  <c r="G5" i="2"/>
  <c r="G4" i="2"/>
  <c r="F15" i="2"/>
  <c r="M5" i="1"/>
  <c r="Y5" i="1" s="1"/>
  <c r="P5" i="1"/>
  <c r="G15" i="2" l="1"/>
  <c r="M4" i="1"/>
  <c r="Y4" i="1" s="1"/>
  <c r="P4" i="1" l="1"/>
  <c r="S4" i="1" l="1"/>
  <c r="T4" i="1" s="1"/>
  <c r="V4" i="1" l="1"/>
  <c r="AA4" i="1" l="1"/>
  <c r="R5" i="1"/>
  <c r="S5" i="1" s="1"/>
  <c r="I6" i="1"/>
  <c r="H6" i="1"/>
  <c r="T5" i="1" l="1"/>
  <c r="V5" i="1" s="1"/>
  <c r="Z6" i="1"/>
  <c r="R6" i="1"/>
  <c r="AA5" i="1" l="1"/>
  <c r="V6" i="1"/>
  <c r="V8" i="1" s="1"/>
</calcChain>
</file>

<file path=xl/sharedStrings.xml><?xml version="1.0" encoding="utf-8"?>
<sst xmlns="http://schemas.openxmlformats.org/spreadsheetml/2006/main" count="85" uniqueCount="57">
  <si>
    <t>Floor</t>
  </si>
  <si>
    <t>Year of Construction</t>
  </si>
  <si>
    <t xml:space="preserve">Year of Valuation </t>
  </si>
  <si>
    <t>Type of Structure</t>
  </si>
  <si>
    <t>Salvage value</t>
  </si>
  <si>
    <t>TOTAL</t>
  </si>
  <si>
    <t>Depreciation Rate</t>
  </si>
  <si>
    <t>Depreciated Value
(INR)</t>
  </si>
  <si>
    <t>Depreciated Replacement Market Value
(INR)</t>
  </si>
  <si>
    <t>Gross Replacement Value
(INR)</t>
  </si>
  <si>
    <r>
      <t xml:space="preserve">Area 
</t>
    </r>
    <r>
      <rPr>
        <i/>
        <sz val="10"/>
        <rFont val="Calibri"/>
        <family val="2"/>
        <scheme val="minor"/>
      </rPr>
      <t>(in sq mtr)</t>
    </r>
  </si>
  <si>
    <r>
      <t xml:space="preserve">Area 
</t>
    </r>
    <r>
      <rPr>
        <i/>
        <sz val="10"/>
        <rFont val="Calibri"/>
        <family val="2"/>
        <scheme val="minor"/>
      </rPr>
      <t>(in sq ft)</t>
    </r>
  </si>
  <si>
    <t>Construction Category</t>
  </si>
  <si>
    <r>
      <t xml:space="preserve">Height </t>
    </r>
    <r>
      <rPr>
        <i/>
        <sz val="10"/>
        <rFont val="Calibri"/>
        <family val="2"/>
        <scheme val="minor"/>
      </rPr>
      <t>(in ft.)</t>
    </r>
  </si>
  <si>
    <t>Sr. No.</t>
  </si>
  <si>
    <t>Condition of Structure</t>
  </si>
  <si>
    <t xml:space="preserve">Deterioration Factor
(INR) </t>
  </si>
  <si>
    <t>Ordinary</t>
  </si>
  <si>
    <t>Class C Construction (Ordinary)</t>
  </si>
  <si>
    <t>REMARKS:-</t>
  </si>
  <si>
    <t>Govt. Guideline rates
(per sq. mtr.)</t>
  </si>
  <si>
    <t>Total Govt. Guideline value</t>
  </si>
  <si>
    <r>
      <t xml:space="preserve">Total Life Consumed 
</t>
    </r>
    <r>
      <rPr>
        <i/>
        <sz val="10"/>
        <rFont val="Calibri"/>
        <family val="2"/>
        <scheme val="minor"/>
      </rPr>
      <t>(in yrs.)</t>
    </r>
  </si>
  <si>
    <r>
      <t xml:space="preserve">Plinth Area  Rate 
</t>
    </r>
    <r>
      <rPr>
        <i/>
        <sz val="10"/>
        <rFont val="Calibri"/>
        <family val="2"/>
        <scheme val="minor"/>
      </rPr>
      <t>(in per sq.ft.)</t>
    </r>
  </si>
  <si>
    <r>
      <t xml:space="preserve">Total Economical Life
</t>
    </r>
    <r>
      <rPr>
        <i/>
        <sz val="10"/>
        <rFont val="Calibri"/>
        <family val="2"/>
        <scheme val="minor"/>
      </rPr>
      <t>(in yrs.)</t>
    </r>
  </si>
  <si>
    <t>3. Structure valuation is done on the basis of 'Depreciated Cost Approach' method only.</t>
  </si>
  <si>
    <t>Ground Floor</t>
  </si>
  <si>
    <t>First Floor</t>
  </si>
  <si>
    <t>Second Floor</t>
  </si>
  <si>
    <t>Lab</t>
  </si>
  <si>
    <t>Office</t>
  </si>
  <si>
    <t>Production Area</t>
  </si>
  <si>
    <t>Guest Rooms</t>
  </si>
  <si>
    <t>G.I. Shed mounted on iron truss mounted on brick walls</t>
  </si>
  <si>
    <t>Panel Room</t>
  </si>
  <si>
    <t>RCC load bearing structure on beam column and brick walls</t>
  </si>
  <si>
    <t>Store</t>
  </si>
  <si>
    <t>Asbestos Sheet mounted on brick wall</t>
  </si>
  <si>
    <t>Maintenance Room</t>
  </si>
  <si>
    <t>Tin shed</t>
  </si>
  <si>
    <t>Plasting Area</t>
  </si>
  <si>
    <t>Guard Room</t>
  </si>
  <si>
    <t>Outer sheds (2 No.s for storage)</t>
  </si>
  <si>
    <t>Outer shed (for machines)</t>
  </si>
  <si>
    <t>Discounting Factor</t>
  </si>
  <si>
    <t>Description</t>
  </si>
  <si>
    <t>BUILDING AREA STATEMENT PERTAINING TO M/S. KISAN MOULDINGS LIMITED, DEWAS</t>
  </si>
  <si>
    <t>2. Covered Area has been taken on the basis of the Old Valuation Report provided to us by the bank.</t>
  </si>
  <si>
    <t>G.I. Shed</t>
  </si>
  <si>
    <t>MARKET VALUE OF STRUCTURES | M/S. K.P.S.P.V.C. INDUSTRIES | SITUATED IN VILLAGE- SIRAULI, TEHSIL &amp; DISTRICT- SAMBHAL, UTTAR PRADESH</t>
  </si>
  <si>
    <t>1. All the structures present within the compound of the property of M/s. K.P.S.P.V.C. Industries situated in Village- Sirauli, Tehsil &amp; District- Sambhal, Uttar Pradesh, has been considered in this valuation report.</t>
  </si>
  <si>
    <r>
      <t xml:space="preserve">Height
</t>
    </r>
    <r>
      <rPr>
        <i/>
        <sz val="11"/>
        <rFont val="Calibri"/>
        <family val="2"/>
        <scheme val="minor"/>
      </rPr>
      <t>(in ft.)</t>
    </r>
  </si>
  <si>
    <t>Boundary Wall</t>
  </si>
  <si>
    <t>225 mtr.
(running meter)</t>
  </si>
  <si>
    <t>RCC framed structure on beam column and brick walls</t>
  </si>
  <si>
    <t>Depreciation Amount</t>
  </si>
  <si>
    <t>Total Govt. Guideline value after Depreciation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</si>
</sst>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  <numFmt numFmtId="165" formatCode="_ &quot;₹&quot;\ * #,##0_ ;_ &quot;₹&quot;\ * \-#,##0_ ;_ &quot;₹&quot;\ * &quot;-&quot;??_ ;_ @_ "/>
    <numFmt numFmtId="166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1E366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9" fontId="0" fillId="0" borderId="0" xfId="2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0" fillId="0" borderId="0" xfId="3" applyNumberFormat="1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1E3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A17"/>
  <sheetViews>
    <sheetView tabSelected="1" topLeftCell="E1" zoomScale="85" zoomScaleNormal="85" workbookViewId="0">
      <pane ySplit="3" topLeftCell="A4" activePane="bottomLeft" state="frozen"/>
      <selection pane="bottomLeft" activeCell="Z14" sqref="Z14"/>
    </sheetView>
  </sheetViews>
  <sheetFormatPr defaultRowHeight="15" x14ac:dyDescent="0.25"/>
  <cols>
    <col min="1" max="1" width="9.140625" style="17"/>
    <col min="2" max="2" width="4" style="12" customWidth="1"/>
    <col min="3" max="3" width="7.5703125" style="12" customWidth="1"/>
    <col min="4" max="4" width="13.28515625" style="23" hidden="1" customWidth="1"/>
    <col min="5" max="5" width="17.7109375" style="23" customWidth="1"/>
    <col min="6" max="6" width="16.28515625" style="17" hidden="1" customWidth="1"/>
    <col min="7" max="7" width="9.5703125" style="17" hidden="1" customWidth="1"/>
    <col min="8" max="9" width="8.140625" style="17" customWidth="1"/>
    <col min="10" max="10" width="7.85546875" style="17" customWidth="1"/>
    <col min="11" max="11" width="12.7109375" style="17" customWidth="1"/>
    <col min="12" max="12" width="10.140625" style="17" customWidth="1"/>
    <col min="13" max="13" width="10.5703125" style="17" customWidth="1"/>
    <col min="14" max="14" width="11.42578125" style="17" customWidth="1"/>
    <col min="15" max="15" width="7.7109375" style="17" customWidth="1"/>
    <col min="16" max="16" width="12.7109375" style="17" customWidth="1"/>
    <col min="17" max="17" width="10.85546875" style="17" customWidth="1"/>
    <col min="18" max="18" width="13" style="17" customWidth="1"/>
    <col min="19" max="19" width="12.85546875" style="17" customWidth="1"/>
    <col min="20" max="20" width="11.85546875" style="17" customWidth="1"/>
    <col min="21" max="21" width="11.5703125" style="17" customWidth="1"/>
    <col min="22" max="22" width="12.85546875" style="17" customWidth="1"/>
    <col min="23" max="24" width="12.42578125" style="17" customWidth="1"/>
    <col min="25" max="25" width="11.85546875" style="17" customWidth="1"/>
    <col min="26" max="26" width="14.28515625" style="17" customWidth="1"/>
    <col min="27" max="27" width="14.28515625" style="17" bestFit="1" customWidth="1"/>
    <col min="28" max="16384" width="9.140625" style="17"/>
  </cols>
  <sheetData>
    <row r="2" spans="2:27" ht="21.75" customHeight="1" x14ac:dyDescent="0.25">
      <c r="B2" s="31" t="s">
        <v>49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3"/>
    </row>
    <row r="3" spans="2:27" s="18" customFormat="1" ht="80.25" customHeight="1" x14ac:dyDescent="0.25">
      <c r="B3" s="8" t="s">
        <v>14</v>
      </c>
      <c r="C3" s="8" t="s">
        <v>0</v>
      </c>
      <c r="D3" s="22" t="s">
        <v>45</v>
      </c>
      <c r="E3" s="22" t="s">
        <v>3</v>
      </c>
      <c r="F3" s="8" t="s">
        <v>12</v>
      </c>
      <c r="G3" s="8" t="s">
        <v>15</v>
      </c>
      <c r="H3" s="8" t="s">
        <v>11</v>
      </c>
      <c r="I3" s="8" t="s">
        <v>10</v>
      </c>
      <c r="J3" s="8" t="s">
        <v>51</v>
      </c>
      <c r="K3" s="8" t="s">
        <v>1</v>
      </c>
      <c r="L3" s="8" t="s">
        <v>2</v>
      </c>
      <c r="M3" s="8" t="s">
        <v>22</v>
      </c>
      <c r="N3" s="8" t="s">
        <v>24</v>
      </c>
      <c r="O3" s="8" t="s">
        <v>4</v>
      </c>
      <c r="P3" s="8" t="s">
        <v>6</v>
      </c>
      <c r="Q3" s="8" t="s">
        <v>23</v>
      </c>
      <c r="R3" s="8" t="s">
        <v>9</v>
      </c>
      <c r="S3" s="8" t="s">
        <v>16</v>
      </c>
      <c r="T3" s="8" t="s">
        <v>7</v>
      </c>
      <c r="U3" s="8" t="s">
        <v>44</v>
      </c>
      <c r="V3" s="8" t="s">
        <v>8</v>
      </c>
      <c r="W3" s="8" t="s">
        <v>20</v>
      </c>
      <c r="X3" s="8" t="s">
        <v>21</v>
      </c>
      <c r="Y3" s="8" t="s">
        <v>55</v>
      </c>
      <c r="Z3" s="8" t="s">
        <v>56</v>
      </c>
    </row>
    <row r="4" spans="2:27" ht="57" x14ac:dyDescent="0.25">
      <c r="B4" s="11">
        <v>1</v>
      </c>
      <c r="C4" s="10" t="s">
        <v>26</v>
      </c>
      <c r="D4" s="15"/>
      <c r="E4" s="16" t="s">
        <v>54</v>
      </c>
      <c r="F4" s="10" t="s">
        <v>18</v>
      </c>
      <c r="G4" s="10" t="s">
        <v>17</v>
      </c>
      <c r="H4" s="6">
        <f>I4*10.7639</f>
        <v>1506.9459999999999</v>
      </c>
      <c r="I4" s="6">
        <v>140</v>
      </c>
      <c r="J4" s="3"/>
      <c r="K4" s="1">
        <v>2018</v>
      </c>
      <c r="L4" s="1">
        <v>2022</v>
      </c>
      <c r="M4" s="1">
        <f>L4-K4</f>
        <v>4</v>
      </c>
      <c r="N4" s="1">
        <v>60</v>
      </c>
      <c r="O4" s="2">
        <v>0.05</v>
      </c>
      <c r="P4" s="13">
        <f>(1-O4)/N4</f>
        <v>1.5833333333333331E-2</v>
      </c>
      <c r="Q4" s="4">
        <v>1200</v>
      </c>
      <c r="R4" s="4">
        <f>Q4*H4</f>
        <v>1808335.2</v>
      </c>
      <c r="S4" s="4">
        <f t="shared" ref="S4" si="0">R4*P4*M4</f>
        <v>114527.89599999998</v>
      </c>
      <c r="T4" s="4">
        <f t="shared" ref="T4" si="1">MAX(R4-S4,0)</f>
        <v>1693807.304</v>
      </c>
      <c r="U4" s="7">
        <v>0.05</v>
      </c>
      <c r="V4" s="4">
        <f t="shared" ref="V4:V5" si="2">IF(T4&gt;O4*R4,T4*(1-U4),R4*O4)</f>
        <v>1609116.9387999999</v>
      </c>
      <c r="W4" s="4">
        <v>12000</v>
      </c>
      <c r="X4" s="4">
        <f>W4*I4</f>
        <v>1680000</v>
      </c>
      <c r="Y4" s="4">
        <f>(I4*W4*M4*9)/(80*10)</f>
        <v>75600</v>
      </c>
      <c r="Z4" s="4">
        <f>X4-Y4</f>
        <v>1604400</v>
      </c>
      <c r="AA4" s="19">
        <f t="shared" ref="AA4:AA5" si="3">V4/H4</f>
        <v>1067.8</v>
      </c>
    </row>
    <row r="5" spans="2:27" ht="45" x14ac:dyDescent="0.25">
      <c r="B5" s="11">
        <v>2</v>
      </c>
      <c r="C5" s="10" t="s">
        <v>26</v>
      </c>
      <c r="D5" s="15"/>
      <c r="E5" s="16" t="s">
        <v>48</v>
      </c>
      <c r="F5" s="10" t="s">
        <v>18</v>
      </c>
      <c r="G5" s="10" t="s">
        <v>17</v>
      </c>
      <c r="H5" s="6">
        <f>I5*10.7639</f>
        <v>4789.9354999999996</v>
      </c>
      <c r="I5" s="6">
        <v>445</v>
      </c>
      <c r="J5" s="6">
        <v>20</v>
      </c>
      <c r="K5" s="1">
        <v>2018</v>
      </c>
      <c r="L5" s="1">
        <v>2022</v>
      </c>
      <c r="M5" s="1">
        <f t="shared" ref="M5" si="4">L5-K5</f>
        <v>4</v>
      </c>
      <c r="N5" s="1">
        <v>40</v>
      </c>
      <c r="O5" s="2">
        <v>0.05</v>
      </c>
      <c r="P5" s="13">
        <f t="shared" ref="P5" si="5">(1-O5)/N5</f>
        <v>2.375E-2</v>
      </c>
      <c r="Q5" s="4">
        <v>1300</v>
      </c>
      <c r="R5" s="4">
        <f t="shared" ref="R5" si="6">Q5*H5</f>
        <v>6226916.1499999994</v>
      </c>
      <c r="S5" s="4">
        <f>R5*P5*M5</f>
        <v>591557.03424999991</v>
      </c>
      <c r="T5" s="4">
        <f t="shared" ref="T5" si="7">MAX(R5-S5,0)</f>
        <v>5635359.1157499999</v>
      </c>
      <c r="U5" s="7">
        <v>0.05</v>
      </c>
      <c r="V5" s="4">
        <f t="shared" si="2"/>
        <v>5353591.1599624995</v>
      </c>
      <c r="W5" s="4">
        <v>8000</v>
      </c>
      <c r="X5" s="4">
        <f>W5*I5</f>
        <v>3560000</v>
      </c>
      <c r="Y5" s="4">
        <f>(I5*W5*M5*9)/(40*10)</f>
        <v>320400</v>
      </c>
      <c r="Z5" s="4">
        <f>X5-Y5</f>
        <v>3239600</v>
      </c>
      <c r="AA5" s="19">
        <f t="shared" si="3"/>
        <v>1117.675</v>
      </c>
    </row>
    <row r="6" spans="2:27" ht="15.75" customHeight="1" x14ac:dyDescent="0.25">
      <c r="B6" s="30" t="s">
        <v>5</v>
      </c>
      <c r="C6" s="30"/>
      <c r="D6" s="30"/>
      <c r="E6" s="30"/>
      <c r="F6" s="30"/>
      <c r="G6" s="30"/>
      <c r="H6" s="9">
        <f>SUM(H4:H5)</f>
        <v>6296.8814999999995</v>
      </c>
      <c r="I6" s="9">
        <f>SUM(I4:I5)</f>
        <v>585</v>
      </c>
      <c r="J6" s="9"/>
      <c r="K6" s="30"/>
      <c r="L6" s="30"/>
      <c r="M6" s="30"/>
      <c r="N6" s="30"/>
      <c r="O6" s="30"/>
      <c r="P6" s="30"/>
      <c r="Q6" s="30"/>
      <c r="R6" s="5">
        <f>SUM(R4:R5)</f>
        <v>8035251.3499999996</v>
      </c>
      <c r="S6" s="5"/>
      <c r="T6" s="5"/>
      <c r="U6" s="5"/>
      <c r="V6" s="5">
        <f>SUM(V4:V5)</f>
        <v>6962708.0987624992</v>
      </c>
      <c r="W6" s="1"/>
      <c r="X6" s="1"/>
      <c r="Y6" s="1"/>
      <c r="Z6" s="5">
        <f>SUM(Z4:Z5)</f>
        <v>4844000</v>
      </c>
    </row>
    <row r="7" spans="2:27" ht="30" x14ac:dyDescent="0.25">
      <c r="B7" s="24">
        <v>3</v>
      </c>
      <c r="C7" s="24" t="s">
        <v>26</v>
      </c>
      <c r="D7" s="24"/>
      <c r="E7" s="24" t="s">
        <v>52</v>
      </c>
      <c r="F7" s="24"/>
      <c r="G7" s="24"/>
      <c r="H7" s="37" t="s">
        <v>53</v>
      </c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25">
        <f>225*1600</f>
        <v>360000</v>
      </c>
      <c r="W7" s="41"/>
      <c r="X7" s="40"/>
      <c r="Y7" s="40"/>
      <c r="Z7" s="42"/>
    </row>
    <row r="8" spans="2:27" x14ac:dyDescent="0.25">
      <c r="B8" s="38" t="s">
        <v>5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26">
        <f>V6+V7</f>
        <v>7322708.0987624992</v>
      </c>
      <c r="W8" s="41"/>
      <c r="X8" s="40"/>
      <c r="Y8" s="40"/>
      <c r="Z8" s="42"/>
    </row>
    <row r="9" spans="2:27" ht="15.75" customHeight="1" x14ac:dyDescent="0.25">
      <c r="B9" s="34" t="s">
        <v>19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6"/>
    </row>
    <row r="10" spans="2:27" ht="15.75" customHeight="1" x14ac:dyDescent="0.25">
      <c r="B10" s="27" t="s">
        <v>50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9"/>
    </row>
    <row r="11" spans="2:27" ht="15.75" customHeight="1" x14ac:dyDescent="0.25">
      <c r="B11" s="27" t="s">
        <v>47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9"/>
    </row>
    <row r="12" spans="2:27" ht="15" customHeight="1" x14ac:dyDescent="0.25">
      <c r="B12" s="27" t="s">
        <v>25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9"/>
    </row>
    <row r="14" spans="2:27" x14ac:dyDescent="0.25">
      <c r="Z14" s="20"/>
    </row>
    <row r="15" spans="2:27" x14ac:dyDescent="0.25">
      <c r="P15" s="17">
        <v>140</v>
      </c>
      <c r="Q15" s="17">
        <v>12000</v>
      </c>
      <c r="R15" s="17">
        <v>4</v>
      </c>
      <c r="S15" s="17">
        <v>80</v>
      </c>
      <c r="T15" s="39">
        <f>(P15*Q15*R15*9)/(80*10)</f>
        <v>75600</v>
      </c>
      <c r="V15" s="39">
        <f>140*12000</f>
        <v>1680000</v>
      </c>
      <c r="Z15" s="20"/>
    </row>
    <row r="16" spans="2:27" x14ac:dyDescent="0.25">
      <c r="P16" s="17">
        <v>445</v>
      </c>
      <c r="Q16" s="17">
        <v>8000</v>
      </c>
      <c r="R16" s="17">
        <v>4</v>
      </c>
      <c r="S16" s="17">
        <v>40</v>
      </c>
      <c r="T16" s="39">
        <f>(P16*Q16*R16*9)/(40*10)</f>
        <v>320400</v>
      </c>
    </row>
    <row r="17" spans="19:19" x14ac:dyDescent="0.25">
      <c r="S17" s="21"/>
    </row>
  </sheetData>
  <mergeCells count="12">
    <mergeCell ref="B11:Z11"/>
    <mergeCell ref="B12:Z12"/>
    <mergeCell ref="K6:Q6"/>
    <mergeCell ref="B6:G6"/>
    <mergeCell ref="B2:Z2"/>
    <mergeCell ref="B9:Z9"/>
    <mergeCell ref="B10:Z10"/>
    <mergeCell ref="H7:I7"/>
    <mergeCell ref="J7:U7"/>
    <mergeCell ref="B8:U8"/>
    <mergeCell ref="W7:Z7"/>
    <mergeCell ref="W8:Z8"/>
  </mergeCells>
  <dataValidations disablePrompts="1" count="1">
    <dataValidation type="list" allowBlank="1" showInputMessage="1" showErrorMessage="1" promptTitle="Condition of Structure" prompt="Condition of Structure" sqref="G4:G5" xr:uid="{00000000-0002-0000-0100-000000000000}">
      <formula1>"Poor, Average, Ordinary, Good, Very Good, Excellent"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E62BF-937A-4921-943B-56F8A0FBD95F}">
  <dimension ref="B2:I15"/>
  <sheetViews>
    <sheetView workbookViewId="0">
      <selection activeCell="J10" sqref="J10"/>
    </sheetView>
  </sheetViews>
  <sheetFormatPr defaultRowHeight="15" x14ac:dyDescent="0.25"/>
  <cols>
    <col min="1" max="1" width="9.140625" style="17"/>
    <col min="2" max="2" width="4" style="12" customWidth="1"/>
    <col min="3" max="3" width="13.140625" style="12" customWidth="1"/>
    <col min="4" max="4" width="17.28515625" style="23" customWidth="1"/>
    <col min="5" max="5" width="29" style="23" customWidth="1"/>
    <col min="6" max="6" width="8.7109375" style="17" bestFit="1" customWidth="1"/>
    <col min="7" max="7" width="9" style="17" customWidth="1"/>
    <col min="8" max="8" width="6.85546875" style="17" customWidth="1"/>
    <col min="9" max="9" width="14.28515625" style="17" bestFit="1" customWidth="1"/>
    <col min="10" max="16384" width="9.140625" style="17"/>
  </cols>
  <sheetData>
    <row r="2" spans="2:9" ht="20.25" customHeight="1" x14ac:dyDescent="0.25">
      <c r="B2" s="31" t="s">
        <v>46</v>
      </c>
      <c r="C2" s="32"/>
      <c r="D2" s="32"/>
      <c r="E2" s="32"/>
      <c r="F2" s="32"/>
      <c r="G2" s="32"/>
      <c r="H2" s="33"/>
    </row>
    <row r="3" spans="2:9" s="18" customFormat="1" ht="32.25" customHeight="1" x14ac:dyDescent="0.25">
      <c r="B3" s="8" t="s">
        <v>14</v>
      </c>
      <c r="C3" s="8" t="s">
        <v>0</v>
      </c>
      <c r="D3" s="22" t="s">
        <v>45</v>
      </c>
      <c r="E3" s="22" t="s">
        <v>3</v>
      </c>
      <c r="F3" s="8" t="s">
        <v>11</v>
      </c>
      <c r="G3" s="8" t="s">
        <v>10</v>
      </c>
      <c r="H3" s="8" t="s">
        <v>13</v>
      </c>
    </row>
    <row r="4" spans="2:9" ht="27.75" customHeight="1" x14ac:dyDescent="0.25">
      <c r="B4" s="11">
        <v>1</v>
      </c>
      <c r="C4" s="10" t="s">
        <v>26</v>
      </c>
      <c r="D4" s="15" t="s">
        <v>29</v>
      </c>
      <c r="E4" s="16" t="s">
        <v>35</v>
      </c>
      <c r="F4" s="6">
        <v>2080</v>
      </c>
      <c r="G4" s="3">
        <f>F4/10.7639</f>
        <v>193.23851020540883</v>
      </c>
      <c r="H4" s="6">
        <v>17</v>
      </c>
      <c r="I4" s="19"/>
    </row>
    <row r="5" spans="2:9" ht="29.25" customHeight="1" x14ac:dyDescent="0.25">
      <c r="B5" s="11">
        <v>2</v>
      </c>
      <c r="C5" s="10" t="s">
        <v>27</v>
      </c>
      <c r="D5" s="15" t="s">
        <v>30</v>
      </c>
      <c r="E5" s="16" t="s">
        <v>35</v>
      </c>
      <c r="F5" s="6">
        <v>2080</v>
      </c>
      <c r="G5" s="3">
        <f t="shared" ref="G5:G14" si="0">F5/10.7639</f>
        <v>193.23851020540883</v>
      </c>
      <c r="H5" s="6">
        <v>12</v>
      </c>
      <c r="I5" s="19"/>
    </row>
    <row r="6" spans="2:9" ht="28.5" customHeight="1" x14ac:dyDescent="0.25">
      <c r="B6" s="11">
        <v>3</v>
      </c>
      <c r="C6" s="10" t="s">
        <v>28</v>
      </c>
      <c r="D6" s="15" t="s">
        <v>32</v>
      </c>
      <c r="E6" s="16" t="s">
        <v>35</v>
      </c>
      <c r="F6" s="6">
        <v>1750</v>
      </c>
      <c r="G6" s="3">
        <f t="shared" si="0"/>
        <v>162.58047733628146</v>
      </c>
      <c r="H6" s="6">
        <v>12</v>
      </c>
      <c r="I6" s="19"/>
    </row>
    <row r="7" spans="2:9" ht="27.75" customHeight="1" x14ac:dyDescent="0.25">
      <c r="B7" s="11">
        <v>4</v>
      </c>
      <c r="C7" s="10" t="s">
        <v>26</v>
      </c>
      <c r="D7" s="15" t="s">
        <v>31</v>
      </c>
      <c r="E7" s="16" t="s">
        <v>33</v>
      </c>
      <c r="F7" s="6">
        <v>17985.240000000002</v>
      </c>
      <c r="G7" s="3">
        <f t="shared" si="0"/>
        <v>1670.885088118619</v>
      </c>
      <c r="H7" s="6">
        <v>35</v>
      </c>
      <c r="I7" s="19"/>
    </row>
    <row r="8" spans="2:9" ht="26.25" customHeight="1" x14ac:dyDescent="0.25">
      <c r="B8" s="11">
        <v>5</v>
      </c>
      <c r="C8" s="10" t="s">
        <v>26</v>
      </c>
      <c r="D8" s="15" t="s">
        <v>34</v>
      </c>
      <c r="E8" s="16" t="s">
        <v>35</v>
      </c>
      <c r="F8" s="6">
        <v>498.8</v>
      </c>
      <c r="G8" s="3">
        <f t="shared" si="0"/>
        <v>46.340081197335543</v>
      </c>
      <c r="H8" s="6">
        <v>10</v>
      </c>
      <c r="I8" s="19"/>
    </row>
    <row r="9" spans="2:9" ht="26.25" customHeight="1" x14ac:dyDescent="0.25">
      <c r="B9" s="11">
        <v>6</v>
      </c>
      <c r="C9" s="10" t="s">
        <v>26</v>
      </c>
      <c r="D9" s="15" t="s">
        <v>36</v>
      </c>
      <c r="E9" s="16" t="s">
        <v>37</v>
      </c>
      <c r="F9" s="6">
        <v>508.06</v>
      </c>
      <c r="G9" s="3">
        <f t="shared" si="0"/>
        <v>47.200364180269233</v>
      </c>
      <c r="H9" s="6">
        <v>10</v>
      </c>
      <c r="I9" s="19"/>
    </row>
    <row r="10" spans="2:9" ht="27" customHeight="1" x14ac:dyDescent="0.25">
      <c r="B10" s="11">
        <v>7</v>
      </c>
      <c r="C10" s="10" t="s">
        <v>26</v>
      </c>
      <c r="D10" s="15" t="s">
        <v>38</v>
      </c>
      <c r="E10" s="16" t="s">
        <v>39</v>
      </c>
      <c r="F10" s="6">
        <v>252.7</v>
      </c>
      <c r="G10" s="3">
        <f t="shared" si="0"/>
        <v>23.476620927359043</v>
      </c>
      <c r="H10" s="6">
        <v>10</v>
      </c>
      <c r="I10" s="19"/>
    </row>
    <row r="11" spans="2:9" ht="15" customHeight="1" x14ac:dyDescent="0.25">
      <c r="B11" s="11">
        <v>8</v>
      </c>
      <c r="C11" s="10" t="s">
        <v>26</v>
      </c>
      <c r="D11" s="15" t="s">
        <v>40</v>
      </c>
      <c r="E11" s="16" t="s">
        <v>39</v>
      </c>
      <c r="F11" s="6">
        <v>637</v>
      </c>
      <c r="G11" s="3">
        <f t="shared" si="0"/>
        <v>59.179293750406451</v>
      </c>
      <c r="H11" s="6">
        <v>10</v>
      </c>
      <c r="I11" s="19"/>
    </row>
    <row r="12" spans="2:9" ht="27" customHeight="1" x14ac:dyDescent="0.25">
      <c r="B12" s="11">
        <v>9</v>
      </c>
      <c r="C12" s="10" t="s">
        <v>26</v>
      </c>
      <c r="D12" s="15" t="s">
        <v>41</v>
      </c>
      <c r="E12" s="16" t="s">
        <v>35</v>
      </c>
      <c r="F12" s="6">
        <v>154</v>
      </c>
      <c r="G12" s="3">
        <f t="shared" si="0"/>
        <v>14.307082005592768</v>
      </c>
      <c r="H12" s="6">
        <v>8</v>
      </c>
      <c r="I12" s="19"/>
    </row>
    <row r="13" spans="2:9" ht="28.5" customHeight="1" x14ac:dyDescent="0.25">
      <c r="B13" s="11">
        <v>10</v>
      </c>
      <c r="C13" s="10" t="s">
        <v>26</v>
      </c>
      <c r="D13" s="15" t="s">
        <v>43</v>
      </c>
      <c r="E13" s="16" t="s">
        <v>39</v>
      </c>
      <c r="F13" s="6">
        <v>1472.2</v>
      </c>
      <c r="G13" s="3">
        <f t="shared" si="0"/>
        <v>136.77198784827061</v>
      </c>
      <c r="H13" s="6">
        <v>10</v>
      </c>
      <c r="I13" s="19"/>
    </row>
    <row r="14" spans="2:9" ht="28.5" customHeight="1" x14ac:dyDescent="0.25">
      <c r="B14" s="11">
        <v>11</v>
      </c>
      <c r="C14" s="10" t="s">
        <v>26</v>
      </c>
      <c r="D14" s="15" t="s">
        <v>42</v>
      </c>
      <c r="E14" s="16" t="s">
        <v>39</v>
      </c>
      <c r="F14" s="6">
        <v>2944.4</v>
      </c>
      <c r="G14" s="3">
        <f t="shared" si="0"/>
        <v>273.54397569654122</v>
      </c>
      <c r="H14" s="6">
        <v>10</v>
      </c>
      <c r="I14" s="19"/>
    </row>
    <row r="15" spans="2:9" ht="15.75" customHeight="1" x14ac:dyDescent="0.25">
      <c r="B15" s="30" t="s">
        <v>5</v>
      </c>
      <c r="C15" s="30"/>
      <c r="D15" s="30"/>
      <c r="E15" s="30"/>
      <c r="F15" s="9">
        <f>SUM(F4:F14)</f>
        <v>30362.400000000005</v>
      </c>
      <c r="G15" s="9">
        <f>SUM(G4:G14)</f>
        <v>2820.7619914714933</v>
      </c>
      <c r="H15" s="14"/>
    </row>
  </sheetData>
  <mergeCells count="2">
    <mergeCell ref="B2:H2"/>
    <mergeCell ref="B15:E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Market Value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trainee4</dc:creator>
  <cp:lastModifiedBy>Manas Upmanyu</cp:lastModifiedBy>
  <dcterms:created xsi:type="dcterms:W3CDTF">2021-09-16T11:33:35Z</dcterms:created>
  <dcterms:modified xsi:type="dcterms:W3CDTF">2022-05-31T12:45:08Z</dcterms:modified>
</cp:coreProperties>
</file>