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00015379\Desktop\"/>
    </mc:Choice>
  </mc:AlternateContent>
  <bookViews>
    <workbookView xWindow="0" yWindow="0" windowWidth="20490" windowHeight="7755"/>
  </bookViews>
  <sheets>
    <sheet name="Plant-wise details" sheetId="1" r:id="rId1"/>
    <sheet name="Plant wise cane details"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s>
  <definedNames>
    <definedName name="_" hidden="1">[2]BB!#REF!</definedName>
    <definedName name="_____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_____Grp16" hidden="1">{#N/A,#N/A,FALSE,"PMTABB";#N/A,#N/A,FALSE,"PMTABB"}</definedName>
    <definedName name="____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____Grp16" hidden="1">{#N/A,#N/A,FALSE,"PMTABB";#N/A,#N/A,FALSE,"PMTABB"}</definedName>
    <definedName name="________________sec3" hidden="1">#REF!</definedName>
    <definedName name="___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___Grp16" hidden="1">{#N/A,#N/A,FALSE,"PMTABB";#N/A,#N/A,FALSE,"PMTABB"}</definedName>
    <definedName name="_______________sec3" hidden="1">#REF!</definedName>
    <definedName name="__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__Grp16" hidden="1">{#N/A,#N/A,FALSE,"PMTABB";#N/A,#N/A,FALSE,"PMTABB"}</definedName>
    <definedName name="______________sec3" hidden="1">#REF!</definedName>
    <definedName name="_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____________Grp16" hidden="1">{#N/A,#N/A,FALSE,"PMTABB";#N/A,#N/A,FALSE,"PMTABB"}</definedName>
    <definedName name="_____________sec3" hidden="1">#REF!</definedName>
    <definedName name="_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___________Grp16" hidden="1">{#N/A,#N/A,FALSE,"PMTABB";#N/A,#N/A,FALSE,"PMTABB"}</definedName>
    <definedName name="____________sec3" hidden="1">#REF!</definedName>
    <definedName name="_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_Grp16" hidden="1">{#N/A,#N/A,FALSE,"PMTABB";#N/A,#N/A,FALSE,"PMTABB"}</definedName>
    <definedName name="___________sec3" hidden="1">#REF!</definedName>
    <definedName name="_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_Grp16" hidden="1">{#N/A,#N/A,FALSE,"PMTABB";#N/A,#N/A,FALSE,"PMTABB"}</definedName>
    <definedName name="__________sec3" hidden="1">#REF!</definedName>
    <definedName name="__________xlfn.IFERROR" hidden="1">#NAME?</definedName>
    <definedName name="_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_Grp16" hidden="1">{#N/A,#N/A,FALSE,"PMTABB";#N/A,#N/A,FALSE,"PMTABB"}</definedName>
    <definedName name="_________key1" hidden="1">[3]sheet6!#REF!</definedName>
    <definedName name="_________sec3" hidden="1">#REF!</definedName>
    <definedName name="_________xlfn.IFERROR" hidden="1">#NAME?</definedName>
    <definedName name="_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_BOQ3" hidden="1">{#N/A,#N/A,FALSE,"mpph1";#N/A,#N/A,FALSE,"mpmseb";#N/A,#N/A,FALSE,"mpph2"}</definedName>
    <definedName name="________Grp16" hidden="1">{#N/A,#N/A,FALSE,"PMTABB";#N/A,#N/A,FALSE,"PMTABB"}</definedName>
    <definedName name="________key1" hidden="1">[3]sheet6!#REF!</definedName>
    <definedName name="________sec3" hidden="1">#REF!</definedName>
    <definedName name="________xlfn.IFERROR" hidden="1">#NAME?</definedName>
    <definedName name="_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_ask2" hidden="1">#REF!</definedName>
    <definedName name="_______BOQ3" hidden="1">{#N/A,#N/A,FALSE,"mpph1";#N/A,#N/A,FALSE,"mpmseb";#N/A,#N/A,FALSE,"mpph2"}</definedName>
    <definedName name="_______Grp16" hidden="1">{#N/A,#N/A,FALSE,"PMTABB";#N/A,#N/A,FALSE,"PMTABB"}</definedName>
    <definedName name="_______key1" hidden="1">[3]sheet6!#REF!</definedName>
    <definedName name="_______sec3" hidden="1">#REF!</definedName>
    <definedName name="_______xlfn.IFERROR" hidden="1">#NAME?</definedName>
    <definedName name="_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_app4" hidden="1">{#N/A,#N/A,TRUE,"Cover sheet";#N/A,#N/A,TRUE,"Summary";#N/A,#N/A,TRUE,"Key Assumptions";#N/A,#N/A,TRUE,"Profit &amp; Loss";#N/A,#N/A,TRUE,"Balance Sheet";#N/A,#N/A,TRUE,"Cashflow";#N/A,#N/A,TRUE,"IRR";#N/A,#N/A,TRUE,"Ratios";#N/A,#N/A,TRUE,"Debt analysis"}</definedName>
    <definedName name="______ask2" hidden="1">#REF!</definedName>
    <definedName name="______BOQ3" hidden="1">{#N/A,#N/A,FALSE,"mpph1";#N/A,#N/A,FALSE,"mpmseb";#N/A,#N/A,FALSE,"mpph2"}</definedName>
    <definedName name="______c" hidden="1">{#N/A,#N/A,FALSE,"Layout Cash Flow"}</definedName>
    <definedName name="______est1" hidden="1">{"EVA",#N/A,FALSE,"EVA";"WACC",#N/A,FALSE,"WACC"}</definedName>
    <definedName name="______est1_1" hidden="1">{"EVA",#N/A,FALSE,"EVA";"WACC",#N/A,FALSE,"WACC"}</definedName>
    <definedName name="______ff2" hidden="1">{"adj95mult",#N/A,FALSE,"COMPCO";"adj95est",#N/A,FALSE,"COMPCO"}</definedName>
    <definedName name="______ff2_1" hidden="1">{"adj95mult",#N/A,FALSE,"COMPCO";"adj95est",#N/A,FALSE,"COMPCO"}</definedName>
    <definedName name="______ffe1" hidden="1">{"adj95mult",#N/A,FALSE,"COMPCO";"adj95est",#N/A,FALSE,"COMPCO"}</definedName>
    <definedName name="______ffe1_1" hidden="1">{"adj95mult",#N/A,FALSE,"COMPCO";"adj95est",#N/A,FALSE,"COMPCO"}</definedName>
    <definedName name="______Grp16" hidden="1">{#N/A,#N/A,FALSE,"PMTABB";#N/A,#N/A,FALSE,"PMTABB"}</definedName>
    <definedName name="______key1" hidden="1">[3]sheet6!#REF!</definedName>
    <definedName name="______new2" hidden="1">{"Graphic",#N/A,TRUE,"Graphic"}</definedName>
    <definedName name="______new2_1" hidden="1">{"Graphic",#N/A,TRUE,"Graphic"}</definedName>
    <definedName name="______one2" hidden="1">{"adj95mult",#N/A,FALSE,"COMPCO";"adj95est",#N/A,FALSE,"COMPCO"}</definedName>
    <definedName name="______one2_1" hidden="1">{"adj95mult",#N/A,FALSE,"COMPCO";"adj95est",#N/A,FALSE,"COMPCO"}</definedName>
    <definedName name="______sec3" hidden="1">#REF!</definedName>
    <definedName name="______xlfn.IFERROR" hidden="1">#NAME?</definedName>
    <definedName name="______zz11" hidden="1">{#N/A,#N/A,FALSE,"FREE"}</definedName>
    <definedName name="_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_ask2" hidden="1">#REF!</definedName>
    <definedName name="_____BOQ3" hidden="1">{#N/A,#N/A,FALSE,"mpph1";#N/A,#N/A,FALSE,"mpmseb";#N/A,#N/A,FALSE,"mpph2"}</definedName>
    <definedName name="_____est1" hidden="1">{"EVA",#N/A,FALSE,"EVA";"WACC",#N/A,FALSE,"WACC"}</definedName>
    <definedName name="_____est1_1" hidden="1">{"EVA",#N/A,FALSE,"EVA";"WACC",#N/A,FALSE,"WACC"}</definedName>
    <definedName name="_____ff2" hidden="1">{"adj95mult",#N/A,FALSE,"COMPCO";"adj95est",#N/A,FALSE,"COMPCO"}</definedName>
    <definedName name="_____ff2_1" hidden="1">{"adj95mult",#N/A,FALSE,"COMPCO";"adj95est",#N/A,FALSE,"COMPCO"}</definedName>
    <definedName name="_____ffe1" hidden="1">{"adj95mult",#N/A,FALSE,"COMPCO";"adj95est",#N/A,FALSE,"COMPCO"}</definedName>
    <definedName name="_____ffe1_1" hidden="1">{"adj95mult",#N/A,FALSE,"COMPCO";"adj95est",#N/A,FALSE,"COMPCO"}</definedName>
    <definedName name="_____Grp16" hidden="1">{#N/A,#N/A,FALSE,"PMTABB";#N/A,#N/A,FALSE,"PMTABB"}</definedName>
    <definedName name="_____key1" hidden="1">[3]sheet6!#REF!</definedName>
    <definedName name="_____new2" hidden="1">{"Graphic",#N/A,TRUE,"Graphic"}</definedName>
    <definedName name="_____new2_1" hidden="1">{"Graphic",#N/A,TRUE,"Graphic"}</definedName>
    <definedName name="_____NSO2" hidden="1">{"'Sheet1'!$L$16"}</definedName>
    <definedName name="_____one2" hidden="1">{"adj95mult",#N/A,FALSE,"COMPCO";"adj95est",#N/A,FALSE,"COMPCO"}</definedName>
    <definedName name="_____one2_1" hidden="1">{"adj95mult",#N/A,FALSE,"COMPCO";"adj95est",#N/A,FALSE,"COMPCO"}</definedName>
    <definedName name="_____sec3" hidden="1">#REF!</definedName>
    <definedName name="_____xlfn.IFERROR" hidden="1">#NAME?</definedName>
    <definedName name="_____zz11" hidden="1">{#N/A,#N/A,FALSE,"FREE"}</definedName>
    <definedName name="_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_ask2" hidden="1">#REF!</definedName>
    <definedName name="___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___BOQ3" hidden="1">{#N/A,#N/A,FALSE,"mpph1";#N/A,#N/A,FALSE,"mpmseb";#N/A,#N/A,FALSE,"mpph2"}</definedName>
    <definedName name="____est1" hidden="1">{"EVA",#N/A,FALSE,"EVA";"WACC",#N/A,FALSE,"WACC"}</definedName>
    <definedName name="____est1_1" hidden="1">{"EVA",#N/A,FALSE,"EVA";"WACC",#N/A,FALSE,"WACC"}</definedName>
    <definedName name="____ff2" hidden="1">{"adj95mult",#N/A,FALSE,"COMPCO";"adj95est",#N/A,FALSE,"COMPCO"}</definedName>
    <definedName name="____ff2_1" hidden="1">{"adj95mult",#N/A,FALSE,"COMPCO";"adj95est",#N/A,FALSE,"COMPCO"}</definedName>
    <definedName name="____ffe1" hidden="1">{"adj95mult",#N/A,FALSE,"COMPCO";"adj95est",#N/A,FALSE,"COMPCO"}</definedName>
    <definedName name="____ffe1_1" hidden="1">{"adj95mult",#N/A,FALSE,"COMPCO";"adj95est",#N/A,FALSE,"COMPCO"}</definedName>
    <definedName name="____g1" hidden="1">{"'August 2000'!$A$1:$J$101"}</definedName>
    <definedName name="____Grp16" hidden="1">{#N/A,#N/A,FALSE,"PMTABB";#N/A,#N/A,FALSE,"PMTABB"}</definedName>
    <definedName name="____key1" hidden="1">[3]sheet6!#REF!</definedName>
    <definedName name="____new2" hidden="1">{"Graphic",#N/A,TRUE,"Graphic"}</definedName>
    <definedName name="____new2_1" hidden="1">{"Graphic",#N/A,TRUE,"Graphic"}</definedName>
    <definedName name="____one2" hidden="1">{"adj95mult",#N/A,FALSE,"COMPCO";"adj95est",#N/A,FALSE,"COMPCO"}</definedName>
    <definedName name="____one2_1" hidden="1">{"adj95mult",#N/A,FALSE,"COMPCO";"adj95est",#N/A,FALSE,"COMPCO"}</definedName>
    <definedName name="____sec3" hidden="1">#REF!</definedName>
    <definedName name="____xlfn.IFERROR" hidden="1">#NAME?</definedName>
    <definedName name="____zz11" hidden="1">{#N/A,#N/A,FALSE,"FREE"}</definedName>
    <definedName name="_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_ask2" hidden="1">#REF!</definedName>
    <definedName name="__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__est1" hidden="1">{"EVA",#N/A,FALSE,"EVA";"WACC",#N/A,FALSE,"WACC"}</definedName>
    <definedName name="___est1_1" hidden="1">{"EVA",#N/A,FALSE,"EVA";"WACC",#N/A,FALSE,"WACC"}</definedName>
    <definedName name="___ff2" hidden="1">{"adj95mult",#N/A,FALSE,"COMPCO";"adj95est",#N/A,FALSE,"COMPCO"}</definedName>
    <definedName name="___ff2_1" hidden="1">{"adj95mult",#N/A,FALSE,"COMPCO";"adj95est",#N/A,FALSE,"COMPCO"}</definedName>
    <definedName name="___ffe1" hidden="1">{"adj95mult",#N/A,FALSE,"COMPCO";"adj95est",#N/A,FALSE,"COMPCO"}</definedName>
    <definedName name="___ffe1_1" hidden="1">{"adj95mult",#N/A,FALSE,"COMPCO";"adj95est",#N/A,FALSE,"COMPCO"}</definedName>
    <definedName name="___Grp16" hidden="1">{#N/A,#N/A,FALSE,"PMTABB";#N/A,#N/A,FALSE,"PMTABB"}</definedName>
    <definedName name="___key1" hidden="1">[3]sheet6!#REF!</definedName>
    <definedName name="___new2" hidden="1">{"Graphic",#N/A,TRUE,"Graphic"}</definedName>
    <definedName name="___new2_1" hidden="1">{"Graphic",#N/A,TRUE,"Graphic"}</definedName>
    <definedName name="___one2" hidden="1">{"adj95mult",#N/A,FALSE,"COMPCO";"adj95est",#N/A,FALSE,"COMPCO"}</definedName>
    <definedName name="___one2_1" hidden="1">{"adj95mult",#N/A,FALSE,"COMPCO";"adj95est",#N/A,FALSE,"COMPCO"}</definedName>
    <definedName name="___re1" hidden="1">{"'Sheet1'!$B$1:$B$2"}</definedName>
    <definedName name="___sec3" hidden="1">#REF!</definedName>
    <definedName name="___thinkcellNUYAAAAAAAAEAAAA.XWhtY3YV0u4EKVwUEtH8A" hidden="1">#REF!</definedName>
    <definedName name="___thinkcellNUYAAAAAAAAEAAAAKMGy6vw4oU2szwQ5ORj5gQ" hidden="1">#REF!</definedName>
    <definedName name="___thinkcellNUYAAAAAAAAEAAAAYECzHThvFUqShi.ib_UvWA" hidden="1">#REF!</definedName>
    <definedName name="___xlfn.IFERROR" hidden="1">#NAME?</definedName>
    <definedName name="___zz11" hidden="1">{#N/A,#N/A,FALSE,"FREE"}</definedName>
    <definedName name="__1__123Graph_Aグラフ_1" hidden="1">#REF!</definedName>
    <definedName name="__123Graph_A" hidden="1">[4]損益分岐点!#REF!</definedName>
    <definedName name="__123Graph_AKNS" hidden="1">[5]Antrag!$E$78:$X$78</definedName>
    <definedName name="__123Graph_AKVS" hidden="1">[5]Antrag!$E$77:$X$77</definedName>
    <definedName name="__123Graph_AMONTH" hidden="1">[6]SALES!#REF!</definedName>
    <definedName name="__123Graph_ASTATPROG" hidden="1">[7]COMPLEXALL!#REF!</definedName>
    <definedName name="__123Graph_ATREND" hidden="1">[6]SALES!#REF!</definedName>
    <definedName name="__123Graph_AYEAR" hidden="1">[6]SALES!#REF!</definedName>
    <definedName name="__123Graph_B" hidden="1">[4]損益分岐点!#REF!</definedName>
    <definedName name="__123Graph_BCURRENT" hidden="1">#REF!</definedName>
    <definedName name="__123Graph_BMONTH" hidden="1">[6]SALES!#REF!</definedName>
    <definedName name="__123Graph_BTREND" hidden="1">[6]SALES!#REF!</definedName>
    <definedName name="__123Graph_BYEAR" hidden="1">[6]SALES!#REF!</definedName>
    <definedName name="__123Graph_C" hidden="1">[8]CAUSTIC!#REF!</definedName>
    <definedName name="__123Graph_CCURRENT" hidden="1">#REF!</definedName>
    <definedName name="__123Graph_D" hidden="1">[8]CAUSTIC!#REF!</definedName>
    <definedName name="__123Graph_DCURRENT" hidden="1">#REF!</definedName>
    <definedName name="__123Graph_E" hidden="1">[8]CAUSTIC!#REF!</definedName>
    <definedName name="__123Graph_F" hidden="1">[8]CAUSTIC!#REF!</definedName>
    <definedName name="__123Graph_LBL_A" hidden="1">[4]損益分岐点!#REF!</definedName>
    <definedName name="__123Graph_LBL_AMONTH" hidden="1">[6]SALES!#REF!</definedName>
    <definedName name="__123Graph_LBL_ATREND" hidden="1">[6]SALES!#REF!</definedName>
    <definedName name="__123Graph_LBL_AYEAR" hidden="1">[6]SALES!#REF!</definedName>
    <definedName name="__123Graph_LBL_B" hidden="1">[4]損益分岐点!#REF!</definedName>
    <definedName name="__123Graph_LBL_BMONTH" hidden="1">[6]SALES!#REF!</definedName>
    <definedName name="__123Graph_LBL_BTREND" hidden="1">[6]SALES!#REF!</definedName>
    <definedName name="__123Graph_LBL_BYEAR" hidden="1">[6]SALES!#REF!</definedName>
    <definedName name="__123Graph_X" hidden="1">[4]損益分岐点!#REF!</definedName>
    <definedName name="__123Graph_XKNS" hidden="1">[5]Antrag!$E$32:$X$32</definedName>
    <definedName name="__123Graph_XKVS" hidden="1">[5]Antrag!$E$32:$X$32</definedName>
    <definedName name="__123Graph_XLAYOUT" hidden="1">'[9]Balance Sheet'!#REF!</definedName>
    <definedName name="__123Graph_XMONTH" hidden="1">[6]SALES!#REF!</definedName>
    <definedName name="__123Graph_XSTATPROG" hidden="1">[7]COMPLEXALL!#REF!</definedName>
    <definedName name="__123Graph_XTREND" hidden="1">[6]SALES!#REF!</definedName>
    <definedName name="__123Graph_XYEAR" hidden="1">[6]SALES!#REF!</definedName>
    <definedName name="__2__123Graph_Bグラフ_1" hidden="1">#REF!</definedName>
    <definedName name="__3__123Graph_Xグラフ_1" hidden="1">#REF!</definedName>
    <definedName name="_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_app4" hidden="1">{#N/A,#N/A,TRUE,"Cover sheet";#N/A,#N/A,TRUE,"Summary";#N/A,#N/A,TRUE,"Key Assumptions";#N/A,#N/A,TRUE,"Profit &amp; Loss";#N/A,#N/A,TRUE,"Balance Sheet";#N/A,#N/A,TRUE,"Cashflow";#N/A,#N/A,TRUE,"IRR";#N/A,#N/A,TRUE,"Ratios";#N/A,#N/A,TRUE,"Debt analysis"}</definedName>
    <definedName name="__APW_RESTORE_DATA36__" hidden="1">#REF!,#REF!,#REF!,#REF!,#REF!,#REF!,#REF!,#REF!,#REF!,#REF!,#REF!,#REF!,#REF!,#REF!,#REF!,#REF!</definedName>
    <definedName name="__APW_RESTORE_DATA37__" hidden="1">#REF!,#REF!,#REF!,#REF!,#REF!,#REF!,#REF!,#REF!,#REF!,#REF!,#REF!,#REF!,#REF!,#REF!,#REF!,#REF!</definedName>
    <definedName name="__APW_RESTORE_DATA38__" hidden="1">#REF!,#REF!,#REF!,#REF!,#REF!,#REF!,#REF!,#REF!,#REF!,#REF!,#REF!,#REF!,#REF!,#REF!,#REF!,#REF!</definedName>
    <definedName name="__APW_RESTORE_DATA39__" hidden="1">#REF!,#REF!</definedName>
    <definedName name="__APW_RESTORE_DATA40__" hidden="1">#REF!,#REF!,#REF!,#REF!,#REF!,#REF!,#REF!,#REF!,#REF!,#REF!,#REF!,#REF!,#REF!,#REF!,#REF!,#REF!</definedName>
    <definedName name="__APW_RESTORE_DATA41__" hidden="1">#REF!,#REF!,#REF!,#REF!,#REF!,#REF!,#REF!,#REF!,#REF!,#REF!,#REF!,#REF!,#REF!,#REF!,#REF!,#REF!</definedName>
    <definedName name="__APW_RESTORE_DATA42__" hidden="1">#REF!,#REF!,#REF!,#REF!,#REF!,#REF!,#REF!,#REF!,#REF!,#REF!,#REF!,#REF!,#REF!,#REF!,#REF!,#REF!</definedName>
    <definedName name="__APW_RESTORE_DATA43__" hidden="1">#REF!,#REF!</definedName>
    <definedName name="__APW_RESTORE_DATA44__" hidden="1">#REF!,#REF!,#REF!,#REF!,#REF!,#REF!,#REF!,#REF!,#REF!,#REF!,#REF!,#REF!,#REF!,#REF!,#REF!,#REF!</definedName>
    <definedName name="__APW_RESTORE_DATA45__" hidden="1">#REF!,#REF!,#REF!,#REF!,#REF!,#REF!,#REF!,#REF!,#REF!,#REF!,#REF!,#REF!,#REF!,#REF!,#REF!,#REF!</definedName>
    <definedName name="__APW_RESTORE_DATA46__" hidden="1">#REF!,#REF!,#REF!,#REF!,#REF!,#REF!,#REF!,#REF!,#REF!,#REF!,#REF!,#REF!,#REF!,#REF!,#REF!,#REF!</definedName>
    <definedName name="__APW_RESTORE_DATA47__" hidden="1">#REF!,#REF!</definedName>
    <definedName name="__APW_RESTORE_DATA72__" hidden="1">#REF!,#REF!,#REF!,#REF!,#REF!</definedName>
    <definedName name="__APW_RESTORE_DATA73__" hidden="1">#REF!,#REF!,#REF!,#REF!,#REF!</definedName>
    <definedName name="__APW_RESTORE_DATA74__" hidden="1">#REF!,#REF!,#REF!,#REF!,#REF!</definedName>
    <definedName name="__ask2" hidden="1">#REF!</definedName>
    <definedName name="_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_BOQ3" hidden="1">{#N/A,#N/A,FALSE,"mpph1";#N/A,#N/A,FALSE,"mpmseb";#N/A,#N/A,FALSE,"mpph2"}</definedName>
    <definedName name="__c" hidden="1">{#N/A,#N/A,FALSE,"Layout Cash Flow"}</definedName>
    <definedName name="__dec05" hidden="1">{"'Sheet1'!$A$4386:$N$4591"}</definedName>
    <definedName name="__dk1" hidden="1">{#N/A,#N/A,FALSE,"COVER.XLS";#N/A,#N/A,FALSE,"RACT1.XLS";#N/A,#N/A,FALSE,"RACT2.XLS";#N/A,#N/A,FALSE,"ECCMP";#N/A,#N/A,FALSE,"WELDER.XLS"}</definedName>
    <definedName name="__est1" hidden="1">{"EVA",#N/A,FALSE,"EVA";"WACC",#N/A,FALSE,"WACC"}</definedName>
    <definedName name="__est1_1" hidden="1">{"EVA",#N/A,FALSE,"EVA";"WACC",#N/A,FALSE,"WACC"}</definedName>
    <definedName name="__FDS_HYPERLINK_TOGGLE_STATE__" hidden="1">"ON"</definedName>
    <definedName name="__FDS_UNIQUE_RANGE_ID_GENERATOR_COUNTER" hidden="1">2</definedName>
    <definedName name="__ff2" hidden="1">{"adj95mult",#N/A,FALSE,"COMPCO";"adj95est",#N/A,FALSE,"COMPCO"}</definedName>
    <definedName name="__ff2_1" hidden="1">{"adj95mult",#N/A,FALSE,"COMPCO";"adj95est",#N/A,FALSE,"COMPCO"}</definedName>
    <definedName name="__ffe1" hidden="1">{"adj95mult",#N/A,FALSE,"COMPCO";"adj95est",#N/A,FALSE,"COMPCO"}</definedName>
    <definedName name="__ffe1_1" hidden="1">{"adj95mult",#N/A,FALSE,"COMPCO";"adj95est",#N/A,FALSE,"COMPCO"}</definedName>
    <definedName name="__Grp16" hidden="1">{#N/A,#N/A,FALSE,"PMTABB";#N/A,#N/A,FALSE,"PMTABB"}</definedName>
    <definedName name="__IntlFixup" hidden="1">TRUE</definedName>
    <definedName name="__key1" hidden="1">[3]sheet6!#REF!</definedName>
    <definedName name="__kvs1" hidden="1">{#N/A,#N/A,FALSE,"COVER1.XLS ";#N/A,#N/A,FALSE,"RACT1.XLS";#N/A,#N/A,FALSE,"RACT2.XLS";#N/A,#N/A,FALSE,"ECCMP";#N/A,#N/A,FALSE,"WELDER.XLS"}</definedName>
    <definedName name="__kvs2" hidden="1">{#N/A,#N/A,FALSE,"COVER1.XLS ";#N/A,#N/A,FALSE,"RACT1.XLS";#N/A,#N/A,FALSE,"RACT2.XLS";#N/A,#N/A,FALSE,"ECCMP";#N/A,#N/A,FALSE,"WELDER.XLS"}</definedName>
    <definedName name="__kvs5" hidden="1">{#N/A,#N/A,FALSE,"COVER.XLS";#N/A,#N/A,FALSE,"RACT1.XLS";#N/A,#N/A,FALSE,"RACT2.XLS";#N/A,#N/A,FALSE,"ECCMP";#N/A,#N/A,FALSE,"WELDER.XLS"}</definedName>
    <definedName name="__kvs8" hidden="1">{#N/A,#N/A,FALSE,"COVER1.XLS ";#N/A,#N/A,FALSE,"RACT1.XLS";#N/A,#N/A,FALSE,"RACT2.XLS";#N/A,#N/A,FALSE,"ECCMP";#N/A,#N/A,FALSE,"WELDER.XLS"}</definedName>
    <definedName name="__lk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new2" hidden="1">{"Graphic",#N/A,TRUE,"Graphic"}</definedName>
    <definedName name="__new2_1" hidden="1">{"Graphic",#N/A,TRUE,"Graphic"}</definedName>
    <definedName name="__ns1" hidden="1">{#N/A,#N/A,FALSE,"COVER1.XLS ";#N/A,#N/A,FALSE,"RACT1.XLS";#N/A,#N/A,FALSE,"RACT2.XLS";#N/A,#N/A,FALSE,"ECCMP";#N/A,#N/A,FALSE,"WELDER.XLS"}</definedName>
    <definedName name="__one2" hidden="1">{"adj95mult",#N/A,FALSE,"COMPCO";"adj95est",#N/A,FALSE,"COMPCO"}</definedName>
    <definedName name="__one2_1" hidden="1">{"adj95mult",#N/A,FALSE,"COMPCO";"adj95est",#N/A,FALSE,"COMPCO"}</definedName>
    <definedName name="__PRN1" hidden="1">{#N/A,#N/A,FALSE,"COVER.XLS";#N/A,#N/A,FALSE,"RACT1.XLS";#N/A,#N/A,FALSE,"RACT2.XLS";#N/A,#N/A,FALSE,"ECCMP";#N/A,#N/A,FALSE,"WELDER.XLS"}</definedName>
    <definedName name="__re1" hidden="1">{"'Sheet1'!$B$1:$B$2"}</definedName>
    <definedName name="__sec3" hidden="1">#REF!</definedName>
    <definedName name="__tr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_wrn1" hidden="1">{#N/A,#N/A,FALSE,"SUMMARY";#N/A,#N/A,FALSE,"SUMMARY"}</definedName>
    <definedName name="__WRN2" hidden="1">{#N/A,#N/A,FALSE,"COVER1.XLS ";#N/A,#N/A,FALSE,"RACT1.XLS";#N/A,#N/A,FALSE,"RACT2.XLS";#N/A,#N/A,FALSE,"ECCMP";#N/A,#N/A,FALSE,"WELDER.XLS"}</definedName>
    <definedName name="__WRN3" hidden="1">{#N/A,#N/A,FALSE,"consu_cover";#N/A,#N/A,FALSE,"consu_strategy";#N/A,#N/A,FALSE,"consu_flow";#N/A,#N/A,FALSE,"Summary_reqmt";#N/A,#N/A,FALSE,"field_ppg";#N/A,#N/A,FALSE,"ppg_shop";#N/A,#N/A,FALSE,"strl";#N/A,#N/A,FALSE,"tankages";#N/A,#N/A,FALSE,"gases"}</definedName>
    <definedName name="__xlfn.IFERROR" hidden="1">#NAME?</definedName>
    <definedName name="__xlfn.RTD" hidden="1">#NAME?</definedName>
    <definedName name="__zz11" hidden="1">{#N/A,#N/A,FALSE,"FREE"}</definedName>
    <definedName name="_1__123Graph_AMKT_MONTH" hidden="1">[6]SALES!#REF!</definedName>
    <definedName name="_1__123Graph_Aグラフ_1" hidden="1">#REF!</definedName>
    <definedName name="_1__FDSAUDITLINK__" hidden="1">{"fdsup://directions/FAT Viewer?action=UPDATE&amp;creator=factset&amp;DYN_ARGS=TRUE&amp;DOC_NAME=FAT:FQL_AUDITING_CLIENT_TEMPLATE.FAT&amp;display_string=Audit&amp;VAR:KEY=BKRMHYHIVS&amp;VAR:QUERY=RkZfQ0FQRVgoQU5OLC00KQ==&amp;WINDOW=FIRST_POPUP&amp;HEIGHT=450&amp;WIDTH=450&amp;START_MAXIMIZED=FALS","E&amp;VAR:CALENDAR=FIVEDAY&amp;VAR:SYMBOL=B0JGGR&amp;VAR:INDEX=0"}</definedName>
    <definedName name="_10__123Graph_ACHART_111" hidden="1">[10]Menu!$D$23:$M$23</definedName>
    <definedName name="_10__123Graph_LBL_AMKT_MONTH" hidden="1">[6]SALES!#REF!</definedName>
    <definedName name="_10__123Graph_XMKT_YTD" hidden="1">[6]SALES!#REF!</definedName>
    <definedName name="_10__FDSAUDITLINK__" hidden="1">{"fdsup://IBCentral/FAT Viewer?action=UPDATE&amp;creator=factset&amp;DOC_NAME=fat:reuters_qtrly_source_window.fat&amp;display_string=Audit&amp;DYN_ARGS=TRUE&amp;VAR:ID1=527343&amp;VAR:RCODE=LMIN&amp;VAR:SDATE=20080699&amp;VAR:FREQ=Quarterly&amp;VAR:RELITEM=RP&amp;VAR:CURRENCY=&amp;VAR:CURRSOURCE=EXSH","ARE&amp;VAR:NATFREQ=QUARTERLY&amp;VAR:RFIELD=FINALIZED&amp;VAR:DB_TYPE=&amp;VAR:UNITS=M&amp;window=popup&amp;width=450&amp;height=300&amp;START_MAXIMIZED=FALSE"}</definedName>
    <definedName name="_100__FDSAUDITLINK__" hidden="1">{"fdsup://IBCentral/FAT Viewer?action=UPDATE&amp;creator=factset&amp;DOC_NAME=fat:reuters_qtrly_source_window.fat&amp;display_string=Audit&amp;DYN_ARGS=TRUE&amp;VAR:ID1=527343&amp;VAR:RCODE=DSTT&amp;VAR:SDATE=20070699&amp;VAR:FREQ=Quarterly&amp;VAR:RELITEM=RP&amp;VAR:CURRENCY=&amp;VAR:CURRSOURCE=EXSH","ARE&amp;VAR:NATFREQ=QUARTERLY&amp;VAR:RFIELD=FINALIZED&amp;VAR:DB_TYPE=&amp;VAR:UNITS=M&amp;window=popup&amp;width=450&amp;height=300&amp;START_MAXIMIZED=FALSE"}</definedName>
    <definedName name="_101__FDSAUDITLINK__" hidden="1">{"fdsup://IBCentral/FAT Viewer?action=UPDATE&amp;creator=factset&amp;DOC_NAME=fat:reuters_qtrly_source_window.fat&amp;display_string=Audit&amp;DYN_ARGS=TRUE&amp;VAR:ID1=527343&amp;VAR:RCODE=DSTT&amp;VAR:SDATE=20070399&amp;VAR:FREQ=Quarterly&amp;VAR:RELITEM=RP&amp;VAR:CURRENCY=&amp;VAR:CURRSOURCE=EXSH","ARE&amp;VAR:NATFREQ=QUARTERLY&amp;VAR:RFIELD=FINALIZED&amp;VAR:DB_TYPE=&amp;VAR:UNITS=M&amp;window=popup&amp;width=450&amp;height=300&amp;START_MAXIMIZED=FALSE"}</definedName>
    <definedName name="_102__FDSAUDITLINK__" hidden="1">{"fdsup://IBCentral/FAT Viewer?action=UPDATE&amp;creator=factset&amp;DOC_NAME=fat:reuters_qtrly_source_window.fat&amp;display_string=Audit&amp;DYN_ARGS=TRUE&amp;VAR:ID1=527343&amp;VAR:RCODE=DSTT&amp;VAR:SDATE=20061299&amp;VAR:FREQ=Quarterly&amp;VAR:RELITEM=RP&amp;VAR:CURRENCY=&amp;VAR:CURRSOURCE=EXSH","ARE&amp;VAR:NATFREQ=QUARTERLY&amp;VAR:RFIELD=FINALIZED&amp;VAR:DB_TYPE=&amp;VAR:UNITS=M&amp;window=popup&amp;width=450&amp;height=300&amp;START_MAXIMIZED=FALSE"}</definedName>
    <definedName name="_103__FDSAUDITLINK__" hidden="1">{"fdsup://IBCentral/FAT Viewer?action=UPDATE&amp;creator=factset&amp;DOC_NAME=fat:reuters_qtrly_source_window.fat&amp;display_string=Audit&amp;DYN_ARGS=TRUE&amp;VAR:ID1=527343&amp;VAR:RCODE=DSTT&amp;VAR:SDATE=20060999&amp;VAR:FREQ=Quarterly&amp;VAR:RELITEM=RP&amp;VAR:CURRENCY=&amp;VAR:CURRSOURCE=EXSH","ARE&amp;VAR:NATFREQ=QUARTERLY&amp;VAR:RFIELD=FINALIZED&amp;VAR:DB_TYPE=&amp;VAR:UNITS=M&amp;window=popup&amp;width=450&amp;height=300&amp;START_MAXIMIZED=FALSE"}</definedName>
    <definedName name="_104__FDSAUDITLINK__" hidden="1">{"fdsup://IBCentral/FAT Viewer?action=UPDATE&amp;creator=factset&amp;DOC_NAME=fat:reuters_qtrly_source_window.fat&amp;display_string=Audit&amp;DYN_ARGS=TRUE&amp;VAR:ID1=527343&amp;VAR:RCODE=DSTT&amp;VAR:SDATE=20060699&amp;VAR:FREQ=Quarterly&amp;VAR:RELITEM=RP&amp;VAR:CURRENCY=&amp;VAR:CURRSOURCE=EXSH","ARE&amp;VAR:NATFREQ=QUARTERLY&amp;VAR:RFIELD=FINALIZED&amp;VAR:DB_TYPE=&amp;VAR:UNITS=M&amp;window=popup&amp;width=450&amp;height=300&amp;START_MAXIMIZED=FALSE"}</definedName>
    <definedName name="_105__FDSAUDITLINK__" hidden="1">{"fdsup://IBCentral/FAT Viewer?action=UPDATE&amp;creator=factset&amp;DOC_NAME=fat:reuters_qtrly_source_window.fat&amp;display_string=Audit&amp;DYN_ARGS=TRUE&amp;VAR:ID1=527343&amp;VAR:RCODE=DSTT&amp;VAR:SDATE=20060399&amp;VAR:FREQ=Quarterly&amp;VAR:RELITEM=RP&amp;VAR:CURRENCY=&amp;VAR:CURRSOURCE=EXSH","ARE&amp;VAR:NATFREQ=QUARTERLY&amp;VAR:RFIELD=FINALIZED&amp;VAR:DB_TYPE=&amp;VAR:UNITS=M&amp;window=popup&amp;width=450&amp;height=300&amp;START_MAXIMIZED=FALSE"}</definedName>
    <definedName name="_106__FDSAUDITLINK__" hidden="1">{"fdsup://IBCentral/FAT Viewer?action=UPDATE&amp;creator=factset&amp;DOC_NAME=fat:reuters_qtrly_source_window.fat&amp;display_string=Audit&amp;DYN_ARGS=TRUE&amp;VAR:ID1=527343&amp;VAR:RCODE=DSTT&amp;VAR:SDATE=20051299&amp;VAR:FREQ=Quarterly&amp;VAR:RELITEM=RP&amp;VAR:CURRENCY=&amp;VAR:CURRSOURCE=EXSH","ARE&amp;VAR:NATFREQ=QUARTERLY&amp;VAR:RFIELD=FINALIZED&amp;VAR:DB_TYPE=&amp;VAR:UNITS=M&amp;window=popup&amp;width=450&amp;height=300&amp;START_MAXIMIZED=FALSE"}</definedName>
    <definedName name="_107__FDSAUDITLINK__" hidden="1">{"fdsup://IBCentral/FAT Viewer?action=UPDATE&amp;creator=factset&amp;DOC_NAME=fat:reuters_qtrly_source_window.fat&amp;display_string=Audit&amp;DYN_ARGS=TRUE&amp;VAR:ID1=527343&amp;VAR:RCODE=DSTT&amp;VAR:SDATE=20050999&amp;VAR:FREQ=Quarterly&amp;VAR:RELITEM=RP&amp;VAR:CURRENCY=&amp;VAR:CURRSOURCE=EXSH","ARE&amp;VAR:NATFREQ=QUARTERLY&amp;VAR:RFIELD=FINALIZED&amp;VAR:DB_TYPE=&amp;VAR:UNITS=M&amp;window=popup&amp;width=450&amp;height=300&amp;START_MAXIMIZED=FALSE"}</definedName>
    <definedName name="_108__FDSAUDITLINK__" hidden="1">{"fdsup://IBCentral/FAT Viewer?action=UPDATE&amp;creator=factset&amp;DOC_NAME=fat:reuters_qtrly_source_window.fat&amp;display_string=Audit&amp;DYN_ARGS=TRUE&amp;VAR:ID1=527343&amp;VAR:RCODE=DSTT&amp;VAR:SDATE=20050699&amp;VAR:FREQ=Quarterly&amp;VAR:RELITEM=RP&amp;VAR:CURRENCY=&amp;VAR:CURRSOURCE=EXSH","ARE&amp;VAR:NATFREQ=QUARTERLY&amp;VAR:RFIELD=FINALIZED&amp;VAR:DB_TYPE=&amp;VAR:UNITS=M&amp;window=popup&amp;width=450&amp;height=300&amp;START_MAXIMIZED=FALSE"}</definedName>
    <definedName name="_109__FDSAUDITLINK__" hidden="1">{"fdsup://IBCentral/FAT Viewer?action=UPDATE&amp;creator=factset&amp;DOC_NAME=fat:reuters_qtrly_source_window.fat&amp;display_string=Audit&amp;DYN_ARGS=TRUE&amp;VAR:ID1=527343&amp;VAR:RCODE=DSTT&amp;VAR:SDATE=20050399&amp;VAR:FREQ=Quarterly&amp;VAR:RELITEM=RP&amp;VAR:CURRENCY=&amp;VAR:CURRSOURCE=EXSH","ARE&amp;VAR:NATFREQ=QUARTERLY&amp;VAR:RFIELD=FINALIZED&amp;VAR:DB_TYPE=&amp;VAR:UNITS=M&amp;window=popup&amp;width=450&amp;height=300&amp;START_MAXIMIZED=FALSE"}</definedName>
    <definedName name="_11__123Graph_ACHART_112" hidden="1">[10]Menu!$D$17:$M$17</definedName>
    <definedName name="_11__FDSAUDITLINK__" hidden="1">{"fdsup://IBCentral/FAT Viewer?action=UPDATE&amp;creator=factset&amp;DOC_NAME=fat:reuters_qtrly_source_window.fat&amp;display_string=Audit&amp;DYN_ARGS=TRUE&amp;VAR:ID1=527343&amp;VAR:RCODE=LMIN&amp;VAR:SDATE=20080399&amp;VAR:FREQ=Quarterly&amp;VAR:RELITEM=RP&amp;VAR:CURRENCY=&amp;VAR:CURRSOURCE=EXSH","ARE&amp;VAR:NATFREQ=QUARTERLY&amp;VAR:RFIELD=FINALIZED&amp;VAR:DB_TYPE=&amp;VAR:UNITS=M&amp;window=popup&amp;width=450&amp;height=300&amp;START_MAXIMIZED=FALSE"}</definedName>
    <definedName name="_110__FDSAUDITLINK__" hidden="1">{"fdsup://IBCentral/FAT Viewer?action=UPDATE&amp;creator=factset&amp;DOC_NAME=fat:reuters_qtrly_source_window.fat&amp;display_string=Audit&amp;DYN_ARGS=TRUE&amp;VAR:ID1=527343&amp;VAR:RCODE=DSTT&amp;VAR:SDATE=20041299&amp;VAR:FREQ=Quarterly&amp;VAR:RELITEM=RP&amp;VAR:CURRENCY=&amp;VAR:CURRSOURCE=EXSH","ARE&amp;VAR:NATFREQ=QUARTERLY&amp;VAR:RFIELD=FINALIZED&amp;VAR:DB_TYPE=&amp;VAR:UNITS=M&amp;window=popup&amp;width=450&amp;height=300&amp;START_MAXIMIZED=FALSE"}</definedName>
    <definedName name="_111__FDSAUDITLINK__" hidden="1">{"fdsup://IBCentral/FAT Viewer?action=UPDATE&amp;creator=factset&amp;DOC_NAME=fat:reuters_qtrly_source_window.fat&amp;display_string=Audit&amp;DYN_ARGS=TRUE&amp;VAR:ID1=527343&amp;VAR:RCODE=DSTT&amp;VAR:SDATE=20040999&amp;VAR:FREQ=Quarterly&amp;VAR:RELITEM=RP&amp;VAR:CURRENCY=&amp;VAR:CURRSOURCE=EXSH","ARE&amp;VAR:NATFREQ=QUARTERLY&amp;VAR:RFIELD=FINALIZED&amp;VAR:DB_TYPE=&amp;VAR:UNITS=M&amp;window=popup&amp;width=450&amp;height=300&amp;START_MAXIMIZED=FALSE"}</definedName>
    <definedName name="_112__FDSAUDITLINK__" hidden="1">{"fdsup://IBCentral/FAT Viewer?action=UPDATE&amp;creator=factset&amp;DOC_NAME=fat:reuters_qtrly_source_window.fat&amp;display_string=Audit&amp;DYN_ARGS=TRUE&amp;VAR:ID1=527343&amp;VAR:RCODE=DSTT&amp;VAR:SDATE=20040699&amp;VAR:FREQ=Quarterly&amp;VAR:RELITEM=RP&amp;VAR:CURRENCY=&amp;VAR:CURRSOURCE=EXSH","ARE&amp;VAR:NATFREQ=QUARTERLY&amp;VAR:RFIELD=FINALIZED&amp;VAR:DB_TYPE=&amp;VAR:UNITS=M&amp;window=popup&amp;width=450&amp;height=300&amp;START_MAXIMIZED=FALSE"}</definedName>
    <definedName name="_113__FDSAUDITLINK__" hidden="1">{"fdsup://IBCentral/FAT Viewer?action=UPDATE&amp;creator=factset&amp;DOC_NAME=fat:reuters_qtrly_source_window.fat&amp;display_string=Audit&amp;DYN_ARGS=TRUE&amp;VAR:ID1=527343&amp;VAR:RCODE=DSTT&amp;VAR:SDATE=20040399&amp;VAR:FREQ=Quarterly&amp;VAR:RELITEM=RP&amp;VAR:CURRENCY=&amp;VAR:CURRSOURCE=EXSH","ARE&amp;VAR:NATFREQ=QUARTERLY&amp;VAR:RFIELD=FINALIZED&amp;VAR:DB_TYPE=&amp;VAR:UNITS=M&amp;window=popup&amp;width=450&amp;height=300&amp;START_MAXIMIZED=FALSE"}</definedName>
    <definedName name="_114__FDSAUDITLINK__" hidden="1">{"fdsup://IBCentral/FAT Viewer?action=UPDATE&amp;creator=factset&amp;DOC_NAME=fat:reuters_qtrly_source_window.fat&amp;display_string=Audit&amp;DYN_ARGS=TRUE&amp;VAR:ID1=527343&amp;VAR:RCODE=DSTT&amp;VAR:SDATE=20031299&amp;VAR:FREQ=Quarterly&amp;VAR:RELITEM=RP&amp;VAR:CURRENCY=&amp;VAR:CURRSOURCE=EXSH","ARE&amp;VAR:NATFREQ=QUARTERLY&amp;VAR:RFIELD=FINALIZED&amp;VAR:DB_TYPE=&amp;VAR:UNITS=M&amp;window=popup&amp;width=450&amp;height=300&amp;START_MAXIMIZED=FALSE"}</definedName>
    <definedName name="_115__FDSAUDITLINK__" hidden="1">{"fdsup://IBCentral/FAT Viewer?action=UPDATE&amp;creator=factset&amp;DOC_NAME=fat:reuters_qtrly_source_window.fat&amp;display_string=Audit&amp;DYN_ARGS=TRUE&amp;VAR:ID1=527343&amp;VAR:RCODE=DSTT&amp;VAR:SDATE=20030999&amp;VAR:FREQ=Quarterly&amp;VAR:RELITEM=RP&amp;VAR:CURRENCY=&amp;VAR:CURRSOURCE=EXSH","ARE&amp;VAR:NATFREQ=QUARTERLY&amp;VAR:RFIELD=FINALIZED&amp;VAR:DB_TYPE=&amp;VAR:UNITS=M&amp;window=popup&amp;width=450&amp;height=300&amp;START_MAXIMIZED=FALSE"}</definedName>
    <definedName name="_116__FDSAUDITLINK__" hidden="1">{"fdsup://IBCentral/FAT Viewer?action=UPDATE&amp;creator=factset&amp;DOC_NAME=fat:reuters_qtrly_source_window.fat&amp;display_string=Audit&amp;DYN_ARGS=TRUE&amp;VAR:ID1=527343&amp;VAR:RCODE=DSTT&amp;VAR:SDATE=20030699&amp;VAR:FREQ=Quarterly&amp;VAR:RELITEM=RP&amp;VAR:CURRENCY=&amp;VAR:CURRSOURCE=EXSH","ARE&amp;VAR:NATFREQ=QUARTERLY&amp;VAR:RFIELD=FINALIZED&amp;VAR:DB_TYPE=&amp;VAR:UNITS=M&amp;window=popup&amp;width=450&amp;height=300&amp;START_MAXIMIZED=FALSE"}</definedName>
    <definedName name="_117__FDSAUDITLINK__" hidden="1">{"fdsup://IBCentral/FAT Viewer?action=UPDATE&amp;creator=factset&amp;DOC_NAME=fat:reuters_qtrly_source_window.fat&amp;display_string=Audit&amp;DYN_ARGS=TRUE&amp;VAR:ID1=527343&amp;VAR:RCODE=DSTT&amp;VAR:SDATE=20030399&amp;VAR:FREQ=Quarterly&amp;VAR:RELITEM=RP&amp;VAR:CURRENCY=&amp;VAR:CURRSOURCE=EXSH","ARE&amp;VAR:NATFREQ=QUARTERLY&amp;VAR:RFIELD=FINALIZED&amp;VAR:DB_TYPE=&amp;VAR:UNITS=M&amp;window=popup&amp;width=450&amp;height=300&amp;START_MAXIMIZED=FALSE"}</definedName>
    <definedName name="_118__FDSAUDITLINK__" hidden="1">{"fdsup://IBCentral/FAT Viewer?action=UPDATE&amp;creator=factset&amp;DOC_NAME=fat:reuters_qtrly_source_window.fat&amp;display_string=Audit&amp;DYN_ARGS=TRUE&amp;VAR:ID1=527343&amp;VAR:RCODE=DSTT&amp;VAR:SDATE=20021299&amp;VAR:FREQ=Quarterly&amp;VAR:RELITEM=RP&amp;VAR:CURRENCY=&amp;VAR:CURRSOURCE=EXSH","ARE&amp;VAR:NATFREQ=QUARTERLY&amp;VAR:RFIELD=FINALIZED&amp;VAR:DB_TYPE=&amp;VAR:UNITS=M&amp;window=popup&amp;width=450&amp;height=300&amp;START_MAXIMIZED=FALSE"}</definedName>
    <definedName name="_119__FDSAUDITLINK__" hidden="1">{"fdsup://IBCentral/FAT Viewer?action=UPDATE&amp;creator=factset&amp;DOC_NAME=fat:reuters_qtrly_source_window.fat&amp;display_string=Audit&amp;DYN_ARGS=TRUE&amp;VAR:ID1=527343&amp;VAR:RCODE=DSTT&amp;VAR:SDATE=20020999&amp;VAR:FREQ=Quarterly&amp;VAR:RELITEM=RP&amp;VAR:CURRENCY=&amp;VAR:CURRSOURCE=EXSH","ARE&amp;VAR:NATFREQ=QUARTERLY&amp;VAR:RFIELD=FINALIZED&amp;VAR:DB_TYPE=&amp;VAR:UNITS=M&amp;window=popup&amp;width=450&amp;height=300&amp;START_MAXIMIZED=FALSE"}</definedName>
    <definedName name="_12__123Graph_AChart_1A" hidden="1">#REF!</definedName>
    <definedName name="_12__123Graph_LBL_AMKT_YTD" hidden="1">[6]SALES!#REF!</definedName>
    <definedName name="_12__FDSAUDITLINK__" hidden="1">{"fdsup://IBCentral/FAT Viewer?action=UPDATE&amp;creator=factset&amp;DOC_NAME=fat:reuters_qtrly_source_window.fat&amp;display_string=Audit&amp;DYN_ARGS=TRUE&amp;VAR:ID1=527343&amp;VAR:RCODE=LMIN&amp;VAR:SDATE=20071299&amp;VAR:FREQ=Quarterly&amp;VAR:RELITEM=RP&amp;VAR:CURRENCY=&amp;VAR:CURRSOURCE=EXSH","ARE&amp;VAR:NATFREQ=QUARTERLY&amp;VAR:RFIELD=FINALIZED&amp;VAR:DB_TYPE=&amp;VAR:UNITS=M&amp;window=popup&amp;width=450&amp;height=300&amp;START_MAXIMIZED=FALSE"}</definedName>
    <definedName name="_120__FDSAUDITLINK__" hidden="1">{"fdsup://IBCentral/FAT Viewer?action=UPDATE&amp;creator=factset&amp;DOC_NAME=fat:reuters_qtrly_source_window.fat&amp;display_string=Audit&amp;DYN_ARGS=TRUE&amp;VAR:ID1=527343&amp;VAR:RCODE=DSTT&amp;VAR:SDATE=20020699&amp;VAR:FREQ=Quarterly&amp;VAR:RELITEM=RP&amp;VAR:CURRENCY=&amp;VAR:CURRSOURCE=EXSH","ARE&amp;VAR:NATFREQ=QUARTERLY&amp;VAR:RFIELD=FINALIZED&amp;VAR:DB_TYPE=&amp;VAR:UNITS=M&amp;window=popup&amp;width=450&amp;height=300&amp;START_MAXIMIZED=FALSE"}</definedName>
    <definedName name="_121__FDSAUDITLINK__" hidden="1">{"fdsup://IBCentral/FAT Viewer?action=UPDATE&amp;creator=factset&amp;DOC_NAME=fat:reuters_qtrly_source_window.fat&amp;display_string=Audit&amp;DYN_ARGS=TRUE&amp;VAR:ID1=527343&amp;VAR:RCODE=DSTT&amp;VAR:SDATE=20020399&amp;VAR:FREQ=Quarterly&amp;VAR:RELITEM=RP&amp;VAR:CURRENCY=&amp;VAR:CURRSOURCE=EXSH","ARE&amp;VAR:NATFREQ=QUARTERLY&amp;VAR:RFIELD=FINALIZED&amp;VAR:DB_TYPE=&amp;VAR:UNITS=M&amp;window=popup&amp;width=450&amp;height=300&amp;START_MAXIMIZED=FALSE"}</definedName>
    <definedName name="_122__FDSAUDITLINK__" hidden="1">{"fdsup://IBCentral/FAT Viewer?action=UPDATE&amp;creator=factset&amp;DOC_NAME=fat:reuters_qtrly_source_window.fat&amp;display_string=Audit&amp;DYN_ARGS=TRUE&amp;VAR:ID1=527343&amp;VAR:RCODE=DSTT&amp;VAR:SDATE=20011299&amp;VAR:FREQ=Quarterly&amp;VAR:RELITEM=RP&amp;VAR:CURRENCY=&amp;VAR:CURRSOURCE=EXSH","ARE&amp;VAR:NATFREQ=QUARTERLY&amp;VAR:RFIELD=FINALIZED&amp;VAR:DB_TYPE=&amp;VAR:UNITS=M&amp;window=popup&amp;width=450&amp;height=300&amp;START_MAXIMIZED=FALSE"}</definedName>
    <definedName name="_123__FDSAUDITLINK__" hidden="1">{"fdsup://IBCentral/FAT Viewer?action=UPDATE&amp;creator=factset&amp;DOC_NAME=fat:reuters_qtrly_source_window.fat&amp;display_string=Audit&amp;DYN_ARGS=TRUE&amp;VAR:ID1=527343&amp;VAR:RCODE=DSTT&amp;VAR:SDATE=20010999&amp;VAR:FREQ=Quarterly&amp;VAR:RELITEM=RP&amp;VAR:CURRENCY=&amp;VAR:CURRSOURCE=EXSH","ARE&amp;VAR:NATFREQ=QUARTERLY&amp;VAR:RFIELD=FINALIZED&amp;VAR:DB_TYPE=&amp;VAR:UNITS=M&amp;window=popup&amp;width=450&amp;height=300&amp;START_MAXIMIZED=FALSE"}</definedName>
    <definedName name="_123Graph__x" hidden="1">[11]損益分岐点!#REF!</definedName>
    <definedName name="_123Graph_X" hidden="1">[11]損益分岐点!#REF!</definedName>
    <definedName name="_124__FDSAUDITLINK__" hidden="1">{"fdsup://IBCentral/FAT Viewer?action=UPDATE&amp;creator=factset&amp;DOC_NAME=fat:reuters_qtrly_source_window.fat&amp;display_string=Audit&amp;DYN_ARGS=TRUE&amp;VAR:ID1=527343&amp;VAR:RCODE=DSTT&amp;VAR:SDATE=20010699&amp;VAR:FREQ=Quarterly&amp;VAR:RELITEM=RP&amp;VAR:CURRENCY=&amp;VAR:CURRSOURCE=EXSH","ARE&amp;VAR:NATFREQ=QUARTERLY&amp;VAR:RFIELD=FINALIZED&amp;VAR:DB_TYPE=&amp;VAR:UNITS=M&amp;window=popup&amp;width=450&amp;height=300&amp;START_MAXIMIZED=FALSE"}</definedName>
    <definedName name="_125__FDSAUDITLINK__" hidden="1">{"fdsup://IBCentral/FAT Viewer?action=UPDATE&amp;creator=factset&amp;DOC_NAME=fat:reuters_qtrly_source_window.fat&amp;display_string=Audit&amp;DYN_ARGS=TRUE&amp;VAR:ID1=527343&amp;VAR:RCODE=DSTT&amp;VAR:SDATE=20010399&amp;VAR:FREQ=Quarterly&amp;VAR:RELITEM=RP&amp;VAR:CURRENCY=&amp;VAR:CURRSOURCE=EXSH","ARE&amp;VAR:NATFREQ=QUARTERLY&amp;VAR:RFIELD=FINALIZED&amp;VAR:DB_TYPE=&amp;VAR:UNITS=M&amp;window=popup&amp;width=450&amp;height=300&amp;START_MAXIMIZED=FALSE"}</definedName>
    <definedName name="_126__FDSAUDITLINK__" hidden="1">{"fdsup://IBCentral/FAT Viewer?action=UPDATE&amp;creator=factset&amp;DOC_NAME=fat:reuters_qtrly_source_window.fat&amp;display_string=Audit&amp;DYN_ARGS=TRUE&amp;VAR:ID1=527343&amp;VAR:RCODE=DSTT&amp;VAR:SDATE=20001299&amp;VAR:FREQ=Quarterly&amp;VAR:RELITEM=RP&amp;VAR:CURRENCY=&amp;VAR:CURRSOURCE=EXSH","ARE&amp;VAR:NATFREQ=QUARTERLY&amp;VAR:RFIELD=FINALIZED&amp;VAR:DB_TYPE=&amp;VAR:UNITS=M&amp;window=popup&amp;width=450&amp;height=300&amp;START_MAXIMIZED=FALSE"}</definedName>
    <definedName name="_127__FDSAUDITLINK__" hidden="1">{"fdsup://IBCentral/FAT Viewer?action=UPDATE&amp;creator=factset&amp;DOC_NAME=fat:reuters_qtrly_source_window.fat&amp;display_string=Audit&amp;DYN_ARGS=TRUE&amp;VAR:ID1=527343&amp;VAR:RCODE=DSTT&amp;VAR:SDATE=20000999&amp;VAR:FREQ=Quarterly&amp;VAR:RELITEM=RP&amp;VAR:CURRENCY=&amp;VAR:CURRSOURCE=EXSH","ARE&amp;VAR:NATFREQ=QUARTERLY&amp;VAR:RFIELD=FINALIZED&amp;VAR:DB_TYPE=&amp;VAR:UNITS=M&amp;window=popup&amp;width=450&amp;height=300&amp;START_MAXIMIZED=FALSE"}</definedName>
    <definedName name="_128__FDSAUDITLINK__" hidden="1">{"fdsup://IBCentral/FAT Viewer?action=UPDATE&amp;creator=factset&amp;DOC_NAME=fat:reuters_qtrly_source_window.fat&amp;display_string=Audit&amp;DYN_ARGS=TRUE&amp;VAR:ID1=527343&amp;VAR:RCODE=DSTT&amp;VAR:SDATE=20000699&amp;VAR:FREQ=Quarterly&amp;VAR:RELITEM=RP&amp;VAR:CURRENCY=&amp;VAR:CURRSOURCE=EXSH","ARE&amp;VAR:NATFREQ=QUARTERLY&amp;VAR:RFIELD=FINALIZED&amp;VAR:DB_TYPE=&amp;VAR:UNITS=M&amp;window=popup&amp;width=450&amp;height=300&amp;START_MAXIMIZED=FALSE"}</definedName>
    <definedName name="_129__FDSAUDITLINK__" hidden="1">{"fdsup://IBCentral/FAT Viewer?action=UPDATE&amp;creator=factset&amp;DOC_NAME=fat:reuters_qtrly_source_window.fat&amp;display_string=Audit&amp;DYN_ARGS=TRUE&amp;VAR:ID1=527343&amp;VAR:RCODE=DSTT&amp;VAR:SDATE=20000399&amp;VAR:FREQ=Quarterly&amp;VAR:RELITEM=RP&amp;VAR:CURRENCY=&amp;VAR:CURRSOURCE=EXSH","ARE&amp;VAR:NATFREQ=QUARTERLY&amp;VAR:RFIELD=FINALIZED&amp;VAR:DB_TYPE=&amp;VAR:UNITS=M&amp;window=popup&amp;width=450&amp;height=300&amp;START_MAXIMIZED=FALSE"}</definedName>
    <definedName name="_13__123Graph_ACHART_26" hidden="1">[10]Menu!$D$83:$M$83</definedName>
    <definedName name="_13__FDSAUDITLINK__" hidden="1">{"fdsup://IBCentral/FAT Viewer?action=UPDATE&amp;creator=factset&amp;DOC_NAME=fat:reuters_qtrly_source_window.fat&amp;display_string=Audit&amp;DYN_ARGS=TRUE&amp;VAR:ID1=527343&amp;VAR:RCODE=LMIN&amp;VAR:SDATE=20070999&amp;VAR:FREQ=Quarterly&amp;VAR:RELITEM=RP&amp;VAR:CURRENCY=&amp;VAR:CURRSOURCE=EXSH","ARE&amp;VAR:NATFREQ=QUARTERLY&amp;VAR:RFIELD=FINALIZED&amp;VAR:DB_TYPE=&amp;VAR:UNITS=M&amp;window=popup&amp;width=450&amp;height=300&amp;START_MAXIMIZED=FALSE"}</definedName>
    <definedName name="_130__FDSAUDITLINK__" hidden="1">{"fdsup://IBCentral/FAT Viewer?action=UPDATE&amp;creator=factset&amp;DOC_NAME=fat:reuters_qtrly_source_window.fat&amp;display_string=Audit&amp;DYN_ARGS=TRUE&amp;VAR:ID1=527343&amp;VAR:RCODE=SCSI&amp;VAR:SDATE=20100999&amp;VAR:FREQ=Quarterly&amp;VAR:RELITEM=RP&amp;VAR:CURRENCY=&amp;VAR:CURRSOURCE=EXSH","ARE&amp;VAR:NATFREQ=QUARTERLY&amp;VAR:RFIELD=FINALIZED&amp;VAR:DB_TYPE=&amp;VAR:UNITS=M&amp;window=popup&amp;width=450&amp;height=300&amp;START_MAXIMIZED=FALSE"}</definedName>
    <definedName name="_131__FDSAUDITLINK__" hidden="1">{"fdsup://IBCentral/FAT Viewer?action=UPDATE&amp;creator=factset&amp;DOC_NAME=fat:reuters_qtrly_source_window.fat&amp;display_string=Audit&amp;DYN_ARGS=TRUE&amp;VAR:ID1=527343&amp;VAR:RCODE=SCSI&amp;VAR:SDATE=20100699&amp;VAR:FREQ=Quarterly&amp;VAR:RELITEM=RP&amp;VAR:CURRENCY=&amp;VAR:CURRSOURCE=EXSH","ARE&amp;VAR:NATFREQ=QUARTERLY&amp;VAR:RFIELD=FINALIZED&amp;VAR:DB_TYPE=&amp;VAR:UNITS=M&amp;window=popup&amp;width=450&amp;height=300&amp;START_MAXIMIZED=FALSE"}</definedName>
    <definedName name="_132__FDSAUDITLINK__" hidden="1">{"fdsup://IBCentral/FAT Viewer?action=UPDATE&amp;creator=factset&amp;DOC_NAME=fat:reuters_qtrly_source_window.fat&amp;display_string=Audit&amp;DYN_ARGS=TRUE&amp;VAR:ID1=527343&amp;VAR:RCODE=SCSI&amp;VAR:SDATE=20100399&amp;VAR:FREQ=Quarterly&amp;VAR:RELITEM=RP&amp;VAR:CURRENCY=&amp;VAR:CURRSOURCE=EXSH","ARE&amp;VAR:NATFREQ=QUARTERLY&amp;VAR:RFIELD=FINALIZED&amp;VAR:DB_TYPE=&amp;VAR:UNITS=M&amp;window=popup&amp;width=450&amp;height=300&amp;START_MAXIMIZED=FALSE"}</definedName>
    <definedName name="_133__FDSAUDITLINK__" hidden="1">{"fdsup://IBCentral/FAT Viewer?action=UPDATE&amp;creator=factset&amp;DOC_NAME=fat:reuters_qtrly_source_window.fat&amp;display_string=Audit&amp;DYN_ARGS=TRUE&amp;VAR:ID1=527343&amp;VAR:RCODE=SCSI&amp;VAR:SDATE=20091299&amp;VAR:FREQ=Quarterly&amp;VAR:RELITEM=RP&amp;VAR:CURRENCY=&amp;VAR:CURRSOURCE=EXSH","ARE&amp;VAR:NATFREQ=QUARTERLY&amp;VAR:RFIELD=FINALIZED&amp;VAR:DB_TYPE=&amp;VAR:UNITS=M&amp;window=popup&amp;width=450&amp;height=300&amp;START_MAXIMIZED=FALSE"}</definedName>
    <definedName name="_134__FDSAUDITLINK__" hidden="1">{"fdsup://IBCentral/FAT Viewer?action=UPDATE&amp;creator=factset&amp;DOC_NAME=fat:reuters_qtrly_source_window.fat&amp;display_string=Audit&amp;DYN_ARGS=TRUE&amp;VAR:ID1=527343&amp;VAR:RCODE=SCSI&amp;VAR:SDATE=20090999&amp;VAR:FREQ=Quarterly&amp;VAR:RELITEM=RP&amp;VAR:CURRENCY=&amp;VAR:CURRSOURCE=EXSH","ARE&amp;VAR:NATFREQ=QUARTERLY&amp;VAR:RFIELD=FINALIZED&amp;VAR:DB_TYPE=&amp;VAR:UNITS=M&amp;window=popup&amp;width=450&amp;height=300&amp;START_MAXIMIZED=FALSE"}</definedName>
    <definedName name="_135__FDSAUDITLINK__" hidden="1">{"fdsup://IBCentral/FAT Viewer?action=UPDATE&amp;creator=factset&amp;DOC_NAME=fat:reuters_qtrly_source_window.fat&amp;display_string=Audit&amp;DYN_ARGS=TRUE&amp;VAR:ID1=527343&amp;VAR:RCODE=SCSI&amp;VAR:SDATE=20090699&amp;VAR:FREQ=Quarterly&amp;VAR:RELITEM=RP&amp;VAR:CURRENCY=&amp;VAR:CURRSOURCE=EXSH","ARE&amp;VAR:NATFREQ=QUARTERLY&amp;VAR:RFIELD=FINALIZED&amp;VAR:DB_TYPE=&amp;VAR:UNITS=M&amp;window=popup&amp;width=450&amp;height=300&amp;START_MAXIMIZED=FALSE"}</definedName>
    <definedName name="_136__FDSAUDITLINK__" hidden="1">{"fdsup://IBCentral/FAT Viewer?action=UPDATE&amp;creator=factset&amp;DOC_NAME=fat:reuters_qtrly_source_window.fat&amp;display_string=Audit&amp;DYN_ARGS=TRUE&amp;VAR:ID1=527343&amp;VAR:RCODE=SCSI&amp;VAR:SDATE=20090399&amp;VAR:FREQ=Quarterly&amp;VAR:RELITEM=RP&amp;VAR:CURRENCY=&amp;VAR:CURRSOURCE=EXSH","ARE&amp;VAR:NATFREQ=QUARTERLY&amp;VAR:RFIELD=FINALIZED&amp;VAR:DB_TYPE=&amp;VAR:UNITS=M&amp;window=popup&amp;width=450&amp;height=300&amp;START_MAXIMIZED=FALSE"}</definedName>
    <definedName name="_137__FDSAUDITLINK__" hidden="1">{"fdsup://IBCentral/FAT Viewer?action=UPDATE&amp;creator=factset&amp;DOC_NAME=fat:reuters_qtrly_source_window.fat&amp;display_string=Audit&amp;DYN_ARGS=TRUE&amp;VAR:ID1=527343&amp;VAR:RCODE=SCSI&amp;VAR:SDATE=20081299&amp;VAR:FREQ=Quarterly&amp;VAR:RELITEM=RP&amp;VAR:CURRENCY=&amp;VAR:CURRSOURCE=EXSH","ARE&amp;VAR:NATFREQ=QUARTERLY&amp;VAR:RFIELD=FINALIZED&amp;VAR:DB_TYPE=&amp;VAR:UNITS=M&amp;window=popup&amp;width=450&amp;height=300&amp;START_MAXIMIZED=FALSE"}</definedName>
    <definedName name="_138__FDSAUDITLINK__" hidden="1">{"fdsup://IBCentral/FAT Viewer?action=UPDATE&amp;creator=factset&amp;DOC_NAME=fat:reuters_qtrly_source_window.fat&amp;display_string=Audit&amp;DYN_ARGS=TRUE&amp;VAR:ID1=527343&amp;VAR:RCODE=SCSI&amp;VAR:SDATE=20080999&amp;VAR:FREQ=Quarterly&amp;VAR:RELITEM=RP&amp;VAR:CURRENCY=&amp;VAR:CURRSOURCE=EXSH","ARE&amp;VAR:NATFREQ=QUARTERLY&amp;VAR:RFIELD=FINALIZED&amp;VAR:DB_TYPE=&amp;VAR:UNITS=M&amp;window=popup&amp;width=450&amp;height=300&amp;START_MAXIMIZED=FALSE"}</definedName>
    <definedName name="_139__FDSAUDITLINK__" hidden="1">{"fdsup://IBCentral/FAT Viewer?action=UPDATE&amp;creator=factset&amp;DOC_NAME=fat:reuters_qtrly_source_window.fat&amp;display_string=Audit&amp;DYN_ARGS=TRUE&amp;VAR:ID1=527343&amp;VAR:RCODE=SCSI&amp;VAR:SDATE=20080699&amp;VAR:FREQ=Quarterly&amp;VAR:RELITEM=RP&amp;VAR:CURRENCY=&amp;VAR:CURRSOURCE=EXSH","ARE&amp;VAR:NATFREQ=QUARTERLY&amp;VAR:RFIELD=FINALIZED&amp;VAR:DB_TYPE=&amp;VAR:UNITS=M&amp;window=popup&amp;width=450&amp;height=300&amp;START_MAXIMIZED=FALSE"}</definedName>
    <definedName name="_14__123Graph_ACHART_29" hidden="1">[10]Menu!#REF!</definedName>
    <definedName name="_14__123Graph_LBL_BMKT_MONTH" hidden="1">[6]SALES!#REF!</definedName>
    <definedName name="_14__FDSAUDITLINK__" hidden="1">{"fdsup://IBCentral/FAT Viewer?action=UPDATE&amp;creator=factset&amp;DOC_NAME=fat:reuters_qtrly_source_window.fat&amp;display_string=Audit&amp;DYN_ARGS=TRUE&amp;VAR:ID1=527343&amp;VAR:RCODE=LMIN&amp;VAR:SDATE=20070699&amp;VAR:FREQ=Quarterly&amp;VAR:RELITEM=RP&amp;VAR:CURRENCY=&amp;VAR:CURRSOURCE=EXSH","ARE&amp;VAR:NATFREQ=QUARTERLY&amp;VAR:RFIELD=FINALIZED&amp;VAR:DB_TYPE=&amp;VAR:UNITS=M&amp;window=popup&amp;width=450&amp;height=300&amp;START_MAXIMIZED=FALSE"}</definedName>
    <definedName name="_140__FDSAUDITLINK__" hidden="1">{"fdsup://IBCentral/FAT Viewer?action=UPDATE&amp;creator=factset&amp;DOC_NAME=fat:reuters_qtrly_source_window.fat&amp;display_string=Audit&amp;DYN_ARGS=TRUE&amp;VAR:ID1=527343&amp;VAR:RCODE=SCSI&amp;VAR:SDATE=20080399&amp;VAR:FREQ=Quarterly&amp;VAR:RELITEM=RP&amp;VAR:CURRENCY=&amp;VAR:CURRSOURCE=EXSH","ARE&amp;VAR:NATFREQ=QUARTERLY&amp;VAR:RFIELD=FINALIZED&amp;VAR:DB_TYPE=&amp;VAR:UNITS=M&amp;window=popup&amp;width=450&amp;height=300&amp;START_MAXIMIZED=FALSE"}</definedName>
    <definedName name="_141__FDSAUDITLINK__" hidden="1">{"fdsup://IBCentral/FAT Viewer?action=UPDATE&amp;creator=factset&amp;DOC_NAME=fat:reuters_qtrly_source_window.fat&amp;display_string=Audit&amp;DYN_ARGS=TRUE&amp;VAR:ID1=527343&amp;VAR:RCODE=SCSI&amp;VAR:SDATE=20071299&amp;VAR:FREQ=Quarterly&amp;VAR:RELITEM=RP&amp;VAR:CURRENCY=&amp;VAR:CURRSOURCE=EXSH","ARE&amp;VAR:NATFREQ=QUARTERLY&amp;VAR:RFIELD=FINALIZED&amp;VAR:DB_TYPE=&amp;VAR:UNITS=M&amp;window=popup&amp;width=450&amp;height=300&amp;START_MAXIMIZED=FALSE"}</definedName>
    <definedName name="_142__FDSAUDITLINK__" hidden="1">{"fdsup://IBCentral/FAT Viewer?action=UPDATE&amp;creator=factset&amp;DOC_NAME=fat:reuters_qtrly_source_window.fat&amp;display_string=Audit&amp;DYN_ARGS=TRUE&amp;VAR:ID1=527343&amp;VAR:RCODE=SCSI&amp;VAR:SDATE=20070999&amp;VAR:FREQ=Quarterly&amp;VAR:RELITEM=RP&amp;VAR:CURRENCY=&amp;VAR:CURRSOURCE=EXSH","ARE&amp;VAR:NATFREQ=QUARTERLY&amp;VAR:RFIELD=FINALIZED&amp;VAR:DB_TYPE=&amp;VAR:UNITS=M&amp;window=popup&amp;width=450&amp;height=300&amp;START_MAXIMIZED=FALSE"}</definedName>
    <definedName name="_143__FDSAUDITLINK__" hidden="1">{"fdsup://IBCentral/FAT Viewer?action=UPDATE&amp;creator=factset&amp;DOC_NAME=fat:reuters_qtrly_source_window.fat&amp;display_string=Audit&amp;DYN_ARGS=TRUE&amp;VAR:ID1=527343&amp;VAR:RCODE=SCSI&amp;VAR:SDATE=20070699&amp;VAR:FREQ=Quarterly&amp;VAR:RELITEM=RP&amp;VAR:CURRENCY=&amp;VAR:CURRSOURCE=EXSH","ARE&amp;VAR:NATFREQ=QUARTERLY&amp;VAR:RFIELD=FINALIZED&amp;VAR:DB_TYPE=&amp;VAR:UNITS=M&amp;window=popup&amp;width=450&amp;height=300&amp;START_MAXIMIZED=FALSE"}</definedName>
    <definedName name="_144__FDSAUDITLINK__" hidden="1">{"fdsup://IBCentral/FAT Viewer?action=UPDATE&amp;creator=factset&amp;DOC_NAME=fat:reuters_qtrly_source_window.fat&amp;display_string=Audit&amp;DYN_ARGS=TRUE&amp;VAR:ID1=527343&amp;VAR:RCODE=SCSI&amp;VAR:SDATE=20070399&amp;VAR:FREQ=Quarterly&amp;VAR:RELITEM=RP&amp;VAR:CURRENCY=&amp;VAR:CURRSOURCE=EXSH","ARE&amp;VAR:NATFREQ=QUARTERLY&amp;VAR:RFIELD=FINALIZED&amp;VAR:DB_TYPE=&amp;VAR:UNITS=M&amp;window=popup&amp;width=450&amp;height=300&amp;START_MAXIMIZED=FALSE"}</definedName>
    <definedName name="_145__FDSAUDITLINK__" hidden="1">{"fdsup://IBCentral/FAT Viewer?action=UPDATE&amp;creator=factset&amp;DOC_NAME=fat:reuters_qtrly_source_window.fat&amp;display_string=Audit&amp;DYN_ARGS=TRUE&amp;VAR:ID1=527343&amp;VAR:RCODE=SCSI&amp;VAR:SDATE=20061299&amp;VAR:FREQ=Quarterly&amp;VAR:RELITEM=RP&amp;VAR:CURRENCY=&amp;VAR:CURRSOURCE=EXSH","ARE&amp;VAR:NATFREQ=QUARTERLY&amp;VAR:RFIELD=FINALIZED&amp;VAR:DB_TYPE=&amp;VAR:UNITS=M&amp;window=popup&amp;width=450&amp;height=300&amp;START_MAXIMIZED=FALSE"}</definedName>
    <definedName name="_146__FDSAUDITLINK__" hidden="1">{"fdsup://IBCentral/FAT Viewer?action=UPDATE&amp;creator=factset&amp;DOC_NAME=fat:reuters_qtrly_source_window.fat&amp;display_string=Audit&amp;DYN_ARGS=TRUE&amp;VAR:ID1=527343&amp;VAR:RCODE=SCSI&amp;VAR:SDATE=20060999&amp;VAR:FREQ=Quarterly&amp;VAR:RELITEM=RP&amp;VAR:CURRENCY=&amp;VAR:CURRSOURCE=EXSH","ARE&amp;VAR:NATFREQ=QUARTERLY&amp;VAR:RFIELD=FINALIZED&amp;VAR:DB_TYPE=&amp;VAR:UNITS=M&amp;window=popup&amp;width=450&amp;height=300&amp;START_MAXIMIZED=FALSE"}</definedName>
    <definedName name="_147__FDSAUDITLINK__" hidden="1">{"fdsup://IBCentral/FAT Viewer?action=UPDATE&amp;creator=factset&amp;DOC_NAME=fat:reuters_qtrly_source_window.fat&amp;display_string=Audit&amp;DYN_ARGS=TRUE&amp;VAR:ID1=527343&amp;VAR:RCODE=SCSI&amp;VAR:SDATE=20060699&amp;VAR:FREQ=Quarterly&amp;VAR:RELITEM=RP&amp;VAR:CURRENCY=&amp;VAR:CURRSOURCE=EXSH","ARE&amp;VAR:NATFREQ=QUARTERLY&amp;VAR:RFIELD=FINALIZED&amp;VAR:DB_TYPE=&amp;VAR:UNITS=M&amp;window=popup&amp;width=450&amp;height=300&amp;START_MAXIMIZED=FALSE"}</definedName>
    <definedName name="_148__FDSAUDITLINK__" hidden="1">{"fdsup://IBCentral/FAT Viewer?action=UPDATE&amp;creator=factset&amp;DOC_NAME=fat:reuters_qtrly_source_window.fat&amp;display_string=Audit&amp;DYN_ARGS=TRUE&amp;VAR:ID1=527343&amp;VAR:RCODE=SCSI&amp;VAR:SDATE=20060399&amp;VAR:FREQ=Quarterly&amp;VAR:RELITEM=RP&amp;VAR:CURRENCY=&amp;VAR:CURRSOURCE=EXSH","ARE&amp;VAR:NATFREQ=QUARTERLY&amp;VAR:RFIELD=FINALIZED&amp;VAR:DB_TYPE=&amp;VAR:UNITS=M&amp;window=popup&amp;width=450&amp;height=300&amp;START_MAXIMIZED=FALSE"}</definedName>
    <definedName name="_149__FDSAUDITLINK__" hidden="1">{"fdsup://IBCentral/FAT Viewer?action=UPDATE&amp;creator=factset&amp;DOC_NAME=fat:reuters_qtrly_source_window.fat&amp;display_string=Audit&amp;DYN_ARGS=TRUE&amp;VAR:ID1=527343&amp;VAR:RCODE=SCSI&amp;VAR:SDATE=20051299&amp;VAR:FREQ=Quarterly&amp;VAR:RELITEM=RP&amp;VAR:CURRENCY=&amp;VAR:CURRSOURCE=EXSH","ARE&amp;VAR:NATFREQ=QUARTERLY&amp;VAR:RFIELD=FINALIZED&amp;VAR:DB_TYPE=&amp;VAR:UNITS=M&amp;window=popup&amp;width=450&amp;height=300&amp;START_MAXIMIZED=FALSE"}</definedName>
    <definedName name="_15__123Graph_AChart_2A" hidden="1">#REF!</definedName>
    <definedName name="_15__FDSAUDITLINK__" hidden="1">{"fdsup://IBCentral/FAT Viewer?action=UPDATE&amp;creator=factset&amp;DOC_NAME=fat:reuters_qtrly_source_window.fat&amp;display_string=Audit&amp;DYN_ARGS=TRUE&amp;VAR:ID1=527343&amp;VAR:RCODE=LMIN&amp;VAR:SDATE=20070399&amp;VAR:FREQ=Quarterly&amp;VAR:RELITEM=RP&amp;VAR:CURRENCY=&amp;VAR:CURRSOURCE=EXSH","ARE&amp;VAR:NATFREQ=QUARTERLY&amp;VAR:RFIELD=FINALIZED&amp;VAR:DB_TYPE=&amp;VAR:UNITS=M&amp;window=popup&amp;width=450&amp;height=300&amp;START_MAXIMIZED=FALSE"}</definedName>
    <definedName name="_150__FDSAUDITLINK__" hidden="1">{"fdsup://IBCentral/FAT Viewer?action=UPDATE&amp;creator=factset&amp;DOC_NAME=fat:reuters_qtrly_source_window.fat&amp;display_string=Audit&amp;DYN_ARGS=TRUE&amp;VAR:ID1=527343&amp;VAR:RCODE=SCSI&amp;VAR:SDATE=20050999&amp;VAR:FREQ=Quarterly&amp;VAR:RELITEM=RP&amp;VAR:CURRENCY=&amp;VAR:CURRSOURCE=EXSH","ARE&amp;VAR:NATFREQ=QUARTERLY&amp;VAR:RFIELD=FINALIZED&amp;VAR:DB_TYPE=&amp;VAR:UNITS=M&amp;window=popup&amp;width=450&amp;height=300&amp;START_MAXIMIZED=FALSE"}</definedName>
    <definedName name="_151__FDSAUDITLINK__" hidden="1">{"fdsup://IBCentral/FAT Viewer?action=UPDATE&amp;creator=factset&amp;DOC_NAME=fat:reuters_qtrly_source_window.fat&amp;display_string=Audit&amp;DYN_ARGS=TRUE&amp;VAR:ID1=527343&amp;VAR:RCODE=SCSI&amp;VAR:SDATE=20050699&amp;VAR:FREQ=Quarterly&amp;VAR:RELITEM=RP&amp;VAR:CURRENCY=&amp;VAR:CURRSOURCE=EXSH","ARE&amp;VAR:NATFREQ=QUARTERLY&amp;VAR:RFIELD=FINALIZED&amp;VAR:DB_TYPE=&amp;VAR:UNITS=M&amp;window=popup&amp;width=450&amp;height=300&amp;START_MAXIMIZED=FALSE"}</definedName>
    <definedName name="_152__FDSAUDITLINK__" hidden="1">{"fdsup://IBCentral/FAT Viewer?action=UPDATE&amp;creator=factset&amp;DOC_NAME=fat:reuters_qtrly_source_window.fat&amp;display_string=Audit&amp;DYN_ARGS=TRUE&amp;VAR:ID1=527343&amp;VAR:RCODE=SCSI&amp;VAR:SDATE=20050399&amp;VAR:FREQ=Quarterly&amp;VAR:RELITEM=RP&amp;VAR:CURRENCY=&amp;VAR:CURRSOURCE=EXSH","ARE&amp;VAR:NATFREQ=QUARTERLY&amp;VAR:RFIELD=FINALIZED&amp;VAR:DB_TYPE=&amp;VAR:UNITS=M&amp;window=popup&amp;width=450&amp;height=300&amp;START_MAXIMIZED=FALSE"}</definedName>
    <definedName name="_153__FDSAUDITLINK__" hidden="1">{"fdsup://IBCentral/FAT Viewer?action=UPDATE&amp;creator=factset&amp;DOC_NAME=fat:reuters_qtrly_source_window.fat&amp;display_string=Audit&amp;DYN_ARGS=TRUE&amp;VAR:ID1=527343&amp;VAR:RCODE=SCSI&amp;VAR:SDATE=20041299&amp;VAR:FREQ=Quarterly&amp;VAR:RELITEM=RP&amp;VAR:CURRENCY=&amp;VAR:CURRSOURCE=EXSH","ARE&amp;VAR:NATFREQ=QUARTERLY&amp;VAR:RFIELD=FINALIZED&amp;VAR:DB_TYPE=&amp;VAR:UNITS=M&amp;window=popup&amp;width=450&amp;height=300&amp;START_MAXIMIZED=FALSE"}</definedName>
    <definedName name="_154__FDSAUDITLINK__" hidden="1">{"fdsup://IBCentral/FAT Viewer?action=UPDATE&amp;creator=factset&amp;DOC_NAME=fat:reuters_qtrly_source_window.fat&amp;display_string=Audit&amp;DYN_ARGS=TRUE&amp;VAR:ID1=527343&amp;VAR:RCODE=SCSI&amp;VAR:SDATE=20040999&amp;VAR:FREQ=Quarterly&amp;VAR:RELITEM=RP&amp;VAR:CURRENCY=&amp;VAR:CURRSOURCE=EXSH","ARE&amp;VAR:NATFREQ=QUARTERLY&amp;VAR:RFIELD=FINALIZED&amp;VAR:DB_TYPE=&amp;VAR:UNITS=M&amp;window=popup&amp;width=450&amp;height=300&amp;START_MAXIMIZED=FALSE"}</definedName>
    <definedName name="_155__FDSAUDITLINK__" hidden="1">{"fdsup://IBCentral/FAT Viewer?action=UPDATE&amp;creator=factset&amp;DOC_NAME=fat:reuters_qtrly_source_window.fat&amp;display_string=Audit&amp;DYN_ARGS=TRUE&amp;VAR:ID1=527343&amp;VAR:RCODE=SCSI&amp;VAR:SDATE=20040699&amp;VAR:FREQ=Quarterly&amp;VAR:RELITEM=RP&amp;VAR:CURRENCY=&amp;VAR:CURRSOURCE=EXSH","ARE&amp;VAR:NATFREQ=QUARTERLY&amp;VAR:RFIELD=FINALIZED&amp;VAR:DB_TYPE=&amp;VAR:UNITS=M&amp;window=popup&amp;width=450&amp;height=300&amp;START_MAXIMIZED=FALSE"}</definedName>
    <definedName name="_156__FDSAUDITLINK__" hidden="1">{"fdsup://IBCentral/FAT Viewer?action=UPDATE&amp;creator=factset&amp;DOC_NAME=fat:reuters_qtrly_source_window.fat&amp;display_string=Audit&amp;DYN_ARGS=TRUE&amp;VAR:ID1=527343&amp;VAR:RCODE=SCSI&amp;VAR:SDATE=20040399&amp;VAR:FREQ=Quarterly&amp;VAR:RELITEM=RP&amp;VAR:CURRENCY=&amp;VAR:CURRSOURCE=EXSH","ARE&amp;VAR:NATFREQ=QUARTERLY&amp;VAR:RFIELD=FINALIZED&amp;VAR:DB_TYPE=&amp;VAR:UNITS=M&amp;window=popup&amp;width=450&amp;height=300&amp;START_MAXIMIZED=FALSE"}</definedName>
    <definedName name="_157__FDSAUDITLINK__" hidden="1">{"fdsup://IBCentral/FAT Viewer?action=UPDATE&amp;creator=factset&amp;DOC_NAME=fat:reuters_qtrly_source_window.fat&amp;display_string=Audit&amp;DYN_ARGS=TRUE&amp;VAR:ID1=527343&amp;VAR:RCODE=SCSI&amp;VAR:SDATE=20031299&amp;VAR:FREQ=Quarterly&amp;VAR:RELITEM=RP&amp;VAR:CURRENCY=&amp;VAR:CURRSOURCE=EXSH","ARE&amp;VAR:NATFREQ=QUARTERLY&amp;VAR:RFIELD=FINALIZED&amp;VAR:DB_TYPE=&amp;VAR:UNITS=M&amp;window=popup&amp;width=450&amp;height=300&amp;START_MAXIMIZED=FALSE"}</definedName>
    <definedName name="_158__FDSAUDITLINK__" hidden="1">{"fdsup://IBCentral/FAT Viewer?action=UPDATE&amp;creator=factset&amp;DOC_NAME=fat:reuters_qtrly_source_window.fat&amp;display_string=Audit&amp;DYN_ARGS=TRUE&amp;VAR:ID1=527343&amp;VAR:RCODE=SCSI&amp;VAR:SDATE=20030999&amp;VAR:FREQ=Quarterly&amp;VAR:RELITEM=RP&amp;VAR:CURRENCY=&amp;VAR:CURRSOURCE=EXSH","ARE&amp;VAR:NATFREQ=QUARTERLY&amp;VAR:RFIELD=FINALIZED&amp;VAR:DB_TYPE=&amp;VAR:UNITS=M&amp;window=popup&amp;width=450&amp;height=300&amp;START_MAXIMIZED=FALSE"}</definedName>
    <definedName name="_159__FDSAUDITLINK__" hidden="1">{"fdsup://IBCentral/FAT Viewer?action=UPDATE&amp;creator=factset&amp;DOC_NAME=fat:reuters_qtrly_source_window.fat&amp;display_string=Audit&amp;DYN_ARGS=TRUE&amp;VAR:ID1=527343&amp;VAR:RCODE=SCSI&amp;VAR:SDATE=20030699&amp;VAR:FREQ=Quarterly&amp;VAR:RELITEM=RP&amp;VAR:CURRENCY=&amp;VAR:CURRSOURCE=EXSH","ARE&amp;VAR:NATFREQ=QUARTERLY&amp;VAR:RFIELD=FINALIZED&amp;VAR:DB_TYPE=&amp;VAR:UNITS=M&amp;window=popup&amp;width=450&amp;height=300&amp;START_MAXIMIZED=FALSE"}</definedName>
    <definedName name="_16__123Graph_ACHART_30" hidden="1">[10]Menu!$D$11:$M$11</definedName>
    <definedName name="_16__123Graph_LBL_BMKT_YTD" hidden="1">[6]SALES!#REF!</definedName>
    <definedName name="_16__FDSAUDITLINK__" hidden="1">{"fdsup://IBCentral/FAT Viewer?action=UPDATE&amp;creator=factset&amp;DOC_NAME=fat:reuters_qtrly_source_window.fat&amp;display_string=Audit&amp;DYN_ARGS=TRUE&amp;VAR:ID1=527343&amp;VAR:RCODE=LMIN&amp;VAR:SDATE=20061299&amp;VAR:FREQ=Quarterly&amp;VAR:RELITEM=RP&amp;VAR:CURRENCY=&amp;VAR:CURRSOURCE=EXSH","ARE&amp;VAR:NATFREQ=QUARTERLY&amp;VAR:RFIELD=FINALIZED&amp;VAR:DB_TYPE=&amp;VAR:UNITS=M&amp;window=popup&amp;width=450&amp;height=300&amp;START_MAXIMIZED=FALSE"}</definedName>
    <definedName name="_160__FDSAUDITLINK__" hidden="1">{"fdsup://IBCentral/FAT Viewer?action=UPDATE&amp;creator=factset&amp;DOC_NAME=fat:reuters_qtrly_source_window.fat&amp;display_string=Audit&amp;DYN_ARGS=TRUE&amp;VAR:ID1=527343&amp;VAR:RCODE=SCSI&amp;VAR:SDATE=20030399&amp;VAR:FREQ=Quarterly&amp;VAR:RELITEM=RP&amp;VAR:CURRENCY=&amp;VAR:CURRSOURCE=EXSH","ARE&amp;VAR:NATFREQ=QUARTERLY&amp;VAR:RFIELD=FINALIZED&amp;VAR:DB_TYPE=&amp;VAR:UNITS=M&amp;window=popup&amp;width=450&amp;height=300&amp;START_MAXIMIZED=FALSE"}</definedName>
    <definedName name="_161__FDSAUDITLINK__" hidden="1">{"fdsup://IBCentral/FAT Viewer?action=UPDATE&amp;creator=factset&amp;DOC_NAME=fat:reuters_qtrly_source_window.fat&amp;display_string=Audit&amp;DYN_ARGS=TRUE&amp;VAR:ID1=527343&amp;VAR:RCODE=SCSI&amp;VAR:SDATE=20021299&amp;VAR:FREQ=Quarterly&amp;VAR:RELITEM=RP&amp;VAR:CURRENCY=&amp;VAR:CURRSOURCE=EXSH","ARE&amp;VAR:NATFREQ=QUARTERLY&amp;VAR:RFIELD=FINALIZED&amp;VAR:DB_TYPE=&amp;VAR:UNITS=M&amp;window=popup&amp;width=450&amp;height=300&amp;START_MAXIMIZED=FALSE"}</definedName>
    <definedName name="_162__FDSAUDITLINK__" hidden="1">{"fdsup://IBCentral/FAT Viewer?action=UPDATE&amp;creator=factset&amp;DOC_NAME=fat:reuters_qtrly_source_window.fat&amp;display_string=Audit&amp;DYN_ARGS=TRUE&amp;VAR:ID1=527343&amp;VAR:RCODE=SCSI&amp;VAR:SDATE=20020999&amp;VAR:FREQ=Quarterly&amp;VAR:RELITEM=RP&amp;VAR:CURRENCY=&amp;VAR:CURRSOURCE=EXSH","ARE&amp;VAR:NATFREQ=QUARTERLY&amp;VAR:RFIELD=FINALIZED&amp;VAR:DB_TYPE=&amp;VAR:UNITS=M&amp;window=popup&amp;width=450&amp;height=300&amp;START_MAXIMIZED=FALSE"}</definedName>
    <definedName name="_163__FDSAUDITLINK__" hidden="1">{"fdsup://IBCentral/FAT Viewer?action=UPDATE&amp;creator=factset&amp;DOC_NAME=fat:reuters_qtrly_source_window.fat&amp;display_string=Audit&amp;DYN_ARGS=TRUE&amp;VAR:ID1=527343&amp;VAR:RCODE=SCSI&amp;VAR:SDATE=20020699&amp;VAR:FREQ=Quarterly&amp;VAR:RELITEM=RP&amp;VAR:CURRENCY=&amp;VAR:CURRSOURCE=EXSH","ARE&amp;VAR:NATFREQ=QUARTERLY&amp;VAR:RFIELD=FINALIZED&amp;VAR:DB_TYPE=&amp;VAR:UNITS=M&amp;window=popup&amp;width=450&amp;height=300&amp;START_MAXIMIZED=FALSE"}</definedName>
    <definedName name="_164__FDSAUDITLINK__" hidden="1">{"fdsup://IBCentral/FAT Viewer?action=UPDATE&amp;creator=factset&amp;DOC_NAME=fat:reuters_qtrly_source_window.fat&amp;display_string=Audit&amp;DYN_ARGS=TRUE&amp;VAR:ID1=527343&amp;VAR:RCODE=SCSI&amp;VAR:SDATE=20020399&amp;VAR:FREQ=Quarterly&amp;VAR:RELITEM=RP&amp;VAR:CURRENCY=&amp;VAR:CURRSOURCE=EXSH","ARE&amp;VAR:NATFREQ=QUARTERLY&amp;VAR:RFIELD=FINALIZED&amp;VAR:DB_TYPE=&amp;VAR:UNITS=M&amp;window=popup&amp;width=450&amp;height=300&amp;START_MAXIMIZED=FALSE"}</definedName>
    <definedName name="_165__FDSAUDITLINK__" hidden="1">{"fdsup://IBCentral/FAT Viewer?action=UPDATE&amp;creator=factset&amp;DOC_NAME=fat:reuters_qtrly_source_window.fat&amp;display_string=Audit&amp;DYN_ARGS=TRUE&amp;VAR:ID1=527343&amp;VAR:RCODE=SCSI&amp;VAR:SDATE=20011299&amp;VAR:FREQ=Quarterly&amp;VAR:RELITEM=RP&amp;VAR:CURRENCY=&amp;VAR:CURRSOURCE=EXSH","ARE&amp;VAR:NATFREQ=QUARTERLY&amp;VAR:RFIELD=FINALIZED&amp;VAR:DB_TYPE=&amp;VAR:UNITS=M&amp;window=popup&amp;width=450&amp;height=300&amp;START_MAXIMIZED=FALSE"}</definedName>
    <definedName name="_166__FDSAUDITLINK__" hidden="1">{"fdsup://IBCentral/FAT Viewer?action=UPDATE&amp;creator=factset&amp;DOC_NAME=fat:reuters_qtrly_source_window.fat&amp;display_string=Audit&amp;DYN_ARGS=TRUE&amp;VAR:ID1=527343&amp;VAR:RCODE=SCSI&amp;VAR:SDATE=20010999&amp;VAR:FREQ=Quarterly&amp;VAR:RELITEM=RP&amp;VAR:CURRENCY=&amp;VAR:CURRSOURCE=EXSH","ARE&amp;VAR:NATFREQ=QUARTERLY&amp;VAR:RFIELD=FINALIZED&amp;VAR:DB_TYPE=&amp;VAR:UNITS=M&amp;window=popup&amp;width=450&amp;height=300&amp;START_MAXIMIZED=FALSE"}</definedName>
    <definedName name="_167__FDSAUDITLINK__" hidden="1">{"fdsup://IBCentral/FAT Viewer?action=UPDATE&amp;creator=factset&amp;DOC_NAME=fat:reuters_qtrly_source_window.fat&amp;display_string=Audit&amp;DYN_ARGS=TRUE&amp;VAR:ID1=527343&amp;VAR:RCODE=SCSI&amp;VAR:SDATE=20010699&amp;VAR:FREQ=Quarterly&amp;VAR:RELITEM=RP&amp;VAR:CURRENCY=&amp;VAR:CURRSOURCE=EXSH","ARE&amp;VAR:NATFREQ=QUARTERLY&amp;VAR:RFIELD=FINALIZED&amp;VAR:DB_TYPE=&amp;VAR:UNITS=M&amp;window=popup&amp;width=450&amp;height=300&amp;START_MAXIMIZED=FALSE"}</definedName>
    <definedName name="_168__FDSAUDITLINK__" hidden="1">{"fdsup://IBCentral/FAT Viewer?action=UPDATE&amp;creator=factset&amp;DOC_NAME=fat:reuters_qtrly_source_window.fat&amp;display_string=Audit&amp;DYN_ARGS=TRUE&amp;VAR:ID1=527343&amp;VAR:RCODE=SCSI&amp;VAR:SDATE=20010399&amp;VAR:FREQ=Quarterly&amp;VAR:RELITEM=RP&amp;VAR:CURRENCY=&amp;VAR:CURRSOURCE=EXSH","ARE&amp;VAR:NATFREQ=QUARTERLY&amp;VAR:RFIELD=FINALIZED&amp;VAR:DB_TYPE=&amp;VAR:UNITS=M&amp;window=popup&amp;width=450&amp;height=300&amp;START_MAXIMIZED=FALSE"}</definedName>
    <definedName name="_169__FDSAUDITLINK__" hidden="1">{"fdsup://IBCentral/FAT Viewer?action=UPDATE&amp;creator=factset&amp;DOC_NAME=fat:reuters_qtrly_source_window.fat&amp;display_string=Audit&amp;DYN_ARGS=TRUE&amp;VAR:ID1=527343&amp;VAR:RCODE=SCSI&amp;VAR:SDATE=20001299&amp;VAR:FREQ=Quarterly&amp;VAR:RELITEM=RP&amp;VAR:CURRENCY=&amp;VAR:CURRSOURCE=EXSH","ARE&amp;VAR:NATFREQ=QUARTERLY&amp;VAR:RFIELD=FINALIZED&amp;VAR:DB_TYPE=&amp;VAR:UNITS=M&amp;window=popup&amp;width=450&amp;height=300&amp;START_MAXIMIZED=FALSE"}</definedName>
    <definedName name="_17__123Graph_AGROSS_MARGINS" hidden="1">#REF!</definedName>
    <definedName name="_17__FDSAUDITLINK__" hidden="1">{"fdsup://IBCentral/FAT Viewer?action=UPDATE&amp;creator=factset&amp;DOC_NAME=fat:reuters_qtrly_source_window.fat&amp;display_string=Audit&amp;DYN_ARGS=TRUE&amp;VAR:ID1=527343&amp;VAR:RCODE=LMIN&amp;VAR:SDATE=20060999&amp;VAR:FREQ=Quarterly&amp;VAR:RELITEM=RP&amp;VAR:CURRENCY=&amp;VAR:CURRSOURCE=EXSH","ARE&amp;VAR:NATFREQ=QUARTERLY&amp;VAR:RFIELD=FINALIZED&amp;VAR:DB_TYPE=&amp;VAR:UNITS=M&amp;window=popup&amp;width=450&amp;height=300&amp;START_MAXIMIZED=FALSE"}</definedName>
    <definedName name="_170__FDSAUDITLINK__" hidden="1">{"fdsup://IBCentral/FAT Viewer?action=UPDATE&amp;creator=factset&amp;DOC_NAME=fat:reuters_qtrly_source_window.fat&amp;display_string=Audit&amp;DYN_ARGS=TRUE&amp;VAR:ID1=527343&amp;VAR:RCODE=SCSI&amp;VAR:SDATE=20000999&amp;VAR:FREQ=Quarterly&amp;VAR:RELITEM=RP&amp;VAR:CURRENCY=&amp;VAR:CURRSOURCE=EXSH","ARE&amp;VAR:NATFREQ=QUARTERLY&amp;VAR:RFIELD=FINALIZED&amp;VAR:DB_TYPE=&amp;VAR:UNITS=M&amp;window=popup&amp;width=450&amp;height=300&amp;START_MAXIMIZED=FALSE"}</definedName>
    <definedName name="_171__FDSAUDITLINK__" hidden="1">{"fdsup://IBCentral/FAT Viewer?action=UPDATE&amp;creator=factset&amp;DOC_NAME=fat:reuters_qtrly_source_window.fat&amp;display_string=Audit&amp;DYN_ARGS=TRUE&amp;VAR:ID1=527343&amp;VAR:RCODE=SCSI&amp;VAR:SDATE=20000699&amp;VAR:FREQ=Quarterly&amp;VAR:RELITEM=RP&amp;VAR:CURRENCY=&amp;VAR:CURRSOURCE=EXSH","ARE&amp;VAR:NATFREQ=QUARTERLY&amp;VAR:RFIELD=FINALIZED&amp;VAR:DB_TYPE=&amp;VAR:UNITS=M&amp;window=popup&amp;width=450&amp;height=300&amp;START_MAXIMIZED=FALSE"}</definedName>
    <definedName name="_172__FDSAUDITLINK__" hidden="1">{"fdsup://IBCentral/FAT Viewer?action=UPDATE&amp;creator=factset&amp;DOC_NAME=fat:reuters_qtrly_source_window.fat&amp;display_string=Audit&amp;DYN_ARGS=TRUE&amp;VAR:ID1=527343&amp;VAR:RCODE=SCSI&amp;VAR:SDATE=20000399&amp;VAR:FREQ=Quarterly&amp;VAR:RELITEM=RP&amp;VAR:CURRENCY=&amp;VAR:CURRSOURCE=EXSH","ARE&amp;VAR:NATFREQ=QUARTERLY&amp;VAR:RFIELD=FINALIZED&amp;VAR:DB_TYPE=&amp;VAR:UNITS=M&amp;window=popup&amp;width=450&amp;height=300&amp;START_MAXIMIZED=FALSE"}</definedName>
    <definedName name="_173__FDSAUDITLINK__" hidden="1">{"fdsup://IBCentral/FAT Viewer?action=UPDATE&amp;creator=factset&amp;DOC_NAME=fat:reuters_qtrly_source_window.fat&amp;display_string=Audit&amp;DYN_ARGS=TRUE&amp;VAR:ID1=527343&amp;VAR:RCODE=LMIN&amp;VAR:SDATE=20101299&amp;VAR:FREQ=Quarterly&amp;VAR:RELITEM=RP&amp;VAR:CURRENCY=&amp;VAR:CURRSOURCE=EXSH","ARE&amp;VAR:NATFREQ=QUARTERLY&amp;VAR:RFIELD=FINALIZED&amp;VAR:DB_TYPE=&amp;VAR:UNITS=M&amp;window=popup&amp;width=450&amp;height=300&amp;START_MAXIMIZED=FALSE"}</definedName>
    <definedName name="_174__FDSAUDITLINK__" hidden="1">{"fdsup://IBCentral/FAT Viewer?action=UPDATE&amp;creator=factset&amp;DOC_NAME=fat:reuters_qtrly_source_window.fat&amp;display_string=Audit&amp;DYN_ARGS=TRUE&amp;VAR:ID1=527343&amp;VAR:RCODE=LTTD&amp;VAR:SDATE=20101299&amp;VAR:FREQ=Quarterly&amp;VAR:RELITEM=RP&amp;VAR:CURRENCY=&amp;VAR:CURRSOURCE=EXSH","ARE&amp;VAR:NATFREQ=QUARTERLY&amp;VAR:RFIELD=FINALIZED&amp;VAR:DB_TYPE=&amp;VAR:UNITS=M&amp;window=popup&amp;width=450&amp;height=300&amp;START_MAXIMIZED=FALSE"}</definedName>
    <definedName name="_175__FDSAUDITLINK__" hidden="1">{"fdsup://IBCentral/FAT Viewer?action=UPDATE&amp;creator=factset&amp;DOC_NAME=fat:reuters_qtrly_source_window.fat&amp;display_string=Audit&amp;DYN_ARGS=TRUE&amp;VAR:ID1=527343&amp;VAR:RCODE=DSTT&amp;VAR:SDATE=20101299&amp;VAR:FREQ=Quarterly&amp;VAR:RELITEM=RP&amp;VAR:CURRENCY=&amp;VAR:CURRSOURCE=EXSH","ARE&amp;VAR:NATFREQ=QUARTERLY&amp;VAR:RFIELD=FINALIZED&amp;VAR:DB_TYPE=&amp;VAR:UNITS=M&amp;window=popup&amp;width=450&amp;height=300&amp;START_MAXIMIZED=FALSE"}</definedName>
    <definedName name="_176__FDSAUDITLINK__" hidden="1">{"fdsup://IBCentral/FAT Viewer?action=UPDATE&amp;creator=factset&amp;DOC_NAME=fat:reuters_qtrly_source_window.fat&amp;display_string=Audit&amp;DYN_ARGS=TRUE&amp;VAR:ID1=527343&amp;VAR:RCODE=SCSI&amp;VAR:SDATE=20101299&amp;VAR:FREQ=Quarterly&amp;VAR:RELITEM=RP&amp;VAR:CURRENCY=&amp;VAR:CURRSOURCE=EXSH","ARE&amp;VAR:NATFREQ=QUARTERLY&amp;VAR:RFIELD=FINALIZED&amp;VAR:DB_TYPE=&amp;VAR:UNITS=M&amp;window=popup&amp;width=450&amp;height=300&amp;START_MAXIMIZED=FALSE"}</definedName>
    <definedName name="_177__FDSAUDITLINK__" hidden="1">{"fdsup://IBCentral/FAT Viewer?action=UPDATE&amp;creator=factset&amp;DOC_NAME=fat:reuters_qtrly_source_window.fat&amp;display_string=Audit&amp;DYN_ARGS=TRUE&amp;VAR:ID1=527343&amp;VAR:RCODE=LMIN&amp;VAR:SDATE=20090999&amp;VAR:FREQ=Quarterly&amp;VAR:RELITEM=RP&amp;VAR:CURRENCY=&amp;VAR:CURRSOURCE=EXSH","ARE&amp;VAR:NATFREQ=QUARTERLY&amp;VAR:RFIELD=FINALIZED&amp;VAR:DB_TYPE=&amp;VAR:UNITS=M&amp;window=popup&amp;width=450&amp;height=300&amp;START_MAXIMIZED=FALSE"}</definedName>
    <definedName name="_178__FDSAUDITLINK__" hidden="1">{"fdsup://IBCentral/FAT Viewer?action=UPDATE&amp;creator=factset&amp;DOC_NAME=fat:reuters_qtrly_source_window.fat&amp;display_string=Audit&amp;DYN_ARGS=TRUE&amp;VAR:ID1=527343&amp;VAR:RCODE=LMIN&amp;VAR:SDATE=20090699&amp;VAR:FREQ=Quarterly&amp;VAR:RELITEM=RP&amp;VAR:CURRENCY=&amp;VAR:CURRSOURCE=EXSH","ARE&amp;VAR:NATFREQ=QUARTERLY&amp;VAR:RFIELD=FINALIZED&amp;VAR:DB_TYPE=&amp;VAR:UNITS=M&amp;window=popup&amp;width=450&amp;height=300&amp;START_MAXIMIZED=FALSE"}</definedName>
    <definedName name="_179__FDSAUDITLINK__" hidden="1">{"fdsup://IBCentral/FAT Viewer?action=UPDATE&amp;creator=factset&amp;DOC_NAME=fat:reuters_qtrly_source_window.fat&amp;display_string=Audit&amp;DYN_ARGS=TRUE&amp;VAR:ID1=527343&amp;VAR:RCODE=LMIN&amp;VAR:SDATE=20090399&amp;VAR:FREQ=Quarterly&amp;VAR:RELITEM=RP&amp;VAR:CURRENCY=&amp;VAR:CURRSOURCE=EXSH","ARE&amp;VAR:NATFREQ=QUARTERLY&amp;VAR:RFIELD=FINALIZED&amp;VAR:DB_TYPE=&amp;VAR:UNITS=M&amp;window=popup&amp;width=450&amp;height=300&amp;START_MAXIMIZED=FALSE"}</definedName>
    <definedName name="_18__123Graph_AGROWTH_REVS_A" hidden="1">#REF!</definedName>
    <definedName name="_18__123Graph_XMKT_MONTH" hidden="1">[6]SALES!#REF!</definedName>
    <definedName name="_18__FDSAUDITLINK__" hidden="1">{"fdsup://IBCentral/FAT Viewer?action=UPDATE&amp;creator=factset&amp;DOC_NAME=fat:reuters_qtrly_source_window.fat&amp;display_string=Audit&amp;DYN_ARGS=TRUE&amp;VAR:ID1=527343&amp;VAR:RCODE=LMIN&amp;VAR:SDATE=20060699&amp;VAR:FREQ=Quarterly&amp;VAR:RELITEM=RP&amp;VAR:CURRENCY=&amp;VAR:CURRSOURCE=EXSH","ARE&amp;VAR:NATFREQ=QUARTERLY&amp;VAR:RFIELD=FINALIZED&amp;VAR:DB_TYPE=&amp;VAR:UNITS=M&amp;window=popup&amp;width=450&amp;height=300&amp;START_MAXIMIZED=FALSE"}</definedName>
    <definedName name="_180__FDSAUDITLINK__" hidden="1">{"fdsup://IBCentral/FAT Viewer?action=UPDATE&amp;creator=factset&amp;DOC_NAME=fat:reuters_qtrly_source_window.fat&amp;display_string=Audit&amp;DYN_ARGS=TRUE&amp;VAR:ID1=527343&amp;VAR:RCODE=LMIN&amp;VAR:SDATE=20081299&amp;VAR:FREQ=Quarterly&amp;VAR:RELITEM=RP&amp;VAR:CURRENCY=&amp;VAR:CURRSOURCE=EXSH","ARE&amp;VAR:NATFREQ=QUARTERLY&amp;VAR:RFIELD=FINALIZED&amp;VAR:DB_TYPE=&amp;VAR:UNITS=M&amp;window=popup&amp;width=450&amp;height=300&amp;START_MAXIMIZED=FALSE"}</definedName>
    <definedName name="_181__FDSAUDITLINK__" hidden="1">{"fdsup://IBCentral/FAT Viewer?action=UPDATE&amp;creator=factset&amp;DOC_NAME=fat:reuters_qtrly_source_window.fat&amp;display_string=Audit&amp;DYN_ARGS=TRUE&amp;VAR:ID1=527343&amp;VAR:RCODE=LMIN&amp;VAR:SDATE=20080999&amp;VAR:FREQ=Quarterly&amp;VAR:RELITEM=RP&amp;VAR:CURRENCY=&amp;VAR:CURRSOURCE=EXSH","ARE&amp;VAR:NATFREQ=QUARTERLY&amp;VAR:RFIELD=FINALIZED&amp;VAR:DB_TYPE=&amp;VAR:UNITS=M&amp;window=popup&amp;width=450&amp;height=300&amp;START_MAXIMIZED=FALSE"}</definedName>
    <definedName name="_182__FDSAUDITLINK__" hidden="1">{"fdsup://IBCentral/FAT Viewer?action=UPDATE&amp;creator=factset&amp;DOC_NAME=fat:reuters_qtrly_source_window.fat&amp;display_string=Audit&amp;DYN_ARGS=TRUE&amp;VAR:ID1=527343&amp;VAR:RCODE=LMIN&amp;VAR:SDATE=20080699&amp;VAR:FREQ=Quarterly&amp;VAR:RELITEM=RP&amp;VAR:CURRENCY=&amp;VAR:CURRSOURCE=EXSH","ARE&amp;VAR:NATFREQ=QUARTERLY&amp;VAR:RFIELD=FINALIZED&amp;VAR:DB_TYPE=&amp;VAR:UNITS=M&amp;window=popup&amp;width=450&amp;height=300&amp;START_MAXIMIZED=FALSE"}</definedName>
    <definedName name="_183__FDSAUDITLINK__" hidden="1">{"fdsup://IBCentral/FAT Viewer?action=UPDATE&amp;creator=factset&amp;DOC_NAME=fat:reuters_qtrly_source_window.fat&amp;display_string=Audit&amp;DYN_ARGS=TRUE&amp;VAR:ID1=527343&amp;VAR:RCODE=LMIN&amp;VAR:SDATE=20080399&amp;VAR:FREQ=Quarterly&amp;VAR:RELITEM=RP&amp;VAR:CURRENCY=&amp;VAR:CURRSOURCE=EXSH","ARE&amp;VAR:NATFREQ=QUARTERLY&amp;VAR:RFIELD=FINALIZED&amp;VAR:DB_TYPE=&amp;VAR:UNITS=M&amp;window=popup&amp;width=450&amp;height=300&amp;START_MAXIMIZED=FALSE"}</definedName>
    <definedName name="_184__FDSAUDITLINK__" hidden="1">{"fdsup://IBCentral/FAT Viewer?action=UPDATE&amp;creator=factset&amp;DOC_NAME=fat:reuters_qtrly_source_window.fat&amp;display_string=Audit&amp;DYN_ARGS=TRUE&amp;VAR:ID1=527343&amp;VAR:RCODE=LMIN&amp;VAR:SDATE=20071299&amp;VAR:FREQ=Quarterly&amp;VAR:RELITEM=RP&amp;VAR:CURRENCY=&amp;VAR:CURRSOURCE=EXSH","ARE&amp;VAR:NATFREQ=QUARTERLY&amp;VAR:RFIELD=FINALIZED&amp;VAR:DB_TYPE=&amp;VAR:UNITS=M&amp;window=popup&amp;width=450&amp;height=300&amp;START_MAXIMIZED=FALSE"}</definedName>
    <definedName name="_185__FDSAUDITLINK__" hidden="1">{"fdsup://IBCentral/FAT Viewer?action=UPDATE&amp;creator=factset&amp;DOC_NAME=fat:reuters_qtrly_source_window.fat&amp;display_string=Audit&amp;DYN_ARGS=TRUE&amp;VAR:ID1=527343&amp;VAR:RCODE=LMIN&amp;VAR:SDATE=20070999&amp;VAR:FREQ=Quarterly&amp;VAR:RELITEM=RP&amp;VAR:CURRENCY=&amp;VAR:CURRSOURCE=EXSH","ARE&amp;VAR:NATFREQ=QUARTERLY&amp;VAR:RFIELD=FINALIZED&amp;VAR:DB_TYPE=&amp;VAR:UNITS=M&amp;window=popup&amp;width=450&amp;height=300&amp;START_MAXIMIZED=FALSE"}</definedName>
    <definedName name="_186__FDSAUDITLINK__" hidden="1">{"fdsup://IBCentral/FAT Viewer?action=UPDATE&amp;creator=factset&amp;DOC_NAME=fat:reuters_qtrly_source_window.fat&amp;display_string=Audit&amp;DYN_ARGS=TRUE&amp;VAR:ID1=527343&amp;VAR:RCODE=LMIN&amp;VAR:SDATE=20070699&amp;VAR:FREQ=Quarterly&amp;VAR:RELITEM=RP&amp;VAR:CURRENCY=&amp;VAR:CURRSOURCE=EXSH","ARE&amp;VAR:NATFREQ=QUARTERLY&amp;VAR:RFIELD=FINALIZED&amp;VAR:DB_TYPE=&amp;VAR:UNITS=M&amp;window=popup&amp;width=450&amp;height=300&amp;START_MAXIMIZED=FALSE"}</definedName>
    <definedName name="_187__FDSAUDITLINK__" hidden="1">{"fdsup://IBCentral/FAT Viewer?action=UPDATE&amp;creator=factset&amp;DOC_NAME=fat:reuters_qtrly_source_window.fat&amp;display_string=Audit&amp;DYN_ARGS=TRUE&amp;VAR:ID1=527343&amp;VAR:RCODE=LMIN&amp;VAR:SDATE=20070399&amp;VAR:FREQ=Quarterly&amp;VAR:RELITEM=RP&amp;VAR:CURRENCY=&amp;VAR:CURRSOURCE=EXSH","ARE&amp;VAR:NATFREQ=QUARTERLY&amp;VAR:RFIELD=FINALIZED&amp;VAR:DB_TYPE=&amp;VAR:UNITS=M&amp;window=popup&amp;width=450&amp;height=300&amp;START_MAXIMIZED=FALSE"}</definedName>
    <definedName name="_188__FDSAUDITLINK__" hidden="1">{"fdsup://IBCentral/FAT Viewer?action=UPDATE&amp;creator=factset&amp;DOC_NAME=fat:reuters_qtrly_source_window.fat&amp;display_string=Audit&amp;DYN_ARGS=TRUE&amp;VAR:ID1=527343&amp;VAR:RCODE=LMIN&amp;VAR:SDATE=20061299&amp;VAR:FREQ=Quarterly&amp;VAR:RELITEM=RP&amp;VAR:CURRENCY=&amp;VAR:CURRSOURCE=EXSH","ARE&amp;VAR:NATFREQ=QUARTERLY&amp;VAR:RFIELD=FINALIZED&amp;VAR:DB_TYPE=&amp;VAR:UNITS=M&amp;window=popup&amp;width=450&amp;height=300&amp;START_MAXIMIZED=FALSE"}</definedName>
    <definedName name="_189__FDSAUDITLINK__" hidden="1">{"fdsup://IBCentral/FAT Viewer?action=UPDATE&amp;creator=factset&amp;DOC_NAME=fat:reuters_qtrly_source_window.fat&amp;display_string=Audit&amp;DYN_ARGS=TRUE&amp;VAR:ID1=527343&amp;VAR:RCODE=LMIN&amp;VAR:SDATE=20060999&amp;VAR:FREQ=Quarterly&amp;VAR:RELITEM=RP&amp;VAR:CURRENCY=&amp;VAR:CURRSOURCE=EXSH","ARE&amp;VAR:NATFREQ=QUARTERLY&amp;VAR:RFIELD=FINALIZED&amp;VAR:DB_TYPE=&amp;VAR:UNITS=M&amp;window=popup&amp;width=450&amp;height=300&amp;START_MAXIMIZED=FALSE"}</definedName>
    <definedName name="_19__123Graph_AGROWTH_REVS_B" hidden="1">#REF!</definedName>
    <definedName name="_19__FDSAUDITLINK__" hidden="1">{"fdsup://IBCentral/FAT Viewer?action=UPDATE&amp;creator=factset&amp;DOC_NAME=fat:reuters_qtrly_source_window.fat&amp;display_string=Audit&amp;DYN_ARGS=TRUE&amp;VAR:ID1=527343&amp;VAR:RCODE=LMIN&amp;VAR:SDATE=20060399&amp;VAR:FREQ=Quarterly&amp;VAR:RELITEM=RP&amp;VAR:CURRENCY=&amp;VAR:CURRSOURCE=EXSH","ARE&amp;VAR:NATFREQ=QUARTERLY&amp;VAR:RFIELD=FINALIZED&amp;VAR:DB_TYPE=&amp;VAR:UNITS=M&amp;window=popup&amp;width=450&amp;height=300&amp;START_MAXIMIZED=FALSE"}</definedName>
    <definedName name="_190__FDSAUDITLINK__" hidden="1">{"fdsup://IBCentral/FAT Viewer?action=UPDATE&amp;creator=factset&amp;DOC_NAME=fat:reuters_qtrly_source_window.fat&amp;display_string=Audit&amp;DYN_ARGS=TRUE&amp;VAR:ID1=527343&amp;VAR:RCODE=LMIN&amp;VAR:SDATE=20060699&amp;VAR:FREQ=Quarterly&amp;VAR:RELITEM=RP&amp;VAR:CURRENCY=&amp;VAR:CURRSOURCE=EXSH","ARE&amp;VAR:NATFREQ=QUARTERLY&amp;VAR:RFIELD=FINALIZED&amp;VAR:DB_TYPE=&amp;VAR:UNITS=M&amp;window=popup&amp;width=450&amp;height=300&amp;START_MAXIMIZED=FALSE"}</definedName>
    <definedName name="_191__FDSAUDITLINK__" hidden="1">{"fdsup://IBCentral/FAT Viewer?action=UPDATE&amp;creator=factset&amp;DOC_NAME=fat:reuters_qtrly_source_window.fat&amp;display_string=Audit&amp;DYN_ARGS=TRUE&amp;VAR:ID1=527343&amp;VAR:RCODE=LMIN&amp;VAR:SDATE=20060399&amp;VAR:FREQ=Quarterly&amp;VAR:RELITEM=RP&amp;VAR:CURRENCY=&amp;VAR:CURRSOURCE=EXSH","ARE&amp;VAR:NATFREQ=QUARTERLY&amp;VAR:RFIELD=FINALIZED&amp;VAR:DB_TYPE=&amp;VAR:UNITS=M&amp;window=popup&amp;width=450&amp;height=300&amp;START_MAXIMIZED=FALSE"}</definedName>
    <definedName name="_192__FDSAUDITLINK__" hidden="1">{"fdsup://IBCentral/FAT Viewer?action=UPDATE&amp;creator=factset&amp;DOC_NAME=fat:reuters_qtrly_source_window.fat&amp;display_string=Audit&amp;DYN_ARGS=TRUE&amp;VAR:ID1=527343&amp;VAR:RCODE=LMIN&amp;VAR:SDATE=20051299&amp;VAR:FREQ=Quarterly&amp;VAR:RELITEM=RP&amp;VAR:CURRENCY=&amp;VAR:CURRSOURCE=EXSH","ARE&amp;VAR:NATFREQ=QUARTERLY&amp;VAR:RFIELD=FINALIZED&amp;VAR:DB_TYPE=&amp;VAR:UNITS=M&amp;window=popup&amp;width=450&amp;height=300&amp;START_MAXIMIZED=FALSE"}</definedName>
    <definedName name="_193__FDSAUDITLINK__" hidden="1">{"fdsup://IBCentral/FAT Viewer?action=UPDATE&amp;creator=factset&amp;DOC_NAME=fat:reuters_qtrly_source_window.fat&amp;display_string=Audit&amp;DYN_ARGS=TRUE&amp;VAR:ID1=527343&amp;VAR:RCODE=LMIN&amp;VAR:SDATE=20050999&amp;VAR:FREQ=Quarterly&amp;VAR:RELITEM=RP&amp;VAR:CURRENCY=&amp;VAR:CURRSOURCE=EXSH","ARE&amp;VAR:NATFREQ=QUARTERLY&amp;VAR:RFIELD=FINALIZED&amp;VAR:DB_TYPE=&amp;VAR:UNITS=M&amp;window=popup&amp;width=450&amp;height=300&amp;START_MAXIMIZED=FALSE"}</definedName>
    <definedName name="_194__FDSAUDITLINK__" hidden="1">{"fdsup://IBCentral/FAT Viewer?action=UPDATE&amp;creator=factset&amp;DOC_NAME=fat:reuters_qtrly_source_window.fat&amp;display_string=Audit&amp;DYN_ARGS=TRUE&amp;VAR:ID1=527343&amp;VAR:RCODE=LMIN&amp;VAR:SDATE=20050699&amp;VAR:FREQ=Quarterly&amp;VAR:RELITEM=RP&amp;VAR:CURRENCY=&amp;VAR:CURRSOURCE=EXSH","ARE&amp;VAR:NATFREQ=QUARTERLY&amp;VAR:RFIELD=FINALIZED&amp;VAR:DB_TYPE=&amp;VAR:UNITS=M&amp;window=popup&amp;width=450&amp;height=300&amp;START_MAXIMIZED=FALSE"}</definedName>
    <definedName name="_195__FDSAUDITLINK__" hidden="1">{"fdsup://IBCentral/FAT Viewer?action=UPDATE&amp;creator=factset&amp;DOC_NAME=fat:reuters_qtrly_source_window.fat&amp;display_string=Audit&amp;DYN_ARGS=TRUE&amp;VAR:ID1=527343&amp;VAR:RCODE=LMIN&amp;VAR:SDATE=20050399&amp;VAR:FREQ=Quarterly&amp;VAR:RELITEM=RP&amp;VAR:CURRENCY=&amp;VAR:CURRSOURCE=EXSH","ARE&amp;VAR:NATFREQ=QUARTERLY&amp;VAR:RFIELD=FINALIZED&amp;VAR:DB_TYPE=&amp;VAR:UNITS=M&amp;window=popup&amp;width=450&amp;height=300&amp;START_MAXIMIZED=FALSE"}</definedName>
    <definedName name="_196__FDSAUDITLINK__" hidden="1">{"fdsup://IBCentral/FAT Viewer?action=UPDATE&amp;creator=factset&amp;DOC_NAME=fat:reuters_qtrly_source_window.fat&amp;display_string=Audit&amp;DYN_ARGS=TRUE&amp;VAR:ID1=527343&amp;VAR:RCODE=LMIN&amp;VAR:SDATE=20041299&amp;VAR:FREQ=Quarterly&amp;VAR:RELITEM=RP&amp;VAR:CURRENCY=&amp;VAR:CURRSOURCE=EXSH","ARE&amp;VAR:NATFREQ=QUARTERLY&amp;VAR:RFIELD=FINALIZED&amp;VAR:DB_TYPE=&amp;VAR:UNITS=M&amp;window=popup&amp;width=450&amp;height=300&amp;START_MAXIMIZED=FALSE"}</definedName>
    <definedName name="_197__FDSAUDITLINK__" hidden="1">{"fdsup://IBCentral/FAT Viewer?action=UPDATE&amp;creator=factset&amp;DOC_NAME=fat:reuters_qtrly_source_window.fat&amp;display_string=Audit&amp;DYN_ARGS=TRUE&amp;VAR:ID1=527343&amp;VAR:RCODE=LMIN&amp;VAR:SDATE=20040999&amp;VAR:FREQ=Quarterly&amp;VAR:RELITEM=RP&amp;VAR:CURRENCY=&amp;VAR:CURRSOURCE=EXSH","ARE&amp;VAR:NATFREQ=QUARTERLY&amp;VAR:RFIELD=FINALIZED&amp;VAR:DB_TYPE=&amp;VAR:UNITS=M&amp;window=popup&amp;width=450&amp;height=300&amp;START_MAXIMIZED=FALSE"}</definedName>
    <definedName name="_198__FDSAUDITLINK__" hidden="1">{"fdsup://IBCentral/FAT Viewer?action=UPDATE&amp;creator=factset&amp;DOC_NAME=fat:reuters_qtrly_source_window.fat&amp;display_string=Audit&amp;DYN_ARGS=TRUE&amp;VAR:ID1=527343&amp;VAR:RCODE=LMIN&amp;VAR:SDATE=20040699&amp;VAR:FREQ=Quarterly&amp;VAR:RELITEM=RP&amp;VAR:CURRENCY=&amp;VAR:CURRSOURCE=EXSH","ARE&amp;VAR:NATFREQ=QUARTERLY&amp;VAR:RFIELD=FINALIZED&amp;VAR:DB_TYPE=&amp;VAR:UNITS=M&amp;window=popup&amp;width=450&amp;height=300&amp;START_MAXIMIZED=FALSE"}</definedName>
    <definedName name="_199__FDSAUDITLINK__" hidden="1">{"fdsup://IBCentral/FAT Viewer?action=UPDATE&amp;creator=factset&amp;DOC_NAME=fat:reuters_qtrly_source_window.fat&amp;display_string=Audit&amp;DYN_ARGS=TRUE&amp;VAR:ID1=527343&amp;VAR:RCODE=LMIN&amp;VAR:SDATE=20040399&amp;VAR:FREQ=Quarterly&amp;VAR:RELITEM=RP&amp;VAR:CURRENCY=&amp;VAR:CURRSOURCE=EXSH","ARE&amp;VAR:NATFREQ=QUARTERLY&amp;VAR:RFIELD=FINALIZED&amp;VAR:DB_TYPE=&amp;VAR:UNITS=M&amp;window=popup&amp;width=450&amp;height=300&amp;START_MAXIMIZED=FALSE"}</definedName>
    <definedName name="_2__123Graph_AMKT_MONTH" hidden="1">[6]SALES!#REF!</definedName>
    <definedName name="_2__123Graph_AMKT_YTD" hidden="1">[6]SALES!#REF!</definedName>
    <definedName name="_2__123Graph_Bグラフ_1" hidden="1">#REF!</definedName>
    <definedName name="_2__FDSAUDITLINK__" hidden="1">{"fdsup://IBCentral/FAT Viewer?action=UPDATE&amp;creator=factset&amp;DOC_NAME=fat:reuters_qtrly_source_window.fat&amp;display_string=Audit&amp;DYN_ARGS=TRUE&amp;VAR:ID1=527343&amp;VAR:RCODE=LMIN&amp;VAR:SDATE=20100699&amp;VAR:FREQ=Quarterly&amp;VAR:RELITEM=RP&amp;VAR:CURRENCY=&amp;VAR:CURRSOURCE=EXSH","ARE&amp;VAR:NATFREQ=QUARTERLY&amp;VAR:RFIELD=FINALIZED&amp;VAR:DB_TYPE=&amp;VAR:UNITS=M&amp;window=popup&amp;width=450&amp;height=300&amp;START_MAXIMIZED=FALSE"}</definedName>
    <definedName name="_20__123Graph_BCHART_111" hidden="1">[10]Menu!$D$24:$M$24</definedName>
    <definedName name="_20__123Graph_XMKT_YTD" hidden="1">[6]SALES!#REF!</definedName>
    <definedName name="_20__FDSAUDITLINK__" hidden="1">{"fdsup://IBCentral/FAT Viewer?action=UPDATE&amp;creator=factset&amp;DOC_NAME=fat:reuters_qtrly_source_window.fat&amp;display_string=Audit&amp;DYN_ARGS=TRUE&amp;VAR:ID1=527343&amp;VAR:RCODE=LMIN&amp;VAR:SDATE=20051299&amp;VAR:FREQ=Quarterly&amp;VAR:RELITEM=RP&amp;VAR:CURRENCY=&amp;VAR:CURRSOURCE=EXSH","ARE&amp;VAR:NATFREQ=QUARTERLY&amp;VAR:RFIELD=FINALIZED&amp;VAR:DB_TYPE=&amp;VAR:UNITS=M&amp;window=popup&amp;width=450&amp;height=300&amp;START_MAXIMIZED=FALSE"}</definedName>
    <definedName name="_200__FDSAUDITLINK__" hidden="1">{"fdsup://IBCentral/FAT Viewer?action=UPDATE&amp;creator=factset&amp;DOC_NAME=fat:reuters_qtrly_source_window.fat&amp;display_string=Audit&amp;DYN_ARGS=TRUE&amp;VAR:ID1=527343&amp;VAR:RCODE=LMIN&amp;VAR:SDATE=20031299&amp;VAR:FREQ=Quarterly&amp;VAR:RELITEM=RP&amp;VAR:CURRENCY=&amp;VAR:CURRSOURCE=EXSH","ARE&amp;VAR:NATFREQ=QUARTERLY&amp;VAR:RFIELD=FINALIZED&amp;VAR:DB_TYPE=&amp;VAR:UNITS=M&amp;window=popup&amp;width=450&amp;height=300&amp;START_MAXIMIZED=FALSE"}</definedName>
    <definedName name="_201__FDSAUDITLINK__" hidden="1">{"fdsup://IBCentral/FAT Viewer?action=UPDATE&amp;creator=factset&amp;DOC_NAME=fat:reuters_qtrly_source_window.fat&amp;display_string=Audit&amp;DYN_ARGS=TRUE&amp;VAR:ID1=527343&amp;VAR:RCODE=LMIN&amp;VAR:SDATE=20030999&amp;VAR:FREQ=Quarterly&amp;VAR:RELITEM=RP&amp;VAR:CURRENCY=&amp;VAR:CURRSOURCE=EXSH","ARE&amp;VAR:NATFREQ=QUARTERLY&amp;VAR:RFIELD=FINALIZED&amp;VAR:DB_TYPE=&amp;VAR:UNITS=M&amp;window=popup&amp;width=450&amp;height=300&amp;START_MAXIMIZED=FALSE"}</definedName>
    <definedName name="_202__FDSAUDITLINK__" hidden="1">{"fdsup://IBCentral/FAT Viewer?action=UPDATE&amp;creator=factset&amp;DOC_NAME=fat:reuters_qtrly_source_window.fat&amp;display_string=Audit&amp;DYN_ARGS=TRUE&amp;VAR:ID1=527343&amp;VAR:RCODE=LMIN&amp;VAR:SDATE=20030699&amp;VAR:FREQ=Quarterly&amp;VAR:RELITEM=RP&amp;VAR:CURRENCY=&amp;VAR:CURRSOURCE=EXSH","ARE&amp;VAR:NATFREQ=QUARTERLY&amp;VAR:RFIELD=FINALIZED&amp;VAR:DB_TYPE=&amp;VAR:UNITS=M&amp;window=popup&amp;width=450&amp;height=300&amp;START_MAXIMIZED=FALSE"}</definedName>
    <definedName name="_203__FDSAUDITLINK__" hidden="1">{"fdsup://IBCentral/FAT Viewer?action=UPDATE&amp;creator=factset&amp;DOC_NAME=fat:reuters_qtrly_source_window.fat&amp;display_string=Audit&amp;DYN_ARGS=TRUE&amp;VAR:ID1=527343&amp;VAR:RCODE=LMIN&amp;VAR:SDATE=20030399&amp;VAR:FREQ=Quarterly&amp;VAR:RELITEM=RP&amp;VAR:CURRENCY=&amp;VAR:CURRSOURCE=EXSH","ARE&amp;VAR:NATFREQ=QUARTERLY&amp;VAR:RFIELD=FINALIZED&amp;VAR:DB_TYPE=&amp;VAR:UNITS=M&amp;window=popup&amp;width=450&amp;height=300&amp;START_MAXIMIZED=FALSE"}</definedName>
    <definedName name="_204__FDSAUDITLINK__" hidden="1">{"fdsup://IBCentral/FAT Viewer?action=UPDATE&amp;creator=factset&amp;DOC_NAME=fat:reuters_qtrly_source_window.fat&amp;display_string=Audit&amp;DYN_ARGS=TRUE&amp;VAR:ID1=527343&amp;VAR:RCODE=LMIN&amp;VAR:SDATE=20021299&amp;VAR:FREQ=Quarterly&amp;VAR:RELITEM=RP&amp;VAR:CURRENCY=&amp;VAR:CURRSOURCE=EXSH","ARE&amp;VAR:NATFREQ=QUARTERLY&amp;VAR:RFIELD=FINALIZED&amp;VAR:DB_TYPE=&amp;VAR:UNITS=M&amp;window=popup&amp;width=450&amp;height=300&amp;START_MAXIMIZED=FALSE"}</definedName>
    <definedName name="_205__FDSAUDITLINK__" hidden="1">{"fdsup://IBCentral/FAT Viewer?action=UPDATE&amp;creator=factset&amp;DOC_NAME=fat:reuters_qtrly_source_window.fat&amp;display_string=Audit&amp;DYN_ARGS=TRUE&amp;VAR:ID1=527343&amp;VAR:RCODE=LMIN&amp;VAR:SDATE=20020999&amp;VAR:FREQ=Quarterly&amp;VAR:RELITEM=RP&amp;VAR:CURRENCY=&amp;VAR:CURRSOURCE=EXSH","ARE&amp;VAR:NATFREQ=QUARTERLY&amp;VAR:RFIELD=FINALIZED&amp;VAR:DB_TYPE=&amp;VAR:UNITS=M&amp;window=popup&amp;width=450&amp;height=300&amp;START_MAXIMIZED=FALSE"}</definedName>
    <definedName name="_206__FDSAUDITLINK__" hidden="1">{"fdsup://IBCentral/FAT Viewer?action=UPDATE&amp;creator=factset&amp;DOC_NAME=fat:reuters_qtrly_source_window.fat&amp;display_string=Audit&amp;DYN_ARGS=TRUE&amp;VAR:ID1=527343&amp;VAR:RCODE=LMIN&amp;VAR:SDATE=20020699&amp;VAR:FREQ=Quarterly&amp;VAR:RELITEM=RP&amp;VAR:CURRENCY=&amp;VAR:CURRSOURCE=EXSH","ARE&amp;VAR:NATFREQ=QUARTERLY&amp;VAR:RFIELD=FINALIZED&amp;VAR:DB_TYPE=&amp;VAR:UNITS=M&amp;window=popup&amp;width=450&amp;height=300&amp;START_MAXIMIZED=FALSE"}</definedName>
    <definedName name="_207__FDSAUDITLINK__" hidden="1">{"fdsup://IBCentral/FAT Viewer?action=UPDATE&amp;creator=factset&amp;DOC_NAME=fat:reuters_qtrly_source_window.fat&amp;display_string=Audit&amp;DYN_ARGS=TRUE&amp;VAR:ID1=527343&amp;VAR:RCODE=LMIN&amp;VAR:SDATE=20020399&amp;VAR:FREQ=Quarterly&amp;VAR:RELITEM=RP&amp;VAR:CURRENCY=&amp;VAR:CURRSOURCE=EXSH","ARE&amp;VAR:NATFREQ=QUARTERLY&amp;VAR:RFIELD=FINALIZED&amp;VAR:DB_TYPE=&amp;VAR:UNITS=M&amp;window=popup&amp;width=450&amp;height=300&amp;START_MAXIMIZED=FALSE"}</definedName>
    <definedName name="_208__FDSAUDITLINK__" hidden="1">{"fdsup://IBCentral/FAT Viewer?action=UPDATE&amp;creator=factset&amp;DOC_NAME=fat:reuters_qtrly_source_window.fat&amp;display_string=Audit&amp;DYN_ARGS=TRUE&amp;VAR:ID1=527343&amp;VAR:RCODE=LMIN&amp;VAR:SDATE=20011299&amp;VAR:FREQ=Quarterly&amp;VAR:RELITEM=RP&amp;VAR:CURRENCY=&amp;VAR:CURRSOURCE=EXSH","ARE&amp;VAR:NATFREQ=QUARTERLY&amp;VAR:RFIELD=FINALIZED&amp;VAR:DB_TYPE=&amp;VAR:UNITS=M&amp;window=popup&amp;width=450&amp;height=300&amp;START_MAXIMIZED=FALSE"}</definedName>
    <definedName name="_209__FDSAUDITLINK__" hidden="1">{"fdsup://IBCentral/FAT Viewer?action=UPDATE&amp;creator=factset&amp;DOC_NAME=fat:reuters_qtrly_source_window.fat&amp;display_string=Audit&amp;DYN_ARGS=TRUE&amp;VAR:ID1=527343&amp;VAR:RCODE=LMIN&amp;VAR:SDATE=20010999&amp;VAR:FREQ=Quarterly&amp;VAR:RELITEM=RP&amp;VAR:CURRENCY=&amp;VAR:CURRSOURCE=EXSH","ARE&amp;VAR:NATFREQ=QUARTERLY&amp;VAR:RFIELD=FINALIZED&amp;VAR:DB_TYPE=&amp;VAR:UNITS=M&amp;window=popup&amp;width=450&amp;height=300&amp;START_MAXIMIZED=FALSE"}</definedName>
    <definedName name="_21__123Graph_BCHART_112" hidden="1">[10]Menu!$D$18:$M$18</definedName>
    <definedName name="_21__FDSAUDITLINK__" hidden="1">{"fdsup://IBCentral/FAT Viewer?action=UPDATE&amp;creator=factset&amp;DOC_NAME=fat:reuters_qtrly_source_window.fat&amp;display_string=Audit&amp;DYN_ARGS=TRUE&amp;VAR:ID1=527343&amp;VAR:RCODE=LMIN&amp;VAR:SDATE=20050999&amp;VAR:FREQ=Quarterly&amp;VAR:RELITEM=RP&amp;VAR:CURRENCY=&amp;VAR:CURRSOURCE=EXSH","ARE&amp;VAR:NATFREQ=QUARTERLY&amp;VAR:RFIELD=FINALIZED&amp;VAR:DB_TYPE=&amp;VAR:UNITS=M&amp;window=popup&amp;width=450&amp;height=300&amp;START_MAXIMIZED=FALSE"}</definedName>
    <definedName name="_210__FDSAUDITLINK__" hidden="1">{"fdsup://IBCentral/FAT Viewer?action=UPDATE&amp;creator=factset&amp;DOC_NAME=fat:reuters_qtrly_source_window.fat&amp;display_string=Audit&amp;DYN_ARGS=TRUE&amp;VAR:ID1=527343&amp;VAR:RCODE=LMIN&amp;VAR:SDATE=20010699&amp;VAR:FREQ=Quarterly&amp;VAR:RELITEM=RP&amp;VAR:CURRENCY=&amp;VAR:CURRSOURCE=EXSH","ARE&amp;VAR:NATFREQ=QUARTERLY&amp;VAR:RFIELD=FINALIZED&amp;VAR:DB_TYPE=&amp;VAR:UNITS=M&amp;window=popup&amp;width=450&amp;height=300&amp;START_MAXIMIZED=FALSE"}</definedName>
    <definedName name="_211__FDSAUDITLINK__" hidden="1">{"fdsup://IBCentral/FAT Viewer?action=UPDATE&amp;creator=factset&amp;DOC_NAME=fat:reuters_qtrly_source_window.fat&amp;display_string=Audit&amp;DYN_ARGS=TRUE&amp;VAR:ID1=527343&amp;VAR:RCODE=LMIN&amp;VAR:SDATE=20010399&amp;VAR:FREQ=Quarterly&amp;VAR:RELITEM=RP&amp;VAR:CURRENCY=&amp;VAR:CURRSOURCE=EXSH","ARE&amp;VAR:NATFREQ=QUARTERLY&amp;VAR:RFIELD=FINALIZED&amp;VAR:DB_TYPE=&amp;VAR:UNITS=M&amp;window=popup&amp;width=450&amp;height=300&amp;START_MAXIMIZED=FALSE"}</definedName>
    <definedName name="_212__FDSAUDITLINK__" hidden="1">{"fdsup://IBCentral/FAT Viewer?action=UPDATE&amp;creator=factset&amp;DOC_NAME=fat:reuters_qtrly_source_window.fat&amp;display_string=Audit&amp;DYN_ARGS=TRUE&amp;VAR:ID1=527343&amp;VAR:RCODE=LMIN&amp;VAR:SDATE=20001299&amp;VAR:FREQ=Quarterly&amp;VAR:RELITEM=RP&amp;VAR:CURRENCY=&amp;VAR:CURRSOURCE=EXSH","ARE&amp;VAR:NATFREQ=QUARTERLY&amp;VAR:RFIELD=FINALIZED&amp;VAR:DB_TYPE=&amp;VAR:UNITS=M&amp;window=popup&amp;width=450&amp;height=300&amp;START_MAXIMIZED=FALSE"}</definedName>
    <definedName name="_213__FDSAUDITLINK__" hidden="1">{"fdsup://IBCentral/FAT Viewer?action=UPDATE&amp;creator=factset&amp;DOC_NAME=fat:reuters_qtrly_source_window.fat&amp;display_string=Audit&amp;DYN_ARGS=TRUE&amp;VAR:ID1=527343&amp;VAR:RCODE=LMIN&amp;VAR:SDATE=20000999&amp;VAR:FREQ=Quarterly&amp;VAR:RELITEM=RP&amp;VAR:CURRENCY=&amp;VAR:CURRSOURCE=EXSH","ARE&amp;VAR:NATFREQ=QUARTERLY&amp;VAR:RFIELD=FINALIZED&amp;VAR:DB_TYPE=&amp;VAR:UNITS=M&amp;window=popup&amp;width=450&amp;height=300&amp;START_MAXIMIZED=FALSE"}</definedName>
    <definedName name="_214__FDSAUDITLINK__" hidden="1">{"fdsup://IBCentral/FAT Viewer?action=UPDATE&amp;creator=factset&amp;DOC_NAME=fat:reuters_qtrly_source_window.fat&amp;display_string=Audit&amp;DYN_ARGS=TRUE&amp;VAR:ID1=527343&amp;VAR:RCODE=LMIN&amp;VAR:SDATE=20000699&amp;VAR:FREQ=Quarterly&amp;VAR:RELITEM=RP&amp;VAR:CURRENCY=&amp;VAR:CURRSOURCE=EXSH","ARE&amp;VAR:NATFREQ=QUARTERLY&amp;VAR:RFIELD=FINALIZED&amp;VAR:DB_TYPE=&amp;VAR:UNITS=M&amp;window=popup&amp;width=450&amp;height=300&amp;START_MAXIMIZED=FALSE"}</definedName>
    <definedName name="_215__FDSAUDITLINK__" hidden="1">{"fdsup://IBCentral/FAT Viewer?action=UPDATE&amp;creator=factset&amp;DOC_NAME=fat:reuters_qtrly_source_window.fat&amp;display_string=Audit&amp;DYN_ARGS=TRUE&amp;VAR:ID1=527343&amp;VAR:RCODE=LMIN&amp;VAR:SDATE=20000399&amp;VAR:FREQ=Quarterly&amp;VAR:RELITEM=RP&amp;VAR:CURRENCY=&amp;VAR:CURRSOURCE=EXSH","ARE&amp;VAR:NATFREQ=QUARTERLY&amp;VAR:RFIELD=FINALIZED&amp;VAR:DB_TYPE=&amp;VAR:UNITS=M&amp;window=popup&amp;width=450&amp;height=300&amp;START_MAXIMIZED=FALSE"}</definedName>
    <definedName name="_216__FDSAUDITLINK__" hidden="1">{"fdsup://IBCentral/FAT Viewer?action=UPDATE&amp;creator=factset&amp;DOC_NAME=fat:reuters_qtrly_source_window.fat&amp;display_string=Audit&amp;DYN_ARGS=TRUE&amp;VAR:ID1=527343&amp;VAR:RCODE=LTTD&amp;VAR:SDATE=20100999&amp;VAR:FREQ=Quarterly&amp;VAR:RELITEM=RP&amp;VAR:CURRENCY=&amp;VAR:CURRSOURCE=EXSH","ARE&amp;VAR:NATFREQ=QUARTERLY&amp;VAR:RFIELD=FINALIZED&amp;VAR:DB_TYPE=&amp;VAR:UNITS=M&amp;window=popup&amp;width=450&amp;height=300&amp;START_MAXIMIZED=FALSE"}</definedName>
    <definedName name="_217__FDSAUDITLINK__" hidden="1">{"fdsup://IBCentral/FAT Viewer?action=UPDATE&amp;creator=factset&amp;DOC_NAME=fat:reuters_qtrly_source_window.fat&amp;display_string=Audit&amp;DYN_ARGS=TRUE&amp;VAR:ID1=527343&amp;VAR:RCODE=LTTD&amp;VAR:SDATE=20100699&amp;VAR:FREQ=Quarterly&amp;VAR:RELITEM=RP&amp;VAR:CURRENCY=&amp;VAR:CURRSOURCE=EXSH","ARE&amp;VAR:NATFREQ=QUARTERLY&amp;VAR:RFIELD=FINALIZED&amp;VAR:DB_TYPE=&amp;VAR:UNITS=M&amp;window=popup&amp;width=450&amp;height=300&amp;START_MAXIMIZED=FALSE"}</definedName>
    <definedName name="_218__FDSAUDITLINK__" hidden="1">{"fdsup://IBCentral/FAT Viewer?action=UPDATE&amp;creator=factset&amp;DOC_NAME=fat:reuters_qtrly_source_window.fat&amp;display_string=Audit&amp;DYN_ARGS=TRUE&amp;VAR:ID1=527343&amp;VAR:RCODE=LTTD&amp;VAR:SDATE=20100399&amp;VAR:FREQ=Quarterly&amp;VAR:RELITEM=RP&amp;VAR:CURRENCY=&amp;VAR:CURRSOURCE=EXSH","ARE&amp;VAR:NATFREQ=QUARTERLY&amp;VAR:RFIELD=FINALIZED&amp;VAR:DB_TYPE=&amp;VAR:UNITS=M&amp;window=popup&amp;width=450&amp;height=300&amp;START_MAXIMIZED=FALSE"}</definedName>
    <definedName name="_219__FDSAUDITLINK__" hidden="1">{"fdsup://IBCentral/FAT Viewer?action=UPDATE&amp;creator=factset&amp;DOC_NAME=fat:reuters_qtrly_source_window.fat&amp;display_string=Audit&amp;DYN_ARGS=TRUE&amp;VAR:ID1=527343&amp;VAR:RCODE=LTTD&amp;VAR:SDATE=20091299&amp;VAR:FREQ=Quarterly&amp;VAR:RELITEM=RP&amp;VAR:CURRENCY=&amp;VAR:CURRSOURCE=EXSH","ARE&amp;VAR:NATFREQ=QUARTERLY&amp;VAR:RFIELD=FINALIZED&amp;VAR:DB_TYPE=&amp;VAR:UNITS=M&amp;window=popup&amp;width=450&amp;height=300&amp;START_MAXIMIZED=FALSE"}</definedName>
    <definedName name="_22__123Graph_BCHART_26" hidden="1">[10]Menu!$D$88:$M$88</definedName>
    <definedName name="_22__FDSAUDITLINK__" hidden="1">{"fdsup://IBCentral/FAT Viewer?action=UPDATE&amp;creator=factset&amp;DOC_NAME=fat:reuters_qtrly_source_window.fat&amp;display_string=Audit&amp;DYN_ARGS=TRUE&amp;VAR:ID1=527343&amp;VAR:RCODE=LMIN&amp;VAR:SDATE=20050699&amp;VAR:FREQ=Quarterly&amp;VAR:RELITEM=RP&amp;VAR:CURRENCY=&amp;VAR:CURRSOURCE=EXSH","ARE&amp;VAR:NATFREQ=QUARTERLY&amp;VAR:RFIELD=FINALIZED&amp;VAR:DB_TYPE=&amp;VAR:UNITS=M&amp;window=popup&amp;width=450&amp;height=300&amp;START_MAXIMIZED=FALSE"}</definedName>
    <definedName name="_220__FDSAUDITLINK__" hidden="1">{"fdsup://IBCentral/FAT Viewer?action=UPDATE&amp;creator=factset&amp;DOC_NAME=fat:reuters_qtrly_source_window.fat&amp;display_string=Audit&amp;DYN_ARGS=TRUE&amp;VAR:ID1=527343&amp;VAR:RCODE=LTTD&amp;VAR:SDATE=20090999&amp;VAR:FREQ=Quarterly&amp;VAR:RELITEM=RP&amp;VAR:CURRENCY=&amp;VAR:CURRSOURCE=EXSH","ARE&amp;VAR:NATFREQ=QUARTERLY&amp;VAR:RFIELD=FINALIZED&amp;VAR:DB_TYPE=&amp;VAR:UNITS=M&amp;window=popup&amp;width=450&amp;height=300&amp;START_MAXIMIZED=FALSE"}</definedName>
    <definedName name="_221__FDSAUDITLINK__" hidden="1">{"fdsup://IBCentral/FAT Viewer?action=UPDATE&amp;creator=factset&amp;DOC_NAME=fat:reuters_qtrly_source_window.fat&amp;display_string=Audit&amp;DYN_ARGS=TRUE&amp;VAR:ID1=527343&amp;VAR:RCODE=LTTD&amp;VAR:SDATE=20090699&amp;VAR:FREQ=Quarterly&amp;VAR:RELITEM=RP&amp;VAR:CURRENCY=&amp;VAR:CURRSOURCE=EXSH","ARE&amp;VAR:NATFREQ=QUARTERLY&amp;VAR:RFIELD=FINALIZED&amp;VAR:DB_TYPE=&amp;VAR:UNITS=M&amp;window=popup&amp;width=450&amp;height=300&amp;START_MAXIMIZED=FALSE"}</definedName>
    <definedName name="_222__FDSAUDITLINK__" hidden="1">{"fdsup://IBCentral/FAT Viewer?action=UPDATE&amp;creator=factset&amp;DOC_NAME=fat:reuters_qtrly_source_window.fat&amp;display_string=Audit&amp;DYN_ARGS=TRUE&amp;VAR:ID1=527343&amp;VAR:RCODE=LTTD&amp;VAR:SDATE=20090399&amp;VAR:FREQ=Quarterly&amp;VAR:RELITEM=RP&amp;VAR:CURRENCY=&amp;VAR:CURRSOURCE=EXSH","ARE&amp;VAR:NATFREQ=QUARTERLY&amp;VAR:RFIELD=FINALIZED&amp;VAR:DB_TYPE=&amp;VAR:UNITS=M&amp;window=popup&amp;width=450&amp;height=300&amp;START_MAXIMIZED=FALSE"}</definedName>
    <definedName name="_223__FDSAUDITLINK__" hidden="1">{"fdsup://IBCentral/FAT Viewer?action=UPDATE&amp;creator=factset&amp;DOC_NAME=fat:reuters_qtrly_source_window.fat&amp;display_string=Audit&amp;DYN_ARGS=TRUE&amp;VAR:ID1=527343&amp;VAR:RCODE=LTTD&amp;VAR:SDATE=20081299&amp;VAR:FREQ=Quarterly&amp;VAR:RELITEM=RP&amp;VAR:CURRENCY=&amp;VAR:CURRSOURCE=EXSH","ARE&amp;VAR:NATFREQ=QUARTERLY&amp;VAR:RFIELD=FINALIZED&amp;VAR:DB_TYPE=&amp;VAR:UNITS=M&amp;window=popup&amp;width=450&amp;height=300&amp;START_MAXIMIZED=FALSE"}</definedName>
    <definedName name="_224__FDSAUDITLINK__" hidden="1">{"fdsup://IBCentral/FAT Viewer?action=UPDATE&amp;creator=factset&amp;DOC_NAME=fat:reuters_qtrly_source_window.fat&amp;display_string=Audit&amp;DYN_ARGS=TRUE&amp;VAR:ID1=527343&amp;VAR:RCODE=LTTD&amp;VAR:SDATE=20080999&amp;VAR:FREQ=Quarterly&amp;VAR:RELITEM=RP&amp;VAR:CURRENCY=&amp;VAR:CURRSOURCE=EXSH","ARE&amp;VAR:NATFREQ=QUARTERLY&amp;VAR:RFIELD=FINALIZED&amp;VAR:DB_TYPE=&amp;VAR:UNITS=M&amp;window=popup&amp;width=450&amp;height=300&amp;START_MAXIMIZED=FALSE"}</definedName>
    <definedName name="_225__FDSAUDITLINK__" hidden="1">{"fdsup://IBCentral/FAT Viewer?action=UPDATE&amp;creator=factset&amp;DOC_NAME=fat:reuters_qtrly_source_window.fat&amp;display_string=Audit&amp;DYN_ARGS=TRUE&amp;VAR:ID1=527343&amp;VAR:RCODE=LTTD&amp;VAR:SDATE=20080699&amp;VAR:FREQ=Quarterly&amp;VAR:RELITEM=RP&amp;VAR:CURRENCY=&amp;VAR:CURRSOURCE=EXSH","ARE&amp;VAR:NATFREQ=QUARTERLY&amp;VAR:RFIELD=FINALIZED&amp;VAR:DB_TYPE=&amp;VAR:UNITS=M&amp;window=popup&amp;width=450&amp;height=300&amp;START_MAXIMIZED=FALSE"}</definedName>
    <definedName name="_226__FDSAUDITLINK__" hidden="1">{"fdsup://IBCentral/FAT Viewer?action=UPDATE&amp;creator=factset&amp;DOC_NAME=fat:reuters_qtrly_source_window.fat&amp;display_string=Audit&amp;DYN_ARGS=TRUE&amp;VAR:ID1=527343&amp;VAR:RCODE=LTTD&amp;VAR:SDATE=20080399&amp;VAR:FREQ=Quarterly&amp;VAR:RELITEM=RP&amp;VAR:CURRENCY=&amp;VAR:CURRSOURCE=EXSH","ARE&amp;VAR:NATFREQ=QUARTERLY&amp;VAR:RFIELD=FINALIZED&amp;VAR:DB_TYPE=&amp;VAR:UNITS=M&amp;window=popup&amp;width=450&amp;height=300&amp;START_MAXIMIZED=FALSE"}</definedName>
    <definedName name="_227__FDSAUDITLINK__" hidden="1">{"fdsup://IBCentral/FAT Viewer?action=UPDATE&amp;creator=factset&amp;DOC_NAME=fat:reuters_qtrly_source_window.fat&amp;display_string=Audit&amp;DYN_ARGS=TRUE&amp;VAR:ID1=527343&amp;VAR:RCODE=LTTD&amp;VAR:SDATE=20071299&amp;VAR:FREQ=Quarterly&amp;VAR:RELITEM=RP&amp;VAR:CURRENCY=&amp;VAR:CURRSOURCE=EXSH","ARE&amp;VAR:NATFREQ=QUARTERLY&amp;VAR:RFIELD=FINALIZED&amp;VAR:DB_TYPE=&amp;VAR:UNITS=M&amp;window=popup&amp;width=450&amp;height=300&amp;START_MAXIMIZED=FALSE"}</definedName>
    <definedName name="_228__FDSAUDITLINK__" hidden="1">{"fdsup://IBCentral/FAT Viewer?action=UPDATE&amp;creator=factset&amp;DOC_NAME=fat:reuters_qtrly_source_window.fat&amp;display_string=Audit&amp;DYN_ARGS=TRUE&amp;VAR:ID1=527343&amp;VAR:RCODE=LTTD&amp;VAR:SDATE=20070999&amp;VAR:FREQ=Quarterly&amp;VAR:RELITEM=RP&amp;VAR:CURRENCY=&amp;VAR:CURRSOURCE=EXSH","ARE&amp;VAR:NATFREQ=QUARTERLY&amp;VAR:RFIELD=FINALIZED&amp;VAR:DB_TYPE=&amp;VAR:UNITS=M&amp;window=popup&amp;width=450&amp;height=300&amp;START_MAXIMIZED=FALSE"}</definedName>
    <definedName name="_229__FDSAUDITLINK__" hidden="1">{"fdsup://IBCentral/FAT Viewer?action=UPDATE&amp;creator=factset&amp;DOC_NAME=fat:reuters_qtrly_source_window.fat&amp;display_string=Audit&amp;DYN_ARGS=TRUE&amp;VAR:ID1=527343&amp;VAR:RCODE=LTTD&amp;VAR:SDATE=20070699&amp;VAR:FREQ=Quarterly&amp;VAR:RELITEM=RP&amp;VAR:CURRENCY=&amp;VAR:CURRSOURCE=EXSH","ARE&amp;VAR:NATFREQ=QUARTERLY&amp;VAR:RFIELD=FINALIZED&amp;VAR:DB_TYPE=&amp;VAR:UNITS=M&amp;window=popup&amp;width=450&amp;height=300&amp;START_MAXIMIZED=FALSE"}</definedName>
    <definedName name="_23__123Graph_BCHART_29" hidden="1">[10]Menu!#REF!</definedName>
    <definedName name="_23__FDSAUDITLINK__" hidden="1">{"fdsup://IBCentral/FAT Viewer?action=UPDATE&amp;creator=factset&amp;DOC_NAME=fat:reuters_qtrly_source_window.fat&amp;display_string=Audit&amp;DYN_ARGS=TRUE&amp;VAR:ID1=527343&amp;VAR:RCODE=LMIN&amp;VAR:SDATE=20050399&amp;VAR:FREQ=Quarterly&amp;VAR:RELITEM=RP&amp;VAR:CURRENCY=&amp;VAR:CURRSOURCE=EXSH","ARE&amp;VAR:NATFREQ=QUARTERLY&amp;VAR:RFIELD=FINALIZED&amp;VAR:DB_TYPE=&amp;VAR:UNITS=M&amp;window=popup&amp;width=450&amp;height=300&amp;START_MAXIMIZED=FALSE"}</definedName>
    <definedName name="_230__FDSAUDITLINK__" hidden="1">{"fdsup://IBCentral/FAT Viewer?action=UPDATE&amp;creator=factset&amp;DOC_NAME=fat:reuters_qtrly_source_window.fat&amp;display_string=Audit&amp;DYN_ARGS=TRUE&amp;VAR:ID1=527343&amp;VAR:RCODE=LTTD&amp;VAR:SDATE=20070399&amp;VAR:FREQ=Quarterly&amp;VAR:RELITEM=RP&amp;VAR:CURRENCY=&amp;VAR:CURRSOURCE=EXSH","ARE&amp;VAR:NATFREQ=QUARTERLY&amp;VAR:RFIELD=FINALIZED&amp;VAR:DB_TYPE=&amp;VAR:UNITS=M&amp;window=popup&amp;width=450&amp;height=300&amp;START_MAXIMIZED=FALSE"}</definedName>
    <definedName name="_231__FDSAUDITLINK__" hidden="1">{"fdsup://IBCentral/FAT Viewer?action=UPDATE&amp;creator=factset&amp;DOC_NAME=fat:reuters_qtrly_source_window.fat&amp;display_string=Audit&amp;DYN_ARGS=TRUE&amp;VAR:ID1=527343&amp;VAR:RCODE=LTTD&amp;VAR:SDATE=20061299&amp;VAR:FREQ=Quarterly&amp;VAR:RELITEM=RP&amp;VAR:CURRENCY=&amp;VAR:CURRSOURCE=EXSH","ARE&amp;VAR:NATFREQ=QUARTERLY&amp;VAR:RFIELD=FINALIZED&amp;VAR:DB_TYPE=&amp;VAR:UNITS=M&amp;window=popup&amp;width=450&amp;height=300&amp;START_MAXIMIZED=FALSE"}</definedName>
    <definedName name="_232__FDSAUDITLINK__" hidden="1">{"fdsup://IBCentral/FAT Viewer?action=UPDATE&amp;creator=factset&amp;DOC_NAME=fat:reuters_qtrly_source_window.fat&amp;display_string=Audit&amp;DYN_ARGS=TRUE&amp;VAR:ID1=527343&amp;VAR:RCODE=LTTD&amp;VAR:SDATE=20060999&amp;VAR:FREQ=Quarterly&amp;VAR:RELITEM=RP&amp;VAR:CURRENCY=&amp;VAR:CURRSOURCE=EXSH","ARE&amp;VAR:NATFREQ=QUARTERLY&amp;VAR:RFIELD=FINALIZED&amp;VAR:DB_TYPE=&amp;VAR:UNITS=M&amp;window=popup&amp;width=450&amp;height=300&amp;START_MAXIMIZED=FALSE"}</definedName>
    <definedName name="_233__FDSAUDITLINK__" hidden="1">{"fdsup://IBCentral/FAT Viewer?action=UPDATE&amp;creator=factset&amp;DOC_NAME=fat:reuters_qtrly_source_window.fat&amp;display_string=Audit&amp;DYN_ARGS=TRUE&amp;VAR:ID1=527343&amp;VAR:RCODE=LTTD&amp;VAR:SDATE=20060699&amp;VAR:FREQ=Quarterly&amp;VAR:RELITEM=RP&amp;VAR:CURRENCY=&amp;VAR:CURRSOURCE=EXSH","ARE&amp;VAR:NATFREQ=QUARTERLY&amp;VAR:RFIELD=FINALIZED&amp;VAR:DB_TYPE=&amp;VAR:UNITS=M&amp;window=popup&amp;width=450&amp;height=300&amp;START_MAXIMIZED=FALSE"}</definedName>
    <definedName name="_234__FDSAUDITLINK__" hidden="1">{"fdsup://IBCentral/FAT Viewer?action=UPDATE&amp;creator=factset&amp;DOC_NAME=fat:reuters_qtrly_source_window.fat&amp;display_string=Audit&amp;DYN_ARGS=TRUE&amp;VAR:ID1=527343&amp;VAR:RCODE=LTTD&amp;VAR:SDATE=20060399&amp;VAR:FREQ=Quarterly&amp;VAR:RELITEM=RP&amp;VAR:CURRENCY=&amp;VAR:CURRSOURCE=EXSH","ARE&amp;VAR:NATFREQ=QUARTERLY&amp;VAR:RFIELD=FINALIZED&amp;VAR:DB_TYPE=&amp;VAR:UNITS=M&amp;window=popup&amp;width=450&amp;height=300&amp;START_MAXIMIZED=FALSE"}</definedName>
    <definedName name="_235__FDSAUDITLINK__" hidden="1">{"fdsup://IBCentral/FAT Viewer?action=UPDATE&amp;creator=factset&amp;DOC_NAME=fat:reuters_qtrly_source_window.fat&amp;display_string=Audit&amp;DYN_ARGS=TRUE&amp;VAR:ID1=527343&amp;VAR:RCODE=LTTD&amp;VAR:SDATE=20051299&amp;VAR:FREQ=Quarterly&amp;VAR:RELITEM=RP&amp;VAR:CURRENCY=&amp;VAR:CURRSOURCE=EXSH","ARE&amp;VAR:NATFREQ=QUARTERLY&amp;VAR:RFIELD=FINALIZED&amp;VAR:DB_TYPE=&amp;VAR:UNITS=M&amp;window=popup&amp;width=450&amp;height=300&amp;START_MAXIMIZED=FALSE"}</definedName>
    <definedName name="_236__FDSAUDITLINK__" hidden="1">{"fdsup://IBCentral/FAT Viewer?action=UPDATE&amp;creator=factset&amp;DOC_NAME=fat:reuters_qtrly_source_window.fat&amp;display_string=Audit&amp;DYN_ARGS=TRUE&amp;VAR:ID1=527343&amp;VAR:RCODE=LTTD&amp;VAR:SDATE=20050999&amp;VAR:FREQ=Quarterly&amp;VAR:RELITEM=RP&amp;VAR:CURRENCY=&amp;VAR:CURRSOURCE=EXSH","ARE&amp;VAR:NATFREQ=QUARTERLY&amp;VAR:RFIELD=FINALIZED&amp;VAR:DB_TYPE=&amp;VAR:UNITS=M&amp;window=popup&amp;width=450&amp;height=300&amp;START_MAXIMIZED=FALSE"}</definedName>
    <definedName name="_237__FDSAUDITLINK__" hidden="1">{"fdsup://IBCentral/FAT Viewer?action=UPDATE&amp;creator=factset&amp;DOC_NAME=fat:reuters_qtrly_source_window.fat&amp;display_string=Audit&amp;DYN_ARGS=TRUE&amp;VAR:ID1=527343&amp;VAR:RCODE=LTTD&amp;VAR:SDATE=20050699&amp;VAR:FREQ=Quarterly&amp;VAR:RELITEM=RP&amp;VAR:CURRENCY=&amp;VAR:CURRSOURCE=EXSH","ARE&amp;VAR:NATFREQ=QUARTERLY&amp;VAR:RFIELD=FINALIZED&amp;VAR:DB_TYPE=&amp;VAR:UNITS=M&amp;window=popup&amp;width=450&amp;height=300&amp;START_MAXIMIZED=FALSE"}</definedName>
    <definedName name="_238__FDSAUDITLINK__" hidden="1">{"fdsup://IBCentral/FAT Viewer?action=UPDATE&amp;creator=factset&amp;DOC_NAME=fat:reuters_qtrly_source_window.fat&amp;display_string=Audit&amp;DYN_ARGS=TRUE&amp;VAR:ID1=527343&amp;VAR:RCODE=LTTD&amp;VAR:SDATE=20050399&amp;VAR:FREQ=Quarterly&amp;VAR:RELITEM=RP&amp;VAR:CURRENCY=&amp;VAR:CURRSOURCE=EXSH","ARE&amp;VAR:NATFREQ=QUARTERLY&amp;VAR:RFIELD=FINALIZED&amp;VAR:DB_TYPE=&amp;VAR:UNITS=M&amp;window=popup&amp;width=450&amp;height=300&amp;START_MAXIMIZED=FALSE"}</definedName>
    <definedName name="_239__FDSAUDITLINK__" hidden="1">{"fdsup://IBCentral/FAT Viewer?action=UPDATE&amp;creator=factset&amp;DOC_NAME=fat:reuters_qtrly_source_window.fat&amp;display_string=Audit&amp;DYN_ARGS=TRUE&amp;VAR:ID1=527343&amp;VAR:RCODE=LTTD&amp;VAR:SDATE=20041299&amp;VAR:FREQ=Quarterly&amp;VAR:RELITEM=RP&amp;VAR:CURRENCY=&amp;VAR:CURRSOURCE=EXSH","ARE&amp;VAR:NATFREQ=QUARTERLY&amp;VAR:RFIELD=FINALIZED&amp;VAR:DB_TYPE=&amp;VAR:UNITS=M&amp;window=popup&amp;width=450&amp;height=300&amp;START_MAXIMIZED=FALSE"}</definedName>
    <definedName name="_24__123Graph_BGROSS_MARGINS" hidden="1">#REF!</definedName>
    <definedName name="_24__FDSAUDITLINK__" hidden="1">{"fdsup://IBCentral/FAT Viewer?action=UPDATE&amp;creator=factset&amp;DOC_NAME=fat:reuters_qtrly_source_window.fat&amp;display_string=Audit&amp;DYN_ARGS=TRUE&amp;VAR:ID1=527343&amp;VAR:RCODE=LMIN&amp;VAR:SDATE=20041299&amp;VAR:FREQ=Quarterly&amp;VAR:RELITEM=RP&amp;VAR:CURRENCY=&amp;VAR:CURRSOURCE=EXSH","ARE&amp;VAR:NATFREQ=QUARTERLY&amp;VAR:RFIELD=FINALIZED&amp;VAR:DB_TYPE=&amp;VAR:UNITS=M&amp;window=popup&amp;width=450&amp;height=300&amp;START_MAXIMIZED=FALSE"}</definedName>
    <definedName name="_240__FDSAUDITLINK__" hidden="1">{"fdsup://IBCentral/FAT Viewer?action=UPDATE&amp;creator=factset&amp;DOC_NAME=fat:reuters_qtrly_source_window.fat&amp;display_string=Audit&amp;DYN_ARGS=TRUE&amp;VAR:ID1=527343&amp;VAR:RCODE=LTTD&amp;VAR:SDATE=20040999&amp;VAR:FREQ=Quarterly&amp;VAR:RELITEM=RP&amp;VAR:CURRENCY=&amp;VAR:CURRSOURCE=EXSH","ARE&amp;VAR:NATFREQ=QUARTERLY&amp;VAR:RFIELD=FINALIZED&amp;VAR:DB_TYPE=&amp;VAR:UNITS=M&amp;window=popup&amp;width=450&amp;height=300&amp;START_MAXIMIZED=FALSE"}</definedName>
    <definedName name="_241__FDSAUDITLINK__" hidden="1">{"fdsup://IBCentral/FAT Viewer?action=UPDATE&amp;creator=factset&amp;DOC_NAME=fat:reuters_qtrly_source_window.fat&amp;display_string=Audit&amp;DYN_ARGS=TRUE&amp;VAR:ID1=527343&amp;VAR:RCODE=LTTD&amp;VAR:SDATE=20040699&amp;VAR:FREQ=Quarterly&amp;VAR:RELITEM=RP&amp;VAR:CURRENCY=&amp;VAR:CURRSOURCE=EXSH","ARE&amp;VAR:NATFREQ=QUARTERLY&amp;VAR:RFIELD=FINALIZED&amp;VAR:DB_TYPE=&amp;VAR:UNITS=M&amp;window=popup&amp;width=450&amp;height=300&amp;START_MAXIMIZED=FALSE"}</definedName>
    <definedName name="_242__FDSAUDITLINK__" hidden="1">{"fdsup://IBCentral/FAT Viewer?action=UPDATE&amp;creator=factset&amp;DOC_NAME=fat:reuters_qtrly_source_window.fat&amp;display_string=Audit&amp;DYN_ARGS=TRUE&amp;VAR:ID1=527343&amp;VAR:RCODE=LTTD&amp;VAR:SDATE=20040399&amp;VAR:FREQ=Quarterly&amp;VAR:RELITEM=RP&amp;VAR:CURRENCY=&amp;VAR:CURRSOURCE=EXSH","ARE&amp;VAR:NATFREQ=QUARTERLY&amp;VAR:RFIELD=FINALIZED&amp;VAR:DB_TYPE=&amp;VAR:UNITS=M&amp;window=popup&amp;width=450&amp;height=300&amp;START_MAXIMIZED=FALSE"}</definedName>
    <definedName name="_243__FDSAUDITLINK__" hidden="1">{"fdsup://IBCentral/FAT Viewer?action=UPDATE&amp;creator=factset&amp;DOC_NAME=fat:reuters_qtrly_source_window.fat&amp;display_string=Audit&amp;DYN_ARGS=TRUE&amp;VAR:ID1=527343&amp;VAR:RCODE=LTTD&amp;VAR:SDATE=20031299&amp;VAR:FREQ=Quarterly&amp;VAR:RELITEM=RP&amp;VAR:CURRENCY=&amp;VAR:CURRSOURCE=EXSH","ARE&amp;VAR:NATFREQ=QUARTERLY&amp;VAR:RFIELD=FINALIZED&amp;VAR:DB_TYPE=&amp;VAR:UNITS=M&amp;window=popup&amp;width=450&amp;height=300&amp;START_MAXIMIZED=FALSE"}</definedName>
    <definedName name="_244__FDSAUDITLINK__" hidden="1">{"fdsup://IBCentral/FAT Viewer?action=UPDATE&amp;creator=factset&amp;DOC_NAME=fat:reuters_qtrly_source_window.fat&amp;display_string=Audit&amp;DYN_ARGS=TRUE&amp;VAR:ID1=527343&amp;VAR:RCODE=LTTD&amp;VAR:SDATE=20030999&amp;VAR:FREQ=Quarterly&amp;VAR:RELITEM=RP&amp;VAR:CURRENCY=&amp;VAR:CURRSOURCE=EXSH","ARE&amp;VAR:NATFREQ=QUARTERLY&amp;VAR:RFIELD=FINALIZED&amp;VAR:DB_TYPE=&amp;VAR:UNITS=M&amp;window=popup&amp;width=450&amp;height=300&amp;START_MAXIMIZED=FALSE"}</definedName>
    <definedName name="_245__FDSAUDITLINK__" hidden="1">{"fdsup://IBCentral/FAT Viewer?action=UPDATE&amp;creator=factset&amp;DOC_NAME=fat:reuters_qtrly_source_window.fat&amp;display_string=Audit&amp;DYN_ARGS=TRUE&amp;VAR:ID1=527343&amp;VAR:RCODE=LTTD&amp;VAR:SDATE=20030699&amp;VAR:FREQ=Quarterly&amp;VAR:RELITEM=RP&amp;VAR:CURRENCY=&amp;VAR:CURRSOURCE=EXSH","ARE&amp;VAR:NATFREQ=QUARTERLY&amp;VAR:RFIELD=FINALIZED&amp;VAR:DB_TYPE=&amp;VAR:UNITS=M&amp;window=popup&amp;width=450&amp;height=300&amp;START_MAXIMIZED=FALSE"}</definedName>
    <definedName name="_246__FDSAUDITLINK__" hidden="1">{"fdsup://IBCentral/FAT Viewer?action=UPDATE&amp;creator=factset&amp;DOC_NAME=fat:reuters_qtrly_source_window.fat&amp;display_string=Audit&amp;DYN_ARGS=TRUE&amp;VAR:ID1=527343&amp;VAR:RCODE=LTTD&amp;VAR:SDATE=20030399&amp;VAR:FREQ=Quarterly&amp;VAR:RELITEM=RP&amp;VAR:CURRENCY=&amp;VAR:CURRSOURCE=EXSH","ARE&amp;VAR:NATFREQ=QUARTERLY&amp;VAR:RFIELD=FINALIZED&amp;VAR:DB_TYPE=&amp;VAR:UNITS=M&amp;window=popup&amp;width=450&amp;height=300&amp;START_MAXIMIZED=FALSE"}</definedName>
    <definedName name="_247__FDSAUDITLINK__" hidden="1">{"fdsup://IBCentral/FAT Viewer?action=UPDATE&amp;creator=factset&amp;DOC_NAME=fat:reuters_qtrly_source_window.fat&amp;display_string=Audit&amp;DYN_ARGS=TRUE&amp;VAR:ID1=527343&amp;VAR:RCODE=LTTD&amp;VAR:SDATE=20021299&amp;VAR:FREQ=Quarterly&amp;VAR:RELITEM=RP&amp;VAR:CURRENCY=&amp;VAR:CURRSOURCE=EXSH","ARE&amp;VAR:NATFREQ=QUARTERLY&amp;VAR:RFIELD=FINALIZED&amp;VAR:DB_TYPE=&amp;VAR:UNITS=M&amp;window=popup&amp;width=450&amp;height=300&amp;START_MAXIMIZED=FALSE"}</definedName>
    <definedName name="_248__FDSAUDITLINK__" hidden="1">{"fdsup://IBCentral/FAT Viewer?action=UPDATE&amp;creator=factset&amp;DOC_NAME=fat:reuters_qtrly_source_window.fat&amp;display_string=Audit&amp;DYN_ARGS=TRUE&amp;VAR:ID1=527343&amp;VAR:RCODE=LTTD&amp;VAR:SDATE=20020999&amp;VAR:FREQ=Quarterly&amp;VAR:RELITEM=RP&amp;VAR:CURRENCY=&amp;VAR:CURRSOURCE=EXSH","ARE&amp;VAR:NATFREQ=QUARTERLY&amp;VAR:RFIELD=FINALIZED&amp;VAR:DB_TYPE=&amp;VAR:UNITS=M&amp;window=popup&amp;width=450&amp;height=300&amp;START_MAXIMIZED=FALSE"}</definedName>
    <definedName name="_249__FDSAUDITLINK__" hidden="1">{"fdsup://IBCentral/FAT Viewer?action=UPDATE&amp;creator=factset&amp;DOC_NAME=fat:reuters_qtrly_source_window.fat&amp;display_string=Audit&amp;DYN_ARGS=TRUE&amp;VAR:ID1=527343&amp;VAR:RCODE=LTTD&amp;VAR:SDATE=20020699&amp;VAR:FREQ=Quarterly&amp;VAR:RELITEM=RP&amp;VAR:CURRENCY=&amp;VAR:CURRSOURCE=EXSH","ARE&amp;VAR:NATFREQ=QUARTERLY&amp;VAR:RFIELD=FINALIZED&amp;VAR:DB_TYPE=&amp;VAR:UNITS=M&amp;window=popup&amp;width=450&amp;height=300&amp;START_MAXIMIZED=FALSE"}</definedName>
    <definedName name="_25__123Graph_BGROWTH_REVS_A" hidden="1">#REF!</definedName>
    <definedName name="_25__FDSAUDITLINK__" hidden="1">{"fdsup://IBCentral/FAT Viewer?action=UPDATE&amp;creator=factset&amp;DOC_NAME=fat:reuters_qtrly_source_window.fat&amp;display_string=Audit&amp;DYN_ARGS=TRUE&amp;VAR:ID1=527343&amp;VAR:RCODE=LMIN&amp;VAR:SDATE=20040999&amp;VAR:FREQ=Quarterly&amp;VAR:RELITEM=RP&amp;VAR:CURRENCY=&amp;VAR:CURRSOURCE=EXSH","ARE&amp;VAR:NATFREQ=QUARTERLY&amp;VAR:RFIELD=FINALIZED&amp;VAR:DB_TYPE=&amp;VAR:UNITS=M&amp;window=popup&amp;width=450&amp;height=300&amp;START_MAXIMIZED=FALSE"}</definedName>
    <definedName name="_250__FDSAUDITLINK__" hidden="1">{"fdsup://IBCentral/FAT Viewer?action=UPDATE&amp;creator=factset&amp;DOC_NAME=fat:reuters_qtrly_source_window.fat&amp;display_string=Audit&amp;DYN_ARGS=TRUE&amp;VAR:ID1=527343&amp;VAR:RCODE=LTTD&amp;VAR:SDATE=20020399&amp;VAR:FREQ=Quarterly&amp;VAR:RELITEM=RP&amp;VAR:CURRENCY=&amp;VAR:CURRSOURCE=EXSH","ARE&amp;VAR:NATFREQ=QUARTERLY&amp;VAR:RFIELD=FINALIZED&amp;VAR:DB_TYPE=&amp;VAR:UNITS=M&amp;window=popup&amp;width=450&amp;height=300&amp;START_MAXIMIZED=FALSE"}</definedName>
    <definedName name="_251__FDSAUDITLINK__" hidden="1">{"fdsup://IBCentral/FAT Viewer?action=UPDATE&amp;creator=factset&amp;DOC_NAME=fat:reuters_qtrly_source_window.fat&amp;display_string=Audit&amp;DYN_ARGS=TRUE&amp;VAR:ID1=527343&amp;VAR:RCODE=LTTD&amp;VAR:SDATE=20011299&amp;VAR:FREQ=Quarterly&amp;VAR:RELITEM=RP&amp;VAR:CURRENCY=&amp;VAR:CURRSOURCE=EXSH","ARE&amp;VAR:NATFREQ=QUARTERLY&amp;VAR:RFIELD=FINALIZED&amp;VAR:DB_TYPE=&amp;VAR:UNITS=M&amp;window=popup&amp;width=450&amp;height=300&amp;START_MAXIMIZED=FALSE"}</definedName>
    <definedName name="_252__FDSAUDITLINK__" hidden="1">{"fdsup://IBCentral/FAT Viewer?action=UPDATE&amp;creator=factset&amp;DOC_NAME=fat:reuters_qtrly_source_window.fat&amp;display_string=Audit&amp;DYN_ARGS=TRUE&amp;VAR:ID1=527343&amp;VAR:RCODE=LTTD&amp;VAR:SDATE=20010999&amp;VAR:FREQ=Quarterly&amp;VAR:RELITEM=RP&amp;VAR:CURRENCY=&amp;VAR:CURRSOURCE=EXSH","ARE&amp;VAR:NATFREQ=QUARTERLY&amp;VAR:RFIELD=FINALIZED&amp;VAR:DB_TYPE=&amp;VAR:UNITS=M&amp;window=popup&amp;width=450&amp;height=300&amp;START_MAXIMIZED=FALSE"}</definedName>
    <definedName name="_253__FDSAUDITLINK__" hidden="1">{"fdsup://IBCentral/FAT Viewer?action=UPDATE&amp;creator=factset&amp;DOC_NAME=fat:reuters_qtrly_source_window.fat&amp;display_string=Audit&amp;DYN_ARGS=TRUE&amp;VAR:ID1=527343&amp;VAR:RCODE=LTTD&amp;VAR:SDATE=20010699&amp;VAR:FREQ=Quarterly&amp;VAR:RELITEM=RP&amp;VAR:CURRENCY=&amp;VAR:CURRSOURCE=EXSH","ARE&amp;VAR:NATFREQ=QUARTERLY&amp;VAR:RFIELD=FINALIZED&amp;VAR:DB_TYPE=&amp;VAR:UNITS=M&amp;window=popup&amp;width=450&amp;height=300&amp;START_MAXIMIZED=FALSE"}</definedName>
    <definedName name="_254__FDSAUDITLINK__" hidden="1">{"fdsup://IBCentral/FAT Viewer?action=UPDATE&amp;creator=factset&amp;DOC_NAME=fat:reuters_qtrly_source_window.fat&amp;display_string=Audit&amp;DYN_ARGS=TRUE&amp;VAR:ID1=527343&amp;VAR:RCODE=LTTD&amp;VAR:SDATE=20010399&amp;VAR:FREQ=Quarterly&amp;VAR:RELITEM=RP&amp;VAR:CURRENCY=&amp;VAR:CURRSOURCE=EXSH","ARE&amp;VAR:NATFREQ=QUARTERLY&amp;VAR:RFIELD=FINALIZED&amp;VAR:DB_TYPE=&amp;VAR:UNITS=M&amp;window=popup&amp;width=450&amp;height=300&amp;START_MAXIMIZED=FALSE"}</definedName>
    <definedName name="_255__FDSAUDITLINK__" hidden="1">{"fdsup://IBCentral/FAT Viewer?action=UPDATE&amp;creator=factset&amp;DOC_NAME=fat:reuters_qtrly_source_window.fat&amp;display_string=Audit&amp;DYN_ARGS=TRUE&amp;VAR:ID1=527343&amp;VAR:RCODE=LTTD&amp;VAR:SDATE=20001299&amp;VAR:FREQ=Quarterly&amp;VAR:RELITEM=RP&amp;VAR:CURRENCY=&amp;VAR:CURRSOURCE=EXSH","ARE&amp;VAR:NATFREQ=QUARTERLY&amp;VAR:RFIELD=FINALIZED&amp;VAR:DB_TYPE=&amp;VAR:UNITS=M&amp;window=popup&amp;width=450&amp;height=300&amp;START_MAXIMIZED=FALSE"}</definedName>
    <definedName name="_256__FDSAUDITLINK__" hidden="1">{"fdsup://IBCentral/FAT Viewer?action=UPDATE&amp;creator=factset&amp;DOC_NAME=fat:reuters_qtrly_source_window.fat&amp;display_string=Audit&amp;DYN_ARGS=TRUE&amp;VAR:ID1=527343&amp;VAR:RCODE=LTTD&amp;VAR:SDATE=20000999&amp;VAR:FREQ=Quarterly&amp;VAR:RELITEM=RP&amp;VAR:CURRENCY=&amp;VAR:CURRSOURCE=EXSH","ARE&amp;VAR:NATFREQ=QUARTERLY&amp;VAR:RFIELD=FINALIZED&amp;VAR:DB_TYPE=&amp;VAR:UNITS=M&amp;window=popup&amp;width=450&amp;height=300&amp;START_MAXIMIZED=FALSE"}</definedName>
    <definedName name="_257__FDSAUDITLINK__" hidden="1">{"fdsup://IBCentral/FAT Viewer?action=UPDATE&amp;creator=factset&amp;DOC_NAME=fat:reuters_qtrly_source_window.fat&amp;display_string=Audit&amp;DYN_ARGS=TRUE&amp;VAR:ID1=527343&amp;VAR:RCODE=LTTD&amp;VAR:SDATE=20000699&amp;VAR:FREQ=Quarterly&amp;VAR:RELITEM=RP&amp;VAR:CURRENCY=&amp;VAR:CURRSOURCE=EXSH","ARE&amp;VAR:NATFREQ=QUARTERLY&amp;VAR:RFIELD=FINALIZED&amp;VAR:DB_TYPE=&amp;VAR:UNITS=M&amp;window=popup&amp;width=450&amp;height=300&amp;START_MAXIMIZED=FALSE"}</definedName>
    <definedName name="_258__FDSAUDITLINK__" hidden="1">{"fdsup://IBCentral/FAT Viewer?action=UPDATE&amp;creator=factset&amp;DOC_NAME=fat:reuters_qtrly_source_window.fat&amp;display_string=Audit&amp;DYN_ARGS=TRUE&amp;VAR:ID1=527343&amp;VAR:RCODE=LTTD&amp;VAR:SDATE=20000399&amp;VAR:FREQ=Quarterly&amp;VAR:RELITEM=RP&amp;VAR:CURRENCY=&amp;VAR:CURRSOURCE=EXSH","ARE&amp;VAR:NATFREQ=QUARTERLY&amp;VAR:RFIELD=FINALIZED&amp;VAR:DB_TYPE=&amp;VAR:UNITS=M&amp;window=popup&amp;width=450&amp;height=300&amp;START_MAXIMIZED=FALSE"}</definedName>
    <definedName name="_259__FDSAUDITLINK__" hidden="1">{"fdsup://IBCentral/FAT Viewer?action=UPDATE&amp;creator=factset&amp;DOC_NAME=fat:reuters_qtrly_source_window.fat&amp;display_string=Audit&amp;DYN_ARGS=TRUE&amp;VAR:ID1=527343&amp;VAR:RCODE=DSTT&amp;VAR:SDATE=20100999&amp;VAR:FREQ=Quarterly&amp;VAR:RELITEM=RP&amp;VAR:CURRENCY=&amp;VAR:CURRSOURCE=EXSH","ARE&amp;VAR:NATFREQ=QUARTERLY&amp;VAR:RFIELD=FINALIZED&amp;VAR:DB_TYPE=&amp;VAR:UNITS=M&amp;window=popup&amp;width=450&amp;height=300&amp;START_MAXIMIZED=FALSE"}</definedName>
    <definedName name="_26__123Graph_BGROWTH_REVS_B" hidden="1">#REF!</definedName>
    <definedName name="_26__FDSAUDITLINK__" hidden="1">{"fdsup://IBCentral/FAT Viewer?action=UPDATE&amp;creator=factset&amp;DOC_NAME=fat:reuters_qtrly_source_window.fat&amp;display_string=Audit&amp;DYN_ARGS=TRUE&amp;VAR:ID1=527343&amp;VAR:RCODE=LMIN&amp;VAR:SDATE=20040699&amp;VAR:FREQ=Quarterly&amp;VAR:RELITEM=RP&amp;VAR:CURRENCY=&amp;VAR:CURRSOURCE=EXSH","ARE&amp;VAR:NATFREQ=QUARTERLY&amp;VAR:RFIELD=FINALIZED&amp;VAR:DB_TYPE=&amp;VAR:UNITS=M&amp;window=popup&amp;width=450&amp;height=300&amp;START_MAXIMIZED=FALSE"}</definedName>
    <definedName name="_260__FDSAUDITLINK__" hidden="1">{"fdsup://IBCentral/FAT Viewer?action=UPDATE&amp;creator=factset&amp;DOC_NAME=fat:reuters_qtrly_source_window.fat&amp;display_string=Audit&amp;DYN_ARGS=TRUE&amp;VAR:ID1=527343&amp;VAR:RCODE=DSTT&amp;VAR:SDATE=20100699&amp;VAR:FREQ=Quarterly&amp;VAR:RELITEM=RP&amp;VAR:CURRENCY=&amp;VAR:CURRSOURCE=EXSH","ARE&amp;VAR:NATFREQ=QUARTERLY&amp;VAR:RFIELD=FINALIZED&amp;VAR:DB_TYPE=&amp;VAR:UNITS=M&amp;window=popup&amp;width=450&amp;height=300&amp;START_MAXIMIZED=FALSE"}</definedName>
    <definedName name="_261__FDSAUDITLINK__" hidden="1">{"fdsup://IBCentral/FAT Viewer?action=UPDATE&amp;creator=factset&amp;DOC_NAME=fat:reuters_qtrly_source_window.fat&amp;display_string=Audit&amp;DYN_ARGS=TRUE&amp;VAR:ID1=527343&amp;VAR:RCODE=DSTT&amp;VAR:SDATE=20100399&amp;VAR:FREQ=Quarterly&amp;VAR:RELITEM=RP&amp;VAR:CURRENCY=&amp;VAR:CURRSOURCE=EXSH","ARE&amp;VAR:NATFREQ=QUARTERLY&amp;VAR:RFIELD=FINALIZED&amp;VAR:DB_TYPE=&amp;VAR:UNITS=M&amp;window=popup&amp;width=450&amp;height=300&amp;START_MAXIMIZED=FALSE"}</definedName>
    <definedName name="_262__FDSAUDITLINK__" hidden="1">{"fdsup://IBCentral/FAT Viewer?action=UPDATE&amp;creator=factset&amp;DOC_NAME=fat:reuters_qtrly_source_window.fat&amp;display_string=Audit&amp;DYN_ARGS=TRUE&amp;VAR:ID1=527343&amp;VAR:RCODE=DSTT&amp;VAR:SDATE=20091299&amp;VAR:FREQ=Quarterly&amp;VAR:RELITEM=RP&amp;VAR:CURRENCY=&amp;VAR:CURRSOURCE=EXSH","ARE&amp;VAR:NATFREQ=QUARTERLY&amp;VAR:RFIELD=FINALIZED&amp;VAR:DB_TYPE=&amp;VAR:UNITS=M&amp;window=popup&amp;width=450&amp;height=300&amp;START_MAXIMIZED=FALSE"}</definedName>
    <definedName name="_263__FDSAUDITLINK__" hidden="1">{"fdsup://IBCentral/FAT Viewer?action=UPDATE&amp;creator=factset&amp;DOC_NAME=fat:reuters_qtrly_source_window.fat&amp;display_string=Audit&amp;DYN_ARGS=TRUE&amp;VAR:ID1=527343&amp;VAR:RCODE=DSTT&amp;VAR:SDATE=20090999&amp;VAR:FREQ=Quarterly&amp;VAR:RELITEM=RP&amp;VAR:CURRENCY=&amp;VAR:CURRSOURCE=EXSH","ARE&amp;VAR:NATFREQ=QUARTERLY&amp;VAR:RFIELD=FINALIZED&amp;VAR:DB_TYPE=&amp;VAR:UNITS=M&amp;window=popup&amp;width=450&amp;height=300&amp;START_MAXIMIZED=FALSE"}</definedName>
    <definedName name="_264__FDSAUDITLINK__" hidden="1">{"fdsup://IBCentral/FAT Viewer?action=UPDATE&amp;creator=factset&amp;DOC_NAME=fat:reuters_qtrly_source_window.fat&amp;display_string=Audit&amp;DYN_ARGS=TRUE&amp;VAR:ID1=527343&amp;VAR:RCODE=DSTT&amp;VAR:SDATE=20090699&amp;VAR:FREQ=Quarterly&amp;VAR:RELITEM=RP&amp;VAR:CURRENCY=&amp;VAR:CURRSOURCE=EXSH","ARE&amp;VAR:NATFREQ=QUARTERLY&amp;VAR:RFIELD=FINALIZED&amp;VAR:DB_TYPE=&amp;VAR:UNITS=M&amp;window=popup&amp;width=450&amp;height=300&amp;START_MAXIMIZED=FALSE"}</definedName>
    <definedName name="_265__FDSAUDITLINK__" hidden="1">{"fdsup://IBCentral/FAT Viewer?action=UPDATE&amp;creator=factset&amp;DOC_NAME=fat:reuters_qtrly_source_window.fat&amp;display_string=Audit&amp;DYN_ARGS=TRUE&amp;VAR:ID1=527343&amp;VAR:RCODE=DSTT&amp;VAR:SDATE=20090399&amp;VAR:FREQ=Quarterly&amp;VAR:RELITEM=RP&amp;VAR:CURRENCY=&amp;VAR:CURRSOURCE=EXSH","ARE&amp;VAR:NATFREQ=QUARTERLY&amp;VAR:RFIELD=FINALIZED&amp;VAR:DB_TYPE=&amp;VAR:UNITS=M&amp;window=popup&amp;width=450&amp;height=300&amp;START_MAXIMIZED=FALSE"}</definedName>
    <definedName name="_266__FDSAUDITLINK__" hidden="1">{"fdsup://IBCentral/FAT Viewer?action=UPDATE&amp;creator=factset&amp;DOC_NAME=fat:reuters_qtrly_source_window.fat&amp;display_string=Audit&amp;DYN_ARGS=TRUE&amp;VAR:ID1=527343&amp;VAR:RCODE=DSTT&amp;VAR:SDATE=20081299&amp;VAR:FREQ=Quarterly&amp;VAR:RELITEM=RP&amp;VAR:CURRENCY=&amp;VAR:CURRSOURCE=EXSH","ARE&amp;VAR:NATFREQ=QUARTERLY&amp;VAR:RFIELD=FINALIZED&amp;VAR:DB_TYPE=&amp;VAR:UNITS=M&amp;window=popup&amp;width=450&amp;height=300&amp;START_MAXIMIZED=FALSE"}</definedName>
    <definedName name="_267__FDSAUDITLINK__" hidden="1">{"fdsup://IBCentral/FAT Viewer?action=UPDATE&amp;creator=factset&amp;DOC_NAME=fat:reuters_qtrly_source_window.fat&amp;display_string=Audit&amp;DYN_ARGS=TRUE&amp;VAR:ID1=527343&amp;VAR:RCODE=DSTT&amp;VAR:SDATE=20080999&amp;VAR:FREQ=Quarterly&amp;VAR:RELITEM=RP&amp;VAR:CURRENCY=&amp;VAR:CURRSOURCE=EXSH","ARE&amp;VAR:NATFREQ=QUARTERLY&amp;VAR:RFIELD=FINALIZED&amp;VAR:DB_TYPE=&amp;VAR:UNITS=M&amp;window=popup&amp;width=450&amp;height=300&amp;START_MAXIMIZED=FALSE"}</definedName>
    <definedName name="_268__FDSAUDITLINK__" hidden="1">{"fdsup://IBCentral/FAT Viewer?action=UPDATE&amp;creator=factset&amp;DOC_NAME=fat:reuters_qtrly_source_window.fat&amp;display_string=Audit&amp;DYN_ARGS=TRUE&amp;VAR:ID1=527343&amp;VAR:RCODE=DSTT&amp;VAR:SDATE=20080699&amp;VAR:FREQ=Quarterly&amp;VAR:RELITEM=RP&amp;VAR:CURRENCY=&amp;VAR:CURRSOURCE=EXSH","ARE&amp;VAR:NATFREQ=QUARTERLY&amp;VAR:RFIELD=FINALIZED&amp;VAR:DB_TYPE=&amp;VAR:UNITS=M&amp;window=popup&amp;width=450&amp;height=300&amp;START_MAXIMIZED=FALSE"}</definedName>
    <definedName name="_269__FDSAUDITLINK__" hidden="1">{"fdsup://IBCentral/FAT Viewer?action=UPDATE&amp;creator=factset&amp;DOC_NAME=fat:reuters_qtrly_source_window.fat&amp;display_string=Audit&amp;DYN_ARGS=TRUE&amp;VAR:ID1=527343&amp;VAR:RCODE=DSTT&amp;VAR:SDATE=20080399&amp;VAR:FREQ=Quarterly&amp;VAR:RELITEM=RP&amp;VAR:CURRENCY=&amp;VAR:CURRSOURCE=EXSH","ARE&amp;VAR:NATFREQ=QUARTERLY&amp;VAR:RFIELD=FINALIZED&amp;VAR:DB_TYPE=&amp;VAR:UNITS=M&amp;window=popup&amp;width=450&amp;height=300&amp;START_MAXIMIZED=FALSE"}</definedName>
    <definedName name="_27__123Graph_CCHART_111" hidden="1">[10]Menu!$D$25:$M$25</definedName>
    <definedName name="_27__FDSAUDITLINK__" hidden="1">{"fdsup://IBCentral/FAT Viewer?action=UPDATE&amp;creator=factset&amp;DOC_NAME=fat:reuters_qtrly_source_window.fat&amp;display_string=Audit&amp;DYN_ARGS=TRUE&amp;VAR:ID1=527343&amp;VAR:RCODE=LMIN&amp;VAR:SDATE=20040399&amp;VAR:FREQ=Quarterly&amp;VAR:RELITEM=RP&amp;VAR:CURRENCY=&amp;VAR:CURRSOURCE=EXSH","ARE&amp;VAR:NATFREQ=QUARTERLY&amp;VAR:RFIELD=FINALIZED&amp;VAR:DB_TYPE=&amp;VAR:UNITS=M&amp;window=popup&amp;width=450&amp;height=300&amp;START_MAXIMIZED=FALSE"}</definedName>
    <definedName name="_270__FDSAUDITLINK__" hidden="1">{"fdsup://IBCentral/FAT Viewer?action=UPDATE&amp;creator=factset&amp;DOC_NAME=fat:reuters_qtrly_source_window.fat&amp;display_string=Audit&amp;DYN_ARGS=TRUE&amp;VAR:ID1=527343&amp;VAR:RCODE=DSTT&amp;VAR:SDATE=20071299&amp;VAR:FREQ=Quarterly&amp;VAR:RELITEM=RP&amp;VAR:CURRENCY=&amp;VAR:CURRSOURCE=EXSH","ARE&amp;VAR:NATFREQ=QUARTERLY&amp;VAR:RFIELD=FINALIZED&amp;VAR:DB_TYPE=&amp;VAR:UNITS=M&amp;window=popup&amp;width=450&amp;height=300&amp;START_MAXIMIZED=FALSE"}</definedName>
    <definedName name="_271__FDSAUDITLINK__" hidden="1">{"fdsup://IBCentral/FAT Viewer?action=UPDATE&amp;creator=factset&amp;DOC_NAME=fat:reuters_qtrly_source_window.fat&amp;display_string=Audit&amp;DYN_ARGS=TRUE&amp;VAR:ID1=527343&amp;VAR:RCODE=DSTT&amp;VAR:SDATE=20070999&amp;VAR:FREQ=Quarterly&amp;VAR:RELITEM=RP&amp;VAR:CURRENCY=&amp;VAR:CURRSOURCE=EXSH","ARE&amp;VAR:NATFREQ=QUARTERLY&amp;VAR:RFIELD=FINALIZED&amp;VAR:DB_TYPE=&amp;VAR:UNITS=M&amp;window=popup&amp;width=450&amp;height=300&amp;START_MAXIMIZED=FALSE"}</definedName>
    <definedName name="_272__FDSAUDITLINK__" hidden="1">{"fdsup://IBCentral/FAT Viewer?action=UPDATE&amp;creator=factset&amp;DOC_NAME=fat:reuters_qtrly_source_window.fat&amp;display_string=Audit&amp;DYN_ARGS=TRUE&amp;VAR:ID1=527343&amp;VAR:RCODE=DSTT&amp;VAR:SDATE=20070699&amp;VAR:FREQ=Quarterly&amp;VAR:RELITEM=RP&amp;VAR:CURRENCY=&amp;VAR:CURRSOURCE=EXSH","ARE&amp;VAR:NATFREQ=QUARTERLY&amp;VAR:RFIELD=FINALIZED&amp;VAR:DB_TYPE=&amp;VAR:UNITS=M&amp;window=popup&amp;width=450&amp;height=300&amp;START_MAXIMIZED=FALSE"}</definedName>
    <definedName name="_273__FDSAUDITLINK__" hidden="1">{"fdsup://IBCentral/FAT Viewer?action=UPDATE&amp;creator=factset&amp;DOC_NAME=fat:reuters_qtrly_source_window.fat&amp;display_string=Audit&amp;DYN_ARGS=TRUE&amp;VAR:ID1=527343&amp;VAR:RCODE=DSTT&amp;VAR:SDATE=20070399&amp;VAR:FREQ=Quarterly&amp;VAR:RELITEM=RP&amp;VAR:CURRENCY=&amp;VAR:CURRSOURCE=EXSH","ARE&amp;VAR:NATFREQ=QUARTERLY&amp;VAR:RFIELD=FINALIZED&amp;VAR:DB_TYPE=&amp;VAR:UNITS=M&amp;window=popup&amp;width=450&amp;height=300&amp;START_MAXIMIZED=FALSE"}</definedName>
    <definedName name="_274__FDSAUDITLINK__" hidden="1">{"fdsup://IBCentral/FAT Viewer?action=UPDATE&amp;creator=factset&amp;DOC_NAME=fat:reuters_qtrly_source_window.fat&amp;display_string=Audit&amp;DYN_ARGS=TRUE&amp;VAR:ID1=527343&amp;VAR:RCODE=DSTT&amp;VAR:SDATE=20061299&amp;VAR:FREQ=Quarterly&amp;VAR:RELITEM=RP&amp;VAR:CURRENCY=&amp;VAR:CURRSOURCE=EXSH","ARE&amp;VAR:NATFREQ=QUARTERLY&amp;VAR:RFIELD=FINALIZED&amp;VAR:DB_TYPE=&amp;VAR:UNITS=M&amp;window=popup&amp;width=450&amp;height=300&amp;START_MAXIMIZED=FALSE"}</definedName>
    <definedName name="_275__FDSAUDITLINK__" hidden="1">{"fdsup://IBCentral/FAT Viewer?action=UPDATE&amp;creator=factset&amp;DOC_NAME=fat:reuters_qtrly_source_window.fat&amp;display_string=Audit&amp;DYN_ARGS=TRUE&amp;VAR:ID1=527343&amp;VAR:RCODE=DSTT&amp;VAR:SDATE=20060999&amp;VAR:FREQ=Quarterly&amp;VAR:RELITEM=RP&amp;VAR:CURRENCY=&amp;VAR:CURRSOURCE=EXSH","ARE&amp;VAR:NATFREQ=QUARTERLY&amp;VAR:RFIELD=FINALIZED&amp;VAR:DB_TYPE=&amp;VAR:UNITS=M&amp;window=popup&amp;width=450&amp;height=300&amp;START_MAXIMIZED=FALSE"}</definedName>
    <definedName name="_276__FDSAUDITLINK__" hidden="1">{"fdsup://IBCentral/FAT Viewer?action=UPDATE&amp;creator=factset&amp;DOC_NAME=fat:reuters_qtrly_source_window.fat&amp;display_string=Audit&amp;DYN_ARGS=TRUE&amp;VAR:ID1=527343&amp;VAR:RCODE=DSTT&amp;VAR:SDATE=20060699&amp;VAR:FREQ=Quarterly&amp;VAR:RELITEM=RP&amp;VAR:CURRENCY=&amp;VAR:CURRSOURCE=EXSH","ARE&amp;VAR:NATFREQ=QUARTERLY&amp;VAR:RFIELD=FINALIZED&amp;VAR:DB_TYPE=&amp;VAR:UNITS=M&amp;window=popup&amp;width=450&amp;height=300&amp;START_MAXIMIZED=FALSE"}</definedName>
    <definedName name="_277__FDSAUDITLINK__" hidden="1">{"fdsup://IBCentral/FAT Viewer?action=UPDATE&amp;creator=factset&amp;DOC_NAME=fat:reuters_qtrly_source_window.fat&amp;display_string=Audit&amp;DYN_ARGS=TRUE&amp;VAR:ID1=527343&amp;VAR:RCODE=DSTT&amp;VAR:SDATE=20060399&amp;VAR:FREQ=Quarterly&amp;VAR:RELITEM=RP&amp;VAR:CURRENCY=&amp;VAR:CURRSOURCE=EXSH","ARE&amp;VAR:NATFREQ=QUARTERLY&amp;VAR:RFIELD=FINALIZED&amp;VAR:DB_TYPE=&amp;VAR:UNITS=M&amp;window=popup&amp;width=450&amp;height=300&amp;START_MAXIMIZED=FALSE"}</definedName>
    <definedName name="_278__FDSAUDITLINK__" hidden="1">{"fdsup://IBCentral/FAT Viewer?action=UPDATE&amp;creator=factset&amp;DOC_NAME=fat:reuters_qtrly_source_window.fat&amp;display_string=Audit&amp;DYN_ARGS=TRUE&amp;VAR:ID1=527343&amp;VAR:RCODE=DSTT&amp;VAR:SDATE=20051299&amp;VAR:FREQ=Quarterly&amp;VAR:RELITEM=RP&amp;VAR:CURRENCY=&amp;VAR:CURRSOURCE=EXSH","ARE&amp;VAR:NATFREQ=QUARTERLY&amp;VAR:RFIELD=FINALIZED&amp;VAR:DB_TYPE=&amp;VAR:UNITS=M&amp;window=popup&amp;width=450&amp;height=300&amp;START_MAXIMIZED=FALSE"}</definedName>
    <definedName name="_279__FDSAUDITLINK__" hidden="1">{"fdsup://IBCentral/FAT Viewer?action=UPDATE&amp;creator=factset&amp;DOC_NAME=fat:reuters_qtrly_source_window.fat&amp;display_string=Audit&amp;DYN_ARGS=TRUE&amp;VAR:ID1=527343&amp;VAR:RCODE=DSTT&amp;VAR:SDATE=20050999&amp;VAR:FREQ=Quarterly&amp;VAR:RELITEM=RP&amp;VAR:CURRENCY=&amp;VAR:CURRSOURCE=EXSH","ARE&amp;VAR:NATFREQ=QUARTERLY&amp;VAR:RFIELD=FINALIZED&amp;VAR:DB_TYPE=&amp;VAR:UNITS=M&amp;window=popup&amp;width=450&amp;height=300&amp;START_MAXIMIZED=FALSE"}</definedName>
    <definedName name="_28__123Graph_CCHART_112" hidden="1">[10]Menu!$D$19:$M$19</definedName>
    <definedName name="_28__FDSAUDITLINK__" hidden="1">{"fdsup://IBCentral/FAT Viewer?action=UPDATE&amp;creator=factset&amp;DOC_NAME=fat:reuters_qtrly_source_window.fat&amp;display_string=Audit&amp;DYN_ARGS=TRUE&amp;VAR:ID1=527343&amp;VAR:RCODE=LMIN&amp;VAR:SDATE=20031299&amp;VAR:FREQ=Quarterly&amp;VAR:RELITEM=RP&amp;VAR:CURRENCY=&amp;VAR:CURRSOURCE=EXSH","ARE&amp;VAR:NATFREQ=QUARTERLY&amp;VAR:RFIELD=FINALIZED&amp;VAR:DB_TYPE=&amp;VAR:UNITS=M&amp;window=popup&amp;width=450&amp;height=300&amp;START_MAXIMIZED=FALSE"}</definedName>
    <definedName name="_280__FDSAUDITLINK__" hidden="1">{"fdsup://IBCentral/FAT Viewer?action=UPDATE&amp;creator=factset&amp;DOC_NAME=fat:reuters_qtrly_source_window.fat&amp;display_string=Audit&amp;DYN_ARGS=TRUE&amp;VAR:ID1=527343&amp;VAR:RCODE=DSTT&amp;VAR:SDATE=20050699&amp;VAR:FREQ=Quarterly&amp;VAR:RELITEM=RP&amp;VAR:CURRENCY=&amp;VAR:CURRSOURCE=EXSH","ARE&amp;VAR:NATFREQ=QUARTERLY&amp;VAR:RFIELD=FINALIZED&amp;VAR:DB_TYPE=&amp;VAR:UNITS=M&amp;window=popup&amp;width=450&amp;height=300&amp;START_MAXIMIZED=FALSE"}</definedName>
    <definedName name="_281__FDSAUDITLINK__" hidden="1">{"fdsup://IBCentral/FAT Viewer?action=UPDATE&amp;creator=factset&amp;DOC_NAME=fat:reuters_qtrly_source_window.fat&amp;display_string=Audit&amp;DYN_ARGS=TRUE&amp;VAR:ID1=527343&amp;VAR:RCODE=DSTT&amp;VAR:SDATE=20050399&amp;VAR:FREQ=Quarterly&amp;VAR:RELITEM=RP&amp;VAR:CURRENCY=&amp;VAR:CURRSOURCE=EXSH","ARE&amp;VAR:NATFREQ=QUARTERLY&amp;VAR:RFIELD=FINALIZED&amp;VAR:DB_TYPE=&amp;VAR:UNITS=M&amp;window=popup&amp;width=450&amp;height=300&amp;START_MAXIMIZED=FALSE"}</definedName>
    <definedName name="_282__FDSAUDITLINK__" hidden="1">{"fdsup://IBCentral/FAT Viewer?action=UPDATE&amp;creator=factset&amp;DOC_NAME=fat:reuters_qtrly_source_window.fat&amp;display_string=Audit&amp;DYN_ARGS=TRUE&amp;VAR:ID1=527343&amp;VAR:RCODE=DSTT&amp;VAR:SDATE=20041299&amp;VAR:FREQ=Quarterly&amp;VAR:RELITEM=RP&amp;VAR:CURRENCY=&amp;VAR:CURRSOURCE=EXSH","ARE&amp;VAR:NATFREQ=QUARTERLY&amp;VAR:RFIELD=FINALIZED&amp;VAR:DB_TYPE=&amp;VAR:UNITS=M&amp;window=popup&amp;width=450&amp;height=300&amp;START_MAXIMIZED=FALSE"}</definedName>
    <definedName name="_283__FDSAUDITLINK__" hidden="1">{"fdsup://IBCentral/FAT Viewer?action=UPDATE&amp;creator=factset&amp;DOC_NAME=fat:reuters_qtrly_source_window.fat&amp;display_string=Audit&amp;DYN_ARGS=TRUE&amp;VAR:ID1=527343&amp;VAR:RCODE=DSTT&amp;VAR:SDATE=20040999&amp;VAR:FREQ=Quarterly&amp;VAR:RELITEM=RP&amp;VAR:CURRENCY=&amp;VAR:CURRSOURCE=EXSH","ARE&amp;VAR:NATFREQ=QUARTERLY&amp;VAR:RFIELD=FINALIZED&amp;VAR:DB_TYPE=&amp;VAR:UNITS=M&amp;window=popup&amp;width=450&amp;height=300&amp;START_MAXIMIZED=FALSE"}</definedName>
    <definedName name="_284__FDSAUDITLINK__" hidden="1">{"fdsup://IBCentral/FAT Viewer?action=UPDATE&amp;creator=factset&amp;DOC_NAME=fat:reuters_qtrly_source_window.fat&amp;display_string=Audit&amp;DYN_ARGS=TRUE&amp;VAR:ID1=527343&amp;VAR:RCODE=DSTT&amp;VAR:SDATE=20040699&amp;VAR:FREQ=Quarterly&amp;VAR:RELITEM=RP&amp;VAR:CURRENCY=&amp;VAR:CURRSOURCE=EXSH","ARE&amp;VAR:NATFREQ=QUARTERLY&amp;VAR:RFIELD=FINALIZED&amp;VAR:DB_TYPE=&amp;VAR:UNITS=M&amp;window=popup&amp;width=450&amp;height=300&amp;START_MAXIMIZED=FALSE"}</definedName>
    <definedName name="_285__FDSAUDITLINK__" hidden="1">{"fdsup://IBCentral/FAT Viewer?action=UPDATE&amp;creator=factset&amp;DOC_NAME=fat:reuters_qtrly_source_window.fat&amp;display_string=Audit&amp;DYN_ARGS=TRUE&amp;VAR:ID1=527343&amp;VAR:RCODE=DSTT&amp;VAR:SDATE=20040399&amp;VAR:FREQ=Quarterly&amp;VAR:RELITEM=RP&amp;VAR:CURRENCY=&amp;VAR:CURRSOURCE=EXSH","ARE&amp;VAR:NATFREQ=QUARTERLY&amp;VAR:RFIELD=FINALIZED&amp;VAR:DB_TYPE=&amp;VAR:UNITS=M&amp;window=popup&amp;width=450&amp;height=300&amp;START_MAXIMIZED=FALSE"}</definedName>
    <definedName name="_286__FDSAUDITLINK__" hidden="1">{"fdsup://IBCentral/FAT Viewer?action=UPDATE&amp;creator=factset&amp;DOC_NAME=fat:reuters_qtrly_source_window.fat&amp;display_string=Audit&amp;DYN_ARGS=TRUE&amp;VAR:ID1=527343&amp;VAR:RCODE=DSTT&amp;VAR:SDATE=20031299&amp;VAR:FREQ=Quarterly&amp;VAR:RELITEM=RP&amp;VAR:CURRENCY=&amp;VAR:CURRSOURCE=EXSH","ARE&amp;VAR:NATFREQ=QUARTERLY&amp;VAR:RFIELD=FINALIZED&amp;VAR:DB_TYPE=&amp;VAR:UNITS=M&amp;window=popup&amp;width=450&amp;height=300&amp;START_MAXIMIZED=FALSE"}</definedName>
    <definedName name="_287__FDSAUDITLINK__" hidden="1">{"fdsup://IBCentral/FAT Viewer?action=UPDATE&amp;creator=factset&amp;DOC_NAME=fat:reuters_qtrly_source_window.fat&amp;display_string=Audit&amp;DYN_ARGS=TRUE&amp;VAR:ID1=527343&amp;VAR:RCODE=DSTT&amp;VAR:SDATE=20030999&amp;VAR:FREQ=Quarterly&amp;VAR:RELITEM=RP&amp;VAR:CURRENCY=&amp;VAR:CURRSOURCE=EXSH","ARE&amp;VAR:NATFREQ=QUARTERLY&amp;VAR:RFIELD=FINALIZED&amp;VAR:DB_TYPE=&amp;VAR:UNITS=M&amp;window=popup&amp;width=450&amp;height=300&amp;START_MAXIMIZED=FALSE"}</definedName>
    <definedName name="_288__FDSAUDITLINK__" hidden="1">{"fdsup://IBCentral/FAT Viewer?action=UPDATE&amp;creator=factset&amp;DOC_NAME=fat:reuters_qtrly_source_window.fat&amp;display_string=Audit&amp;DYN_ARGS=TRUE&amp;VAR:ID1=527343&amp;VAR:RCODE=DSTT&amp;VAR:SDATE=20030699&amp;VAR:FREQ=Quarterly&amp;VAR:RELITEM=RP&amp;VAR:CURRENCY=&amp;VAR:CURRSOURCE=EXSH","ARE&amp;VAR:NATFREQ=QUARTERLY&amp;VAR:RFIELD=FINALIZED&amp;VAR:DB_TYPE=&amp;VAR:UNITS=M&amp;window=popup&amp;width=450&amp;height=300&amp;START_MAXIMIZED=FALSE"}</definedName>
    <definedName name="_289__FDSAUDITLINK__" hidden="1">{"fdsup://IBCentral/FAT Viewer?action=UPDATE&amp;creator=factset&amp;DOC_NAME=fat:reuters_qtrly_source_window.fat&amp;display_string=Audit&amp;DYN_ARGS=TRUE&amp;VAR:ID1=527343&amp;VAR:RCODE=DSTT&amp;VAR:SDATE=20030399&amp;VAR:FREQ=Quarterly&amp;VAR:RELITEM=RP&amp;VAR:CURRENCY=&amp;VAR:CURRSOURCE=EXSH","ARE&amp;VAR:NATFREQ=QUARTERLY&amp;VAR:RFIELD=FINALIZED&amp;VAR:DB_TYPE=&amp;VAR:UNITS=M&amp;window=popup&amp;width=450&amp;height=300&amp;START_MAXIMIZED=FALSE"}</definedName>
    <definedName name="_29__123Graph_CCHART_26" hidden="1">[10]Menu!$D$92:$M$92</definedName>
    <definedName name="_29__FDSAUDITLINK__" hidden="1">{"fdsup://IBCentral/FAT Viewer?action=UPDATE&amp;creator=factset&amp;DOC_NAME=fat:reuters_qtrly_source_window.fat&amp;display_string=Audit&amp;DYN_ARGS=TRUE&amp;VAR:ID1=527343&amp;VAR:RCODE=LMIN&amp;VAR:SDATE=20030999&amp;VAR:FREQ=Quarterly&amp;VAR:RELITEM=RP&amp;VAR:CURRENCY=&amp;VAR:CURRSOURCE=EXSH","ARE&amp;VAR:NATFREQ=QUARTERLY&amp;VAR:RFIELD=FINALIZED&amp;VAR:DB_TYPE=&amp;VAR:UNITS=M&amp;window=popup&amp;width=450&amp;height=300&amp;START_MAXIMIZED=FALSE"}</definedName>
    <definedName name="_290__FDSAUDITLINK__" hidden="1">{"fdsup://IBCentral/FAT Viewer?action=UPDATE&amp;creator=factset&amp;DOC_NAME=fat:reuters_qtrly_source_window.fat&amp;display_string=Audit&amp;DYN_ARGS=TRUE&amp;VAR:ID1=527343&amp;VAR:RCODE=DSTT&amp;VAR:SDATE=20021299&amp;VAR:FREQ=Quarterly&amp;VAR:RELITEM=RP&amp;VAR:CURRENCY=&amp;VAR:CURRSOURCE=EXSH","ARE&amp;VAR:NATFREQ=QUARTERLY&amp;VAR:RFIELD=FINALIZED&amp;VAR:DB_TYPE=&amp;VAR:UNITS=M&amp;window=popup&amp;width=450&amp;height=300&amp;START_MAXIMIZED=FALSE"}</definedName>
    <definedName name="_291__FDSAUDITLINK__" hidden="1">{"fdsup://IBCentral/FAT Viewer?action=UPDATE&amp;creator=factset&amp;DOC_NAME=fat:reuters_qtrly_source_window.fat&amp;display_string=Audit&amp;DYN_ARGS=TRUE&amp;VAR:ID1=527343&amp;VAR:RCODE=DSTT&amp;VAR:SDATE=20020999&amp;VAR:FREQ=Quarterly&amp;VAR:RELITEM=RP&amp;VAR:CURRENCY=&amp;VAR:CURRSOURCE=EXSH","ARE&amp;VAR:NATFREQ=QUARTERLY&amp;VAR:RFIELD=FINALIZED&amp;VAR:DB_TYPE=&amp;VAR:UNITS=M&amp;window=popup&amp;width=450&amp;height=300&amp;START_MAXIMIZED=FALSE"}</definedName>
    <definedName name="_292__FDSAUDITLINK__" hidden="1">{"fdsup://IBCentral/FAT Viewer?action=UPDATE&amp;creator=factset&amp;DOC_NAME=fat:reuters_qtrly_source_window.fat&amp;display_string=Audit&amp;DYN_ARGS=TRUE&amp;VAR:ID1=527343&amp;VAR:RCODE=DSTT&amp;VAR:SDATE=20020699&amp;VAR:FREQ=Quarterly&amp;VAR:RELITEM=RP&amp;VAR:CURRENCY=&amp;VAR:CURRSOURCE=EXSH","ARE&amp;VAR:NATFREQ=QUARTERLY&amp;VAR:RFIELD=FINALIZED&amp;VAR:DB_TYPE=&amp;VAR:UNITS=M&amp;window=popup&amp;width=450&amp;height=300&amp;START_MAXIMIZED=FALSE"}</definedName>
    <definedName name="_293__FDSAUDITLINK__" hidden="1">{"fdsup://IBCentral/FAT Viewer?action=UPDATE&amp;creator=factset&amp;DOC_NAME=fat:reuters_qtrly_source_window.fat&amp;display_string=Audit&amp;DYN_ARGS=TRUE&amp;VAR:ID1=527343&amp;VAR:RCODE=DSTT&amp;VAR:SDATE=20020399&amp;VAR:FREQ=Quarterly&amp;VAR:RELITEM=RP&amp;VAR:CURRENCY=&amp;VAR:CURRSOURCE=EXSH","ARE&amp;VAR:NATFREQ=QUARTERLY&amp;VAR:RFIELD=FINALIZED&amp;VAR:DB_TYPE=&amp;VAR:UNITS=M&amp;window=popup&amp;width=450&amp;height=300&amp;START_MAXIMIZED=FALSE"}</definedName>
    <definedName name="_294__FDSAUDITLINK__" hidden="1">{"fdsup://IBCentral/FAT Viewer?action=UPDATE&amp;creator=factset&amp;DOC_NAME=fat:reuters_qtrly_source_window.fat&amp;display_string=Audit&amp;DYN_ARGS=TRUE&amp;VAR:ID1=527343&amp;VAR:RCODE=DSTT&amp;VAR:SDATE=20011299&amp;VAR:FREQ=Quarterly&amp;VAR:RELITEM=RP&amp;VAR:CURRENCY=&amp;VAR:CURRSOURCE=EXSH","ARE&amp;VAR:NATFREQ=QUARTERLY&amp;VAR:RFIELD=FINALIZED&amp;VAR:DB_TYPE=&amp;VAR:UNITS=M&amp;window=popup&amp;width=450&amp;height=300&amp;START_MAXIMIZED=FALSE"}</definedName>
    <definedName name="_295__FDSAUDITLINK__" hidden="1">{"fdsup://IBCentral/FAT Viewer?action=UPDATE&amp;creator=factset&amp;DOC_NAME=fat:reuters_qtrly_source_window.fat&amp;display_string=Audit&amp;DYN_ARGS=TRUE&amp;VAR:ID1=527343&amp;VAR:RCODE=DSTT&amp;VAR:SDATE=20010999&amp;VAR:FREQ=Quarterly&amp;VAR:RELITEM=RP&amp;VAR:CURRENCY=&amp;VAR:CURRSOURCE=EXSH","ARE&amp;VAR:NATFREQ=QUARTERLY&amp;VAR:RFIELD=FINALIZED&amp;VAR:DB_TYPE=&amp;VAR:UNITS=M&amp;window=popup&amp;width=450&amp;height=300&amp;START_MAXIMIZED=FALSE"}</definedName>
    <definedName name="_296__FDSAUDITLINK__" hidden="1">{"fdsup://IBCentral/FAT Viewer?action=UPDATE&amp;creator=factset&amp;DOC_NAME=fat:reuters_qtrly_source_window.fat&amp;display_string=Audit&amp;DYN_ARGS=TRUE&amp;VAR:ID1=527343&amp;VAR:RCODE=DSTT&amp;VAR:SDATE=20010699&amp;VAR:FREQ=Quarterly&amp;VAR:RELITEM=RP&amp;VAR:CURRENCY=&amp;VAR:CURRSOURCE=EXSH","ARE&amp;VAR:NATFREQ=QUARTERLY&amp;VAR:RFIELD=FINALIZED&amp;VAR:DB_TYPE=&amp;VAR:UNITS=M&amp;window=popup&amp;width=450&amp;height=300&amp;START_MAXIMIZED=FALSE"}</definedName>
    <definedName name="_297__FDSAUDITLINK__" hidden="1">{"fdsup://IBCentral/FAT Viewer?action=UPDATE&amp;creator=factset&amp;DOC_NAME=fat:reuters_qtrly_source_window.fat&amp;display_string=Audit&amp;DYN_ARGS=TRUE&amp;VAR:ID1=527343&amp;VAR:RCODE=DSTT&amp;VAR:SDATE=20010399&amp;VAR:FREQ=Quarterly&amp;VAR:RELITEM=RP&amp;VAR:CURRENCY=&amp;VAR:CURRSOURCE=EXSH","ARE&amp;VAR:NATFREQ=QUARTERLY&amp;VAR:RFIELD=FINALIZED&amp;VAR:DB_TYPE=&amp;VAR:UNITS=M&amp;window=popup&amp;width=450&amp;height=300&amp;START_MAXIMIZED=FALSE"}</definedName>
    <definedName name="_298__FDSAUDITLINK__" hidden="1">{"fdsup://IBCentral/FAT Viewer?action=UPDATE&amp;creator=factset&amp;DOC_NAME=fat:reuters_qtrly_source_window.fat&amp;display_string=Audit&amp;DYN_ARGS=TRUE&amp;VAR:ID1=527343&amp;VAR:RCODE=DSTT&amp;VAR:SDATE=20001299&amp;VAR:FREQ=Quarterly&amp;VAR:RELITEM=RP&amp;VAR:CURRENCY=&amp;VAR:CURRSOURCE=EXSH","ARE&amp;VAR:NATFREQ=QUARTERLY&amp;VAR:RFIELD=FINALIZED&amp;VAR:DB_TYPE=&amp;VAR:UNITS=M&amp;window=popup&amp;width=450&amp;height=300&amp;START_MAXIMIZED=FALSE"}</definedName>
    <definedName name="_299__FDSAUDITLINK__" hidden="1">{"fdsup://IBCentral/FAT Viewer?action=UPDATE&amp;creator=factset&amp;DOC_NAME=fat:reuters_qtrly_source_window.fat&amp;display_string=Audit&amp;DYN_ARGS=TRUE&amp;VAR:ID1=527343&amp;VAR:RCODE=DSTT&amp;VAR:SDATE=20000999&amp;VAR:FREQ=Quarterly&amp;VAR:RELITEM=RP&amp;VAR:CURRENCY=&amp;VAR:CURRSOURCE=EXSH","ARE&amp;VAR:NATFREQ=QUARTERLY&amp;VAR:RFIELD=FINALIZED&amp;VAR:DB_TYPE=&amp;VAR:UNITS=M&amp;window=popup&amp;width=450&amp;height=300&amp;START_MAXIMIZED=FALSE"}</definedName>
    <definedName name="_3__123Graph_BMKT_MONTH" hidden="1">[6]SALES!#REF!</definedName>
    <definedName name="_3__123Graph_Xグラフ_1" hidden="1">#REF!</definedName>
    <definedName name="_3__FDSAUDITLINK__" hidden="1">{"fdsup://IBCentral/FAT Viewer?action=UPDATE&amp;creator=factset&amp;DOC_NAME=fat:reuters_qtrly_source_window.fat&amp;display_string=Audit&amp;DYN_ARGS=TRUE&amp;VAR:ID1=527343&amp;VAR:RCODE=LMIN&amp;VAR:SDATE=20100399&amp;VAR:FREQ=Quarterly&amp;VAR:RELITEM=RP&amp;VAR:CURRENCY=&amp;VAR:CURRSOURCE=EXSH","ARE&amp;VAR:NATFREQ=QUARTERLY&amp;VAR:RFIELD=FINALIZED&amp;VAR:DB_TYPE=&amp;VAR:UNITS=M&amp;window=popup&amp;width=450&amp;height=300&amp;START_MAXIMIZED=FALSE"}</definedName>
    <definedName name="_30__123Graph_CCHART_30" hidden="1">[10]Menu!$D$12:$M$12</definedName>
    <definedName name="_30__FDSAUDITLINK__" hidden="1">{"fdsup://IBCentral/FAT Viewer?action=UPDATE&amp;creator=factset&amp;DOC_NAME=fat:reuters_qtrly_source_window.fat&amp;display_string=Audit&amp;DYN_ARGS=TRUE&amp;VAR:ID1=527343&amp;VAR:RCODE=LMIN&amp;VAR:SDATE=20030699&amp;VAR:FREQ=Quarterly&amp;VAR:RELITEM=RP&amp;VAR:CURRENCY=&amp;VAR:CURRSOURCE=EXSH","ARE&amp;VAR:NATFREQ=QUARTERLY&amp;VAR:RFIELD=FINALIZED&amp;VAR:DB_TYPE=&amp;VAR:UNITS=M&amp;window=popup&amp;width=450&amp;height=300&amp;START_MAXIMIZED=FALSE"}</definedName>
    <definedName name="_300__FDSAUDITLINK__" hidden="1">{"fdsup://IBCentral/FAT Viewer?action=UPDATE&amp;creator=factset&amp;DOC_NAME=fat:reuters_qtrly_source_window.fat&amp;display_string=Audit&amp;DYN_ARGS=TRUE&amp;VAR:ID1=527343&amp;VAR:RCODE=DSTT&amp;VAR:SDATE=20000699&amp;VAR:FREQ=Quarterly&amp;VAR:RELITEM=RP&amp;VAR:CURRENCY=&amp;VAR:CURRSOURCE=EXSH","ARE&amp;VAR:NATFREQ=QUARTERLY&amp;VAR:RFIELD=FINALIZED&amp;VAR:DB_TYPE=&amp;VAR:UNITS=M&amp;window=popup&amp;width=450&amp;height=300&amp;START_MAXIMIZED=FALSE"}</definedName>
    <definedName name="_301__FDSAUDITLINK__" hidden="1">{"fdsup://IBCentral/FAT Viewer?action=UPDATE&amp;creator=factset&amp;DOC_NAME=fat:reuters_qtrly_source_window.fat&amp;display_string=Audit&amp;DYN_ARGS=TRUE&amp;VAR:ID1=527343&amp;VAR:RCODE=DSTT&amp;VAR:SDATE=20000399&amp;VAR:FREQ=Quarterly&amp;VAR:RELITEM=RP&amp;VAR:CURRENCY=&amp;VAR:CURRSOURCE=EXSH","ARE&amp;VAR:NATFREQ=QUARTERLY&amp;VAR:RFIELD=FINALIZED&amp;VAR:DB_TYPE=&amp;VAR:UNITS=M&amp;window=popup&amp;width=450&amp;height=300&amp;START_MAXIMIZED=FALSE"}</definedName>
    <definedName name="_302__FDSAUDITLINK__" hidden="1">{"fdsup://IBCentral/FAT Viewer?action=UPDATE&amp;creator=factset&amp;DOC_NAME=fat:reuters_qtrly_source_window.fat&amp;display_string=Audit&amp;DYN_ARGS=TRUE&amp;VAR:ID1=527343&amp;VAR:RCODE=SCSI&amp;VAR:SDATE=20100999&amp;VAR:FREQ=Quarterly&amp;VAR:RELITEM=RP&amp;VAR:CURRENCY=&amp;VAR:CURRSOURCE=EXSH","ARE&amp;VAR:NATFREQ=QUARTERLY&amp;VAR:RFIELD=FINALIZED&amp;VAR:DB_TYPE=&amp;VAR:UNITS=M&amp;window=popup&amp;width=450&amp;height=300&amp;START_MAXIMIZED=FALSE"}</definedName>
    <definedName name="_303__FDSAUDITLINK__" hidden="1">{"fdsup://IBCentral/FAT Viewer?action=UPDATE&amp;creator=factset&amp;DOC_NAME=fat:reuters_qtrly_source_window.fat&amp;display_string=Audit&amp;DYN_ARGS=TRUE&amp;VAR:ID1=527343&amp;VAR:RCODE=SCSI&amp;VAR:SDATE=20100699&amp;VAR:FREQ=Quarterly&amp;VAR:RELITEM=RP&amp;VAR:CURRENCY=&amp;VAR:CURRSOURCE=EXSH","ARE&amp;VAR:NATFREQ=QUARTERLY&amp;VAR:RFIELD=FINALIZED&amp;VAR:DB_TYPE=&amp;VAR:UNITS=M&amp;window=popup&amp;width=450&amp;height=300&amp;START_MAXIMIZED=FALSE"}</definedName>
    <definedName name="_304__FDSAUDITLINK__" hidden="1">{"fdsup://IBCentral/FAT Viewer?action=UPDATE&amp;creator=factset&amp;DOC_NAME=fat:reuters_qtrly_source_window.fat&amp;display_string=Audit&amp;DYN_ARGS=TRUE&amp;VAR:ID1=527343&amp;VAR:RCODE=SCSI&amp;VAR:SDATE=20100399&amp;VAR:FREQ=Quarterly&amp;VAR:RELITEM=RP&amp;VAR:CURRENCY=&amp;VAR:CURRSOURCE=EXSH","ARE&amp;VAR:NATFREQ=QUARTERLY&amp;VAR:RFIELD=FINALIZED&amp;VAR:DB_TYPE=&amp;VAR:UNITS=M&amp;window=popup&amp;width=450&amp;height=300&amp;START_MAXIMIZED=FALSE"}</definedName>
    <definedName name="_305__FDSAUDITLINK__" hidden="1">{"fdsup://IBCentral/FAT Viewer?action=UPDATE&amp;creator=factset&amp;DOC_NAME=fat:reuters_qtrly_source_window.fat&amp;display_string=Audit&amp;DYN_ARGS=TRUE&amp;VAR:ID1=527343&amp;VAR:RCODE=SCSI&amp;VAR:SDATE=20091299&amp;VAR:FREQ=Quarterly&amp;VAR:RELITEM=RP&amp;VAR:CURRENCY=&amp;VAR:CURRSOURCE=EXSH","ARE&amp;VAR:NATFREQ=QUARTERLY&amp;VAR:RFIELD=FINALIZED&amp;VAR:DB_TYPE=&amp;VAR:UNITS=M&amp;window=popup&amp;width=450&amp;height=300&amp;START_MAXIMIZED=FALSE"}</definedName>
    <definedName name="_306__FDSAUDITLINK__" hidden="1">{"fdsup://IBCentral/FAT Viewer?action=UPDATE&amp;creator=factset&amp;DOC_NAME=fat:reuters_qtrly_source_window.fat&amp;display_string=Audit&amp;DYN_ARGS=TRUE&amp;VAR:ID1=527343&amp;VAR:RCODE=SCSI&amp;VAR:SDATE=20090999&amp;VAR:FREQ=Quarterly&amp;VAR:RELITEM=RP&amp;VAR:CURRENCY=&amp;VAR:CURRSOURCE=EXSH","ARE&amp;VAR:NATFREQ=QUARTERLY&amp;VAR:RFIELD=FINALIZED&amp;VAR:DB_TYPE=&amp;VAR:UNITS=M&amp;window=popup&amp;width=450&amp;height=300&amp;START_MAXIMIZED=FALSE"}</definedName>
    <definedName name="_307__FDSAUDITLINK__" hidden="1">{"fdsup://IBCentral/FAT Viewer?action=UPDATE&amp;creator=factset&amp;DOC_NAME=fat:reuters_qtrly_source_window.fat&amp;display_string=Audit&amp;DYN_ARGS=TRUE&amp;VAR:ID1=527343&amp;VAR:RCODE=SCSI&amp;VAR:SDATE=20090699&amp;VAR:FREQ=Quarterly&amp;VAR:RELITEM=RP&amp;VAR:CURRENCY=&amp;VAR:CURRSOURCE=EXSH","ARE&amp;VAR:NATFREQ=QUARTERLY&amp;VAR:RFIELD=FINALIZED&amp;VAR:DB_TYPE=&amp;VAR:UNITS=M&amp;window=popup&amp;width=450&amp;height=300&amp;START_MAXIMIZED=FALSE"}</definedName>
    <definedName name="_308__FDSAUDITLINK__" hidden="1">{"fdsup://IBCentral/FAT Viewer?action=UPDATE&amp;creator=factset&amp;DOC_NAME=fat:reuters_qtrly_source_window.fat&amp;display_string=Audit&amp;DYN_ARGS=TRUE&amp;VAR:ID1=527343&amp;VAR:RCODE=SCSI&amp;VAR:SDATE=20090399&amp;VAR:FREQ=Quarterly&amp;VAR:RELITEM=RP&amp;VAR:CURRENCY=&amp;VAR:CURRSOURCE=EXSH","ARE&amp;VAR:NATFREQ=QUARTERLY&amp;VAR:RFIELD=FINALIZED&amp;VAR:DB_TYPE=&amp;VAR:UNITS=M&amp;window=popup&amp;width=450&amp;height=300&amp;START_MAXIMIZED=FALSE"}</definedName>
    <definedName name="_309__FDSAUDITLINK__" hidden="1">{"fdsup://IBCentral/FAT Viewer?action=UPDATE&amp;creator=factset&amp;DOC_NAME=fat:reuters_qtrly_source_window.fat&amp;display_string=Audit&amp;DYN_ARGS=TRUE&amp;VAR:ID1=527343&amp;VAR:RCODE=SCSI&amp;VAR:SDATE=20081299&amp;VAR:FREQ=Quarterly&amp;VAR:RELITEM=RP&amp;VAR:CURRENCY=&amp;VAR:CURRSOURCE=EXSH","ARE&amp;VAR:NATFREQ=QUARTERLY&amp;VAR:RFIELD=FINALIZED&amp;VAR:DB_TYPE=&amp;VAR:UNITS=M&amp;window=popup&amp;width=450&amp;height=300&amp;START_MAXIMIZED=FALSE"}</definedName>
    <definedName name="_31__123Graph_CGROWTH_REVS_A" hidden="1">#REF!</definedName>
    <definedName name="_31__FDSAUDITLINK__" hidden="1">{"fdsup://IBCentral/FAT Viewer?action=UPDATE&amp;creator=factset&amp;DOC_NAME=fat:reuters_qtrly_source_window.fat&amp;display_string=Audit&amp;DYN_ARGS=TRUE&amp;VAR:ID1=527343&amp;VAR:RCODE=LMIN&amp;VAR:SDATE=20030399&amp;VAR:FREQ=Quarterly&amp;VAR:RELITEM=RP&amp;VAR:CURRENCY=&amp;VAR:CURRSOURCE=EXSH","ARE&amp;VAR:NATFREQ=QUARTERLY&amp;VAR:RFIELD=FINALIZED&amp;VAR:DB_TYPE=&amp;VAR:UNITS=M&amp;window=popup&amp;width=450&amp;height=300&amp;START_MAXIMIZED=FALSE"}</definedName>
    <definedName name="_310__FDSAUDITLINK__" hidden="1">{"fdsup://IBCentral/FAT Viewer?action=UPDATE&amp;creator=factset&amp;DOC_NAME=fat:reuters_qtrly_source_window.fat&amp;display_string=Audit&amp;DYN_ARGS=TRUE&amp;VAR:ID1=527343&amp;VAR:RCODE=SCSI&amp;VAR:SDATE=20080999&amp;VAR:FREQ=Quarterly&amp;VAR:RELITEM=RP&amp;VAR:CURRENCY=&amp;VAR:CURRSOURCE=EXSH","ARE&amp;VAR:NATFREQ=QUARTERLY&amp;VAR:RFIELD=FINALIZED&amp;VAR:DB_TYPE=&amp;VAR:UNITS=M&amp;window=popup&amp;width=450&amp;height=300&amp;START_MAXIMIZED=FALSE"}</definedName>
    <definedName name="_311__FDSAUDITLINK__" hidden="1">{"fdsup://IBCentral/FAT Viewer?action=UPDATE&amp;creator=factset&amp;DOC_NAME=fat:reuters_qtrly_source_window.fat&amp;display_string=Audit&amp;DYN_ARGS=TRUE&amp;VAR:ID1=527343&amp;VAR:RCODE=SCSI&amp;VAR:SDATE=20080699&amp;VAR:FREQ=Quarterly&amp;VAR:RELITEM=RP&amp;VAR:CURRENCY=&amp;VAR:CURRSOURCE=EXSH","ARE&amp;VAR:NATFREQ=QUARTERLY&amp;VAR:RFIELD=FINALIZED&amp;VAR:DB_TYPE=&amp;VAR:UNITS=M&amp;window=popup&amp;width=450&amp;height=300&amp;START_MAXIMIZED=FALSE"}</definedName>
    <definedName name="_312__FDSAUDITLINK__" hidden="1">{"fdsup://IBCentral/FAT Viewer?action=UPDATE&amp;creator=factset&amp;DOC_NAME=fat:reuters_qtrly_source_window.fat&amp;display_string=Audit&amp;DYN_ARGS=TRUE&amp;VAR:ID1=527343&amp;VAR:RCODE=SCSI&amp;VAR:SDATE=20080399&amp;VAR:FREQ=Quarterly&amp;VAR:RELITEM=RP&amp;VAR:CURRENCY=&amp;VAR:CURRSOURCE=EXSH","ARE&amp;VAR:NATFREQ=QUARTERLY&amp;VAR:RFIELD=FINALIZED&amp;VAR:DB_TYPE=&amp;VAR:UNITS=M&amp;window=popup&amp;width=450&amp;height=300&amp;START_MAXIMIZED=FALSE"}</definedName>
    <definedName name="_313__FDSAUDITLINK__" hidden="1">{"fdsup://IBCentral/FAT Viewer?action=UPDATE&amp;creator=factset&amp;DOC_NAME=fat:reuters_qtrly_source_window.fat&amp;display_string=Audit&amp;DYN_ARGS=TRUE&amp;VAR:ID1=527343&amp;VAR:RCODE=SCSI&amp;VAR:SDATE=20071299&amp;VAR:FREQ=Quarterly&amp;VAR:RELITEM=RP&amp;VAR:CURRENCY=&amp;VAR:CURRSOURCE=EXSH","ARE&amp;VAR:NATFREQ=QUARTERLY&amp;VAR:RFIELD=FINALIZED&amp;VAR:DB_TYPE=&amp;VAR:UNITS=M&amp;window=popup&amp;width=450&amp;height=300&amp;START_MAXIMIZED=FALSE"}</definedName>
    <definedName name="_314__FDSAUDITLINK__" hidden="1">{"fdsup://IBCentral/FAT Viewer?action=UPDATE&amp;creator=factset&amp;DOC_NAME=fat:reuters_qtrly_source_window.fat&amp;display_string=Audit&amp;DYN_ARGS=TRUE&amp;VAR:ID1=527343&amp;VAR:RCODE=SCSI&amp;VAR:SDATE=20070999&amp;VAR:FREQ=Quarterly&amp;VAR:RELITEM=RP&amp;VAR:CURRENCY=&amp;VAR:CURRSOURCE=EXSH","ARE&amp;VAR:NATFREQ=QUARTERLY&amp;VAR:RFIELD=FINALIZED&amp;VAR:DB_TYPE=&amp;VAR:UNITS=M&amp;window=popup&amp;width=450&amp;height=300&amp;START_MAXIMIZED=FALSE"}</definedName>
    <definedName name="_315__FDSAUDITLINK__" hidden="1">{"fdsup://IBCentral/FAT Viewer?action=UPDATE&amp;creator=factset&amp;DOC_NAME=fat:reuters_qtrly_source_window.fat&amp;display_string=Audit&amp;DYN_ARGS=TRUE&amp;VAR:ID1=527343&amp;VAR:RCODE=SCSI&amp;VAR:SDATE=20070699&amp;VAR:FREQ=Quarterly&amp;VAR:RELITEM=RP&amp;VAR:CURRENCY=&amp;VAR:CURRSOURCE=EXSH","ARE&amp;VAR:NATFREQ=QUARTERLY&amp;VAR:RFIELD=FINALIZED&amp;VAR:DB_TYPE=&amp;VAR:UNITS=M&amp;window=popup&amp;width=450&amp;height=300&amp;START_MAXIMIZED=FALSE"}</definedName>
    <definedName name="_316__FDSAUDITLINK__" hidden="1">{"fdsup://IBCentral/FAT Viewer?action=UPDATE&amp;creator=factset&amp;DOC_NAME=fat:reuters_qtrly_source_window.fat&amp;display_string=Audit&amp;DYN_ARGS=TRUE&amp;VAR:ID1=527343&amp;VAR:RCODE=SCSI&amp;VAR:SDATE=20070399&amp;VAR:FREQ=Quarterly&amp;VAR:RELITEM=RP&amp;VAR:CURRENCY=&amp;VAR:CURRSOURCE=EXSH","ARE&amp;VAR:NATFREQ=QUARTERLY&amp;VAR:RFIELD=FINALIZED&amp;VAR:DB_TYPE=&amp;VAR:UNITS=M&amp;window=popup&amp;width=450&amp;height=300&amp;START_MAXIMIZED=FALSE"}</definedName>
    <definedName name="_317__FDSAUDITLINK__" hidden="1">{"fdsup://IBCentral/FAT Viewer?action=UPDATE&amp;creator=factset&amp;DOC_NAME=fat:reuters_qtrly_source_window.fat&amp;display_string=Audit&amp;DYN_ARGS=TRUE&amp;VAR:ID1=527343&amp;VAR:RCODE=SCSI&amp;VAR:SDATE=20061299&amp;VAR:FREQ=Quarterly&amp;VAR:RELITEM=RP&amp;VAR:CURRENCY=&amp;VAR:CURRSOURCE=EXSH","ARE&amp;VAR:NATFREQ=QUARTERLY&amp;VAR:RFIELD=FINALIZED&amp;VAR:DB_TYPE=&amp;VAR:UNITS=M&amp;window=popup&amp;width=450&amp;height=300&amp;START_MAXIMIZED=FALSE"}</definedName>
    <definedName name="_318__FDSAUDITLINK__" hidden="1">{"fdsup://IBCentral/FAT Viewer?action=UPDATE&amp;creator=factset&amp;DOC_NAME=fat:reuters_qtrly_source_window.fat&amp;display_string=Audit&amp;DYN_ARGS=TRUE&amp;VAR:ID1=527343&amp;VAR:RCODE=SCSI&amp;VAR:SDATE=20060999&amp;VAR:FREQ=Quarterly&amp;VAR:RELITEM=RP&amp;VAR:CURRENCY=&amp;VAR:CURRSOURCE=EXSH","ARE&amp;VAR:NATFREQ=QUARTERLY&amp;VAR:RFIELD=FINALIZED&amp;VAR:DB_TYPE=&amp;VAR:UNITS=M&amp;window=popup&amp;width=450&amp;height=300&amp;START_MAXIMIZED=FALSE"}</definedName>
    <definedName name="_319__FDSAUDITLINK__" hidden="1">{"fdsup://IBCentral/FAT Viewer?action=UPDATE&amp;creator=factset&amp;DOC_NAME=fat:reuters_qtrly_source_window.fat&amp;display_string=Audit&amp;DYN_ARGS=TRUE&amp;VAR:ID1=527343&amp;VAR:RCODE=SCSI&amp;VAR:SDATE=20060699&amp;VAR:FREQ=Quarterly&amp;VAR:RELITEM=RP&amp;VAR:CURRENCY=&amp;VAR:CURRSOURCE=EXSH","ARE&amp;VAR:NATFREQ=QUARTERLY&amp;VAR:RFIELD=FINALIZED&amp;VAR:DB_TYPE=&amp;VAR:UNITS=M&amp;window=popup&amp;width=450&amp;height=300&amp;START_MAXIMIZED=FALSE"}</definedName>
    <definedName name="_32__123Graph_CGROWTH_REVS_B" hidden="1">#REF!</definedName>
    <definedName name="_32__FDSAUDITLINK__" hidden="1">{"fdsup://IBCentral/FAT Viewer?action=UPDATE&amp;creator=factset&amp;DOC_NAME=fat:reuters_qtrly_source_window.fat&amp;display_string=Audit&amp;DYN_ARGS=TRUE&amp;VAR:ID1=527343&amp;VAR:RCODE=LMIN&amp;VAR:SDATE=20021299&amp;VAR:FREQ=Quarterly&amp;VAR:RELITEM=RP&amp;VAR:CURRENCY=&amp;VAR:CURRSOURCE=EXSH","ARE&amp;VAR:NATFREQ=QUARTERLY&amp;VAR:RFIELD=FINALIZED&amp;VAR:DB_TYPE=&amp;VAR:UNITS=M&amp;window=popup&amp;width=450&amp;height=300&amp;START_MAXIMIZED=FALSE"}</definedName>
    <definedName name="_320__FDSAUDITLINK__" hidden="1">{"fdsup://IBCentral/FAT Viewer?action=UPDATE&amp;creator=factset&amp;DOC_NAME=fat:reuters_qtrly_source_window.fat&amp;display_string=Audit&amp;DYN_ARGS=TRUE&amp;VAR:ID1=527343&amp;VAR:RCODE=SCSI&amp;VAR:SDATE=20060399&amp;VAR:FREQ=Quarterly&amp;VAR:RELITEM=RP&amp;VAR:CURRENCY=&amp;VAR:CURRSOURCE=EXSH","ARE&amp;VAR:NATFREQ=QUARTERLY&amp;VAR:RFIELD=FINALIZED&amp;VAR:DB_TYPE=&amp;VAR:UNITS=M&amp;window=popup&amp;width=450&amp;height=300&amp;START_MAXIMIZED=FALSE"}</definedName>
    <definedName name="_321__FDSAUDITLINK__" hidden="1">{"fdsup://IBCentral/FAT Viewer?action=UPDATE&amp;creator=factset&amp;DOC_NAME=fat:reuters_qtrly_source_window.fat&amp;display_string=Audit&amp;DYN_ARGS=TRUE&amp;VAR:ID1=527343&amp;VAR:RCODE=SCSI&amp;VAR:SDATE=20051299&amp;VAR:FREQ=Quarterly&amp;VAR:RELITEM=RP&amp;VAR:CURRENCY=&amp;VAR:CURRSOURCE=EXSH","ARE&amp;VAR:NATFREQ=QUARTERLY&amp;VAR:RFIELD=FINALIZED&amp;VAR:DB_TYPE=&amp;VAR:UNITS=M&amp;window=popup&amp;width=450&amp;height=300&amp;START_MAXIMIZED=FALSE"}</definedName>
    <definedName name="_322__FDSAUDITLINK__" hidden="1">{"fdsup://IBCentral/FAT Viewer?action=UPDATE&amp;creator=factset&amp;DOC_NAME=fat:reuters_qtrly_source_window.fat&amp;display_string=Audit&amp;DYN_ARGS=TRUE&amp;VAR:ID1=527343&amp;VAR:RCODE=SCSI&amp;VAR:SDATE=20050999&amp;VAR:FREQ=Quarterly&amp;VAR:RELITEM=RP&amp;VAR:CURRENCY=&amp;VAR:CURRSOURCE=EXSH","ARE&amp;VAR:NATFREQ=QUARTERLY&amp;VAR:RFIELD=FINALIZED&amp;VAR:DB_TYPE=&amp;VAR:UNITS=M&amp;window=popup&amp;width=450&amp;height=300&amp;START_MAXIMIZED=FALSE"}</definedName>
    <definedName name="_323__FDSAUDITLINK__" hidden="1">{"fdsup://IBCentral/FAT Viewer?action=UPDATE&amp;creator=factset&amp;DOC_NAME=fat:reuters_qtrly_source_window.fat&amp;display_string=Audit&amp;DYN_ARGS=TRUE&amp;VAR:ID1=527343&amp;VAR:RCODE=SCSI&amp;VAR:SDATE=20050699&amp;VAR:FREQ=Quarterly&amp;VAR:RELITEM=RP&amp;VAR:CURRENCY=&amp;VAR:CURRSOURCE=EXSH","ARE&amp;VAR:NATFREQ=QUARTERLY&amp;VAR:RFIELD=FINALIZED&amp;VAR:DB_TYPE=&amp;VAR:UNITS=M&amp;window=popup&amp;width=450&amp;height=300&amp;START_MAXIMIZED=FALSE"}</definedName>
    <definedName name="_324__FDSAUDITLINK__" hidden="1">{"fdsup://IBCentral/FAT Viewer?action=UPDATE&amp;creator=factset&amp;DOC_NAME=fat:reuters_qtrly_source_window.fat&amp;display_string=Audit&amp;DYN_ARGS=TRUE&amp;VAR:ID1=527343&amp;VAR:RCODE=SCSI&amp;VAR:SDATE=20050399&amp;VAR:FREQ=Quarterly&amp;VAR:RELITEM=RP&amp;VAR:CURRENCY=&amp;VAR:CURRSOURCE=EXSH","ARE&amp;VAR:NATFREQ=QUARTERLY&amp;VAR:RFIELD=FINALIZED&amp;VAR:DB_TYPE=&amp;VAR:UNITS=M&amp;window=popup&amp;width=450&amp;height=300&amp;START_MAXIMIZED=FALSE"}</definedName>
    <definedName name="_325__FDSAUDITLINK__" hidden="1">{"fdsup://IBCentral/FAT Viewer?action=UPDATE&amp;creator=factset&amp;DOC_NAME=fat:reuters_qtrly_source_window.fat&amp;display_string=Audit&amp;DYN_ARGS=TRUE&amp;VAR:ID1=527343&amp;VAR:RCODE=SCSI&amp;VAR:SDATE=20041299&amp;VAR:FREQ=Quarterly&amp;VAR:RELITEM=RP&amp;VAR:CURRENCY=&amp;VAR:CURRSOURCE=EXSH","ARE&amp;VAR:NATFREQ=QUARTERLY&amp;VAR:RFIELD=FINALIZED&amp;VAR:DB_TYPE=&amp;VAR:UNITS=M&amp;window=popup&amp;width=450&amp;height=300&amp;START_MAXIMIZED=FALSE"}</definedName>
    <definedName name="_326__FDSAUDITLINK__" hidden="1">{"fdsup://IBCentral/FAT Viewer?action=UPDATE&amp;creator=factset&amp;DOC_NAME=fat:reuters_qtrly_source_window.fat&amp;display_string=Audit&amp;DYN_ARGS=TRUE&amp;VAR:ID1=527343&amp;VAR:RCODE=SCSI&amp;VAR:SDATE=20040999&amp;VAR:FREQ=Quarterly&amp;VAR:RELITEM=RP&amp;VAR:CURRENCY=&amp;VAR:CURRSOURCE=EXSH","ARE&amp;VAR:NATFREQ=QUARTERLY&amp;VAR:RFIELD=FINALIZED&amp;VAR:DB_TYPE=&amp;VAR:UNITS=M&amp;window=popup&amp;width=450&amp;height=300&amp;START_MAXIMIZED=FALSE"}</definedName>
    <definedName name="_327__FDSAUDITLINK__" hidden="1">{"fdsup://IBCentral/FAT Viewer?action=UPDATE&amp;creator=factset&amp;DOC_NAME=fat:reuters_qtrly_source_window.fat&amp;display_string=Audit&amp;DYN_ARGS=TRUE&amp;VAR:ID1=527343&amp;VAR:RCODE=SCSI&amp;VAR:SDATE=20040699&amp;VAR:FREQ=Quarterly&amp;VAR:RELITEM=RP&amp;VAR:CURRENCY=&amp;VAR:CURRSOURCE=EXSH","ARE&amp;VAR:NATFREQ=QUARTERLY&amp;VAR:RFIELD=FINALIZED&amp;VAR:DB_TYPE=&amp;VAR:UNITS=M&amp;window=popup&amp;width=450&amp;height=300&amp;START_MAXIMIZED=FALSE"}</definedName>
    <definedName name="_328__FDSAUDITLINK__" hidden="1">{"fdsup://IBCentral/FAT Viewer?action=UPDATE&amp;creator=factset&amp;DOC_NAME=fat:reuters_qtrly_source_window.fat&amp;display_string=Audit&amp;DYN_ARGS=TRUE&amp;VAR:ID1=527343&amp;VAR:RCODE=SCSI&amp;VAR:SDATE=20040399&amp;VAR:FREQ=Quarterly&amp;VAR:RELITEM=RP&amp;VAR:CURRENCY=&amp;VAR:CURRSOURCE=EXSH","ARE&amp;VAR:NATFREQ=QUARTERLY&amp;VAR:RFIELD=FINALIZED&amp;VAR:DB_TYPE=&amp;VAR:UNITS=M&amp;window=popup&amp;width=450&amp;height=300&amp;START_MAXIMIZED=FALSE"}</definedName>
    <definedName name="_329__FDSAUDITLINK__" hidden="1">{"fdsup://IBCentral/FAT Viewer?action=UPDATE&amp;creator=factset&amp;DOC_NAME=fat:reuters_qtrly_source_window.fat&amp;display_string=Audit&amp;DYN_ARGS=TRUE&amp;VAR:ID1=527343&amp;VAR:RCODE=SCSI&amp;VAR:SDATE=20031299&amp;VAR:FREQ=Quarterly&amp;VAR:RELITEM=RP&amp;VAR:CURRENCY=&amp;VAR:CURRSOURCE=EXSH","ARE&amp;VAR:NATFREQ=QUARTERLY&amp;VAR:RFIELD=FINALIZED&amp;VAR:DB_TYPE=&amp;VAR:UNITS=M&amp;window=popup&amp;width=450&amp;height=300&amp;START_MAXIMIZED=FALSE"}</definedName>
    <definedName name="_33__123Graph_DCHART_112" hidden="1">[10]Menu!$D$16:$M$16</definedName>
    <definedName name="_33__FDSAUDITLINK__" hidden="1">{"fdsup://IBCentral/FAT Viewer?action=UPDATE&amp;creator=factset&amp;DOC_NAME=fat:reuters_qtrly_source_window.fat&amp;display_string=Audit&amp;DYN_ARGS=TRUE&amp;VAR:ID1=527343&amp;VAR:RCODE=LMIN&amp;VAR:SDATE=20020999&amp;VAR:FREQ=Quarterly&amp;VAR:RELITEM=RP&amp;VAR:CURRENCY=&amp;VAR:CURRSOURCE=EXSH","ARE&amp;VAR:NATFREQ=QUARTERLY&amp;VAR:RFIELD=FINALIZED&amp;VAR:DB_TYPE=&amp;VAR:UNITS=M&amp;window=popup&amp;width=450&amp;height=300&amp;START_MAXIMIZED=FALSE"}</definedName>
    <definedName name="_330__FDSAUDITLINK__" hidden="1">{"fdsup://IBCentral/FAT Viewer?action=UPDATE&amp;creator=factset&amp;DOC_NAME=fat:reuters_qtrly_source_window.fat&amp;display_string=Audit&amp;DYN_ARGS=TRUE&amp;VAR:ID1=527343&amp;VAR:RCODE=SCSI&amp;VAR:SDATE=20030999&amp;VAR:FREQ=Quarterly&amp;VAR:RELITEM=RP&amp;VAR:CURRENCY=&amp;VAR:CURRSOURCE=EXSH","ARE&amp;VAR:NATFREQ=QUARTERLY&amp;VAR:RFIELD=FINALIZED&amp;VAR:DB_TYPE=&amp;VAR:UNITS=M&amp;window=popup&amp;width=450&amp;height=300&amp;START_MAXIMIZED=FALSE"}</definedName>
    <definedName name="_331__FDSAUDITLINK__" hidden="1">{"fdsup://IBCentral/FAT Viewer?action=UPDATE&amp;creator=factset&amp;DOC_NAME=fat:reuters_qtrly_source_window.fat&amp;display_string=Audit&amp;DYN_ARGS=TRUE&amp;VAR:ID1=527343&amp;VAR:RCODE=SCSI&amp;VAR:SDATE=20030699&amp;VAR:FREQ=Quarterly&amp;VAR:RELITEM=RP&amp;VAR:CURRENCY=&amp;VAR:CURRSOURCE=EXSH","ARE&amp;VAR:NATFREQ=QUARTERLY&amp;VAR:RFIELD=FINALIZED&amp;VAR:DB_TYPE=&amp;VAR:UNITS=M&amp;window=popup&amp;width=450&amp;height=300&amp;START_MAXIMIZED=FALSE"}</definedName>
    <definedName name="_332__FDSAUDITLINK__" hidden="1">{"fdsup://IBCentral/FAT Viewer?action=UPDATE&amp;creator=factset&amp;DOC_NAME=fat:reuters_qtrly_source_window.fat&amp;display_string=Audit&amp;DYN_ARGS=TRUE&amp;VAR:ID1=527343&amp;VAR:RCODE=SCSI&amp;VAR:SDATE=20030399&amp;VAR:FREQ=Quarterly&amp;VAR:RELITEM=RP&amp;VAR:CURRENCY=&amp;VAR:CURRSOURCE=EXSH","ARE&amp;VAR:NATFREQ=QUARTERLY&amp;VAR:RFIELD=FINALIZED&amp;VAR:DB_TYPE=&amp;VAR:UNITS=M&amp;window=popup&amp;width=450&amp;height=300&amp;START_MAXIMIZED=FALSE"}</definedName>
    <definedName name="_333__FDSAUDITLINK__" hidden="1">{"fdsup://IBCentral/FAT Viewer?action=UPDATE&amp;creator=factset&amp;DOC_NAME=fat:reuters_qtrly_source_window.fat&amp;display_string=Audit&amp;DYN_ARGS=TRUE&amp;VAR:ID1=527343&amp;VAR:RCODE=SCSI&amp;VAR:SDATE=20021299&amp;VAR:FREQ=Quarterly&amp;VAR:RELITEM=RP&amp;VAR:CURRENCY=&amp;VAR:CURRSOURCE=EXSH","ARE&amp;VAR:NATFREQ=QUARTERLY&amp;VAR:RFIELD=FINALIZED&amp;VAR:DB_TYPE=&amp;VAR:UNITS=M&amp;window=popup&amp;width=450&amp;height=300&amp;START_MAXIMIZED=FALSE"}</definedName>
    <definedName name="_334__FDSAUDITLINK__" hidden="1">{"fdsup://IBCentral/FAT Viewer?action=UPDATE&amp;creator=factset&amp;DOC_NAME=fat:reuters_qtrly_source_window.fat&amp;display_string=Audit&amp;DYN_ARGS=TRUE&amp;VAR:ID1=527343&amp;VAR:RCODE=SCSI&amp;VAR:SDATE=20020999&amp;VAR:FREQ=Quarterly&amp;VAR:RELITEM=RP&amp;VAR:CURRENCY=&amp;VAR:CURRSOURCE=EXSH","ARE&amp;VAR:NATFREQ=QUARTERLY&amp;VAR:RFIELD=FINALIZED&amp;VAR:DB_TYPE=&amp;VAR:UNITS=M&amp;window=popup&amp;width=450&amp;height=300&amp;START_MAXIMIZED=FALSE"}</definedName>
    <definedName name="_335__FDSAUDITLINK__" hidden="1">{"fdsup://IBCentral/FAT Viewer?action=UPDATE&amp;creator=factset&amp;DOC_NAME=fat:reuters_qtrly_source_window.fat&amp;display_string=Audit&amp;DYN_ARGS=TRUE&amp;VAR:ID1=527343&amp;VAR:RCODE=SCSI&amp;VAR:SDATE=20020699&amp;VAR:FREQ=Quarterly&amp;VAR:RELITEM=RP&amp;VAR:CURRENCY=&amp;VAR:CURRSOURCE=EXSH","ARE&amp;VAR:NATFREQ=QUARTERLY&amp;VAR:RFIELD=FINALIZED&amp;VAR:DB_TYPE=&amp;VAR:UNITS=M&amp;window=popup&amp;width=450&amp;height=300&amp;START_MAXIMIZED=FALSE"}</definedName>
    <definedName name="_336__FDSAUDITLINK__" hidden="1">{"fdsup://IBCentral/FAT Viewer?action=UPDATE&amp;creator=factset&amp;DOC_NAME=fat:reuters_qtrly_source_window.fat&amp;display_string=Audit&amp;DYN_ARGS=TRUE&amp;VAR:ID1=527343&amp;VAR:RCODE=SCSI&amp;VAR:SDATE=20020399&amp;VAR:FREQ=Quarterly&amp;VAR:RELITEM=RP&amp;VAR:CURRENCY=&amp;VAR:CURRSOURCE=EXSH","ARE&amp;VAR:NATFREQ=QUARTERLY&amp;VAR:RFIELD=FINALIZED&amp;VAR:DB_TYPE=&amp;VAR:UNITS=M&amp;window=popup&amp;width=450&amp;height=300&amp;START_MAXIMIZED=FALSE"}</definedName>
    <definedName name="_337__FDSAUDITLINK__" hidden="1">{"fdsup://IBCentral/FAT Viewer?action=UPDATE&amp;creator=factset&amp;DOC_NAME=fat:reuters_qtrly_source_window.fat&amp;display_string=Audit&amp;DYN_ARGS=TRUE&amp;VAR:ID1=527343&amp;VAR:RCODE=SCSI&amp;VAR:SDATE=20011299&amp;VAR:FREQ=Quarterly&amp;VAR:RELITEM=RP&amp;VAR:CURRENCY=&amp;VAR:CURRSOURCE=EXSH","ARE&amp;VAR:NATFREQ=QUARTERLY&amp;VAR:RFIELD=FINALIZED&amp;VAR:DB_TYPE=&amp;VAR:UNITS=M&amp;window=popup&amp;width=450&amp;height=300&amp;START_MAXIMIZED=FALSE"}</definedName>
    <definedName name="_338__FDSAUDITLINK__" hidden="1">{"fdsup://IBCentral/FAT Viewer?action=UPDATE&amp;creator=factset&amp;DOC_NAME=fat:reuters_qtrly_source_window.fat&amp;display_string=Audit&amp;DYN_ARGS=TRUE&amp;VAR:ID1=527343&amp;VAR:RCODE=SCSI&amp;VAR:SDATE=20010999&amp;VAR:FREQ=Quarterly&amp;VAR:RELITEM=RP&amp;VAR:CURRENCY=&amp;VAR:CURRSOURCE=EXSH","ARE&amp;VAR:NATFREQ=QUARTERLY&amp;VAR:RFIELD=FINALIZED&amp;VAR:DB_TYPE=&amp;VAR:UNITS=M&amp;window=popup&amp;width=450&amp;height=300&amp;START_MAXIMIZED=FALSE"}</definedName>
    <definedName name="_339__FDSAUDITLINK__" hidden="1">{"fdsup://IBCentral/FAT Viewer?action=UPDATE&amp;creator=factset&amp;DOC_NAME=fat:reuters_qtrly_source_window.fat&amp;display_string=Audit&amp;DYN_ARGS=TRUE&amp;VAR:ID1=527343&amp;VAR:RCODE=SCSI&amp;VAR:SDATE=20010699&amp;VAR:FREQ=Quarterly&amp;VAR:RELITEM=RP&amp;VAR:CURRENCY=&amp;VAR:CURRSOURCE=EXSH","ARE&amp;VAR:NATFREQ=QUARTERLY&amp;VAR:RFIELD=FINALIZED&amp;VAR:DB_TYPE=&amp;VAR:UNITS=M&amp;window=popup&amp;width=450&amp;height=300&amp;START_MAXIMIZED=FALSE"}</definedName>
    <definedName name="_34__123Graph_DGROWTH_REVS_A" hidden="1">#REF!</definedName>
    <definedName name="_34__FDSAUDITLINK__" hidden="1">{"fdsup://IBCentral/FAT Viewer?action=UPDATE&amp;creator=factset&amp;DOC_NAME=fat:reuters_qtrly_source_window.fat&amp;display_string=Audit&amp;DYN_ARGS=TRUE&amp;VAR:ID1=527343&amp;VAR:RCODE=LMIN&amp;VAR:SDATE=20020699&amp;VAR:FREQ=Quarterly&amp;VAR:RELITEM=RP&amp;VAR:CURRENCY=&amp;VAR:CURRSOURCE=EXSH","ARE&amp;VAR:NATFREQ=QUARTERLY&amp;VAR:RFIELD=FINALIZED&amp;VAR:DB_TYPE=&amp;VAR:UNITS=M&amp;window=popup&amp;width=450&amp;height=300&amp;START_MAXIMIZED=FALSE"}</definedName>
    <definedName name="_340__FDSAUDITLINK__" hidden="1">{"fdsup://IBCentral/FAT Viewer?action=UPDATE&amp;creator=factset&amp;DOC_NAME=fat:reuters_qtrly_source_window.fat&amp;display_string=Audit&amp;DYN_ARGS=TRUE&amp;VAR:ID1=527343&amp;VAR:RCODE=SCSI&amp;VAR:SDATE=20010399&amp;VAR:FREQ=Quarterly&amp;VAR:RELITEM=RP&amp;VAR:CURRENCY=&amp;VAR:CURRSOURCE=EXSH","ARE&amp;VAR:NATFREQ=QUARTERLY&amp;VAR:RFIELD=FINALIZED&amp;VAR:DB_TYPE=&amp;VAR:UNITS=M&amp;window=popup&amp;width=450&amp;height=300&amp;START_MAXIMIZED=FALSE"}</definedName>
    <definedName name="_341__FDSAUDITLINK__" hidden="1">{"fdsup://IBCentral/FAT Viewer?action=UPDATE&amp;creator=factset&amp;DOC_NAME=fat:reuters_qtrly_source_window.fat&amp;display_string=Audit&amp;DYN_ARGS=TRUE&amp;VAR:ID1=527343&amp;VAR:RCODE=SCSI&amp;VAR:SDATE=20001299&amp;VAR:FREQ=Quarterly&amp;VAR:RELITEM=RP&amp;VAR:CURRENCY=&amp;VAR:CURRSOURCE=EXSH","ARE&amp;VAR:NATFREQ=QUARTERLY&amp;VAR:RFIELD=FINALIZED&amp;VAR:DB_TYPE=&amp;VAR:UNITS=M&amp;window=popup&amp;width=450&amp;height=300&amp;START_MAXIMIZED=FALSE"}</definedName>
    <definedName name="_342__FDSAUDITLINK__" hidden="1">{"fdsup://IBCentral/FAT Viewer?action=UPDATE&amp;creator=factset&amp;DOC_NAME=fat:reuters_qtrly_source_window.fat&amp;display_string=Audit&amp;DYN_ARGS=TRUE&amp;VAR:ID1=527343&amp;VAR:RCODE=SCSI&amp;VAR:SDATE=20000999&amp;VAR:FREQ=Quarterly&amp;VAR:RELITEM=RP&amp;VAR:CURRENCY=&amp;VAR:CURRSOURCE=EXSH","ARE&amp;VAR:NATFREQ=QUARTERLY&amp;VAR:RFIELD=FINALIZED&amp;VAR:DB_TYPE=&amp;VAR:UNITS=M&amp;window=popup&amp;width=450&amp;height=300&amp;START_MAXIMIZED=FALSE"}</definedName>
    <definedName name="_343__FDSAUDITLINK__" hidden="1">{"fdsup://IBCentral/FAT Viewer?action=UPDATE&amp;creator=factset&amp;DOC_NAME=fat:reuters_qtrly_source_window.fat&amp;display_string=Audit&amp;DYN_ARGS=TRUE&amp;VAR:ID1=527343&amp;VAR:RCODE=SCSI&amp;VAR:SDATE=20000699&amp;VAR:FREQ=Quarterly&amp;VAR:RELITEM=RP&amp;VAR:CURRENCY=&amp;VAR:CURRSOURCE=EXSH","ARE&amp;VAR:NATFREQ=QUARTERLY&amp;VAR:RFIELD=FINALIZED&amp;VAR:DB_TYPE=&amp;VAR:UNITS=M&amp;window=popup&amp;width=450&amp;height=300&amp;START_MAXIMIZED=FALSE"}</definedName>
    <definedName name="_344__FDSAUDITLINK__" hidden="1">{"fdsup://IBCentral/FAT Viewer?action=UPDATE&amp;creator=factset&amp;DOC_NAME=fat:reuters_qtrly_source_window.fat&amp;display_string=Audit&amp;DYN_ARGS=TRUE&amp;VAR:ID1=527343&amp;VAR:RCODE=SCSI&amp;VAR:SDATE=20000399&amp;VAR:FREQ=Quarterly&amp;VAR:RELITEM=RP&amp;VAR:CURRENCY=&amp;VAR:CURRSOURCE=EXSH","ARE&amp;VAR:NATFREQ=QUARTERLY&amp;VAR:RFIELD=FINALIZED&amp;VAR:DB_TYPE=&amp;VAR:UNITS=M&amp;window=popup&amp;width=450&amp;height=300&amp;START_MAXIMIZED=FALSE"}</definedName>
    <definedName name="_345__FDSAUDITLINK__" hidden="1">{"fdsup://IBCentral/FAT Viewer?action=UPDATE&amp;creator=factset&amp;DOC_NAME=fat:reuters_qtrly_source_window.fat&amp;display_string=Audit&amp;DYN_ARGS=TRUE&amp;VAR:ID1=527343&amp;VAR:RCODE=LMIN&amp;VAR:SDATE=20100999&amp;VAR:FREQ=Quarterly&amp;VAR:RELITEM=RP&amp;VAR:CURRENCY=&amp;VAR:CURRSOURCE=EXSH","ARE&amp;VAR:NATFREQ=QUARTERLY&amp;VAR:RFIELD=FINALIZED&amp;VAR:DB_TYPE=&amp;VAR:UNITS=M&amp;window=popup&amp;width=450&amp;height=300&amp;START_MAXIMIZED=FALSE"}</definedName>
    <definedName name="_346__FDSAUDITLINK__" hidden="1">{"fdsup://IBCentral/FAT Viewer?action=UPDATE&amp;creator=factset&amp;DOC_NAME=fat:reuters_qtrly_source_window.fat&amp;display_string=Audit&amp;DYN_ARGS=TRUE&amp;VAR:ID1=527343&amp;VAR:RCODE=LMIN&amp;VAR:SDATE=20100699&amp;VAR:FREQ=Quarterly&amp;VAR:RELITEM=RP&amp;VAR:CURRENCY=&amp;VAR:CURRSOURCE=EXSH","ARE&amp;VAR:NATFREQ=QUARTERLY&amp;VAR:RFIELD=FINALIZED&amp;VAR:DB_TYPE=&amp;VAR:UNITS=M&amp;window=popup&amp;width=450&amp;height=300&amp;START_MAXIMIZED=FALSE"}</definedName>
    <definedName name="_347__FDSAUDITLINK__" hidden="1">{"fdsup://IBCentral/FAT Viewer?action=UPDATE&amp;creator=factset&amp;DOC_NAME=fat:reuters_qtrly_source_window.fat&amp;display_string=Audit&amp;DYN_ARGS=TRUE&amp;VAR:ID1=527343&amp;VAR:RCODE=LMIN&amp;VAR:SDATE=20100399&amp;VAR:FREQ=Quarterly&amp;VAR:RELITEM=RP&amp;VAR:CURRENCY=&amp;VAR:CURRSOURCE=EXSH","ARE&amp;VAR:NATFREQ=QUARTERLY&amp;VAR:RFIELD=FINALIZED&amp;VAR:DB_TYPE=&amp;VAR:UNITS=M&amp;window=popup&amp;width=450&amp;height=300&amp;START_MAXIMIZED=FALSE"}</definedName>
    <definedName name="_348__FDSAUDITLINK__" hidden="1">{"fdsup://IBCentral/FAT Viewer?action=UPDATE&amp;creator=factset&amp;DOC_NAME=fat:reuters_qtrly_source_window.fat&amp;display_string=Audit&amp;DYN_ARGS=TRUE&amp;VAR:ID1=527343&amp;VAR:RCODE=LMIN&amp;VAR:SDATE=20091299&amp;VAR:FREQ=Quarterly&amp;VAR:RELITEM=RP&amp;VAR:CURRENCY=&amp;VAR:CURRSOURCE=EXSH","ARE&amp;VAR:NATFREQ=QUARTERLY&amp;VAR:RFIELD=FINALIZED&amp;VAR:DB_TYPE=&amp;VAR:UNITS=M&amp;window=popup&amp;width=450&amp;height=300&amp;START_MAXIMIZED=FALSE"}</definedName>
    <definedName name="_349__FDSAUDITLINK__" hidden="1">{"fdsup://IBCentral/FAT Viewer?action=UPDATE&amp;creator=factset&amp;DOC_NAME=fat:reuters_qtrly_source_window.fat&amp;display_string=Audit&amp;DYN_ARGS=TRUE&amp;VAR:ID1=527343&amp;VAR:RCODE=LMIN&amp;VAR:SDATE=20090999&amp;VAR:FREQ=Quarterly&amp;VAR:RELITEM=RP&amp;VAR:CURRENCY=&amp;VAR:CURRSOURCE=EXSH","ARE&amp;VAR:NATFREQ=QUARTERLY&amp;VAR:RFIELD=FINALIZED&amp;VAR:DB_TYPE=&amp;VAR:UNITS=M&amp;window=popup&amp;width=450&amp;height=300&amp;START_MAXIMIZED=FALSE"}</definedName>
    <definedName name="_35__123Graph_DGROWTH_REVS_B" hidden="1">#REF!</definedName>
    <definedName name="_35__FDSAUDITLINK__" hidden="1">{"fdsup://IBCentral/FAT Viewer?action=UPDATE&amp;creator=factset&amp;DOC_NAME=fat:reuters_qtrly_source_window.fat&amp;display_string=Audit&amp;DYN_ARGS=TRUE&amp;VAR:ID1=527343&amp;VAR:RCODE=LMIN&amp;VAR:SDATE=20020399&amp;VAR:FREQ=Quarterly&amp;VAR:RELITEM=RP&amp;VAR:CURRENCY=&amp;VAR:CURRSOURCE=EXSH","ARE&amp;VAR:NATFREQ=QUARTERLY&amp;VAR:RFIELD=FINALIZED&amp;VAR:DB_TYPE=&amp;VAR:UNITS=M&amp;window=popup&amp;width=450&amp;height=300&amp;START_MAXIMIZED=FALSE"}</definedName>
    <definedName name="_350__FDSAUDITLINK__" hidden="1">{"fdsup://IBCentral/FAT Viewer?action=UPDATE&amp;creator=factset&amp;DOC_NAME=fat:reuters_qtrly_source_window.fat&amp;display_string=Audit&amp;DYN_ARGS=TRUE&amp;VAR:ID1=527343&amp;VAR:RCODE=LMIN&amp;VAR:SDATE=20090699&amp;VAR:FREQ=Quarterly&amp;VAR:RELITEM=RP&amp;VAR:CURRENCY=&amp;VAR:CURRSOURCE=EXSH","ARE&amp;VAR:NATFREQ=QUARTERLY&amp;VAR:RFIELD=FINALIZED&amp;VAR:DB_TYPE=&amp;VAR:UNITS=M&amp;window=popup&amp;width=450&amp;height=300&amp;START_MAXIMIZED=FALSE"}</definedName>
    <definedName name="_351__FDSAUDITLINK__" hidden="1">{"fdsup://IBCentral/FAT Viewer?action=UPDATE&amp;creator=factset&amp;DOC_NAME=fat:reuters_qtrly_source_window.fat&amp;display_string=Audit&amp;DYN_ARGS=TRUE&amp;VAR:ID1=527343&amp;VAR:RCODE=LMIN&amp;VAR:SDATE=20090399&amp;VAR:FREQ=Quarterly&amp;VAR:RELITEM=RP&amp;VAR:CURRENCY=&amp;VAR:CURRSOURCE=EXSH","ARE&amp;VAR:NATFREQ=QUARTERLY&amp;VAR:RFIELD=FINALIZED&amp;VAR:DB_TYPE=&amp;VAR:UNITS=M&amp;window=popup&amp;width=450&amp;height=300&amp;START_MAXIMIZED=FALSE"}</definedName>
    <definedName name="_352__FDSAUDITLINK__" hidden="1">{"fdsup://IBCentral/FAT Viewer?action=UPDATE&amp;creator=factset&amp;DOC_NAME=fat:reuters_qtrly_source_window.fat&amp;display_string=Audit&amp;DYN_ARGS=TRUE&amp;VAR:ID1=527343&amp;VAR:RCODE=LMIN&amp;VAR:SDATE=20081299&amp;VAR:FREQ=Quarterly&amp;VAR:RELITEM=RP&amp;VAR:CURRENCY=&amp;VAR:CURRSOURCE=EXSH","ARE&amp;VAR:NATFREQ=QUARTERLY&amp;VAR:RFIELD=FINALIZED&amp;VAR:DB_TYPE=&amp;VAR:UNITS=M&amp;window=popup&amp;width=450&amp;height=300&amp;START_MAXIMIZED=FALSE"}</definedName>
    <definedName name="_353__FDSAUDITLINK__" hidden="1">{"fdsup://IBCentral/FAT Viewer?action=UPDATE&amp;creator=factset&amp;DOC_NAME=fat:reuters_qtrly_source_window.fat&amp;display_string=Audit&amp;DYN_ARGS=TRUE&amp;VAR:ID1=527343&amp;VAR:RCODE=LMIN&amp;VAR:SDATE=20080999&amp;VAR:FREQ=Quarterly&amp;VAR:RELITEM=RP&amp;VAR:CURRENCY=&amp;VAR:CURRSOURCE=EXSH","ARE&amp;VAR:NATFREQ=QUARTERLY&amp;VAR:RFIELD=FINALIZED&amp;VAR:DB_TYPE=&amp;VAR:UNITS=M&amp;window=popup&amp;width=450&amp;height=300&amp;START_MAXIMIZED=FALSE"}</definedName>
    <definedName name="_354__FDSAUDITLINK__" hidden="1">{"fdsup://IBCentral/FAT Viewer?action=UPDATE&amp;creator=factset&amp;DOC_NAME=fat:reuters_qtrly_source_window.fat&amp;display_string=Audit&amp;DYN_ARGS=TRUE&amp;VAR:ID1=527343&amp;VAR:RCODE=LMIN&amp;VAR:SDATE=20080699&amp;VAR:FREQ=Quarterly&amp;VAR:RELITEM=RP&amp;VAR:CURRENCY=&amp;VAR:CURRSOURCE=EXSH","ARE&amp;VAR:NATFREQ=QUARTERLY&amp;VAR:RFIELD=FINALIZED&amp;VAR:DB_TYPE=&amp;VAR:UNITS=M&amp;window=popup&amp;width=450&amp;height=300&amp;START_MAXIMIZED=FALSE"}</definedName>
    <definedName name="_355__FDSAUDITLINK__" hidden="1">{"fdsup://IBCentral/FAT Viewer?action=UPDATE&amp;creator=factset&amp;DOC_NAME=fat:reuters_qtrly_source_window.fat&amp;display_string=Audit&amp;DYN_ARGS=TRUE&amp;VAR:ID1=527343&amp;VAR:RCODE=LMIN&amp;VAR:SDATE=20080399&amp;VAR:FREQ=Quarterly&amp;VAR:RELITEM=RP&amp;VAR:CURRENCY=&amp;VAR:CURRSOURCE=EXSH","ARE&amp;VAR:NATFREQ=QUARTERLY&amp;VAR:RFIELD=FINALIZED&amp;VAR:DB_TYPE=&amp;VAR:UNITS=M&amp;window=popup&amp;width=450&amp;height=300&amp;START_MAXIMIZED=FALSE"}</definedName>
    <definedName name="_356__FDSAUDITLINK__" hidden="1">{"fdsup://IBCentral/FAT Viewer?action=UPDATE&amp;creator=factset&amp;DOC_NAME=fat:reuters_qtrly_source_window.fat&amp;display_string=Audit&amp;DYN_ARGS=TRUE&amp;VAR:ID1=527343&amp;VAR:RCODE=LMIN&amp;VAR:SDATE=20071299&amp;VAR:FREQ=Quarterly&amp;VAR:RELITEM=RP&amp;VAR:CURRENCY=&amp;VAR:CURRSOURCE=EXSH","ARE&amp;VAR:NATFREQ=QUARTERLY&amp;VAR:RFIELD=FINALIZED&amp;VAR:DB_TYPE=&amp;VAR:UNITS=M&amp;window=popup&amp;width=450&amp;height=300&amp;START_MAXIMIZED=FALSE"}</definedName>
    <definedName name="_357__FDSAUDITLINK__" hidden="1">{"fdsup://IBCentral/FAT Viewer?action=UPDATE&amp;creator=factset&amp;DOC_NAME=fat:reuters_qtrly_source_window.fat&amp;display_string=Audit&amp;DYN_ARGS=TRUE&amp;VAR:ID1=527343&amp;VAR:RCODE=LMIN&amp;VAR:SDATE=20070999&amp;VAR:FREQ=Quarterly&amp;VAR:RELITEM=RP&amp;VAR:CURRENCY=&amp;VAR:CURRSOURCE=EXSH","ARE&amp;VAR:NATFREQ=QUARTERLY&amp;VAR:RFIELD=FINALIZED&amp;VAR:DB_TYPE=&amp;VAR:UNITS=M&amp;window=popup&amp;width=450&amp;height=300&amp;START_MAXIMIZED=FALSE"}</definedName>
    <definedName name="_358__FDSAUDITLINK__" hidden="1">{"fdsup://IBCentral/FAT Viewer?action=UPDATE&amp;creator=factset&amp;DOC_NAME=fat:reuters_qtrly_source_window.fat&amp;display_string=Audit&amp;DYN_ARGS=TRUE&amp;VAR:ID1=527343&amp;VAR:RCODE=LMIN&amp;VAR:SDATE=20070699&amp;VAR:FREQ=Quarterly&amp;VAR:RELITEM=RP&amp;VAR:CURRENCY=&amp;VAR:CURRSOURCE=EXSH","ARE&amp;VAR:NATFREQ=QUARTERLY&amp;VAR:RFIELD=FINALIZED&amp;VAR:DB_TYPE=&amp;VAR:UNITS=M&amp;window=popup&amp;width=450&amp;height=300&amp;START_MAXIMIZED=FALSE"}</definedName>
    <definedName name="_359__FDSAUDITLINK__" hidden="1">{"fdsup://IBCentral/FAT Viewer?action=UPDATE&amp;creator=factset&amp;DOC_NAME=fat:reuters_qtrly_source_window.fat&amp;display_string=Audit&amp;DYN_ARGS=TRUE&amp;VAR:ID1=527343&amp;VAR:RCODE=LMIN&amp;VAR:SDATE=20070399&amp;VAR:FREQ=Quarterly&amp;VAR:RELITEM=RP&amp;VAR:CURRENCY=&amp;VAR:CURRSOURCE=EXSH","ARE&amp;VAR:NATFREQ=QUARTERLY&amp;VAR:RFIELD=FINALIZED&amp;VAR:DB_TYPE=&amp;VAR:UNITS=M&amp;window=popup&amp;width=450&amp;height=300&amp;START_MAXIMIZED=FALSE"}</definedName>
    <definedName name="_36__123Graph_XCHART_112" hidden="1">[10]Menu!$AF$15:$AO$15</definedName>
    <definedName name="_36__FDSAUDITLINK__" hidden="1">{"fdsup://IBCentral/FAT Viewer?action=UPDATE&amp;creator=factset&amp;DOC_NAME=fat:reuters_qtrly_source_window.fat&amp;display_string=Audit&amp;DYN_ARGS=TRUE&amp;VAR:ID1=527343&amp;VAR:RCODE=LMIN&amp;VAR:SDATE=20011299&amp;VAR:FREQ=Quarterly&amp;VAR:RELITEM=RP&amp;VAR:CURRENCY=&amp;VAR:CURRSOURCE=EXSH","ARE&amp;VAR:NATFREQ=QUARTERLY&amp;VAR:RFIELD=FINALIZED&amp;VAR:DB_TYPE=&amp;VAR:UNITS=M&amp;window=popup&amp;width=450&amp;height=300&amp;START_MAXIMIZED=FALSE"}</definedName>
    <definedName name="_360__FDSAUDITLINK__" hidden="1">{"fdsup://IBCentral/FAT Viewer?action=UPDATE&amp;creator=factset&amp;DOC_NAME=fat:reuters_qtrly_source_window.fat&amp;display_string=Audit&amp;DYN_ARGS=TRUE&amp;VAR:ID1=527343&amp;VAR:RCODE=LMIN&amp;VAR:SDATE=20061299&amp;VAR:FREQ=Quarterly&amp;VAR:RELITEM=RP&amp;VAR:CURRENCY=&amp;VAR:CURRSOURCE=EXSH","ARE&amp;VAR:NATFREQ=QUARTERLY&amp;VAR:RFIELD=FINALIZED&amp;VAR:DB_TYPE=&amp;VAR:UNITS=M&amp;window=popup&amp;width=450&amp;height=300&amp;START_MAXIMIZED=FALSE"}</definedName>
    <definedName name="_361__FDSAUDITLINK__" hidden="1">{"fdsup://IBCentral/FAT Viewer?action=UPDATE&amp;creator=factset&amp;DOC_NAME=fat:reuters_qtrly_source_window.fat&amp;display_string=Audit&amp;DYN_ARGS=TRUE&amp;VAR:ID1=527343&amp;VAR:RCODE=LMIN&amp;VAR:SDATE=20060999&amp;VAR:FREQ=Quarterly&amp;VAR:RELITEM=RP&amp;VAR:CURRENCY=&amp;VAR:CURRSOURCE=EXSH","ARE&amp;VAR:NATFREQ=QUARTERLY&amp;VAR:RFIELD=FINALIZED&amp;VAR:DB_TYPE=&amp;VAR:UNITS=M&amp;window=popup&amp;width=450&amp;height=300&amp;START_MAXIMIZED=FALSE"}</definedName>
    <definedName name="_362__FDSAUDITLINK__" hidden="1">{"fdsup://IBCentral/FAT Viewer?action=UPDATE&amp;creator=factset&amp;DOC_NAME=fat:reuters_qtrly_source_window.fat&amp;display_string=Audit&amp;DYN_ARGS=TRUE&amp;VAR:ID1=527343&amp;VAR:RCODE=LMIN&amp;VAR:SDATE=20060699&amp;VAR:FREQ=Quarterly&amp;VAR:RELITEM=RP&amp;VAR:CURRENCY=&amp;VAR:CURRSOURCE=EXSH","ARE&amp;VAR:NATFREQ=QUARTERLY&amp;VAR:RFIELD=FINALIZED&amp;VAR:DB_TYPE=&amp;VAR:UNITS=M&amp;window=popup&amp;width=450&amp;height=300&amp;START_MAXIMIZED=FALSE"}</definedName>
    <definedName name="_363__FDSAUDITLINK__" hidden="1">{"fdsup://IBCentral/FAT Viewer?action=UPDATE&amp;creator=factset&amp;DOC_NAME=fat:reuters_qtrly_source_window.fat&amp;display_string=Audit&amp;DYN_ARGS=TRUE&amp;VAR:ID1=527343&amp;VAR:RCODE=LMIN&amp;VAR:SDATE=20060399&amp;VAR:FREQ=Quarterly&amp;VAR:RELITEM=RP&amp;VAR:CURRENCY=&amp;VAR:CURRSOURCE=EXSH","ARE&amp;VAR:NATFREQ=QUARTERLY&amp;VAR:RFIELD=FINALIZED&amp;VAR:DB_TYPE=&amp;VAR:UNITS=M&amp;window=popup&amp;width=450&amp;height=300&amp;START_MAXIMIZED=FALSE"}</definedName>
    <definedName name="_364__FDSAUDITLINK__" hidden="1">{"fdsup://IBCentral/FAT Viewer?action=UPDATE&amp;creator=factset&amp;DOC_NAME=fat:reuters_qtrly_source_window.fat&amp;display_string=Audit&amp;DYN_ARGS=TRUE&amp;VAR:ID1=527343&amp;VAR:RCODE=LMIN&amp;VAR:SDATE=20051299&amp;VAR:FREQ=Quarterly&amp;VAR:RELITEM=RP&amp;VAR:CURRENCY=&amp;VAR:CURRSOURCE=EXSH","ARE&amp;VAR:NATFREQ=QUARTERLY&amp;VAR:RFIELD=FINALIZED&amp;VAR:DB_TYPE=&amp;VAR:UNITS=M&amp;window=popup&amp;width=450&amp;height=300&amp;START_MAXIMIZED=FALSE"}</definedName>
    <definedName name="_365__FDSAUDITLINK__" hidden="1">{"fdsup://IBCentral/FAT Viewer?action=UPDATE&amp;creator=factset&amp;DOC_NAME=fat:reuters_qtrly_source_window.fat&amp;display_string=Audit&amp;DYN_ARGS=TRUE&amp;VAR:ID1=527343&amp;VAR:RCODE=LMIN&amp;VAR:SDATE=20050999&amp;VAR:FREQ=Quarterly&amp;VAR:RELITEM=RP&amp;VAR:CURRENCY=&amp;VAR:CURRSOURCE=EXSH","ARE&amp;VAR:NATFREQ=QUARTERLY&amp;VAR:RFIELD=FINALIZED&amp;VAR:DB_TYPE=&amp;VAR:UNITS=M&amp;window=popup&amp;width=450&amp;height=300&amp;START_MAXIMIZED=FALSE"}</definedName>
    <definedName name="_366__FDSAUDITLINK__" hidden="1">{"fdsup://IBCentral/FAT Viewer?action=UPDATE&amp;creator=factset&amp;DOC_NAME=fat:reuters_qtrly_source_window.fat&amp;display_string=Audit&amp;DYN_ARGS=TRUE&amp;VAR:ID1=527343&amp;VAR:RCODE=LMIN&amp;VAR:SDATE=20050699&amp;VAR:FREQ=Quarterly&amp;VAR:RELITEM=RP&amp;VAR:CURRENCY=&amp;VAR:CURRSOURCE=EXSH","ARE&amp;VAR:NATFREQ=QUARTERLY&amp;VAR:RFIELD=FINALIZED&amp;VAR:DB_TYPE=&amp;VAR:UNITS=M&amp;window=popup&amp;width=450&amp;height=300&amp;START_MAXIMIZED=FALSE"}</definedName>
    <definedName name="_367__FDSAUDITLINK__" hidden="1">{"fdsup://IBCentral/FAT Viewer?action=UPDATE&amp;creator=factset&amp;DOC_NAME=fat:reuters_qtrly_source_window.fat&amp;display_string=Audit&amp;DYN_ARGS=TRUE&amp;VAR:ID1=527343&amp;VAR:RCODE=LMIN&amp;VAR:SDATE=20050399&amp;VAR:FREQ=Quarterly&amp;VAR:RELITEM=RP&amp;VAR:CURRENCY=&amp;VAR:CURRSOURCE=EXSH","ARE&amp;VAR:NATFREQ=QUARTERLY&amp;VAR:RFIELD=FINALIZED&amp;VAR:DB_TYPE=&amp;VAR:UNITS=M&amp;window=popup&amp;width=450&amp;height=300&amp;START_MAXIMIZED=FALSE"}</definedName>
    <definedName name="_368__FDSAUDITLINK__" hidden="1">{"fdsup://IBCentral/FAT Viewer?action=UPDATE&amp;creator=factset&amp;DOC_NAME=fat:reuters_qtrly_source_window.fat&amp;display_string=Audit&amp;DYN_ARGS=TRUE&amp;VAR:ID1=527343&amp;VAR:RCODE=LMIN&amp;VAR:SDATE=20041299&amp;VAR:FREQ=Quarterly&amp;VAR:RELITEM=RP&amp;VAR:CURRENCY=&amp;VAR:CURRSOURCE=EXSH","ARE&amp;VAR:NATFREQ=QUARTERLY&amp;VAR:RFIELD=FINALIZED&amp;VAR:DB_TYPE=&amp;VAR:UNITS=M&amp;window=popup&amp;width=450&amp;height=300&amp;START_MAXIMIZED=FALSE"}</definedName>
    <definedName name="_369__FDSAUDITLINK__" hidden="1">{"fdsup://IBCentral/FAT Viewer?action=UPDATE&amp;creator=factset&amp;DOC_NAME=fat:reuters_qtrly_source_window.fat&amp;display_string=Audit&amp;DYN_ARGS=TRUE&amp;VAR:ID1=527343&amp;VAR:RCODE=LMIN&amp;VAR:SDATE=20040999&amp;VAR:FREQ=Quarterly&amp;VAR:RELITEM=RP&amp;VAR:CURRENCY=&amp;VAR:CURRSOURCE=EXSH","ARE&amp;VAR:NATFREQ=QUARTERLY&amp;VAR:RFIELD=FINALIZED&amp;VAR:DB_TYPE=&amp;VAR:UNITS=M&amp;window=popup&amp;width=450&amp;height=300&amp;START_MAXIMIZED=FALSE"}</definedName>
    <definedName name="_37__123Graph_XChart_1A" hidden="1">#REF!</definedName>
    <definedName name="_37__FDSAUDITLINK__" hidden="1">{"fdsup://IBCentral/FAT Viewer?action=UPDATE&amp;creator=factset&amp;DOC_NAME=fat:reuters_qtrly_source_window.fat&amp;display_string=Audit&amp;DYN_ARGS=TRUE&amp;VAR:ID1=527343&amp;VAR:RCODE=LMIN&amp;VAR:SDATE=20010999&amp;VAR:FREQ=Quarterly&amp;VAR:RELITEM=RP&amp;VAR:CURRENCY=&amp;VAR:CURRSOURCE=EXSH","ARE&amp;VAR:NATFREQ=QUARTERLY&amp;VAR:RFIELD=FINALIZED&amp;VAR:DB_TYPE=&amp;VAR:UNITS=M&amp;window=popup&amp;width=450&amp;height=300&amp;START_MAXIMIZED=FALSE"}</definedName>
    <definedName name="_370__FDSAUDITLINK__" hidden="1">{"fdsup://IBCentral/FAT Viewer?action=UPDATE&amp;creator=factset&amp;DOC_NAME=fat:reuters_qtrly_source_window.fat&amp;display_string=Audit&amp;DYN_ARGS=TRUE&amp;VAR:ID1=527343&amp;VAR:RCODE=LMIN&amp;VAR:SDATE=20040699&amp;VAR:FREQ=Quarterly&amp;VAR:RELITEM=RP&amp;VAR:CURRENCY=&amp;VAR:CURRSOURCE=EXSH","ARE&amp;VAR:NATFREQ=QUARTERLY&amp;VAR:RFIELD=FINALIZED&amp;VAR:DB_TYPE=&amp;VAR:UNITS=M&amp;window=popup&amp;width=450&amp;height=300&amp;START_MAXIMIZED=FALSE"}</definedName>
    <definedName name="_371__FDSAUDITLINK__" hidden="1">{"fdsup://IBCentral/FAT Viewer?action=UPDATE&amp;creator=factset&amp;DOC_NAME=fat:reuters_qtrly_source_window.fat&amp;display_string=Audit&amp;DYN_ARGS=TRUE&amp;VAR:ID1=527343&amp;VAR:RCODE=LMIN&amp;VAR:SDATE=20040399&amp;VAR:FREQ=Quarterly&amp;VAR:RELITEM=RP&amp;VAR:CURRENCY=&amp;VAR:CURRSOURCE=EXSH","ARE&amp;VAR:NATFREQ=QUARTERLY&amp;VAR:RFIELD=FINALIZED&amp;VAR:DB_TYPE=&amp;VAR:UNITS=M&amp;window=popup&amp;width=450&amp;height=300&amp;START_MAXIMIZED=FALSE"}</definedName>
    <definedName name="_372__FDSAUDITLINK__" hidden="1">{"fdsup://IBCentral/FAT Viewer?action=UPDATE&amp;creator=factset&amp;DOC_NAME=fat:reuters_qtrly_source_window.fat&amp;display_string=Audit&amp;DYN_ARGS=TRUE&amp;VAR:ID1=527343&amp;VAR:RCODE=LMIN&amp;VAR:SDATE=20031299&amp;VAR:FREQ=Quarterly&amp;VAR:RELITEM=RP&amp;VAR:CURRENCY=&amp;VAR:CURRSOURCE=EXSH","ARE&amp;VAR:NATFREQ=QUARTERLY&amp;VAR:RFIELD=FINALIZED&amp;VAR:DB_TYPE=&amp;VAR:UNITS=M&amp;window=popup&amp;width=450&amp;height=300&amp;START_MAXIMIZED=FALSE"}</definedName>
    <definedName name="_373__FDSAUDITLINK__" hidden="1">{"fdsup://IBCentral/FAT Viewer?action=UPDATE&amp;creator=factset&amp;DOC_NAME=fat:reuters_qtrly_source_window.fat&amp;display_string=Audit&amp;DYN_ARGS=TRUE&amp;VAR:ID1=527343&amp;VAR:RCODE=LMIN&amp;VAR:SDATE=20030999&amp;VAR:FREQ=Quarterly&amp;VAR:RELITEM=RP&amp;VAR:CURRENCY=&amp;VAR:CURRSOURCE=EXSH","ARE&amp;VAR:NATFREQ=QUARTERLY&amp;VAR:RFIELD=FINALIZED&amp;VAR:DB_TYPE=&amp;VAR:UNITS=M&amp;window=popup&amp;width=450&amp;height=300&amp;START_MAXIMIZED=FALSE"}</definedName>
    <definedName name="_374__FDSAUDITLINK__" hidden="1">{"fdsup://IBCentral/FAT Viewer?action=UPDATE&amp;creator=factset&amp;DOC_NAME=fat:reuters_qtrly_source_window.fat&amp;display_string=Audit&amp;DYN_ARGS=TRUE&amp;VAR:ID1=527343&amp;VAR:RCODE=LMIN&amp;VAR:SDATE=20030699&amp;VAR:FREQ=Quarterly&amp;VAR:RELITEM=RP&amp;VAR:CURRENCY=&amp;VAR:CURRSOURCE=EXSH","ARE&amp;VAR:NATFREQ=QUARTERLY&amp;VAR:RFIELD=FINALIZED&amp;VAR:DB_TYPE=&amp;VAR:UNITS=M&amp;window=popup&amp;width=450&amp;height=300&amp;START_MAXIMIZED=FALSE"}</definedName>
    <definedName name="_375__FDSAUDITLINK__" hidden="1">{"fdsup://IBCentral/FAT Viewer?action=UPDATE&amp;creator=factset&amp;DOC_NAME=fat:reuters_qtrly_source_window.fat&amp;display_string=Audit&amp;DYN_ARGS=TRUE&amp;VAR:ID1=527343&amp;VAR:RCODE=LMIN&amp;VAR:SDATE=20030399&amp;VAR:FREQ=Quarterly&amp;VAR:RELITEM=RP&amp;VAR:CURRENCY=&amp;VAR:CURRSOURCE=EXSH","ARE&amp;VAR:NATFREQ=QUARTERLY&amp;VAR:RFIELD=FINALIZED&amp;VAR:DB_TYPE=&amp;VAR:UNITS=M&amp;window=popup&amp;width=450&amp;height=300&amp;START_MAXIMIZED=FALSE"}</definedName>
    <definedName name="_376__FDSAUDITLINK__" hidden="1">{"fdsup://IBCentral/FAT Viewer?action=UPDATE&amp;creator=factset&amp;DOC_NAME=fat:reuters_qtrly_source_window.fat&amp;display_string=Audit&amp;DYN_ARGS=TRUE&amp;VAR:ID1=527343&amp;VAR:RCODE=LMIN&amp;VAR:SDATE=20021299&amp;VAR:FREQ=Quarterly&amp;VAR:RELITEM=RP&amp;VAR:CURRENCY=&amp;VAR:CURRSOURCE=EXSH","ARE&amp;VAR:NATFREQ=QUARTERLY&amp;VAR:RFIELD=FINALIZED&amp;VAR:DB_TYPE=&amp;VAR:UNITS=M&amp;window=popup&amp;width=450&amp;height=300&amp;START_MAXIMIZED=FALSE"}</definedName>
    <definedName name="_377__FDSAUDITLINK__" hidden="1">{"fdsup://IBCentral/FAT Viewer?action=UPDATE&amp;creator=factset&amp;DOC_NAME=fat:reuters_qtrly_source_window.fat&amp;display_string=Audit&amp;DYN_ARGS=TRUE&amp;VAR:ID1=527343&amp;VAR:RCODE=LMIN&amp;VAR:SDATE=20020999&amp;VAR:FREQ=Quarterly&amp;VAR:RELITEM=RP&amp;VAR:CURRENCY=&amp;VAR:CURRSOURCE=EXSH","ARE&amp;VAR:NATFREQ=QUARTERLY&amp;VAR:RFIELD=FINALIZED&amp;VAR:DB_TYPE=&amp;VAR:UNITS=M&amp;window=popup&amp;width=450&amp;height=300&amp;START_MAXIMIZED=FALSE"}</definedName>
    <definedName name="_378__FDSAUDITLINK__" hidden="1">{"fdsup://IBCentral/FAT Viewer?action=UPDATE&amp;creator=factset&amp;DOC_NAME=fat:reuters_qtrly_source_window.fat&amp;display_string=Audit&amp;DYN_ARGS=TRUE&amp;VAR:ID1=527343&amp;VAR:RCODE=LMIN&amp;VAR:SDATE=20020699&amp;VAR:FREQ=Quarterly&amp;VAR:RELITEM=RP&amp;VAR:CURRENCY=&amp;VAR:CURRSOURCE=EXSH","ARE&amp;VAR:NATFREQ=QUARTERLY&amp;VAR:RFIELD=FINALIZED&amp;VAR:DB_TYPE=&amp;VAR:UNITS=M&amp;window=popup&amp;width=450&amp;height=300&amp;START_MAXIMIZED=FALSE"}</definedName>
    <definedName name="_379__FDSAUDITLINK__" hidden="1">{"fdsup://IBCentral/FAT Viewer?action=UPDATE&amp;creator=factset&amp;DOC_NAME=fat:reuters_qtrly_source_window.fat&amp;display_string=Audit&amp;DYN_ARGS=TRUE&amp;VAR:ID1=527343&amp;VAR:RCODE=LMIN&amp;VAR:SDATE=20020399&amp;VAR:FREQ=Quarterly&amp;VAR:RELITEM=RP&amp;VAR:CURRENCY=&amp;VAR:CURRSOURCE=EXSH","ARE&amp;VAR:NATFREQ=QUARTERLY&amp;VAR:RFIELD=FINALIZED&amp;VAR:DB_TYPE=&amp;VAR:UNITS=M&amp;window=popup&amp;width=450&amp;height=300&amp;START_MAXIMIZED=FALSE"}</definedName>
    <definedName name="_38__123Graph_XChart_2A" hidden="1">#REF!</definedName>
    <definedName name="_38__FDSAUDITLINK__" hidden="1">{"fdsup://IBCentral/FAT Viewer?action=UPDATE&amp;creator=factset&amp;DOC_NAME=fat:reuters_qtrly_source_window.fat&amp;display_string=Audit&amp;DYN_ARGS=TRUE&amp;VAR:ID1=527343&amp;VAR:RCODE=LMIN&amp;VAR:SDATE=20010699&amp;VAR:FREQ=Quarterly&amp;VAR:RELITEM=RP&amp;VAR:CURRENCY=&amp;VAR:CURRSOURCE=EXSH","ARE&amp;VAR:NATFREQ=QUARTERLY&amp;VAR:RFIELD=FINALIZED&amp;VAR:DB_TYPE=&amp;VAR:UNITS=M&amp;window=popup&amp;width=450&amp;height=300&amp;START_MAXIMIZED=FALSE"}</definedName>
    <definedName name="_380__FDSAUDITLINK__" hidden="1">{"fdsup://IBCentral/FAT Viewer?action=UPDATE&amp;creator=factset&amp;DOC_NAME=fat:reuters_qtrly_source_window.fat&amp;display_string=Audit&amp;DYN_ARGS=TRUE&amp;VAR:ID1=527343&amp;VAR:RCODE=LMIN&amp;VAR:SDATE=20011299&amp;VAR:FREQ=Quarterly&amp;VAR:RELITEM=RP&amp;VAR:CURRENCY=&amp;VAR:CURRSOURCE=EXSH","ARE&amp;VAR:NATFREQ=QUARTERLY&amp;VAR:RFIELD=FINALIZED&amp;VAR:DB_TYPE=&amp;VAR:UNITS=M&amp;window=popup&amp;width=450&amp;height=300&amp;START_MAXIMIZED=FALSE"}</definedName>
    <definedName name="_381__FDSAUDITLINK__" hidden="1">{"fdsup://IBCentral/FAT Viewer?action=UPDATE&amp;creator=factset&amp;DOC_NAME=fat:reuters_qtrly_source_window.fat&amp;display_string=Audit&amp;DYN_ARGS=TRUE&amp;VAR:ID1=527343&amp;VAR:RCODE=LMIN&amp;VAR:SDATE=20010999&amp;VAR:FREQ=Quarterly&amp;VAR:RELITEM=RP&amp;VAR:CURRENCY=&amp;VAR:CURRSOURCE=EXSH","ARE&amp;VAR:NATFREQ=QUARTERLY&amp;VAR:RFIELD=FINALIZED&amp;VAR:DB_TYPE=&amp;VAR:UNITS=M&amp;window=popup&amp;width=450&amp;height=300&amp;START_MAXIMIZED=FALSE"}</definedName>
    <definedName name="_382__FDSAUDITLINK__" hidden="1">{"fdsup://IBCentral/FAT Viewer?action=UPDATE&amp;creator=factset&amp;DOC_NAME=fat:reuters_qtrly_source_window.fat&amp;display_string=Audit&amp;DYN_ARGS=TRUE&amp;VAR:ID1=527343&amp;VAR:RCODE=LMIN&amp;VAR:SDATE=20010699&amp;VAR:FREQ=Quarterly&amp;VAR:RELITEM=RP&amp;VAR:CURRENCY=&amp;VAR:CURRSOURCE=EXSH","ARE&amp;VAR:NATFREQ=QUARTERLY&amp;VAR:RFIELD=FINALIZED&amp;VAR:DB_TYPE=&amp;VAR:UNITS=M&amp;window=popup&amp;width=450&amp;height=300&amp;START_MAXIMIZED=FALSE"}</definedName>
    <definedName name="_383__FDSAUDITLINK__" hidden="1">{"fdsup://IBCentral/FAT Viewer?action=UPDATE&amp;creator=factset&amp;DOC_NAME=fat:reuters_qtrly_source_window.fat&amp;display_string=Audit&amp;DYN_ARGS=TRUE&amp;VAR:ID1=527343&amp;VAR:RCODE=LMIN&amp;VAR:SDATE=20010399&amp;VAR:FREQ=Quarterly&amp;VAR:RELITEM=RP&amp;VAR:CURRENCY=&amp;VAR:CURRSOURCE=EXSH","ARE&amp;VAR:NATFREQ=QUARTERLY&amp;VAR:RFIELD=FINALIZED&amp;VAR:DB_TYPE=&amp;VAR:UNITS=M&amp;window=popup&amp;width=450&amp;height=300&amp;START_MAXIMIZED=FALSE"}</definedName>
    <definedName name="_384__FDSAUDITLINK__" hidden="1">{"fdsup://IBCentral/FAT Viewer?action=UPDATE&amp;creator=factset&amp;DOC_NAME=fat:reuters_qtrly_source_window.fat&amp;display_string=Audit&amp;DYN_ARGS=TRUE&amp;VAR:ID1=527343&amp;VAR:RCODE=LMIN&amp;VAR:SDATE=20001299&amp;VAR:FREQ=Quarterly&amp;VAR:RELITEM=RP&amp;VAR:CURRENCY=&amp;VAR:CURRSOURCE=EXSH","ARE&amp;VAR:NATFREQ=QUARTERLY&amp;VAR:RFIELD=FINALIZED&amp;VAR:DB_TYPE=&amp;VAR:UNITS=M&amp;window=popup&amp;width=450&amp;height=300&amp;START_MAXIMIZED=FALSE"}</definedName>
    <definedName name="_385__FDSAUDITLINK__" hidden="1">{"fdsup://IBCentral/FAT Viewer?action=UPDATE&amp;creator=factset&amp;DOC_NAME=fat:reuters_qtrly_source_window.fat&amp;display_string=Audit&amp;DYN_ARGS=TRUE&amp;VAR:ID1=527343&amp;VAR:RCODE=LMIN&amp;VAR:SDATE=20000999&amp;VAR:FREQ=Quarterly&amp;VAR:RELITEM=RP&amp;VAR:CURRENCY=&amp;VAR:CURRSOURCE=EXSH","ARE&amp;VAR:NATFREQ=QUARTERLY&amp;VAR:RFIELD=FINALIZED&amp;VAR:DB_TYPE=&amp;VAR:UNITS=M&amp;window=popup&amp;width=450&amp;height=300&amp;START_MAXIMIZED=FALSE"}</definedName>
    <definedName name="_386__FDSAUDITLINK__" hidden="1">{"fdsup://IBCentral/FAT Viewer?action=UPDATE&amp;creator=factset&amp;DOC_NAME=fat:reuters_qtrly_source_window.fat&amp;display_string=Audit&amp;DYN_ARGS=TRUE&amp;VAR:ID1=527343&amp;VAR:RCODE=LMIN&amp;VAR:SDATE=20000699&amp;VAR:FREQ=Quarterly&amp;VAR:RELITEM=RP&amp;VAR:CURRENCY=&amp;VAR:CURRSOURCE=EXSH","ARE&amp;VAR:NATFREQ=QUARTERLY&amp;VAR:RFIELD=FINALIZED&amp;VAR:DB_TYPE=&amp;VAR:UNITS=M&amp;window=popup&amp;width=450&amp;height=300&amp;START_MAXIMIZED=FALSE"}</definedName>
    <definedName name="_387__FDSAUDITLINK__" hidden="1">{"fdsup://IBCentral/FAT Viewer?action=UPDATE&amp;creator=factset&amp;DOC_NAME=fat:reuters_qtrly_source_window.fat&amp;display_string=Audit&amp;DYN_ARGS=TRUE&amp;VAR:ID1=527343&amp;VAR:RCODE=LMIN&amp;VAR:SDATE=20000399&amp;VAR:FREQ=Quarterly&amp;VAR:RELITEM=RP&amp;VAR:CURRENCY=&amp;VAR:CURRSOURCE=EXSH","ARE&amp;VAR:NATFREQ=QUARTERLY&amp;VAR:RFIELD=FINALIZED&amp;VAR:DB_TYPE=&amp;VAR:UNITS=M&amp;window=popup&amp;width=450&amp;height=300&amp;START_MAXIMIZED=FALSE"}</definedName>
    <definedName name="_388__FDSAUDITLINK__" hidden="1">{"fdsup://IBCentral/FAT Viewer?action=UPDATE&amp;creator=factset&amp;DOC_NAME=fat:reuters_qtrly_source_window.fat&amp;display_string=Audit&amp;DYN_ARGS=TRUE&amp;VAR:ID1=527343&amp;VAR:RCODE=LTTD&amp;VAR:SDATE=20100999&amp;VAR:FREQ=Quarterly&amp;VAR:RELITEM=RP&amp;VAR:CURRENCY=&amp;VAR:CURRSOURCE=EXSH","ARE&amp;VAR:NATFREQ=QUARTERLY&amp;VAR:RFIELD=FINALIZED&amp;VAR:DB_TYPE=&amp;VAR:UNITS=M&amp;window=popup&amp;width=450&amp;height=300&amp;START_MAXIMIZED=FALSE"}</definedName>
    <definedName name="_389__FDSAUDITLINK__" hidden="1">{"fdsup://IBCentral/FAT Viewer?action=UPDATE&amp;creator=factset&amp;DOC_NAME=fat:reuters_qtrly_source_window.fat&amp;display_string=Audit&amp;DYN_ARGS=TRUE&amp;VAR:ID1=527343&amp;VAR:RCODE=LTTD&amp;VAR:SDATE=20100699&amp;VAR:FREQ=Quarterly&amp;VAR:RELITEM=RP&amp;VAR:CURRENCY=&amp;VAR:CURRSOURCE=EXSH","ARE&amp;VAR:NATFREQ=QUARTERLY&amp;VAR:RFIELD=FINALIZED&amp;VAR:DB_TYPE=&amp;VAR:UNITS=M&amp;window=popup&amp;width=450&amp;height=300&amp;START_MAXIMIZED=FALSE"}</definedName>
    <definedName name="_39__123Graph_XCHART_30" hidden="1">[10]Menu!$AF$15:$AO$15</definedName>
    <definedName name="_39__FDSAUDITLINK__" hidden="1">{"fdsup://IBCentral/FAT Viewer?action=UPDATE&amp;creator=factset&amp;DOC_NAME=fat:reuters_qtrly_source_window.fat&amp;display_string=Audit&amp;DYN_ARGS=TRUE&amp;VAR:ID1=527343&amp;VAR:RCODE=LMIN&amp;VAR:SDATE=20010399&amp;VAR:FREQ=Quarterly&amp;VAR:RELITEM=RP&amp;VAR:CURRENCY=&amp;VAR:CURRSOURCE=EXSH","ARE&amp;VAR:NATFREQ=QUARTERLY&amp;VAR:RFIELD=FINALIZED&amp;VAR:DB_TYPE=&amp;VAR:UNITS=M&amp;window=popup&amp;width=450&amp;height=300&amp;START_MAXIMIZED=FALSE"}</definedName>
    <definedName name="_390__FDSAUDITLINK__" hidden="1">{"fdsup://IBCentral/FAT Viewer?action=UPDATE&amp;creator=factset&amp;DOC_NAME=fat:reuters_qtrly_source_window.fat&amp;display_string=Audit&amp;DYN_ARGS=TRUE&amp;VAR:ID1=527343&amp;VAR:RCODE=LTTD&amp;VAR:SDATE=20100399&amp;VAR:FREQ=Quarterly&amp;VAR:RELITEM=RP&amp;VAR:CURRENCY=&amp;VAR:CURRSOURCE=EXSH","ARE&amp;VAR:NATFREQ=QUARTERLY&amp;VAR:RFIELD=FINALIZED&amp;VAR:DB_TYPE=&amp;VAR:UNITS=M&amp;window=popup&amp;width=450&amp;height=300&amp;START_MAXIMIZED=FALSE"}</definedName>
    <definedName name="_391__FDSAUDITLINK__" hidden="1">{"fdsup://IBCentral/FAT Viewer?action=UPDATE&amp;creator=factset&amp;DOC_NAME=fat:reuters_qtrly_source_window.fat&amp;display_string=Audit&amp;DYN_ARGS=TRUE&amp;VAR:ID1=527343&amp;VAR:RCODE=LTTD&amp;VAR:SDATE=20091299&amp;VAR:FREQ=Quarterly&amp;VAR:RELITEM=RP&amp;VAR:CURRENCY=&amp;VAR:CURRSOURCE=EXSH","ARE&amp;VAR:NATFREQ=QUARTERLY&amp;VAR:RFIELD=FINALIZED&amp;VAR:DB_TYPE=&amp;VAR:UNITS=M&amp;window=popup&amp;width=450&amp;height=300&amp;START_MAXIMIZED=FALSE"}</definedName>
    <definedName name="_392__FDSAUDITLINK__" hidden="1">{"fdsup://IBCentral/FAT Viewer?action=UPDATE&amp;creator=factset&amp;DOC_NAME=fat:reuters_qtrly_source_window.fat&amp;display_string=Audit&amp;DYN_ARGS=TRUE&amp;VAR:ID1=527343&amp;VAR:RCODE=LTTD&amp;VAR:SDATE=20090999&amp;VAR:FREQ=Quarterly&amp;VAR:RELITEM=RP&amp;VAR:CURRENCY=&amp;VAR:CURRSOURCE=EXSH","ARE&amp;VAR:NATFREQ=QUARTERLY&amp;VAR:RFIELD=FINALIZED&amp;VAR:DB_TYPE=&amp;VAR:UNITS=M&amp;window=popup&amp;width=450&amp;height=300&amp;START_MAXIMIZED=FALSE"}</definedName>
    <definedName name="_393__FDSAUDITLINK__" hidden="1">{"fdsup://IBCentral/FAT Viewer?action=UPDATE&amp;creator=factset&amp;DOC_NAME=fat:reuters_qtrly_source_window.fat&amp;display_string=Audit&amp;DYN_ARGS=TRUE&amp;VAR:ID1=527343&amp;VAR:RCODE=LTTD&amp;VAR:SDATE=20090699&amp;VAR:FREQ=Quarterly&amp;VAR:RELITEM=RP&amp;VAR:CURRENCY=&amp;VAR:CURRSOURCE=EXSH","ARE&amp;VAR:NATFREQ=QUARTERLY&amp;VAR:RFIELD=FINALIZED&amp;VAR:DB_TYPE=&amp;VAR:UNITS=M&amp;window=popup&amp;width=450&amp;height=300&amp;START_MAXIMIZED=FALSE"}</definedName>
    <definedName name="_394__FDSAUDITLINK__" hidden="1">{"fdsup://IBCentral/FAT Viewer?action=UPDATE&amp;creator=factset&amp;DOC_NAME=fat:reuters_qtrly_source_window.fat&amp;display_string=Audit&amp;DYN_ARGS=TRUE&amp;VAR:ID1=527343&amp;VAR:RCODE=LTTD&amp;VAR:SDATE=20090399&amp;VAR:FREQ=Quarterly&amp;VAR:RELITEM=RP&amp;VAR:CURRENCY=&amp;VAR:CURRSOURCE=EXSH","ARE&amp;VAR:NATFREQ=QUARTERLY&amp;VAR:RFIELD=FINALIZED&amp;VAR:DB_TYPE=&amp;VAR:UNITS=M&amp;window=popup&amp;width=450&amp;height=300&amp;START_MAXIMIZED=FALSE"}</definedName>
    <definedName name="_395__FDSAUDITLINK__" hidden="1">{"fdsup://IBCentral/FAT Viewer?action=UPDATE&amp;creator=factset&amp;DOC_NAME=fat:reuters_qtrly_source_window.fat&amp;display_string=Audit&amp;DYN_ARGS=TRUE&amp;VAR:ID1=527343&amp;VAR:RCODE=LTTD&amp;VAR:SDATE=20081299&amp;VAR:FREQ=Quarterly&amp;VAR:RELITEM=RP&amp;VAR:CURRENCY=&amp;VAR:CURRSOURCE=EXSH","ARE&amp;VAR:NATFREQ=QUARTERLY&amp;VAR:RFIELD=FINALIZED&amp;VAR:DB_TYPE=&amp;VAR:UNITS=M&amp;window=popup&amp;width=450&amp;height=300&amp;START_MAXIMIZED=FALSE"}</definedName>
    <definedName name="_396__FDSAUDITLINK__" hidden="1">{"fdsup://IBCentral/FAT Viewer?action=UPDATE&amp;creator=factset&amp;DOC_NAME=fat:reuters_qtrly_source_window.fat&amp;display_string=Audit&amp;DYN_ARGS=TRUE&amp;VAR:ID1=527343&amp;VAR:RCODE=LTTD&amp;VAR:SDATE=20080999&amp;VAR:FREQ=Quarterly&amp;VAR:RELITEM=RP&amp;VAR:CURRENCY=&amp;VAR:CURRSOURCE=EXSH","ARE&amp;VAR:NATFREQ=QUARTERLY&amp;VAR:RFIELD=FINALIZED&amp;VAR:DB_TYPE=&amp;VAR:UNITS=M&amp;window=popup&amp;width=450&amp;height=300&amp;START_MAXIMIZED=FALSE"}</definedName>
    <definedName name="_397__FDSAUDITLINK__" hidden="1">{"fdsup://IBCentral/FAT Viewer?action=UPDATE&amp;creator=factset&amp;DOC_NAME=fat:reuters_qtrly_source_window.fat&amp;display_string=Audit&amp;DYN_ARGS=TRUE&amp;VAR:ID1=527343&amp;VAR:RCODE=LTTD&amp;VAR:SDATE=20080699&amp;VAR:FREQ=Quarterly&amp;VAR:RELITEM=RP&amp;VAR:CURRENCY=&amp;VAR:CURRSOURCE=EXSH","ARE&amp;VAR:NATFREQ=QUARTERLY&amp;VAR:RFIELD=FINALIZED&amp;VAR:DB_TYPE=&amp;VAR:UNITS=M&amp;window=popup&amp;width=450&amp;height=300&amp;START_MAXIMIZED=FALSE"}</definedName>
    <definedName name="_398__FDSAUDITLINK__" hidden="1">{"fdsup://IBCentral/FAT Viewer?action=UPDATE&amp;creator=factset&amp;DOC_NAME=fat:reuters_qtrly_source_window.fat&amp;display_string=Audit&amp;DYN_ARGS=TRUE&amp;VAR:ID1=527343&amp;VAR:RCODE=LTTD&amp;VAR:SDATE=20080399&amp;VAR:FREQ=Quarterly&amp;VAR:RELITEM=RP&amp;VAR:CURRENCY=&amp;VAR:CURRSOURCE=EXSH","ARE&amp;VAR:NATFREQ=QUARTERLY&amp;VAR:RFIELD=FINALIZED&amp;VAR:DB_TYPE=&amp;VAR:UNITS=M&amp;window=popup&amp;width=450&amp;height=300&amp;START_MAXIMIZED=FALSE"}</definedName>
    <definedName name="_399__FDSAUDITLINK__" hidden="1">{"fdsup://IBCentral/FAT Viewer?action=UPDATE&amp;creator=factset&amp;DOC_NAME=fat:reuters_qtrly_source_window.fat&amp;display_string=Audit&amp;DYN_ARGS=TRUE&amp;VAR:ID1=527343&amp;VAR:RCODE=LTTD&amp;VAR:SDATE=20071299&amp;VAR:FREQ=Quarterly&amp;VAR:RELITEM=RP&amp;VAR:CURRENCY=&amp;VAR:CURRSOURCE=EXSH","ARE&amp;VAR:NATFREQ=QUARTERLY&amp;VAR:RFIELD=FINALIZED&amp;VAR:DB_TYPE=&amp;VAR:UNITS=M&amp;window=popup&amp;width=450&amp;height=300&amp;START_MAXIMIZED=FALSE"}</definedName>
    <definedName name="_4__123Graph_AMKT_YTD" hidden="1">[6]SALES!#REF!</definedName>
    <definedName name="_4__123Graph_BMKT_YTD" hidden="1">[6]SALES!#REF!</definedName>
    <definedName name="_4__FDSAUDITLINK__" hidden="1">{"fdsup://IBCentral/FAT Viewer?action=UPDATE&amp;creator=factset&amp;DOC_NAME=fat:reuters_qtrly_source_window.fat&amp;display_string=Audit&amp;DYN_ARGS=TRUE&amp;VAR:ID1=527343&amp;VAR:RCODE=LMIN&amp;VAR:SDATE=20091299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527343&amp;VAR:RCODE=LMIN&amp;VAR:SDATE=20001299&amp;VAR:FREQ=Quarterly&amp;VAR:RELITEM=RP&amp;VAR:CURRENCY=&amp;VAR:CURRSOURCE=EXSH","ARE&amp;VAR:NATFREQ=QUARTERLY&amp;VAR:RFIELD=FINALIZED&amp;VAR:DB_TYPE=&amp;VAR:UNITS=M&amp;window=popup&amp;width=450&amp;height=300&amp;START_MAXIMIZED=FALSE"}</definedName>
    <definedName name="_400__FDSAUDITLINK__" hidden="1">{"fdsup://IBCentral/FAT Viewer?action=UPDATE&amp;creator=factset&amp;DOC_NAME=fat:reuters_qtrly_source_window.fat&amp;display_string=Audit&amp;DYN_ARGS=TRUE&amp;VAR:ID1=527343&amp;VAR:RCODE=LTTD&amp;VAR:SDATE=20070999&amp;VAR:FREQ=Quarterly&amp;VAR:RELITEM=RP&amp;VAR:CURRENCY=&amp;VAR:CURRSOURCE=EXSH","ARE&amp;VAR:NATFREQ=QUARTERLY&amp;VAR:RFIELD=FINALIZED&amp;VAR:DB_TYPE=&amp;VAR:UNITS=M&amp;window=popup&amp;width=450&amp;height=300&amp;START_MAXIMIZED=FALSE"}</definedName>
    <definedName name="_401__FDSAUDITLINK__" hidden="1">{"fdsup://IBCentral/FAT Viewer?action=UPDATE&amp;creator=factset&amp;DOC_NAME=fat:reuters_qtrly_source_window.fat&amp;display_string=Audit&amp;DYN_ARGS=TRUE&amp;VAR:ID1=527343&amp;VAR:RCODE=LTTD&amp;VAR:SDATE=20070699&amp;VAR:FREQ=Quarterly&amp;VAR:RELITEM=RP&amp;VAR:CURRENCY=&amp;VAR:CURRSOURCE=EXSH","ARE&amp;VAR:NATFREQ=QUARTERLY&amp;VAR:RFIELD=FINALIZED&amp;VAR:DB_TYPE=&amp;VAR:UNITS=M&amp;window=popup&amp;width=450&amp;height=300&amp;START_MAXIMIZED=FALSE"}</definedName>
    <definedName name="_402__FDSAUDITLINK__" hidden="1">{"fdsup://IBCentral/FAT Viewer?action=UPDATE&amp;creator=factset&amp;DOC_NAME=fat:reuters_qtrly_source_window.fat&amp;display_string=Audit&amp;DYN_ARGS=TRUE&amp;VAR:ID1=527343&amp;VAR:RCODE=LTTD&amp;VAR:SDATE=20070399&amp;VAR:FREQ=Quarterly&amp;VAR:RELITEM=RP&amp;VAR:CURRENCY=&amp;VAR:CURRSOURCE=EXSH","ARE&amp;VAR:NATFREQ=QUARTERLY&amp;VAR:RFIELD=FINALIZED&amp;VAR:DB_TYPE=&amp;VAR:UNITS=M&amp;window=popup&amp;width=450&amp;height=300&amp;START_MAXIMIZED=FALSE"}</definedName>
    <definedName name="_403__FDSAUDITLINK__" hidden="1">{"fdsup://IBCentral/FAT Viewer?action=UPDATE&amp;creator=factset&amp;DOC_NAME=fat:reuters_qtrly_source_window.fat&amp;display_string=Audit&amp;DYN_ARGS=TRUE&amp;VAR:ID1=527343&amp;VAR:RCODE=LTTD&amp;VAR:SDATE=20061299&amp;VAR:FREQ=Quarterly&amp;VAR:RELITEM=RP&amp;VAR:CURRENCY=&amp;VAR:CURRSOURCE=EXSH","ARE&amp;VAR:NATFREQ=QUARTERLY&amp;VAR:RFIELD=FINALIZED&amp;VAR:DB_TYPE=&amp;VAR:UNITS=M&amp;window=popup&amp;width=450&amp;height=300&amp;START_MAXIMIZED=FALSE"}</definedName>
    <definedName name="_404__FDSAUDITLINK__" hidden="1">{"fdsup://IBCentral/FAT Viewer?action=UPDATE&amp;creator=factset&amp;DOC_NAME=fat:reuters_qtrly_source_window.fat&amp;display_string=Audit&amp;DYN_ARGS=TRUE&amp;VAR:ID1=527343&amp;VAR:RCODE=LTTD&amp;VAR:SDATE=20060999&amp;VAR:FREQ=Quarterly&amp;VAR:RELITEM=RP&amp;VAR:CURRENCY=&amp;VAR:CURRSOURCE=EXSH","ARE&amp;VAR:NATFREQ=QUARTERLY&amp;VAR:RFIELD=FINALIZED&amp;VAR:DB_TYPE=&amp;VAR:UNITS=M&amp;window=popup&amp;width=450&amp;height=300&amp;START_MAXIMIZED=FALSE"}</definedName>
    <definedName name="_405__FDSAUDITLINK__" hidden="1">{"fdsup://IBCentral/FAT Viewer?action=UPDATE&amp;creator=factset&amp;DOC_NAME=fat:reuters_qtrly_source_window.fat&amp;display_string=Audit&amp;DYN_ARGS=TRUE&amp;VAR:ID1=527343&amp;VAR:RCODE=LTTD&amp;VAR:SDATE=20060699&amp;VAR:FREQ=Quarterly&amp;VAR:RELITEM=RP&amp;VAR:CURRENCY=&amp;VAR:CURRSOURCE=EXSH","ARE&amp;VAR:NATFREQ=QUARTERLY&amp;VAR:RFIELD=FINALIZED&amp;VAR:DB_TYPE=&amp;VAR:UNITS=M&amp;window=popup&amp;width=450&amp;height=300&amp;START_MAXIMIZED=FALSE"}</definedName>
    <definedName name="_406__FDSAUDITLINK__" hidden="1">{"fdsup://IBCentral/FAT Viewer?action=UPDATE&amp;creator=factset&amp;DOC_NAME=fat:reuters_qtrly_source_window.fat&amp;display_string=Audit&amp;DYN_ARGS=TRUE&amp;VAR:ID1=527343&amp;VAR:RCODE=LTTD&amp;VAR:SDATE=20060399&amp;VAR:FREQ=Quarterly&amp;VAR:RELITEM=RP&amp;VAR:CURRENCY=&amp;VAR:CURRSOURCE=EXSH","ARE&amp;VAR:NATFREQ=QUARTERLY&amp;VAR:RFIELD=FINALIZED&amp;VAR:DB_TYPE=&amp;VAR:UNITS=M&amp;window=popup&amp;width=450&amp;height=300&amp;START_MAXIMIZED=FALSE"}</definedName>
    <definedName name="_407__FDSAUDITLINK__" hidden="1">{"fdsup://IBCentral/FAT Viewer?action=UPDATE&amp;creator=factset&amp;DOC_NAME=fat:reuters_qtrly_source_window.fat&amp;display_string=Audit&amp;DYN_ARGS=TRUE&amp;VAR:ID1=527343&amp;VAR:RCODE=LTTD&amp;VAR:SDATE=20051299&amp;VAR:FREQ=Quarterly&amp;VAR:RELITEM=RP&amp;VAR:CURRENCY=&amp;VAR:CURRSOURCE=EXSH","ARE&amp;VAR:NATFREQ=QUARTERLY&amp;VAR:RFIELD=FINALIZED&amp;VAR:DB_TYPE=&amp;VAR:UNITS=M&amp;window=popup&amp;width=450&amp;height=300&amp;START_MAXIMIZED=FALSE"}</definedName>
    <definedName name="_408__FDSAUDITLINK__" hidden="1">{"fdsup://IBCentral/FAT Viewer?action=UPDATE&amp;creator=factset&amp;DOC_NAME=fat:reuters_qtrly_source_window.fat&amp;display_string=Audit&amp;DYN_ARGS=TRUE&amp;VAR:ID1=527343&amp;VAR:RCODE=LTTD&amp;VAR:SDATE=20050999&amp;VAR:FREQ=Quarterly&amp;VAR:RELITEM=RP&amp;VAR:CURRENCY=&amp;VAR:CURRSOURCE=EXSH","ARE&amp;VAR:NATFREQ=QUARTERLY&amp;VAR:RFIELD=FINALIZED&amp;VAR:DB_TYPE=&amp;VAR:UNITS=M&amp;window=popup&amp;width=450&amp;height=300&amp;START_MAXIMIZED=FALSE"}</definedName>
    <definedName name="_409__FDSAUDITLINK__" hidden="1">{"fdsup://IBCentral/FAT Viewer?action=UPDATE&amp;creator=factset&amp;DOC_NAME=fat:reuters_qtrly_source_window.fat&amp;display_string=Audit&amp;DYN_ARGS=TRUE&amp;VAR:ID1=527343&amp;VAR:RCODE=LTTD&amp;VAR:SDATE=20050699&amp;VAR:FREQ=Quarterly&amp;VAR:RELITEM=RP&amp;VAR:CURRENCY=&amp;VAR:CURRSOURCE=EXSH","ARE&amp;VAR:NATFREQ=QUARTERLY&amp;VAR:RFIELD=FINALIZED&amp;VAR:DB_TYPE=&amp;VAR:UNITS=M&amp;window=popup&amp;width=450&amp;height=300&amp;START_MAXIMIZED=FALSE"}</definedName>
    <definedName name="_41__FDSAUDITLINK__" hidden="1">{"fdsup://IBCentral/FAT Viewer?action=UPDATE&amp;creator=factset&amp;DOC_NAME=fat:reuters_qtrly_source_window.fat&amp;display_string=Audit&amp;DYN_ARGS=TRUE&amp;VAR:ID1=527343&amp;VAR:RCODE=LMIN&amp;VAR:SDATE=20000999&amp;VAR:FREQ=Quarterly&amp;VAR:RELITEM=RP&amp;VAR:CURRENCY=&amp;VAR:CURRSOURCE=EXSH","ARE&amp;VAR:NATFREQ=QUARTERLY&amp;VAR:RFIELD=FINALIZED&amp;VAR:DB_TYPE=&amp;VAR:UNITS=M&amp;window=popup&amp;width=450&amp;height=300&amp;START_MAXIMIZED=FALSE"}</definedName>
    <definedName name="_410__FDSAUDITLINK__" hidden="1">{"fdsup://IBCentral/FAT Viewer?action=UPDATE&amp;creator=factset&amp;DOC_NAME=fat:reuters_qtrly_source_window.fat&amp;display_string=Audit&amp;DYN_ARGS=TRUE&amp;VAR:ID1=527343&amp;VAR:RCODE=LTTD&amp;VAR:SDATE=20050399&amp;VAR:FREQ=Quarterly&amp;VAR:RELITEM=RP&amp;VAR:CURRENCY=&amp;VAR:CURRSOURCE=EXSH","ARE&amp;VAR:NATFREQ=QUARTERLY&amp;VAR:RFIELD=FINALIZED&amp;VAR:DB_TYPE=&amp;VAR:UNITS=M&amp;window=popup&amp;width=450&amp;height=300&amp;START_MAXIMIZED=FALSE"}</definedName>
    <definedName name="_411__FDSAUDITLINK__" hidden="1">{"fdsup://IBCentral/FAT Viewer?action=UPDATE&amp;creator=factset&amp;DOC_NAME=fat:reuters_qtrly_source_window.fat&amp;display_string=Audit&amp;DYN_ARGS=TRUE&amp;VAR:ID1=527343&amp;VAR:RCODE=LTTD&amp;VAR:SDATE=20041299&amp;VAR:FREQ=Quarterly&amp;VAR:RELITEM=RP&amp;VAR:CURRENCY=&amp;VAR:CURRSOURCE=EXSH","ARE&amp;VAR:NATFREQ=QUARTERLY&amp;VAR:RFIELD=FINALIZED&amp;VAR:DB_TYPE=&amp;VAR:UNITS=M&amp;window=popup&amp;width=450&amp;height=300&amp;START_MAXIMIZED=FALSE"}</definedName>
    <definedName name="_412__FDSAUDITLINK__" hidden="1">{"fdsup://IBCentral/FAT Viewer?action=UPDATE&amp;creator=factset&amp;DOC_NAME=fat:reuters_qtrly_source_window.fat&amp;display_string=Audit&amp;DYN_ARGS=TRUE&amp;VAR:ID1=527343&amp;VAR:RCODE=LTTD&amp;VAR:SDATE=20040999&amp;VAR:FREQ=Quarterly&amp;VAR:RELITEM=RP&amp;VAR:CURRENCY=&amp;VAR:CURRSOURCE=EXSH","ARE&amp;VAR:NATFREQ=QUARTERLY&amp;VAR:RFIELD=FINALIZED&amp;VAR:DB_TYPE=&amp;VAR:UNITS=M&amp;window=popup&amp;width=450&amp;height=300&amp;START_MAXIMIZED=FALSE"}</definedName>
    <definedName name="_413__FDSAUDITLINK__" hidden="1">{"fdsup://IBCentral/FAT Viewer?action=UPDATE&amp;creator=factset&amp;DOC_NAME=fat:reuters_qtrly_source_window.fat&amp;display_string=Audit&amp;DYN_ARGS=TRUE&amp;VAR:ID1=527343&amp;VAR:RCODE=LTTD&amp;VAR:SDATE=20040699&amp;VAR:FREQ=Quarterly&amp;VAR:RELITEM=RP&amp;VAR:CURRENCY=&amp;VAR:CURRSOURCE=EXSH","ARE&amp;VAR:NATFREQ=QUARTERLY&amp;VAR:RFIELD=FINALIZED&amp;VAR:DB_TYPE=&amp;VAR:UNITS=M&amp;window=popup&amp;width=450&amp;height=300&amp;START_MAXIMIZED=FALSE"}</definedName>
    <definedName name="_414__FDSAUDITLINK__" hidden="1">{"fdsup://IBCentral/FAT Viewer?action=UPDATE&amp;creator=factset&amp;DOC_NAME=fat:reuters_qtrly_source_window.fat&amp;display_string=Audit&amp;DYN_ARGS=TRUE&amp;VAR:ID1=527343&amp;VAR:RCODE=LTTD&amp;VAR:SDATE=20040399&amp;VAR:FREQ=Quarterly&amp;VAR:RELITEM=RP&amp;VAR:CURRENCY=&amp;VAR:CURRSOURCE=EXSH","ARE&amp;VAR:NATFREQ=QUARTERLY&amp;VAR:RFIELD=FINALIZED&amp;VAR:DB_TYPE=&amp;VAR:UNITS=M&amp;window=popup&amp;width=450&amp;height=300&amp;START_MAXIMIZED=FALSE"}</definedName>
    <definedName name="_415__FDSAUDITLINK__" hidden="1">{"fdsup://IBCentral/FAT Viewer?action=UPDATE&amp;creator=factset&amp;DOC_NAME=fat:reuters_qtrly_source_window.fat&amp;display_string=Audit&amp;DYN_ARGS=TRUE&amp;VAR:ID1=527343&amp;VAR:RCODE=LTTD&amp;VAR:SDATE=20031299&amp;VAR:FREQ=Quarterly&amp;VAR:RELITEM=RP&amp;VAR:CURRENCY=&amp;VAR:CURRSOURCE=EXSH","ARE&amp;VAR:NATFREQ=QUARTERLY&amp;VAR:RFIELD=FINALIZED&amp;VAR:DB_TYPE=&amp;VAR:UNITS=M&amp;window=popup&amp;width=450&amp;height=300&amp;START_MAXIMIZED=FALSE"}</definedName>
    <definedName name="_416__FDSAUDITLINK__" hidden="1">{"fdsup://IBCentral/FAT Viewer?action=UPDATE&amp;creator=factset&amp;DOC_NAME=fat:reuters_qtrly_source_window.fat&amp;display_string=Audit&amp;DYN_ARGS=TRUE&amp;VAR:ID1=527343&amp;VAR:RCODE=LTTD&amp;VAR:SDATE=20030999&amp;VAR:FREQ=Quarterly&amp;VAR:RELITEM=RP&amp;VAR:CURRENCY=&amp;VAR:CURRSOURCE=EXSH","ARE&amp;VAR:NATFREQ=QUARTERLY&amp;VAR:RFIELD=FINALIZED&amp;VAR:DB_TYPE=&amp;VAR:UNITS=M&amp;window=popup&amp;width=450&amp;height=300&amp;START_MAXIMIZED=FALSE"}</definedName>
    <definedName name="_417__FDSAUDITLINK__" hidden="1">{"fdsup://IBCentral/FAT Viewer?action=UPDATE&amp;creator=factset&amp;DOC_NAME=fat:reuters_qtrly_source_window.fat&amp;display_string=Audit&amp;DYN_ARGS=TRUE&amp;VAR:ID1=527343&amp;VAR:RCODE=LTTD&amp;VAR:SDATE=20030699&amp;VAR:FREQ=Quarterly&amp;VAR:RELITEM=RP&amp;VAR:CURRENCY=&amp;VAR:CURRSOURCE=EXSH","ARE&amp;VAR:NATFREQ=QUARTERLY&amp;VAR:RFIELD=FINALIZED&amp;VAR:DB_TYPE=&amp;VAR:UNITS=M&amp;window=popup&amp;width=450&amp;height=300&amp;START_MAXIMIZED=FALSE"}</definedName>
    <definedName name="_418__FDSAUDITLINK__" hidden="1">{"fdsup://IBCentral/FAT Viewer?action=UPDATE&amp;creator=factset&amp;DOC_NAME=fat:reuters_qtrly_source_window.fat&amp;display_string=Audit&amp;DYN_ARGS=TRUE&amp;VAR:ID1=527343&amp;VAR:RCODE=LTTD&amp;VAR:SDATE=20030399&amp;VAR:FREQ=Quarterly&amp;VAR:RELITEM=RP&amp;VAR:CURRENCY=&amp;VAR:CURRSOURCE=EXSH","ARE&amp;VAR:NATFREQ=QUARTERLY&amp;VAR:RFIELD=FINALIZED&amp;VAR:DB_TYPE=&amp;VAR:UNITS=M&amp;window=popup&amp;width=450&amp;height=300&amp;START_MAXIMIZED=FALSE"}</definedName>
    <definedName name="_419__FDSAUDITLINK__" hidden="1">{"fdsup://IBCentral/FAT Viewer?action=UPDATE&amp;creator=factset&amp;DOC_NAME=fat:reuters_qtrly_source_window.fat&amp;display_string=Audit&amp;DYN_ARGS=TRUE&amp;VAR:ID1=527343&amp;VAR:RCODE=LTTD&amp;VAR:SDATE=20021299&amp;VAR:FREQ=Quarterly&amp;VAR:RELITEM=RP&amp;VAR:CURRENCY=&amp;VAR:CURRSOURCE=EXSH","ARE&amp;VAR:NATFREQ=QUARTERLY&amp;VAR:RFIELD=FINALIZED&amp;VAR:DB_TYPE=&amp;VAR:UNITS=M&amp;window=popup&amp;width=450&amp;height=300&amp;START_MAXIMIZED=FALSE"}</definedName>
    <definedName name="_42__FDSAUDITLINK__" hidden="1">{"fdsup://IBCentral/FAT Viewer?action=UPDATE&amp;creator=factset&amp;DOC_NAME=fat:reuters_qtrly_source_window.fat&amp;display_string=Audit&amp;DYN_ARGS=TRUE&amp;VAR:ID1=527343&amp;VAR:RCODE=LMIN&amp;VAR:SDATE=20000699&amp;VAR:FREQ=Quarterly&amp;VAR:RELITEM=RP&amp;VAR:CURRENCY=&amp;VAR:CURRSOURCE=EXSH","ARE&amp;VAR:NATFREQ=QUARTERLY&amp;VAR:RFIELD=FINALIZED&amp;VAR:DB_TYPE=&amp;VAR:UNITS=M&amp;window=popup&amp;width=450&amp;height=300&amp;START_MAXIMIZED=FALSE"}</definedName>
    <definedName name="_420__FDSAUDITLINK__" hidden="1">{"fdsup://IBCentral/FAT Viewer?action=UPDATE&amp;creator=factset&amp;DOC_NAME=fat:reuters_qtrly_source_window.fat&amp;display_string=Audit&amp;DYN_ARGS=TRUE&amp;VAR:ID1=527343&amp;VAR:RCODE=LTTD&amp;VAR:SDATE=20020999&amp;VAR:FREQ=Quarterly&amp;VAR:RELITEM=RP&amp;VAR:CURRENCY=&amp;VAR:CURRSOURCE=EXSH","ARE&amp;VAR:NATFREQ=QUARTERLY&amp;VAR:RFIELD=FINALIZED&amp;VAR:DB_TYPE=&amp;VAR:UNITS=M&amp;window=popup&amp;width=450&amp;height=300&amp;START_MAXIMIZED=FALSE"}</definedName>
    <definedName name="_421__FDSAUDITLINK__" hidden="1">{"fdsup://IBCentral/FAT Viewer?action=UPDATE&amp;creator=factset&amp;DOC_NAME=fat:reuters_qtrly_source_window.fat&amp;display_string=Audit&amp;DYN_ARGS=TRUE&amp;VAR:ID1=527343&amp;VAR:RCODE=LTTD&amp;VAR:SDATE=20020699&amp;VAR:FREQ=Quarterly&amp;VAR:RELITEM=RP&amp;VAR:CURRENCY=&amp;VAR:CURRSOURCE=EXSH","ARE&amp;VAR:NATFREQ=QUARTERLY&amp;VAR:RFIELD=FINALIZED&amp;VAR:DB_TYPE=&amp;VAR:UNITS=M&amp;window=popup&amp;width=450&amp;height=300&amp;START_MAXIMIZED=FALSE"}</definedName>
    <definedName name="_422__FDSAUDITLINK__" hidden="1">{"fdsup://IBCentral/FAT Viewer?action=UPDATE&amp;creator=factset&amp;DOC_NAME=fat:reuters_qtrly_source_window.fat&amp;display_string=Audit&amp;DYN_ARGS=TRUE&amp;VAR:ID1=527343&amp;VAR:RCODE=LTTD&amp;VAR:SDATE=20020399&amp;VAR:FREQ=Quarterly&amp;VAR:RELITEM=RP&amp;VAR:CURRENCY=&amp;VAR:CURRSOURCE=EXSH","ARE&amp;VAR:NATFREQ=QUARTERLY&amp;VAR:RFIELD=FINALIZED&amp;VAR:DB_TYPE=&amp;VAR:UNITS=M&amp;window=popup&amp;width=450&amp;height=300&amp;START_MAXIMIZED=FALSE"}</definedName>
    <definedName name="_423__FDSAUDITLINK__" hidden="1">{"fdsup://IBCentral/FAT Viewer?action=UPDATE&amp;creator=factset&amp;DOC_NAME=fat:reuters_qtrly_source_window.fat&amp;display_string=Audit&amp;DYN_ARGS=TRUE&amp;VAR:ID1=527343&amp;VAR:RCODE=LTTD&amp;VAR:SDATE=20011299&amp;VAR:FREQ=Quarterly&amp;VAR:RELITEM=RP&amp;VAR:CURRENCY=&amp;VAR:CURRSOURCE=EXSH","ARE&amp;VAR:NATFREQ=QUARTERLY&amp;VAR:RFIELD=FINALIZED&amp;VAR:DB_TYPE=&amp;VAR:UNITS=M&amp;window=popup&amp;width=450&amp;height=300&amp;START_MAXIMIZED=FALSE"}</definedName>
    <definedName name="_424__FDSAUDITLINK__" hidden="1">{"fdsup://IBCentral/FAT Viewer?action=UPDATE&amp;creator=factset&amp;DOC_NAME=fat:reuters_qtrly_source_window.fat&amp;display_string=Audit&amp;DYN_ARGS=TRUE&amp;VAR:ID1=527343&amp;VAR:RCODE=LTTD&amp;VAR:SDATE=20010999&amp;VAR:FREQ=Quarterly&amp;VAR:RELITEM=RP&amp;VAR:CURRENCY=&amp;VAR:CURRSOURCE=EXSH","ARE&amp;VAR:NATFREQ=QUARTERLY&amp;VAR:RFIELD=FINALIZED&amp;VAR:DB_TYPE=&amp;VAR:UNITS=M&amp;window=popup&amp;width=450&amp;height=300&amp;START_MAXIMIZED=FALSE"}</definedName>
    <definedName name="_425__FDSAUDITLINK__" hidden="1">{"fdsup://IBCentral/FAT Viewer?action=UPDATE&amp;creator=factset&amp;DOC_NAME=fat:reuters_qtrly_source_window.fat&amp;display_string=Audit&amp;DYN_ARGS=TRUE&amp;VAR:ID1=527343&amp;VAR:RCODE=LTTD&amp;VAR:SDATE=20010699&amp;VAR:FREQ=Quarterly&amp;VAR:RELITEM=RP&amp;VAR:CURRENCY=&amp;VAR:CURRSOURCE=EXSH","ARE&amp;VAR:NATFREQ=QUARTERLY&amp;VAR:RFIELD=FINALIZED&amp;VAR:DB_TYPE=&amp;VAR:UNITS=M&amp;window=popup&amp;width=450&amp;height=300&amp;START_MAXIMIZED=FALSE"}</definedName>
    <definedName name="_426__FDSAUDITLINK__" hidden="1">{"fdsup://IBCentral/FAT Viewer?action=UPDATE&amp;creator=factset&amp;DOC_NAME=fat:reuters_qtrly_source_window.fat&amp;display_string=Audit&amp;DYN_ARGS=TRUE&amp;VAR:ID1=527343&amp;VAR:RCODE=LTTD&amp;VAR:SDATE=20010399&amp;VAR:FREQ=Quarterly&amp;VAR:RELITEM=RP&amp;VAR:CURRENCY=&amp;VAR:CURRSOURCE=EXSH","ARE&amp;VAR:NATFREQ=QUARTERLY&amp;VAR:RFIELD=FINALIZED&amp;VAR:DB_TYPE=&amp;VAR:UNITS=M&amp;window=popup&amp;width=450&amp;height=300&amp;START_MAXIMIZED=FALSE"}</definedName>
    <definedName name="_427__FDSAUDITLINK__" hidden="1">{"fdsup://IBCentral/FAT Viewer?action=UPDATE&amp;creator=factset&amp;DOC_NAME=fat:reuters_qtrly_source_window.fat&amp;display_string=Audit&amp;DYN_ARGS=TRUE&amp;VAR:ID1=527343&amp;VAR:RCODE=LTTD&amp;VAR:SDATE=20001299&amp;VAR:FREQ=Quarterly&amp;VAR:RELITEM=RP&amp;VAR:CURRENCY=&amp;VAR:CURRSOURCE=EXSH","ARE&amp;VAR:NATFREQ=QUARTERLY&amp;VAR:RFIELD=FINALIZED&amp;VAR:DB_TYPE=&amp;VAR:UNITS=M&amp;window=popup&amp;width=450&amp;height=300&amp;START_MAXIMIZED=FALSE"}</definedName>
    <definedName name="_428__FDSAUDITLINK__" hidden="1">{"fdsup://IBCentral/FAT Viewer?action=UPDATE&amp;creator=factset&amp;DOC_NAME=fat:reuters_qtrly_source_window.fat&amp;display_string=Audit&amp;DYN_ARGS=TRUE&amp;VAR:ID1=527343&amp;VAR:RCODE=LTTD&amp;VAR:SDATE=20000999&amp;VAR:FREQ=Quarterly&amp;VAR:RELITEM=RP&amp;VAR:CURRENCY=&amp;VAR:CURRSOURCE=EXSH","ARE&amp;VAR:NATFREQ=QUARTERLY&amp;VAR:RFIELD=FINALIZED&amp;VAR:DB_TYPE=&amp;VAR:UNITS=M&amp;window=popup&amp;width=450&amp;height=300&amp;START_MAXIMIZED=FALSE"}</definedName>
    <definedName name="_429__FDSAUDITLINK__" hidden="1">{"fdsup://IBCentral/FAT Viewer?action=UPDATE&amp;creator=factset&amp;DOC_NAME=fat:reuters_qtrly_source_window.fat&amp;display_string=Audit&amp;DYN_ARGS=TRUE&amp;VAR:ID1=527343&amp;VAR:RCODE=LTTD&amp;VAR:SDATE=20000699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ource_window.fat&amp;display_string=Audit&amp;DYN_ARGS=TRUE&amp;VAR:ID1=527343&amp;VAR:RCODE=LMIN&amp;VAR:SDATE=20000399&amp;VAR:FREQ=Quarterly&amp;VAR:RELITEM=RP&amp;VAR:CURRENCY=&amp;VAR:CURRSOURCE=EXSH","ARE&amp;VAR:NATFREQ=QUARTERLY&amp;VAR:RFIELD=FINALIZED&amp;VAR:DB_TYPE=&amp;VAR:UNITS=M&amp;window=popup&amp;width=450&amp;height=300&amp;START_MAXIMIZED=FALSE"}</definedName>
    <definedName name="_430__FDSAUDITLINK__" hidden="1">{"fdsup://IBCentral/FAT Viewer?action=UPDATE&amp;creator=factset&amp;DOC_NAME=fat:reuters_qtrly_source_window.fat&amp;display_string=Audit&amp;DYN_ARGS=TRUE&amp;VAR:ID1=527343&amp;VAR:RCODE=LTTD&amp;VAR:SDATE=20000399&amp;VAR:FREQ=Quarterly&amp;VAR:RELITEM=RP&amp;VAR:CURRENCY=&amp;VAR:CURRSOURCE=EXSH","ARE&amp;VAR:NATFREQ=QUARTERLY&amp;VAR:RFIELD=FINALIZED&amp;VAR:DB_TYPE=&amp;VAR:UNITS=M&amp;window=popup&amp;width=450&amp;height=300&amp;START_MAXIMIZED=FALSE"}</definedName>
    <definedName name="_431__FDSAUDITLINK__" hidden="1">{"fdsup://IBCentral/FAT Viewer?action=UPDATE&amp;creator=factset&amp;DOC_NAME=fat:reuters_qtrly_source_window.fat&amp;display_string=Audit&amp;DYN_ARGS=TRUE&amp;VAR:ID1=527343&amp;VAR:RCODE=DSTT&amp;VAR:SDATE=20100999&amp;VAR:FREQ=Quarterly&amp;VAR:RELITEM=RP&amp;VAR:CURRENCY=&amp;VAR:CURRSOURCE=EXSH","ARE&amp;VAR:NATFREQ=QUARTERLY&amp;VAR:RFIELD=FINALIZED&amp;VAR:DB_TYPE=&amp;VAR:UNITS=M&amp;window=popup&amp;width=450&amp;height=300&amp;START_MAXIMIZED=FALSE"}</definedName>
    <definedName name="_432__FDSAUDITLINK__" hidden="1">{"fdsup://IBCentral/FAT Viewer?action=UPDATE&amp;creator=factset&amp;DOC_NAME=fat:reuters_qtrly_source_window.fat&amp;display_string=Audit&amp;DYN_ARGS=TRUE&amp;VAR:ID1=527343&amp;VAR:RCODE=DSTT&amp;VAR:SDATE=20100699&amp;VAR:FREQ=Quarterly&amp;VAR:RELITEM=RP&amp;VAR:CURRENCY=&amp;VAR:CURRSOURCE=EXSH","ARE&amp;VAR:NATFREQ=QUARTERLY&amp;VAR:RFIELD=FINALIZED&amp;VAR:DB_TYPE=&amp;VAR:UNITS=M&amp;window=popup&amp;width=450&amp;height=300&amp;START_MAXIMIZED=FALSE"}</definedName>
    <definedName name="_433__FDSAUDITLINK__" hidden="1">{"fdsup://IBCentral/FAT Viewer?action=UPDATE&amp;creator=factset&amp;DOC_NAME=fat:reuters_qtrly_source_window.fat&amp;display_string=Audit&amp;DYN_ARGS=TRUE&amp;VAR:ID1=527343&amp;VAR:RCODE=DSTT&amp;VAR:SDATE=20100399&amp;VAR:FREQ=Quarterly&amp;VAR:RELITEM=RP&amp;VAR:CURRENCY=&amp;VAR:CURRSOURCE=EXSH","ARE&amp;VAR:NATFREQ=QUARTERLY&amp;VAR:RFIELD=FINALIZED&amp;VAR:DB_TYPE=&amp;VAR:UNITS=M&amp;window=popup&amp;width=450&amp;height=300&amp;START_MAXIMIZED=FALSE"}</definedName>
    <definedName name="_434__FDSAUDITLINK__" hidden="1">{"fdsup://IBCentral/FAT Viewer?action=UPDATE&amp;creator=factset&amp;DOC_NAME=fat:reuters_qtrly_source_window.fat&amp;display_string=Audit&amp;DYN_ARGS=TRUE&amp;VAR:ID1=527343&amp;VAR:RCODE=DSTT&amp;VAR:SDATE=20091299&amp;VAR:FREQ=Quarterly&amp;VAR:RELITEM=RP&amp;VAR:CURRENCY=&amp;VAR:CURRSOURCE=EXSH","ARE&amp;VAR:NATFREQ=QUARTERLY&amp;VAR:RFIELD=FINALIZED&amp;VAR:DB_TYPE=&amp;VAR:UNITS=M&amp;window=popup&amp;width=450&amp;height=300&amp;START_MAXIMIZED=FALSE"}</definedName>
    <definedName name="_435__FDSAUDITLINK__" hidden="1">{"fdsup://IBCentral/FAT Viewer?action=UPDATE&amp;creator=factset&amp;DOC_NAME=fat:reuters_qtrly_source_window.fat&amp;display_string=Audit&amp;DYN_ARGS=TRUE&amp;VAR:ID1=527343&amp;VAR:RCODE=DSTT&amp;VAR:SDATE=20090999&amp;VAR:FREQ=Quarterly&amp;VAR:RELITEM=RP&amp;VAR:CURRENCY=&amp;VAR:CURRSOURCE=EXSH","ARE&amp;VAR:NATFREQ=QUARTERLY&amp;VAR:RFIELD=FINALIZED&amp;VAR:DB_TYPE=&amp;VAR:UNITS=M&amp;window=popup&amp;width=450&amp;height=300&amp;START_MAXIMIZED=FALSE"}</definedName>
    <definedName name="_436__FDSAUDITLINK__" hidden="1">{"fdsup://IBCentral/FAT Viewer?action=UPDATE&amp;creator=factset&amp;DOC_NAME=fat:reuters_qtrly_source_window.fat&amp;display_string=Audit&amp;DYN_ARGS=TRUE&amp;VAR:ID1=527343&amp;VAR:RCODE=DSTT&amp;VAR:SDATE=20090699&amp;VAR:FREQ=Quarterly&amp;VAR:RELITEM=RP&amp;VAR:CURRENCY=&amp;VAR:CURRSOURCE=EXSH","ARE&amp;VAR:NATFREQ=QUARTERLY&amp;VAR:RFIELD=FINALIZED&amp;VAR:DB_TYPE=&amp;VAR:UNITS=M&amp;window=popup&amp;width=450&amp;height=300&amp;START_MAXIMIZED=FALSE"}</definedName>
    <definedName name="_437__FDSAUDITLINK__" hidden="1">{"fdsup://IBCentral/FAT Viewer?action=UPDATE&amp;creator=factset&amp;DOC_NAME=fat:reuters_qtrly_source_window.fat&amp;display_string=Audit&amp;DYN_ARGS=TRUE&amp;VAR:ID1=527343&amp;VAR:RCODE=DSTT&amp;VAR:SDATE=20090399&amp;VAR:FREQ=Quarterly&amp;VAR:RELITEM=RP&amp;VAR:CURRENCY=&amp;VAR:CURRSOURCE=EXSH","ARE&amp;VAR:NATFREQ=QUARTERLY&amp;VAR:RFIELD=FINALIZED&amp;VAR:DB_TYPE=&amp;VAR:UNITS=M&amp;window=popup&amp;width=450&amp;height=300&amp;START_MAXIMIZED=FALSE"}</definedName>
    <definedName name="_438__FDSAUDITLINK__" hidden="1">{"fdsup://IBCentral/FAT Viewer?action=UPDATE&amp;creator=factset&amp;DOC_NAME=fat:reuters_qtrly_source_window.fat&amp;display_string=Audit&amp;DYN_ARGS=TRUE&amp;VAR:ID1=527343&amp;VAR:RCODE=DSTT&amp;VAR:SDATE=20081299&amp;VAR:FREQ=Quarterly&amp;VAR:RELITEM=RP&amp;VAR:CURRENCY=&amp;VAR:CURRSOURCE=EXSH","ARE&amp;VAR:NATFREQ=QUARTERLY&amp;VAR:RFIELD=FINALIZED&amp;VAR:DB_TYPE=&amp;VAR:UNITS=M&amp;window=popup&amp;width=450&amp;height=300&amp;START_MAXIMIZED=FALSE"}</definedName>
    <definedName name="_439__FDSAUDITLINK__" hidden="1">{"fdsup://IBCentral/FAT Viewer?action=UPDATE&amp;creator=factset&amp;DOC_NAME=fat:reuters_qtrly_source_window.fat&amp;display_string=Audit&amp;DYN_ARGS=TRUE&amp;VAR:ID1=527343&amp;VAR:RCODE=DSTT&amp;VAR:SDATE=20080999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ource_window.fat&amp;display_string=Audit&amp;DYN_ARGS=TRUE&amp;VAR:ID1=527343&amp;VAR:RCODE=LTTD&amp;VAR:SDATE=20100999&amp;VAR:FREQ=Quarterly&amp;VAR:RELITEM=RP&amp;VAR:CURRENCY=&amp;VAR:CURRSOURCE=EXSH","ARE&amp;VAR:NATFREQ=QUARTERLY&amp;VAR:RFIELD=FINALIZED&amp;VAR:DB_TYPE=&amp;VAR:UNITS=M&amp;window=popup&amp;width=450&amp;height=300&amp;START_MAXIMIZED=FALSE"}</definedName>
    <definedName name="_440__FDSAUDITLINK__" hidden="1">{"fdsup://IBCentral/FAT Viewer?action=UPDATE&amp;creator=factset&amp;DOC_NAME=fat:reuters_qtrly_source_window.fat&amp;display_string=Audit&amp;DYN_ARGS=TRUE&amp;VAR:ID1=527343&amp;VAR:RCODE=DSTT&amp;VAR:SDATE=20080699&amp;VAR:FREQ=Quarterly&amp;VAR:RELITEM=RP&amp;VAR:CURRENCY=&amp;VAR:CURRSOURCE=EXSH","ARE&amp;VAR:NATFREQ=QUARTERLY&amp;VAR:RFIELD=FINALIZED&amp;VAR:DB_TYPE=&amp;VAR:UNITS=M&amp;window=popup&amp;width=450&amp;height=300&amp;START_MAXIMIZED=FALSE"}</definedName>
    <definedName name="_441__FDSAUDITLINK__" hidden="1">{"fdsup://IBCentral/FAT Viewer?action=UPDATE&amp;creator=factset&amp;DOC_NAME=fat:reuters_qtrly_source_window.fat&amp;display_string=Audit&amp;DYN_ARGS=TRUE&amp;VAR:ID1=527343&amp;VAR:RCODE=DSTT&amp;VAR:SDATE=20080399&amp;VAR:FREQ=Quarterly&amp;VAR:RELITEM=RP&amp;VAR:CURRENCY=&amp;VAR:CURRSOURCE=EXSH","ARE&amp;VAR:NATFREQ=QUARTERLY&amp;VAR:RFIELD=FINALIZED&amp;VAR:DB_TYPE=&amp;VAR:UNITS=M&amp;window=popup&amp;width=450&amp;height=300&amp;START_MAXIMIZED=FALSE"}</definedName>
    <definedName name="_442__FDSAUDITLINK__" hidden="1">{"fdsup://IBCentral/FAT Viewer?action=UPDATE&amp;creator=factset&amp;DOC_NAME=fat:reuters_qtrly_source_window.fat&amp;display_string=Audit&amp;DYN_ARGS=TRUE&amp;VAR:ID1=527343&amp;VAR:RCODE=DSTT&amp;VAR:SDATE=20071299&amp;VAR:FREQ=Quarterly&amp;VAR:RELITEM=RP&amp;VAR:CURRENCY=&amp;VAR:CURRSOURCE=EXSH","ARE&amp;VAR:NATFREQ=QUARTERLY&amp;VAR:RFIELD=FINALIZED&amp;VAR:DB_TYPE=&amp;VAR:UNITS=M&amp;window=popup&amp;width=450&amp;height=300&amp;START_MAXIMIZED=FALSE"}</definedName>
    <definedName name="_443__FDSAUDITLINK__" hidden="1">{"fdsup://IBCentral/FAT Viewer?action=UPDATE&amp;creator=factset&amp;DOC_NAME=fat:reuters_qtrly_source_window.fat&amp;display_string=Audit&amp;DYN_ARGS=TRUE&amp;VAR:ID1=527343&amp;VAR:RCODE=DSTT&amp;VAR:SDATE=20070999&amp;VAR:FREQ=Quarterly&amp;VAR:RELITEM=RP&amp;VAR:CURRENCY=&amp;VAR:CURRSOURCE=EXSH","ARE&amp;VAR:NATFREQ=QUARTERLY&amp;VAR:RFIELD=FINALIZED&amp;VAR:DB_TYPE=&amp;VAR:UNITS=M&amp;window=popup&amp;width=450&amp;height=300&amp;START_MAXIMIZED=FALSE"}</definedName>
    <definedName name="_444__FDSAUDITLINK__" hidden="1">{"fdsup://IBCentral/FAT Viewer?action=UPDATE&amp;creator=factset&amp;DOC_NAME=fat:reuters_qtrly_source_window.fat&amp;display_string=Audit&amp;DYN_ARGS=TRUE&amp;VAR:ID1=527343&amp;VAR:RCODE=DSTT&amp;VAR:SDATE=20070699&amp;VAR:FREQ=Quarterly&amp;VAR:RELITEM=RP&amp;VAR:CURRENCY=&amp;VAR:CURRSOURCE=EXSH","ARE&amp;VAR:NATFREQ=QUARTERLY&amp;VAR:RFIELD=FINALIZED&amp;VAR:DB_TYPE=&amp;VAR:UNITS=M&amp;window=popup&amp;width=450&amp;height=300&amp;START_MAXIMIZED=FALSE"}</definedName>
    <definedName name="_445__FDSAUDITLINK__" hidden="1">{"fdsup://IBCentral/FAT Viewer?action=UPDATE&amp;creator=factset&amp;DOC_NAME=fat:reuters_qtrly_source_window.fat&amp;display_string=Audit&amp;DYN_ARGS=TRUE&amp;VAR:ID1=527343&amp;VAR:RCODE=DSTT&amp;VAR:SDATE=20070399&amp;VAR:FREQ=Quarterly&amp;VAR:RELITEM=RP&amp;VAR:CURRENCY=&amp;VAR:CURRSOURCE=EXSH","ARE&amp;VAR:NATFREQ=QUARTERLY&amp;VAR:RFIELD=FINALIZED&amp;VAR:DB_TYPE=&amp;VAR:UNITS=M&amp;window=popup&amp;width=450&amp;height=300&amp;START_MAXIMIZED=FALSE"}</definedName>
    <definedName name="_446__FDSAUDITLINK__" hidden="1">{"fdsup://IBCentral/FAT Viewer?action=UPDATE&amp;creator=factset&amp;DOC_NAME=fat:reuters_qtrly_source_window.fat&amp;display_string=Audit&amp;DYN_ARGS=TRUE&amp;VAR:ID1=527343&amp;VAR:RCODE=DSTT&amp;VAR:SDATE=20061299&amp;VAR:FREQ=Quarterly&amp;VAR:RELITEM=RP&amp;VAR:CURRENCY=&amp;VAR:CURRSOURCE=EXSH","ARE&amp;VAR:NATFREQ=QUARTERLY&amp;VAR:RFIELD=FINALIZED&amp;VAR:DB_TYPE=&amp;VAR:UNITS=M&amp;window=popup&amp;width=450&amp;height=300&amp;START_MAXIMIZED=FALSE"}</definedName>
    <definedName name="_447__FDSAUDITLINK__" hidden="1">{"fdsup://IBCentral/FAT Viewer?action=UPDATE&amp;creator=factset&amp;DOC_NAME=fat:reuters_qtrly_source_window.fat&amp;display_string=Audit&amp;DYN_ARGS=TRUE&amp;VAR:ID1=527343&amp;VAR:RCODE=DSTT&amp;VAR:SDATE=20060999&amp;VAR:FREQ=Quarterly&amp;VAR:RELITEM=RP&amp;VAR:CURRENCY=&amp;VAR:CURRSOURCE=EXSH","ARE&amp;VAR:NATFREQ=QUARTERLY&amp;VAR:RFIELD=FINALIZED&amp;VAR:DB_TYPE=&amp;VAR:UNITS=M&amp;window=popup&amp;width=450&amp;height=300&amp;START_MAXIMIZED=FALSE"}</definedName>
    <definedName name="_448__FDSAUDITLINK__" hidden="1">{"fdsup://IBCentral/FAT Viewer?action=UPDATE&amp;creator=factset&amp;DOC_NAME=fat:reuters_qtrly_source_window.fat&amp;display_string=Audit&amp;DYN_ARGS=TRUE&amp;VAR:ID1=527343&amp;VAR:RCODE=DSTT&amp;VAR:SDATE=20060699&amp;VAR:FREQ=Quarterly&amp;VAR:RELITEM=RP&amp;VAR:CURRENCY=&amp;VAR:CURRSOURCE=EXSH","ARE&amp;VAR:NATFREQ=QUARTERLY&amp;VAR:RFIELD=FINALIZED&amp;VAR:DB_TYPE=&amp;VAR:UNITS=M&amp;window=popup&amp;width=450&amp;height=300&amp;START_MAXIMIZED=FALSE"}</definedName>
    <definedName name="_449__FDSAUDITLINK__" hidden="1">{"fdsup://IBCentral/FAT Viewer?action=UPDATE&amp;creator=factset&amp;DOC_NAME=fat:reuters_qtrly_source_window.fat&amp;display_string=Audit&amp;DYN_ARGS=TRUE&amp;VAR:ID1=527343&amp;VAR:RCODE=DSTT&amp;VAR:SDATE=20060399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ource_window.fat&amp;display_string=Audit&amp;DYN_ARGS=TRUE&amp;VAR:ID1=527343&amp;VAR:RCODE=LTTD&amp;VAR:SDATE=20100699&amp;VAR:FREQ=Quarterly&amp;VAR:RELITEM=RP&amp;VAR:CURRENCY=&amp;VAR:CURRSOURCE=EXSH","ARE&amp;VAR:NATFREQ=QUARTERLY&amp;VAR:RFIELD=FINALIZED&amp;VAR:DB_TYPE=&amp;VAR:UNITS=M&amp;window=popup&amp;width=450&amp;height=300&amp;START_MAXIMIZED=FALSE"}</definedName>
    <definedName name="_450__FDSAUDITLINK__" hidden="1">{"fdsup://IBCentral/FAT Viewer?action=UPDATE&amp;creator=factset&amp;DOC_NAME=fat:reuters_qtrly_source_window.fat&amp;display_string=Audit&amp;DYN_ARGS=TRUE&amp;VAR:ID1=527343&amp;VAR:RCODE=DSTT&amp;VAR:SDATE=20051299&amp;VAR:FREQ=Quarterly&amp;VAR:RELITEM=RP&amp;VAR:CURRENCY=&amp;VAR:CURRSOURCE=EXSH","ARE&amp;VAR:NATFREQ=QUARTERLY&amp;VAR:RFIELD=FINALIZED&amp;VAR:DB_TYPE=&amp;VAR:UNITS=M&amp;window=popup&amp;width=450&amp;height=300&amp;START_MAXIMIZED=FALSE"}</definedName>
    <definedName name="_451__FDSAUDITLINK__" hidden="1">{"fdsup://IBCentral/FAT Viewer?action=UPDATE&amp;creator=factset&amp;DOC_NAME=fat:reuters_qtrly_source_window.fat&amp;display_string=Audit&amp;DYN_ARGS=TRUE&amp;VAR:ID1=527343&amp;VAR:RCODE=DSTT&amp;VAR:SDATE=20050999&amp;VAR:FREQ=Quarterly&amp;VAR:RELITEM=RP&amp;VAR:CURRENCY=&amp;VAR:CURRSOURCE=EXSH","ARE&amp;VAR:NATFREQ=QUARTERLY&amp;VAR:RFIELD=FINALIZED&amp;VAR:DB_TYPE=&amp;VAR:UNITS=M&amp;window=popup&amp;width=450&amp;height=300&amp;START_MAXIMIZED=FALSE"}</definedName>
    <definedName name="_452__FDSAUDITLINK__" hidden="1">{"fdsup://IBCentral/FAT Viewer?action=UPDATE&amp;creator=factset&amp;DOC_NAME=fat:reuters_qtrly_source_window.fat&amp;display_string=Audit&amp;DYN_ARGS=TRUE&amp;VAR:ID1=527343&amp;VAR:RCODE=DSTT&amp;VAR:SDATE=20050699&amp;VAR:FREQ=Quarterly&amp;VAR:RELITEM=RP&amp;VAR:CURRENCY=&amp;VAR:CURRSOURCE=EXSH","ARE&amp;VAR:NATFREQ=QUARTERLY&amp;VAR:RFIELD=FINALIZED&amp;VAR:DB_TYPE=&amp;VAR:UNITS=M&amp;window=popup&amp;width=450&amp;height=300&amp;START_MAXIMIZED=FALSE"}</definedName>
    <definedName name="_453__FDSAUDITLINK__" hidden="1">{"fdsup://IBCentral/FAT Viewer?action=UPDATE&amp;creator=factset&amp;DOC_NAME=fat:reuters_qtrly_source_window.fat&amp;display_string=Audit&amp;DYN_ARGS=TRUE&amp;VAR:ID1=527343&amp;VAR:RCODE=DSTT&amp;VAR:SDATE=20050399&amp;VAR:FREQ=Quarterly&amp;VAR:RELITEM=RP&amp;VAR:CURRENCY=&amp;VAR:CURRSOURCE=EXSH","ARE&amp;VAR:NATFREQ=QUARTERLY&amp;VAR:RFIELD=FINALIZED&amp;VAR:DB_TYPE=&amp;VAR:UNITS=M&amp;window=popup&amp;width=450&amp;height=300&amp;START_MAXIMIZED=FALSE"}</definedName>
    <definedName name="_454__FDSAUDITLINK__" hidden="1">{"fdsup://IBCentral/FAT Viewer?action=UPDATE&amp;creator=factset&amp;DOC_NAME=fat:reuters_qtrly_source_window.fat&amp;display_string=Audit&amp;DYN_ARGS=TRUE&amp;VAR:ID1=527343&amp;VAR:RCODE=DSTT&amp;VAR:SDATE=20041299&amp;VAR:FREQ=Quarterly&amp;VAR:RELITEM=RP&amp;VAR:CURRENCY=&amp;VAR:CURRSOURCE=EXSH","ARE&amp;VAR:NATFREQ=QUARTERLY&amp;VAR:RFIELD=FINALIZED&amp;VAR:DB_TYPE=&amp;VAR:UNITS=M&amp;window=popup&amp;width=450&amp;height=300&amp;START_MAXIMIZED=FALSE"}</definedName>
    <definedName name="_455__FDSAUDITLINK__" hidden="1">{"fdsup://IBCentral/FAT Viewer?action=UPDATE&amp;creator=factset&amp;DOC_NAME=fat:reuters_qtrly_source_window.fat&amp;display_string=Audit&amp;DYN_ARGS=TRUE&amp;VAR:ID1=527343&amp;VAR:RCODE=DSTT&amp;VAR:SDATE=20040999&amp;VAR:FREQ=Quarterly&amp;VAR:RELITEM=RP&amp;VAR:CURRENCY=&amp;VAR:CURRSOURCE=EXSH","ARE&amp;VAR:NATFREQ=QUARTERLY&amp;VAR:RFIELD=FINALIZED&amp;VAR:DB_TYPE=&amp;VAR:UNITS=M&amp;window=popup&amp;width=450&amp;height=300&amp;START_MAXIMIZED=FALSE"}</definedName>
    <definedName name="_456__FDSAUDITLINK__" hidden="1">{"fdsup://IBCentral/FAT Viewer?action=UPDATE&amp;creator=factset&amp;DOC_NAME=fat:reuters_qtrly_source_window.fat&amp;display_string=Audit&amp;DYN_ARGS=TRUE&amp;VAR:ID1=527343&amp;VAR:RCODE=DSTT&amp;VAR:SDATE=20040699&amp;VAR:FREQ=Quarterly&amp;VAR:RELITEM=RP&amp;VAR:CURRENCY=&amp;VAR:CURRSOURCE=EXSH","ARE&amp;VAR:NATFREQ=QUARTERLY&amp;VAR:RFIELD=FINALIZED&amp;VAR:DB_TYPE=&amp;VAR:UNITS=M&amp;window=popup&amp;width=450&amp;height=300&amp;START_MAXIMIZED=FALSE"}</definedName>
    <definedName name="_457__FDSAUDITLINK__" hidden="1">{"fdsup://IBCentral/FAT Viewer?action=UPDATE&amp;creator=factset&amp;DOC_NAME=fat:reuters_qtrly_source_window.fat&amp;display_string=Audit&amp;DYN_ARGS=TRUE&amp;VAR:ID1=527343&amp;VAR:RCODE=DSTT&amp;VAR:SDATE=20040399&amp;VAR:FREQ=Quarterly&amp;VAR:RELITEM=RP&amp;VAR:CURRENCY=&amp;VAR:CURRSOURCE=EXSH","ARE&amp;VAR:NATFREQ=QUARTERLY&amp;VAR:RFIELD=FINALIZED&amp;VAR:DB_TYPE=&amp;VAR:UNITS=M&amp;window=popup&amp;width=450&amp;height=300&amp;START_MAXIMIZED=FALSE"}</definedName>
    <definedName name="_458__FDSAUDITLINK__" hidden="1">{"fdsup://IBCentral/FAT Viewer?action=UPDATE&amp;creator=factset&amp;DOC_NAME=fat:reuters_qtrly_source_window.fat&amp;display_string=Audit&amp;DYN_ARGS=TRUE&amp;VAR:ID1=527343&amp;VAR:RCODE=DSTT&amp;VAR:SDATE=20031299&amp;VAR:FREQ=Quarterly&amp;VAR:RELITEM=RP&amp;VAR:CURRENCY=&amp;VAR:CURRSOURCE=EXSH","ARE&amp;VAR:NATFREQ=QUARTERLY&amp;VAR:RFIELD=FINALIZED&amp;VAR:DB_TYPE=&amp;VAR:UNITS=M&amp;window=popup&amp;width=450&amp;height=300&amp;START_MAXIMIZED=FALSE"}</definedName>
    <definedName name="_459__FDSAUDITLINK__" hidden="1">{"fdsup://IBCentral/FAT Viewer?action=UPDATE&amp;creator=factset&amp;DOC_NAME=fat:reuters_qtrly_source_window.fat&amp;display_string=Audit&amp;DYN_ARGS=TRUE&amp;VAR:ID1=527343&amp;VAR:RCODE=DSTT&amp;VAR:SDATE=20030999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ource_window.fat&amp;display_string=Audit&amp;DYN_ARGS=TRUE&amp;VAR:ID1=527343&amp;VAR:RCODE=LTTD&amp;VAR:SDATE=20100399&amp;VAR:FREQ=Quarterly&amp;VAR:RELITEM=RP&amp;VAR:CURRENCY=&amp;VAR:CURRSOURCE=EXSH","ARE&amp;VAR:NATFREQ=QUARTERLY&amp;VAR:RFIELD=FINALIZED&amp;VAR:DB_TYPE=&amp;VAR:UNITS=M&amp;window=popup&amp;width=450&amp;height=300&amp;START_MAXIMIZED=FALSE"}</definedName>
    <definedName name="_46_0_S" hidden="1">#REF!</definedName>
    <definedName name="_460__FDSAUDITLINK__" hidden="1">{"fdsup://IBCentral/FAT Viewer?action=UPDATE&amp;creator=factset&amp;DOC_NAME=fat:reuters_qtrly_source_window.fat&amp;display_string=Audit&amp;DYN_ARGS=TRUE&amp;VAR:ID1=527343&amp;VAR:RCODE=DSTT&amp;VAR:SDATE=20030699&amp;VAR:FREQ=Quarterly&amp;VAR:RELITEM=RP&amp;VAR:CURRENCY=&amp;VAR:CURRSOURCE=EXSH","ARE&amp;VAR:NATFREQ=QUARTERLY&amp;VAR:RFIELD=FINALIZED&amp;VAR:DB_TYPE=&amp;VAR:UNITS=M&amp;window=popup&amp;width=450&amp;height=300&amp;START_MAXIMIZED=FALSE"}</definedName>
    <definedName name="_461__FDSAUDITLINK__" hidden="1">{"fdsup://IBCentral/FAT Viewer?action=UPDATE&amp;creator=factset&amp;DOC_NAME=fat:reuters_qtrly_source_window.fat&amp;display_string=Audit&amp;DYN_ARGS=TRUE&amp;VAR:ID1=527343&amp;VAR:RCODE=DSTT&amp;VAR:SDATE=20030399&amp;VAR:FREQ=Quarterly&amp;VAR:RELITEM=RP&amp;VAR:CURRENCY=&amp;VAR:CURRSOURCE=EXSH","ARE&amp;VAR:NATFREQ=QUARTERLY&amp;VAR:RFIELD=FINALIZED&amp;VAR:DB_TYPE=&amp;VAR:UNITS=M&amp;window=popup&amp;width=450&amp;height=300&amp;START_MAXIMIZED=FALSE"}</definedName>
    <definedName name="_462__FDSAUDITLINK__" hidden="1">{"fdsup://IBCentral/FAT Viewer?action=UPDATE&amp;creator=factset&amp;DOC_NAME=fat:reuters_qtrly_source_window.fat&amp;display_string=Audit&amp;DYN_ARGS=TRUE&amp;VAR:ID1=527343&amp;VAR:RCODE=DSTT&amp;VAR:SDATE=20021299&amp;VAR:FREQ=Quarterly&amp;VAR:RELITEM=RP&amp;VAR:CURRENCY=&amp;VAR:CURRSOURCE=EXSH","ARE&amp;VAR:NATFREQ=QUARTERLY&amp;VAR:RFIELD=FINALIZED&amp;VAR:DB_TYPE=&amp;VAR:UNITS=M&amp;window=popup&amp;width=450&amp;height=300&amp;START_MAXIMIZED=FALSE"}</definedName>
    <definedName name="_463__FDSAUDITLINK__" hidden="1">{"fdsup://IBCentral/FAT Viewer?action=UPDATE&amp;creator=factset&amp;DOC_NAME=fat:reuters_qtrly_source_window.fat&amp;display_string=Audit&amp;DYN_ARGS=TRUE&amp;VAR:ID1=527343&amp;VAR:RCODE=DSTT&amp;VAR:SDATE=20020999&amp;VAR:FREQ=Quarterly&amp;VAR:RELITEM=RP&amp;VAR:CURRENCY=&amp;VAR:CURRSOURCE=EXSH","ARE&amp;VAR:NATFREQ=QUARTERLY&amp;VAR:RFIELD=FINALIZED&amp;VAR:DB_TYPE=&amp;VAR:UNITS=M&amp;window=popup&amp;width=450&amp;height=300&amp;START_MAXIMIZED=FALSE"}</definedName>
    <definedName name="_464__FDSAUDITLINK__" hidden="1">{"fdsup://IBCentral/FAT Viewer?action=UPDATE&amp;creator=factset&amp;DOC_NAME=fat:reuters_qtrly_source_window.fat&amp;display_string=Audit&amp;DYN_ARGS=TRUE&amp;VAR:ID1=527343&amp;VAR:RCODE=DSTT&amp;VAR:SDATE=20020699&amp;VAR:FREQ=Quarterly&amp;VAR:RELITEM=RP&amp;VAR:CURRENCY=&amp;VAR:CURRSOURCE=EXSH","ARE&amp;VAR:NATFREQ=QUARTERLY&amp;VAR:RFIELD=FINALIZED&amp;VAR:DB_TYPE=&amp;VAR:UNITS=M&amp;window=popup&amp;width=450&amp;height=300&amp;START_MAXIMIZED=FALSE"}</definedName>
    <definedName name="_465__FDSAUDITLINK__" hidden="1">{"fdsup://IBCentral/FAT Viewer?action=UPDATE&amp;creator=factset&amp;DOC_NAME=fat:reuters_qtrly_source_window.fat&amp;display_string=Audit&amp;DYN_ARGS=TRUE&amp;VAR:ID1=527343&amp;VAR:RCODE=DSTT&amp;VAR:SDATE=20020399&amp;VAR:FREQ=Quarterly&amp;VAR:RELITEM=RP&amp;VAR:CURRENCY=&amp;VAR:CURRSOURCE=EXSH","ARE&amp;VAR:NATFREQ=QUARTERLY&amp;VAR:RFIELD=FINALIZED&amp;VAR:DB_TYPE=&amp;VAR:UNITS=M&amp;window=popup&amp;width=450&amp;height=300&amp;START_MAXIMIZED=FALSE"}</definedName>
    <definedName name="_466__FDSAUDITLINK__" hidden="1">{"fdsup://IBCentral/FAT Viewer?action=UPDATE&amp;creator=factset&amp;DOC_NAME=fat:reuters_qtrly_source_window.fat&amp;display_string=Audit&amp;DYN_ARGS=TRUE&amp;VAR:ID1=527343&amp;VAR:RCODE=DSTT&amp;VAR:SDATE=20011299&amp;VAR:FREQ=Quarterly&amp;VAR:RELITEM=RP&amp;VAR:CURRENCY=&amp;VAR:CURRSOURCE=EXSH","ARE&amp;VAR:NATFREQ=QUARTERLY&amp;VAR:RFIELD=FINALIZED&amp;VAR:DB_TYPE=&amp;VAR:UNITS=M&amp;window=popup&amp;width=450&amp;height=300&amp;START_MAXIMIZED=FALSE"}</definedName>
    <definedName name="_467__FDSAUDITLINK__" hidden="1">{"fdsup://IBCentral/FAT Viewer?action=UPDATE&amp;creator=factset&amp;DOC_NAME=fat:reuters_qtrly_source_window.fat&amp;display_string=Audit&amp;DYN_ARGS=TRUE&amp;VAR:ID1=527343&amp;VAR:RCODE=DSTT&amp;VAR:SDATE=20010999&amp;VAR:FREQ=Quarterly&amp;VAR:RELITEM=RP&amp;VAR:CURRENCY=&amp;VAR:CURRSOURCE=EXSH","ARE&amp;VAR:NATFREQ=QUARTERLY&amp;VAR:RFIELD=FINALIZED&amp;VAR:DB_TYPE=&amp;VAR:UNITS=M&amp;window=popup&amp;width=450&amp;height=300&amp;START_MAXIMIZED=FALSE"}</definedName>
    <definedName name="_468__FDSAUDITLINK__" hidden="1">{"fdsup://IBCentral/FAT Viewer?action=UPDATE&amp;creator=factset&amp;DOC_NAME=fat:reuters_qtrly_source_window.fat&amp;display_string=Audit&amp;DYN_ARGS=TRUE&amp;VAR:ID1=527343&amp;VAR:RCODE=DSTT&amp;VAR:SDATE=20010699&amp;VAR:FREQ=Quarterly&amp;VAR:RELITEM=RP&amp;VAR:CURRENCY=&amp;VAR:CURRSOURCE=EXSH","ARE&amp;VAR:NATFREQ=QUARTERLY&amp;VAR:RFIELD=FINALIZED&amp;VAR:DB_TYPE=&amp;VAR:UNITS=M&amp;window=popup&amp;width=450&amp;height=300&amp;START_MAXIMIZED=FALSE"}</definedName>
    <definedName name="_469__FDSAUDITLINK__" hidden="1">{"fdsup://IBCentral/FAT Viewer?action=UPDATE&amp;creator=factset&amp;DOC_NAME=fat:reuters_qtrly_source_window.fat&amp;display_string=Audit&amp;DYN_ARGS=TRUE&amp;VAR:ID1=527343&amp;VAR:RCODE=DSTT&amp;VAR:SDATE=20010399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ource_window.fat&amp;display_string=Audit&amp;DYN_ARGS=TRUE&amp;VAR:ID1=527343&amp;VAR:RCODE=LTTD&amp;VAR:SDATE=20091299&amp;VAR:FREQ=Quarterly&amp;VAR:RELITEM=RP&amp;VAR:CURRENCY=&amp;VAR:CURRSOURCE=EXSH","ARE&amp;VAR:NATFREQ=QUARTERLY&amp;VAR:RFIELD=FINALIZED&amp;VAR:DB_TYPE=&amp;VAR:UNITS=M&amp;window=popup&amp;width=450&amp;height=300&amp;START_MAXIMIZED=FALSE"}</definedName>
    <definedName name="_47_0_S" hidden="1">#REF!</definedName>
    <definedName name="_470__FDSAUDITLINK__" hidden="1">{"fdsup://IBCentral/FAT Viewer?action=UPDATE&amp;creator=factset&amp;DOC_NAME=fat:reuters_qtrly_source_window.fat&amp;display_string=Audit&amp;DYN_ARGS=TRUE&amp;VAR:ID1=527343&amp;VAR:RCODE=DSTT&amp;VAR:SDATE=20001299&amp;VAR:FREQ=Quarterly&amp;VAR:RELITEM=RP&amp;VAR:CURRENCY=&amp;VAR:CURRSOURCE=EXSH","ARE&amp;VAR:NATFREQ=QUARTERLY&amp;VAR:RFIELD=FINALIZED&amp;VAR:DB_TYPE=&amp;VAR:UNITS=M&amp;window=popup&amp;width=450&amp;height=300&amp;START_MAXIMIZED=FALSE"}</definedName>
    <definedName name="_471__FDSAUDITLINK__" hidden="1">{"fdsup://IBCentral/FAT Viewer?action=UPDATE&amp;creator=factset&amp;DOC_NAME=fat:reuters_qtrly_source_window.fat&amp;display_string=Audit&amp;DYN_ARGS=TRUE&amp;VAR:ID1=527343&amp;VAR:RCODE=DSTT&amp;VAR:SDATE=20000999&amp;VAR:FREQ=Quarterly&amp;VAR:RELITEM=RP&amp;VAR:CURRENCY=&amp;VAR:CURRSOURCE=EXSH","ARE&amp;VAR:NATFREQ=QUARTERLY&amp;VAR:RFIELD=FINALIZED&amp;VAR:DB_TYPE=&amp;VAR:UNITS=M&amp;window=popup&amp;width=450&amp;height=300&amp;START_MAXIMIZED=FALSE"}</definedName>
    <definedName name="_472__FDSAUDITLINK__" hidden="1">{"fdsup://IBCentral/FAT Viewer?action=UPDATE&amp;creator=factset&amp;DOC_NAME=fat:reuters_qtrly_source_window.fat&amp;display_string=Audit&amp;DYN_ARGS=TRUE&amp;VAR:ID1=527343&amp;VAR:RCODE=DSTT&amp;VAR:SDATE=20000699&amp;VAR:FREQ=Quarterly&amp;VAR:RELITEM=RP&amp;VAR:CURRENCY=&amp;VAR:CURRSOURCE=EXSH","ARE&amp;VAR:NATFREQ=QUARTERLY&amp;VAR:RFIELD=FINALIZED&amp;VAR:DB_TYPE=&amp;VAR:UNITS=M&amp;window=popup&amp;width=450&amp;height=300&amp;START_MAXIMIZED=FALSE"}</definedName>
    <definedName name="_473__FDSAUDITLINK__" hidden="1">{"fdsup://IBCentral/FAT Viewer?action=UPDATE&amp;creator=factset&amp;DOC_NAME=fat:reuters_qtrly_source_window.fat&amp;display_string=Audit&amp;DYN_ARGS=TRUE&amp;VAR:ID1=527343&amp;VAR:RCODE=DSTT&amp;VAR:SDATE=20000399&amp;VAR:FREQ=Quarterly&amp;VAR:RELITEM=RP&amp;VAR:CURRENCY=&amp;VAR:CURRSOURCE=EXSH","ARE&amp;VAR:NATFREQ=QUARTERLY&amp;VAR:RFIELD=FINALIZED&amp;VAR:DB_TYPE=&amp;VAR:UNITS=M&amp;window=popup&amp;width=450&amp;height=300&amp;START_MAXIMIZED=FALSE"}</definedName>
    <definedName name="_474__FDSAUDITLINK__" hidden="1">{"fdsup://IBCentral/FAT Viewer?action=UPDATE&amp;creator=factset&amp;DOC_NAME=fat:reuters_qtrly_source_window.fat&amp;display_string=Audit&amp;DYN_ARGS=TRUE&amp;VAR:ID1=527343&amp;VAR:RCODE=SCSI&amp;VAR:SDATE=20100999&amp;VAR:FREQ=Quarterly&amp;VAR:RELITEM=RP&amp;VAR:CURRENCY=&amp;VAR:CURRSOURCE=EXSH","ARE&amp;VAR:NATFREQ=QUARTERLY&amp;VAR:RFIELD=FINALIZED&amp;VAR:DB_TYPE=&amp;VAR:UNITS=M&amp;window=popup&amp;width=450&amp;height=300&amp;START_MAXIMIZED=FALSE"}</definedName>
    <definedName name="_475__FDSAUDITLINK__" hidden="1">{"fdsup://IBCentral/FAT Viewer?action=UPDATE&amp;creator=factset&amp;DOC_NAME=fat:reuters_qtrly_source_window.fat&amp;display_string=Audit&amp;DYN_ARGS=TRUE&amp;VAR:ID1=527343&amp;VAR:RCODE=SCSI&amp;VAR:SDATE=20100699&amp;VAR:FREQ=Quarterly&amp;VAR:RELITEM=RP&amp;VAR:CURRENCY=&amp;VAR:CURRSOURCE=EXSH","ARE&amp;VAR:NATFREQ=QUARTERLY&amp;VAR:RFIELD=FINALIZED&amp;VAR:DB_TYPE=&amp;VAR:UNITS=M&amp;window=popup&amp;width=450&amp;height=300&amp;START_MAXIMIZED=FALSE"}</definedName>
    <definedName name="_476__FDSAUDITLINK__" hidden="1">{"fdsup://IBCentral/FAT Viewer?action=UPDATE&amp;creator=factset&amp;DOC_NAME=fat:reuters_qtrly_source_window.fat&amp;display_string=Audit&amp;DYN_ARGS=TRUE&amp;VAR:ID1=527343&amp;VAR:RCODE=SCSI&amp;VAR:SDATE=20100399&amp;VAR:FREQ=Quarterly&amp;VAR:RELITEM=RP&amp;VAR:CURRENCY=&amp;VAR:CURRSOURCE=EXSH","ARE&amp;VAR:NATFREQ=QUARTERLY&amp;VAR:RFIELD=FINALIZED&amp;VAR:DB_TYPE=&amp;VAR:UNITS=M&amp;window=popup&amp;width=450&amp;height=300&amp;START_MAXIMIZED=FALSE"}</definedName>
    <definedName name="_477__FDSAUDITLINK__" hidden="1">{"fdsup://IBCentral/FAT Viewer?action=UPDATE&amp;creator=factset&amp;DOC_NAME=fat:reuters_qtrly_source_window.fat&amp;display_string=Audit&amp;DYN_ARGS=TRUE&amp;VAR:ID1=527343&amp;VAR:RCODE=SCSI&amp;VAR:SDATE=20091299&amp;VAR:FREQ=Quarterly&amp;VAR:RELITEM=RP&amp;VAR:CURRENCY=&amp;VAR:CURRSOURCE=EXSH","ARE&amp;VAR:NATFREQ=QUARTERLY&amp;VAR:RFIELD=FINALIZED&amp;VAR:DB_TYPE=&amp;VAR:UNITS=M&amp;window=popup&amp;width=450&amp;height=300&amp;START_MAXIMIZED=FALSE"}</definedName>
    <definedName name="_478__FDSAUDITLINK__" hidden="1">{"fdsup://IBCentral/FAT Viewer?action=UPDATE&amp;creator=factset&amp;DOC_NAME=fat:reuters_qtrly_source_window.fat&amp;display_string=Audit&amp;DYN_ARGS=TRUE&amp;VAR:ID1=527343&amp;VAR:RCODE=SCSI&amp;VAR:SDATE=20090999&amp;VAR:FREQ=Quarterly&amp;VAR:RELITEM=RP&amp;VAR:CURRENCY=&amp;VAR:CURRSOURCE=EXSH","ARE&amp;VAR:NATFREQ=QUARTERLY&amp;VAR:RFIELD=FINALIZED&amp;VAR:DB_TYPE=&amp;VAR:UNITS=M&amp;window=popup&amp;width=450&amp;height=300&amp;START_MAXIMIZED=FALSE"}</definedName>
    <definedName name="_479__FDSAUDITLINK__" hidden="1">{"fdsup://IBCentral/FAT Viewer?action=UPDATE&amp;creator=factset&amp;DOC_NAME=fat:reuters_qtrly_source_window.fat&amp;display_string=Audit&amp;DYN_ARGS=TRUE&amp;VAR:ID1=527343&amp;VAR:RCODE=SCSI&amp;VAR:SDATE=20090699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ource_window.fat&amp;display_string=Audit&amp;DYN_ARGS=TRUE&amp;VAR:ID1=527343&amp;VAR:RCODE=LTTD&amp;VAR:SDATE=20090999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hidden="1">{"fdsup://IBCentral/FAT Viewer?action=UPDATE&amp;creator=factset&amp;DOC_NAME=fat:reuters_qtrly_source_window.fat&amp;display_string=Audit&amp;DYN_ARGS=TRUE&amp;VAR:ID1=527343&amp;VAR:RCODE=SCSI&amp;VAR:SDATE=20090399&amp;VAR:FREQ=Quarterly&amp;VAR:RELITEM=RP&amp;VAR:CURRENCY=&amp;VAR:CURRSOURCE=EXSH","ARE&amp;VAR:NATFREQ=QUARTERLY&amp;VAR:RFIELD=FINALIZED&amp;VAR:DB_TYPE=&amp;VAR:UNITS=M&amp;window=popup&amp;width=450&amp;height=300&amp;START_MAXIMIZED=FALSE"}</definedName>
    <definedName name="_481__FDSAUDITLINK__" hidden="1">{"fdsup://IBCentral/FAT Viewer?action=UPDATE&amp;creator=factset&amp;DOC_NAME=fat:reuters_qtrly_source_window.fat&amp;display_string=Audit&amp;DYN_ARGS=TRUE&amp;VAR:ID1=527343&amp;VAR:RCODE=SCSI&amp;VAR:SDATE=20081299&amp;VAR:FREQ=Quarterly&amp;VAR:RELITEM=RP&amp;VAR:CURRENCY=&amp;VAR:CURRSOURCE=EXSH","ARE&amp;VAR:NATFREQ=QUARTERLY&amp;VAR:RFIELD=FINALIZED&amp;VAR:DB_TYPE=&amp;VAR:UNITS=M&amp;window=popup&amp;width=450&amp;height=300&amp;START_MAXIMIZED=FALSE"}</definedName>
    <definedName name="_482__FDSAUDITLINK__" hidden="1">{"fdsup://IBCentral/FAT Viewer?action=UPDATE&amp;creator=factset&amp;DOC_NAME=fat:reuters_qtrly_source_window.fat&amp;display_string=Audit&amp;DYN_ARGS=TRUE&amp;VAR:ID1=527343&amp;VAR:RCODE=SCSI&amp;VAR:SDATE=20080999&amp;VAR:FREQ=Quarterly&amp;VAR:RELITEM=RP&amp;VAR:CURRENCY=&amp;VAR:CURRSOURCE=EXSH","ARE&amp;VAR:NATFREQ=QUARTERLY&amp;VAR:RFIELD=FINALIZED&amp;VAR:DB_TYPE=&amp;VAR:UNITS=M&amp;window=popup&amp;width=450&amp;height=300&amp;START_MAXIMIZED=FALSE"}</definedName>
    <definedName name="_483__FDSAUDITLINK__" hidden="1">{"fdsup://IBCentral/FAT Viewer?action=UPDATE&amp;creator=factset&amp;DOC_NAME=fat:reuters_qtrly_source_window.fat&amp;display_string=Audit&amp;DYN_ARGS=TRUE&amp;VAR:ID1=527343&amp;VAR:RCODE=SCSI&amp;VAR:SDATE=20080699&amp;VAR:FREQ=Quarterly&amp;VAR:RELITEM=RP&amp;VAR:CURRENCY=&amp;VAR:CURRSOURCE=EXSH","ARE&amp;VAR:NATFREQ=QUARTERLY&amp;VAR:RFIELD=FINALIZED&amp;VAR:DB_TYPE=&amp;VAR:UNITS=M&amp;window=popup&amp;width=450&amp;height=300&amp;START_MAXIMIZED=FALSE"}</definedName>
    <definedName name="_484__FDSAUDITLINK__" hidden="1">{"fdsup://IBCentral/FAT Viewer?action=UPDATE&amp;creator=factset&amp;DOC_NAME=fat:reuters_qtrly_source_window.fat&amp;display_string=Audit&amp;DYN_ARGS=TRUE&amp;VAR:ID1=527343&amp;VAR:RCODE=SCSI&amp;VAR:SDATE=20080399&amp;VAR:FREQ=Quarterly&amp;VAR:RELITEM=RP&amp;VAR:CURRENCY=&amp;VAR:CURRSOURCE=EXSH","ARE&amp;VAR:NATFREQ=QUARTERLY&amp;VAR:RFIELD=FINALIZED&amp;VAR:DB_TYPE=&amp;VAR:UNITS=M&amp;window=popup&amp;width=450&amp;height=300&amp;START_MAXIMIZED=FALSE"}</definedName>
    <definedName name="_485__FDSAUDITLINK__" hidden="1">{"fdsup://IBCentral/FAT Viewer?action=UPDATE&amp;creator=factset&amp;DOC_NAME=fat:reuters_qtrly_source_window.fat&amp;display_string=Audit&amp;DYN_ARGS=TRUE&amp;VAR:ID1=527343&amp;VAR:RCODE=SCSI&amp;VAR:SDATE=20071299&amp;VAR:FREQ=Quarterly&amp;VAR:RELITEM=RP&amp;VAR:CURRENCY=&amp;VAR:CURRSOURCE=EXSH","ARE&amp;VAR:NATFREQ=QUARTERLY&amp;VAR:RFIELD=FINALIZED&amp;VAR:DB_TYPE=&amp;VAR:UNITS=M&amp;window=popup&amp;width=450&amp;height=300&amp;START_MAXIMIZED=FALSE"}</definedName>
    <definedName name="_486__FDSAUDITLINK__" hidden="1">{"fdsup://IBCentral/FAT Viewer?action=UPDATE&amp;creator=factset&amp;DOC_NAME=fat:reuters_qtrly_source_window.fat&amp;display_string=Audit&amp;DYN_ARGS=TRUE&amp;VAR:ID1=527343&amp;VAR:RCODE=SCSI&amp;VAR:SDATE=20070999&amp;VAR:FREQ=Quarterly&amp;VAR:RELITEM=RP&amp;VAR:CURRENCY=&amp;VAR:CURRSOURCE=EXSH","ARE&amp;VAR:NATFREQ=QUARTERLY&amp;VAR:RFIELD=FINALIZED&amp;VAR:DB_TYPE=&amp;VAR:UNITS=M&amp;window=popup&amp;width=450&amp;height=300&amp;START_MAXIMIZED=FALSE"}</definedName>
    <definedName name="_487__FDSAUDITLINK__" hidden="1">{"fdsup://IBCentral/FAT Viewer?action=UPDATE&amp;creator=factset&amp;DOC_NAME=fat:reuters_qtrly_source_window.fat&amp;display_string=Audit&amp;DYN_ARGS=TRUE&amp;VAR:ID1=527343&amp;VAR:RCODE=SCSI&amp;VAR:SDATE=20070699&amp;VAR:FREQ=Quarterly&amp;VAR:RELITEM=RP&amp;VAR:CURRENCY=&amp;VAR:CURRSOURCE=EXSH","ARE&amp;VAR:NATFREQ=QUARTERLY&amp;VAR:RFIELD=FINALIZED&amp;VAR:DB_TYPE=&amp;VAR:UNITS=M&amp;window=popup&amp;width=450&amp;height=300&amp;START_MAXIMIZED=FALSE"}</definedName>
    <definedName name="_488__FDSAUDITLINK__" hidden="1">{"fdsup://IBCentral/FAT Viewer?action=UPDATE&amp;creator=factset&amp;DOC_NAME=fat:reuters_qtrly_source_window.fat&amp;display_string=Audit&amp;DYN_ARGS=TRUE&amp;VAR:ID1=527343&amp;VAR:RCODE=SCSI&amp;VAR:SDATE=20070399&amp;VAR:FREQ=Quarterly&amp;VAR:RELITEM=RP&amp;VAR:CURRENCY=&amp;VAR:CURRSOURCE=EXSH","ARE&amp;VAR:NATFREQ=QUARTERLY&amp;VAR:RFIELD=FINALIZED&amp;VAR:DB_TYPE=&amp;VAR:UNITS=M&amp;window=popup&amp;width=450&amp;height=300&amp;START_MAXIMIZED=FALSE"}</definedName>
    <definedName name="_489__FDSAUDITLINK__" hidden="1">{"fdsup://IBCentral/FAT Viewer?action=UPDATE&amp;creator=factset&amp;DOC_NAME=fat:reuters_qtrly_source_window.fat&amp;display_string=Audit&amp;DYN_ARGS=TRUE&amp;VAR:ID1=527343&amp;VAR:RCODE=SCSI&amp;VAR:SDATE=20061299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ource_window.fat&amp;display_string=Audit&amp;DYN_ARGS=TRUE&amp;VAR:ID1=527343&amp;VAR:RCODE=LTTD&amp;VAR:SDATE=20090699&amp;VAR:FREQ=Quarterly&amp;VAR:RELITEM=RP&amp;VAR:CURRENCY=&amp;VAR:CURRSOURCE=EXSH","ARE&amp;VAR:NATFREQ=QUARTERLY&amp;VAR:RFIELD=FINALIZED&amp;VAR:DB_TYPE=&amp;VAR:UNITS=M&amp;window=popup&amp;width=450&amp;height=300&amp;START_MAXIMIZED=FALSE"}</definedName>
    <definedName name="_490__FDSAUDITLINK__" hidden="1">{"fdsup://IBCentral/FAT Viewer?action=UPDATE&amp;creator=factset&amp;DOC_NAME=fat:reuters_qtrly_source_window.fat&amp;display_string=Audit&amp;DYN_ARGS=TRUE&amp;VAR:ID1=527343&amp;VAR:RCODE=SCSI&amp;VAR:SDATE=20060999&amp;VAR:FREQ=Quarterly&amp;VAR:RELITEM=RP&amp;VAR:CURRENCY=&amp;VAR:CURRSOURCE=EXSH","ARE&amp;VAR:NATFREQ=QUARTERLY&amp;VAR:RFIELD=FINALIZED&amp;VAR:DB_TYPE=&amp;VAR:UNITS=M&amp;window=popup&amp;width=450&amp;height=300&amp;START_MAXIMIZED=FALSE"}</definedName>
    <definedName name="_491__FDSAUDITLINK__" hidden="1">{"fdsup://IBCentral/FAT Viewer?action=UPDATE&amp;creator=factset&amp;DOC_NAME=fat:reuters_qtrly_source_window.fat&amp;display_string=Audit&amp;DYN_ARGS=TRUE&amp;VAR:ID1=527343&amp;VAR:RCODE=SCSI&amp;VAR:SDATE=20060699&amp;VAR:FREQ=Quarterly&amp;VAR:RELITEM=RP&amp;VAR:CURRENCY=&amp;VAR:CURRSOURCE=EXSH","ARE&amp;VAR:NATFREQ=QUARTERLY&amp;VAR:RFIELD=FINALIZED&amp;VAR:DB_TYPE=&amp;VAR:UNITS=M&amp;window=popup&amp;width=450&amp;height=300&amp;START_MAXIMIZED=FALSE"}</definedName>
    <definedName name="_492__FDSAUDITLINK__" hidden="1">{"fdsup://IBCentral/FAT Viewer?action=UPDATE&amp;creator=factset&amp;DOC_NAME=fat:reuters_qtrly_source_window.fat&amp;display_string=Audit&amp;DYN_ARGS=TRUE&amp;VAR:ID1=527343&amp;VAR:RCODE=SCSI&amp;VAR:SDATE=20060399&amp;VAR:FREQ=Quarterly&amp;VAR:RELITEM=RP&amp;VAR:CURRENCY=&amp;VAR:CURRSOURCE=EXSH","ARE&amp;VAR:NATFREQ=QUARTERLY&amp;VAR:RFIELD=FINALIZED&amp;VAR:DB_TYPE=&amp;VAR:UNITS=M&amp;window=popup&amp;width=450&amp;height=300&amp;START_MAXIMIZED=FALSE"}</definedName>
    <definedName name="_493__FDSAUDITLINK__" hidden="1">{"fdsup://IBCentral/FAT Viewer?action=UPDATE&amp;creator=factset&amp;DOC_NAME=fat:reuters_qtrly_source_window.fat&amp;display_string=Audit&amp;DYN_ARGS=TRUE&amp;VAR:ID1=527343&amp;VAR:RCODE=SCSI&amp;VAR:SDATE=20051299&amp;VAR:FREQ=Quarterly&amp;VAR:RELITEM=RP&amp;VAR:CURRENCY=&amp;VAR:CURRSOURCE=EXSH","ARE&amp;VAR:NATFREQ=QUARTERLY&amp;VAR:RFIELD=FINALIZED&amp;VAR:DB_TYPE=&amp;VAR:UNITS=M&amp;window=popup&amp;width=450&amp;height=300&amp;START_MAXIMIZED=FALSE"}</definedName>
    <definedName name="_494__FDSAUDITLINK__" hidden="1">{"fdsup://IBCentral/FAT Viewer?action=UPDATE&amp;creator=factset&amp;DOC_NAME=fat:reuters_qtrly_source_window.fat&amp;display_string=Audit&amp;DYN_ARGS=TRUE&amp;VAR:ID1=527343&amp;VAR:RCODE=SCSI&amp;VAR:SDATE=20050999&amp;VAR:FREQ=Quarterly&amp;VAR:RELITEM=RP&amp;VAR:CURRENCY=&amp;VAR:CURRSOURCE=EXSH","ARE&amp;VAR:NATFREQ=QUARTERLY&amp;VAR:RFIELD=FINALIZED&amp;VAR:DB_TYPE=&amp;VAR:UNITS=M&amp;window=popup&amp;width=450&amp;height=300&amp;START_MAXIMIZED=FALSE"}</definedName>
    <definedName name="_495__FDSAUDITLINK__" hidden="1">{"fdsup://IBCentral/FAT Viewer?action=UPDATE&amp;creator=factset&amp;DOC_NAME=fat:reuters_qtrly_source_window.fat&amp;display_string=Audit&amp;DYN_ARGS=TRUE&amp;VAR:ID1=527343&amp;VAR:RCODE=SCSI&amp;VAR:SDATE=20050699&amp;VAR:FREQ=Quarterly&amp;VAR:RELITEM=RP&amp;VAR:CURRENCY=&amp;VAR:CURRSOURCE=EXSH","ARE&amp;VAR:NATFREQ=QUARTERLY&amp;VAR:RFIELD=FINALIZED&amp;VAR:DB_TYPE=&amp;VAR:UNITS=M&amp;window=popup&amp;width=450&amp;height=300&amp;START_MAXIMIZED=FALSE"}</definedName>
    <definedName name="_496__FDSAUDITLINK__" hidden="1">{"fdsup://IBCentral/FAT Viewer?action=UPDATE&amp;creator=factset&amp;DOC_NAME=fat:reuters_qtrly_source_window.fat&amp;display_string=Audit&amp;DYN_ARGS=TRUE&amp;VAR:ID1=527343&amp;VAR:RCODE=SCSI&amp;VAR:SDATE=20050399&amp;VAR:FREQ=Quarterly&amp;VAR:RELITEM=RP&amp;VAR:CURRENCY=&amp;VAR:CURRSOURCE=EXSH","ARE&amp;VAR:NATFREQ=QUARTERLY&amp;VAR:RFIELD=FINALIZED&amp;VAR:DB_TYPE=&amp;VAR:UNITS=M&amp;window=popup&amp;width=450&amp;height=300&amp;START_MAXIMIZED=FALSE"}</definedName>
    <definedName name="_497__FDSAUDITLINK__" hidden="1">{"fdsup://IBCentral/FAT Viewer?action=UPDATE&amp;creator=factset&amp;DOC_NAME=fat:reuters_qtrly_source_window.fat&amp;display_string=Audit&amp;DYN_ARGS=TRUE&amp;VAR:ID1=527343&amp;VAR:RCODE=SCSI&amp;VAR:SDATE=20041299&amp;VAR:FREQ=Quarterly&amp;VAR:RELITEM=RP&amp;VAR:CURRENCY=&amp;VAR:CURRSOURCE=EXSH","ARE&amp;VAR:NATFREQ=QUARTERLY&amp;VAR:RFIELD=FINALIZED&amp;VAR:DB_TYPE=&amp;VAR:UNITS=M&amp;window=popup&amp;width=450&amp;height=300&amp;START_MAXIMIZED=FALSE"}</definedName>
    <definedName name="_498__FDSAUDITLINK__" hidden="1">{"fdsup://IBCentral/FAT Viewer?action=UPDATE&amp;creator=factset&amp;DOC_NAME=fat:reuters_qtrly_source_window.fat&amp;display_string=Audit&amp;DYN_ARGS=TRUE&amp;VAR:ID1=527343&amp;VAR:RCODE=SCSI&amp;VAR:SDATE=20040999&amp;VAR:FREQ=Quarterly&amp;VAR:RELITEM=RP&amp;VAR:CURRENCY=&amp;VAR:CURRSOURCE=EXSH","ARE&amp;VAR:NATFREQ=QUARTERLY&amp;VAR:RFIELD=FINALIZED&amp;VAR:DB_TYPE=&amp;VAR:UNITS=M&amp;window=popup&amp;width=450&amp;height=300&amp;START_MAXIMIZED=FALSE"}</definedName>
    <definedName name="_499__FDSAUDITLINK__" hidden="1">{"fdsup://IBCentral/FAT Viewer?action=UPDATE&amp;creator=factset&amp;DOC_NAME=fat:reuters_qtrly_source_window.fat&amp;display_string=Audit&amp;DYN_ARGS=TRUE&amp;VAR:ID1=527343&amp;VAR:RCODE=SCSI&amp;VAR:SDATE=20040699&amp;VAR:FREQ=Quarterly&amp;VAR:RELITEM=RP&amp;VAR:CURRENCY=&amp;VAR:CURRSOURCE=EXSH","ARE&amp;VAR:NATFREQ=QUARTERLY&amp;VAR:RFIELD=FINALIZED&amp;VAR:DB_TYPE=&amp;VAR:UNITS=M&amp;window=popup&amp;width=450&amp;height=300&amp;START_MAXIMIZED=FALSE"}</definedName>
    <definedName name="_5__123Graph_LBL_AMKT_MONTH" hidden="1">[6]SALES!#REF!</definedName>
    <definedName name="_5__FDSAUDITLINK__" hidden="1">{"fdsup://IBCentral/FAT Viewer?action=UPDATE&amp;creator=factset&amp;DOC_NAME=fat:reuters_qtrly_source_window.fat&amp;display_string=Audit&amp;DYN_ARGS=TRUE&amp;VAR:ID1=527343&amp;VAR:RCODE=LMIN&amp;VAR:SDATE=20090999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ource_window.fat&amp;display_string=Audit&amp;DYN_ARGS=TRUE&amp;VAR:ID1=527343&amp;VAR:RCODE=LTTD&amp;VAR:SDATE=20090399&amp;VAR:FREQ=Quarterly&amp;VAR:RELITEM=RP&amp;VAR:CURRENCY=&amp;VAR:CURRSOURCE=EXSH","ARE&amp;VAR:NATFREQ=QUARTERLY&amp;VAR:RFIELD=FINALIZED&amp;VAR:DB_TYPE=&amp;VAR:UNITS=M&amp;window=popup&amp;width=450&amp;height=300&amp;START_MAXIMIZED=FALSE"}</definedName>
    <definedName name="_500__FDSAUDITLINK__" hidden="1">{"fdsup://IBCentral/FAT Viewer?action=UPDATE&amp;creator=factset&amp;DOC_NAME=fat:reuters_qtrly_source_window.fat&amp;display_string=Audit&amp;DYN_ARGS=TRUE&amp;VAR:ID1=527343&amp;VAR:RCODE=SCSI&amp;VAR:SDATE=20040399&amp;VAR:FREQ=Quarterly&amp;VAR:RELITEM=RP&amp;VAR:CURRENCY=&amp;VAR:CURRSOURCE=EXSH","ARE&amp;VAR:NATFREQ=QUARTERLY&amp;VAR:RFIELD=FINALIZED&amp;VAR:DB_TYPE=&amp;VAR:UNITS=M&amp;window=popup&amp;width=450&amp;height=300&amp;START_MAXIMIZED=FALSE"}</definedName>
    <definedName name="_501__FDSAUDITLINK__" hidden="1">{"fdsup://IBCentral/FAT Viewer?action=UPDATE&amp;creator=factset&amp;DOC_NAME=fat:reuters_qtrly_source_window.fat&amp;display_string=Audit&amp;DYN_ARGS=TRUE&amp;VAR:ID1=527343&amp;VAR:RCODE=SCSI&amp;VAR:SDATE=20031299&amp;VAR:FREQ=Quarterly&amp;VAR:RELITEM=RP&amp;VAR:CURRENCY=&amp;VAR:CURRSOURCE=EXSH","ARE&amp;VAR:NATFREQ=QUARTERLY&amp;VAR:RFIELD=FINALIZED&amp;VAR:DB_TYPE=&amp;VAR:UNITS=M&amp;window=popup&amp;width=450&amp;height=300&amp;START_MAXIMIZED=FALSE"}</definedName>
    <definedName name="_502__FDSAUDITLINK__" hidden="1">{"fdsup://IBCentral/FAT Viewer?action=UPDATE&amp;creator=factset&amp;DOC_NAME=fat:reuters_qtrly_source_window.fat&amp;display_string=Audit&amp;DYN_ARGS=TRUE&amp;VAR:ID1=527343&amp;VAR:RCODE=SCSI&amp;VAR:SDATE=20030999&amp;VAR:FREQ=Quarterly&amp;VAR:RELITEM=RP&amp;VAR:CURRENCY=&amp;VAR:CURRSOURCE=EXSH","ARE&amp;VAR:NATFREQ=QUARTERLY&amp;VAR:RFIELD=FINALIZED&amp;VAR:DB_TYPE=&amp;VAR:UNITS=M&amp;window=popup&amp;width=450&amp;height=300&amp;START_MAXIMIZED=FALSE"}</definedName>
    <definedName name="_503__FDSAUDITLINK__" hidden="1">{"fdsup://IBCentral/FAT Viewer?action=UPDATE&amp;creator=factset&amp;DOC_NAME=fat:reuters_qtrly_source_window.fat&amp;display_string=Audit&amp;DYN_ARGS=TRUE&amp;VAR:ID1=527343&amp;VAR:RCODE=SCSI&amp;VAR:SDATE=20030699&amp;VAR:FREQ=Quarterly&amp;VAR:RELITEM=RP&amp;VAR:CURRENCY=&amp;VAR:CURRSOURCE=EXSH","ARE&amp;VAR:NATFREQ=QUARTERLY&amp;VAR:RFIELD=FINALIZED&amp;VAR:DB_TYPE=&amp;VAR:UNITS=M&amp;window=popup&amp;width=450&amp;height=300&amp;START_MAXIMIZED=FALSE"}</definedName>
    <definedName name="_504__FDSAUDITLINK__" hidden="1">{"fdsup://IBCentral/FAT Viewer?action=UPDATE&amp;creator=factset&amp;DOC_NAME=fat:reuters_qtrly_source_window.fat&amp;display_string=Audit&amp;DYN_ARGS=TRUE&amp;VAR:ID1=527343&amp;VAR:RCODE=SCSI&amp;VAR:SDATE=20030399&amp;VAR:FREQ=Quarterly&amp;VAR:RELITEM=RP&amp;VAR:CURRENCY=&amp;VAR:CURRSOURCE=EXSH","ARE&amp;VAR:NATFREQ=QUARTERLY&amp;VAR:RFIELD=FINALIZED&amp;VAR:DB_TYPE=&amp;VAR:UNITS=M&amp;window=popup&amp;width=450&amp;height=300&amp;START_MAXIMIZED=FALSE"}</definedName>
    <definedName name="_505__FDSAUDITLINK__" hidden="1">{"fdsup://IBCentral/FAT Viewer?action=UPDATE&amp;creator=factset&amp;DOC_NAME=fat:reuters_qtrly_source_window.fat&amp;display_string=Audit&amp;DYN_ARGS=TRUE&amp;VAR:ID1=527343&amp;VAR:RCODE=SCSI&amp;VAR:SDATE=20021299&amp;VAR:FREQ=Quarterly&amp;VAR:RELITEM=RP&amp;VAR:CURRENCY=&amp;VAR:CURRSOURCE=EXSH","ARE&amp;VAR:NATFREQ=QUARTERLY&amp;VAR:RFIELD=FINALIZED&amp;VAR:DB_TYPE=&amp;VAR:UNITS=M&amp;window=popup&amp;width=450&amp;height=300&amp;START_MAXIMIZED=FALSE"}</definedName>
    <definedName name="_506__FDSAUDITLINK__" hidden="1">{"fdsup://IBCentral/FAT Viewer?action=UPDATE&amp;creator=factset&amp;DOC_NAME=fat:reuters_qtrly_source_window.fat&amp;display_string=Audit&amp;DYN_ARGS=TRUE&amp;VAR:ID1=527343&amp;VAR:RCODE=SCSI&amp;VAR:SDATE=20020999&amp;VAR:FREQ=Quarterly&amp;VAR:RELITEM=RP&amp;VAR:CURRENCY=&amp;VAR:CURRSOURCE=EXSH","ARE&amp;VAR:NATFREQ=QUARTERLY&amp;VAR:RFIELD=FINALIZED&amp;VAR:DB_TYPE=&amp;VAR:UNITS=M&amp;window=popup&amp;width=450&amp;height=300&amp;START_MAXIMIZED=FALSE"}</definedName>
    <definedName name="_507__FDSAUDITLINK__" hidden="1">{"fdsup://IBCentral/FAT Viewer?action=UPDATE&amp;creator=factset&amp;DOC_NAME=fat:reuters_qtrly_source_window.fat&amp;display_string=Audit&amp;DYN_ARGS=TRUE&amp;VAR:ID1=527343&amp;VAR:RCODE=SCSI&amp;VAR:SDATE=20020699&amp;VAR:FREQ=Quarterly&amp;VAR:RELITEM=RP&amp;VAR:CURRENCY=&amp;VAR:CURRSOURCE=EXSH","ARE&amp;VAR:NATFREQ=QUARTERLY&amp;VAR:RFIELD=FINALIZED&amp;VAR:DB_TYPE=&amp;VAR:UNITS=M&amp;window=popup&amp;width=450&amp;height=300&amp;START_MAXIMIZED=FALSE"}</definedName>
    <definedName name="_508__FDSAUDITLINK__" hidden="1">{"fdsup://IBCentral/FAT Viewer?action=UPDATE&amp;creator=factset&amp;DOC_NAME=fat:reuters_qtrly_source_window.fat&amp;display_string=Audit&amp;DYN_ARGS=TRUE&amp;VAR:ID1=527343&amp;VAR:RCODE=SCSI&amp;VAR:SDATE=20020399&amp;VAR:FREQ=Quarterly&amp;VAR:RELITEM=RP&amp;VAR:CURRENCY=&amp;VAR:CURRSOURCE=EXSH","ARE&amp;VAR:NATFREQ=QUARTERLY&amp;VAR:RFIELD=FINALIZED&amp;VAR:DB_TYPE=&amp;VAR:UNITS=M&amp;window=popup&amp;width=450&amp;height=300&amp;START_MAXIMIZED=FALSE"}</definedName>
    <definedName name="_509__FDSAUDITLINK__" hidden="1">{"fdsup://IBCentral/FAT Viewer?action=UPDATE&amp;creator=factset&amp;DOC_NAME=fat:reuters_qtrly_source_window.fat&amp;display_string=Audit&amp;DYN_ARGS=TRUE&amp;VAR:ID1=527343&amp;VAR:RCODE=SCSI&amp;VAR:SDATE=20011299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ource_window.fat&amp;display_string=Audit&amp;DYN_ARGS=TRUE&amp;VAR:ID1=527343&amp;VAR:RCODE=LTTD&amp;VAR:SDATE=20081299&amp;VAR:FREQ=Quarterly&amp;VAR:RELITEM=RP&amp;VAR:CURRENCY=&amp;VAR:CURRSOURCE=EXSH","ARE&amp;VAR:NATFREQ=QUARTERLY&amp;VAR:RFIELD=FINALIZED&amp;VAR:DB_TYPE=&amp;VAR:UNITS=M&amp;window=popup&amp;width=450&amp;height=300&amp;START_MAXIMIZED=FALSE"}</definedName>
    <definedName name="_510__FDSAUDITLINK__" hidden="1">{"fdsup://IBCentral/FAT Viewer?action=UPDATE&amp;creator=factset&amp;DOC_NAME=fat:reuters_qtrly_source_window.fat&amp;display_string=Audit&amp;DYN_ARGS=TRUE&amp;VAR:ID1=527343&amp;VAR:RCODE=SCSI&amp;VAR:SDATE=20010999&amp;VAR:FREQ=Quarterly&amp;VAR:RELITEM=RP&amp;VAR:CURRENCY=&amp;VAR:CURRSOURCE=EXSH","ARE&amp;VAR:NATFREQ=QUARTERLY&amp;VAR:RFIELD=FINALIZED&amp;VAR:DB_TYPE=&amp;VAR:UNITS=M&amp;window=popup&amp;width=450&amp;height=300&amp;START_MAXIMIZED=FALSE"}</definedName>
    <definedName name="_511__FDSAUDITLINK__" hidden="1">{"fdsup://IBCentral/FAT Viewer?action=UPDATE&amp;creator=factset&amp;DOC_NAME=fat:reuters_qtrly_source_window.fat&amp;display_string=Audit&amp;DYN_ARGS=TRUE&amp;VAR:ID1=527343&amp;VAR:RCODE=SCSI&amp;VAR:SDATE=20010699&amp;VAR:FREQ=Quarterly&amp;VAR:RELITEM=RP&amp;VAR:CURRENCY=&amp;VAR:CURRSOURCE=EXSH","ARE&amp;VAR:NATFREQ=QUARTERLY&amp;VAR:RFIELD=FINALIZED&amp;VAR:DB_TYPE=&amp;VAR:UNITS=M&amp;window=popup&amp;width=450&amp;height=300&amp;START_MAXIMIZED=FALSE"}</definedName>
    <definedName name="_512__FDSAUDITLINK__" hidden="1">{"fdsup://IBCentral/FAT Viewer?action=UPDATE&amp;creator=factset&amp;DOC_NAME=fat:reuters_qtrly_source_window.fat&amp;display_string=Audit&amp;DYN_ARGS=TRUE&amp;VAR:ID1=527343&amp;VAR:RCODE=SCSI&amp;VAR:SDATE=20010399&amp;VAR:FREQ=Quarterly&amp;VAR:RELITEM=RP&amp;VAR:CURRENCY=&amp;VAR:CURRSOURCE=EXSH","ARE&amp;VAR:NATFREQ=QUARTERLY&amp;VAR:RFIELD=FINALIZED&amp;VAR:DB_TYPE=&amp;VAR:UNITS=M&amp;window=popup&amp;width=450&amp;height=300&amp;START_MAXIMIZED=FALSE"}</definedName>
    <definedName name="_513__FDSAUDITLINK__" hidden="1">{"fdsup://IBCentral/FAT Viewer?action=UPDATE&amp;creator=factset&amp;DOC_NAME=fat:reuters_qtrly_source_window.fat&amp;display_string=Audit&amp;DYN_ARGS=TRUE&amp;VAR:ID1=527343&amp;VAR:RCODE=SCSI&amp;VAR:SDATE=20001299&amp;VAR:FREQ=Quarterly&amp;VAR:RELITEM=RP&amp;VAR:CURRENCY=&amp;VAR:CURRSOURCE=EXSH","ARE&amp;VAR:NATFREQ=QUARTERLY&amp;VAR:RFIELD=FINALIZED&amp;VAR:DB_TYPE=&amp;VAR:UNITS=M&amp;window=popup&amp;width=450&amp;height=300&amp;START_MAXIMIZED=FALSE"}</definedName>
    <definedName name="_514__FDSAUDITLINK__" hidden="1">{"fdsup://IBCentral/FAT Viewer?action=UPDATE&amp;creator=factset&amp;DOC_NAME=fat:reuters_qtrly_source_window.fat&amp;display_string=Audit&amp;DYN_ARGS=TRUE&amp;VAR:ID1=527343&amp;VAR:RCODE=SCSI&amp;VAR:SDATE=20000999&amp;VAR:FREQ=Quarterly&amp;VAR:RELITEM=RP&amp;VAR:CURRENCY=&amp;VAR:CURRSOURCE=EXSH","ARE&amp;VAR:NATFREQ=QUARTERLY&amp;VAR:RFIELD=FINALIZED&amp;VAR:DB_TYPE=&amp;VAR:UNITS=M&amp;window=popup&amp;width=450&amp;height=300&amp;START_MAXIMIZED=FALSE"}</definedName>
    <definedName name="_515__FDSAUDITLINK__" hidden="1">{"fdsup://IBCentral/FAT Viewer?action=UPDATE&amp;creator=factset&amp;DOC_NAME=fat:reuters_qtrly_source_window.fat&amp;display_string=Audit&amp;DYN_ARGS=TRUE&amp;VAR:ID1=527343&amp;VAR:RCODE=SCSI&amp;VAR:SDATE=20000699&amp;VAR:FREQ=Quarterly&amp;VAR:RELITEM=RP&amp;VAR:CURRENCY=&amp;VAR:CURRSOURCE=EXSH","ARE&amp;VAR:NATFREQ=QUARTERLY&amp;VAR:RFIELD=FINALIZED&amp;VAR:DB_TYPE=&amp;VAR:UNITS=M&amp;window=popup&amp;width=450&amp;height=300&amp;START_MAXIMIZED=FALSE"}</definedName>
    <definedName name="_516__FDSAUDITLINK__" hidden="1">{"fdsup://IBCentral/FAT Viewer?action=UPDATE&amp;creator=factset&amp;DOC_NAME=fat:reuters_qtrly_source_window.fat&amp;display_string=Audit&amp;DYN_ARGS=TRUE&amp;VAR:ID1=527343&amp;VAR:RCODE=SCSI&amp;VAR:SDATE=20000399&amp;VAR:FREQ=Quarterly&amp;VAR:RELITEM=RP&amp;VAR:CURRENCY=&amp;VAR:CURRSOURCE=EXSH","ARE&amp;VAR:NATFREQ=QUARTERLY&amp;VAR:RFIELD=FINALIZED&amp;VAR:DB_TYPE=&amp;VAR:UNITS=M&amp;window=popup&amp;width=450&amp;height=300&amp;START_MAXIMIZED=FALSE"}</definedName>
    <definedName name="_517__FDSAUDITLINK__" hidden="1">{"fdsup://IBCentral/FAT Viewer?action=UPDATE&amp;creator=factset&amp;DOC_NAME=fat:reuters_qtrly_source_window.fat&amp;display_string=Audit&amp;DYN_ARGS=TRUE&amp;VAR:ID1=527343&amp;VAR:RCODE=LMIN&amp;VAR:SDATE=20100999&amp;VAR:FREQ=Quarterly&amp;VAR:RELITEM=RP&amp;VAR:CURRENCY=&amp;VAR:CURRSOURCE=EXSH","ARE&amp;VAR:NATFREQ=QUARTERLY&amp;VAR:RFIELD=FINALIZED&amp;VAR:DB_TYPE=&amp;VAR:UNITS=M&amp;window=popup&amp;width=450&amp;height=300&amp;START_MAXIMIZED=FALSE"}</definedName>
    <definedName name="_518__FDSAUDITLINK__" hidden="1">{"fdsup://IBCentral/FAT Viewer?action=UPDATE&amp;creator=factset&amp;DOC_NAME=fat:reuters_qtrly_source_window.fat&amp;display_string=Audit&amp;DYN_ARGS=TRUE&amp;VAR:ID1=527343&amp;VAR:RCODE=LMIN&amp;VAR:SDATE=20100699&amp;VAR:FREQ=Quarterly&amp;VAR:RELITEM=RP&amp;VAR:CURRENCY=&amp;VAR:CURRSOURCE=EXSH","ARE&amp;VAR:NATFREQ=QUARTERLY&amp;VAR:RFIELD=FINALIZED&amp;VAR:DB_TYPE=&amp;VAR:UNITS=M&amp;window=popup&amp;width=450&amp;height=300&amp;START_MAXIMIZED=FALSE"}</definedName>
    <definedName name="_519__FDSAUDITLINK__" hidden="1">{"fdsup://IBCentral/FAT Viewer?action=UPDATE&amp;creator=factset&amp;DOC_NAME=fat:reuters_qtrly_source_window.fat&amp;display_string=Audit&amp;DYN_ARGS=TRUE&amp;VAR:ID1=527343&amp;VAR:RCODE=LMIN&amp;VAR:SDATE=20100399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ource_window.fat&amp;display_string=Audit&amp;DYN_ARGS=TRUE&amp;VAR:ID1=527343&amp;VAR:RCODE=LTTD&amp;VAR:SDATE=20080999&amp;VAR:FREQ=Quarterly&amp;VAR:RELITEM=RP&amp;VAR:CURRENCY=&amp;VAR:CURRSOURCE=EXSH","ARE&amp;VAR:NATFREQ=QUARTERLY&amp;VAR:RFIELD=FINALIZED&amp;VAR:DB_TYPE=&amp;VAR:UNITS=M&amp;window=popup&amp;width=450&amp;height=300&amp;START_MAXIMIZED=FALSE"}</definedName>
    <definedName name="_520__FDSAUDITLINK__" hidden="1">{"fdsup://IBCentral/FAT Viewer?action=UPDATE&amp;creator=factset&amp;DOC_NAME=fat:reuters_qtrly_source_window.fat&amp;display_string=Audit&amp;DYN_ARGS=TRUE&amp;VAR:ID1=527343&amp;VAR:RCODE=LMIN&amp;VAR:SDATE=20091299&amp;VAR:FREQ=Quarterly&amp;VAR:RELITEM=RP&amp;VAR:CURRENCY=&amp;VAR:CURRSOURCE=EXSH","ARE&amp;VAR:NATFREQ=QUARTERLY&amp;VAR:RFIELD=FINALIZED&amp;VAR:DB_TYPE=&amp;VAR:UNITS=M&amp;window=popup&amp;width=450&amp;height=300&amp;START_MAXIMIZED=FALSE"}</definedName>
    <definedName name="_521__FDSAUDITLINK__" hidden="1">{"fdsup://IBCentral/FAT Viewer?action=UPDATE&amp;creator=factset&amp;DOC_NAME=fat:reuters_qtrly_source_window.fat&amp;display_string=Audit&amp;DYN_ARGS=TRUE&amp;VAR:ID1=527343&amp;VAR:RCODE=LMIN&amp;VAR:SDATE=20090999&amp;VAR:FREQ=Quarterly&amp;VAR:RELITEM=RP&amp;VAR:CURRENCY=&amp;VAR:CURRSOURCE=EXSH","ARE&amp;VAR:NATFREQ=QUARTERLY&amp;VAR:RFIELD=FINALIZED&amp;VAR:DB_TYPE=&amp;VAR:UNITS=M&amp;window=popup&amp;width=450&amp;height=300&amp;START_MAXIMIZED=FALSE"}</definedName>
    <definedName name="_522__FDSAUDITLINK__" hidden="1">{"fdsup://IBCentral/FAT Viewer?action=UPDATE&amp;creator=factset&amp;DOC_NAME=fat:reuters_qtrly_source_window.fat&amp;display_string=Audit&amp;DYN_ARGS=TRUE&amp;VAR:ID1=527343&amp;VAR:RCODE=LMIN&amp;VAR:SDATE=20090699&amp;VAR:FREQ=Quarterly&amp;VAR:RELITEM=RP&amp;VAR:CURRENCY=&amp;VAR:CURRSOURCE=EXSH","ARE&amp;VAR:NATFREQ=QUARTERLY&amp;VAR:RFIELD=FINALIZED&amp;VAR:DB_TYPE=&amp;VAR:UNITS=M&amp;window=popup&amp;width=450&amp;height=300&amp;START_MAXIMIZED=FALSE"}</definedName>
    <definedName name="_523__FDSAUDITLINK__" hidden="1">{"fdsup://IBCentral/FAT Viewer?action=UPDATE&amp;creator=factset&amp;DOC_NAME=fat:reuters_qtrly_source_window.fat&amp;display_string=Audit&amp;DYN_ARGS=TRUE&amp;VAR:ID1=527343&amp;VAR:RCODE=LMIN&amp;VAR:SDATE=20090399&amp;VAR:FREQ=Quarterly&amp;VAR:RELITEM=RP&amp;VAR:CURRENCY=&amp;VAR:CURRSOURCE=EXSH","ARE&amp;VAR:NATFREQ=QUARTERLY&amp;VAR:RFIELD=FINALIZED&amp;VAR:DB_TYPE=&amp;VAR:UNITS=M&amp;window=popup&amp;width=450&amp;height=300&amp;START_MAXIMIZED=FALSE"}</definedName>
    <definedName name="_524__FDSAUDITLINK__" hidden="1">{"fdsup://IBCentral/FAT Viewer?action=UPDATE&amp;creator=factset&amp;DOC_NAME=fat:reuters_qtrly_source_window.fat&amp;display_string=Audit&amp;DYN_ARGS=TRUE&amp;VAR:ID1=527343&amp;VAR:RCODE=LMIN&amp;VAR:SDATE=20081299&amp;VAR:FREQ=Quarterly&amp;VAR:RELITEM=RP&amp;VAR:CURRENCY=&amp;VAR:CURRSOURCE=EXSH","ARE&amp;VAR:NATFREQ=QUARTERLY&amp;VAR:RFIELD=FINALIZED&amp;VAR:DB_TYPE=&amp;VAR:UNITS=M&amp;window=popup&amp;width=450&amp;height=300&amp;START_MAXIMIZED=FALSE"}</definedName>
    <definedName name="_525__FDSAUDITLINK__" hidden="1">{"fdsup://IBCentral/FAT Viewer?action=UPDATE&amp;creator=factset&amp;DOC_NAME=fat:reuters_qtrly_source_window.fat&amp;display_string=Audit&amp;DYN_ARGS=TRUE&amp;VAR:ID1=527343&amp;VAR:RCODE=LMIN&amp;VAR:SDATE=20080999&amp;VAR:FREQ=Quarterly&amp;VAR:RELITEM=RP&amp;VAR:CURRENCY=&amp;VAR:CURRSOURCE=EXSH","ARE&amp;VAR:NATFREQ=QUARTERLY&amp;VAR:RFIELD=FINALIZED&amp;VAR:DB_TYPE=&amp;VAR:UNITS=M&amp;window=popup&amp;width=450&amp;height=300&amp;START_MAXIMIZED=FALSE"}</definedName>
    <definedName name="_526__FDSAUDITLINK__" hidden="1">{"fdsup://IBCentral/FAT Viewer?action=UPDATE&amp;creator=factset&amp;DOC_NAME=fat:reuters_qtrly_source_window.fat&amp;display_string=Audit&amp;DYN_ARGS=TRUE&amp;VAR:ID1=527343&amp;VAR:RCODE=LMIN&amp;VAR:SDATE=20080699&amp;VAR:FREQ=Quarterly&amp;VAR:RELITEM=RP&amp;VAR:CURRENCY=&amp;VAR:CURRSOURCE=EXSH","ARE&amp;VAR:NATFREQ=QUARTERLY&amp;VAR:RFIELD=FINALIZED&amp;VAR:DB_TYPE=&amp;VAR:UNITS=M&amp;window=popup&amp;width=450&amp;height=300&amp;START_MAXIMIZED=FALSE"}</definedName>
    <definedName name="_527__FDSAUDITLINK__" hidden="1">{"fdsup://IBCentral/FAT Viewer?action=UPDATE&amp;creator=factset&amp;DOC_NAME=fat:reuters_qtrly_source_window.fat&amp;display_string=Audit&amp;DYN_ARGS=TRUE&amp;VAR:ID1=527343&amp;VAR:RCODE=LMIN&amp;VAR:SDATE=20080399&amp;VAR:FREQ=Quarterly&amp;VAR:RELITEM=RP&amp;VAR:CURRENCY=&amp;VAR:CURRSOURCE=EXSH","ARE&amp;VAR:NATFREQ=QUARTERLY&amp;VAR:RFIELD=FINALIZED&amp;VAR:DB_TYPE=&amp;VAR:UNITS=M&amp;window=popup&amp;width=450&amp;height=300&amp;START_MAXIMIZED=FALSE"}</definedName>
    <definedName name="_528__FDSAUDITLINK__" hidden="1">{"fdsup://IBCentral/FAT Viewer?action=UPDATE&amp;creator=factset&amp;DOC_NAME=fat:reuters_qtrly_source_window.fat&amp;display_string=Audit&amp;DYN_ARGS=TRUE&amp;VAR:ID1=527343&amp;VAR:RCODE=LMIN&amp;VAR:SDATE=20071299&amp;VAR:FREQ=Quarterly&amp;VAR:RELITEM=RP&amp;VAR:CURRENCY=&amp;VAR:CURRSOURCE=EXSH","ARE&amp;VAR:NATFREQ=QUARTERLY&amp;VAR:RFIELD=FINALIZED&amp;VAR:DB_TYPE=&amp;VAR:UNITS=M&amp;window=popup&amp;width=450&amp;height=300&amp;START_MAXIMIZED=FALSE"}</definedName>
    <definedName name="_529__FDSAUDITLINK__" hidden="1">{"fdsup://IBCentral/FAT Viewer?action=UPDATE&amp;creator=factset&amp;DOC_NAME=fat:reuters_qtrly_source_window.fat&amp;display_string=Audit&amp;DYN_ARGS=TRUE&amp;VAR:ID1=527343&amp;VAR:RCODE=LMIN&amp;VAR:SDATE=20070999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ource_window.fat&amp;display_string=Audit&amp;DYN_ARGS=TRUE&amp;VAR:ID1=527343&amp;VAR:RCODE=LTTD&amp;VAR:SDATE=20080699&amp;VAR:FREQ=Quarterly&amp;VAR:RELITEM=RP&amp;VAR:CURRENCY=&amp;VAR:CURRSOURCE=EXSH","ARE&amp;VAR:NATFREQ=QUARTERLY&amp;VAR:RFIELD=FINALIZED&amp;VAR:DB_TYPE=&amp;VAR:UNITS=M&amp;window=popup&amp;width=450&amp;height=300&amp;START_MAXIMIZED=FALSE"}</definedName>
    <definedName name="_530__FDSAUDITLINK__" hidden="1">{"fdsup://IBCentral/FAT Viewer?action=UPDATE&amp;creator=factset&amp;DOC_NAME=fat:reuters_qtrly_source_window.fat&amp;display_string=Audit&amp;DYN_ARGS=TRUE&amp;VAR:ID1=527343&amp;VAR:RCODE=LMIN&amp;VAR:SDATE=20070699&amp;VAR:FREQ=Quarterly&amp;VAR:RELITEM=RP&amp;VAR:CURRENCY=&amp;VAR:CURRSOURCE=EXSH","ARE&amp;VAR:NATFREQ=QUARTERLY&amp;VAR:RFIELD=FINALIZED&amp;VAR:DB_TYPE=&amp;VAR:UNITS=M&amp;window=popup&amp;width=450&amp;height=300&amp;START_MAXIMIZED=FALSE"}</definedName>
    <definedName name="_531__FDSAUDITLINK__" hidden="1">{"fdsup://IBCentral/FAT Viewer?action=UPDATE&amp;creator=factset&amp;DOC_NAME=fat:reuters_qtrly_source_window.fat&amp;display_string=Audit&amp;DYN_ARGS=TRUE&amp;VAR:ID1=527343&amp;VAR:RCODE=LMIN&amp;VAR:SDATE=20070399&amp;VAR:FREQ=Quarterly&amp;VAR:RELITEM=RP&amp;VAR:CURRENCY=&amp;VAR:CURRSOURCE=EXSH","ARE&amp;VAR:NATFREQ=QUARTERLY&amp;VAR:RFIELD=FINALIZED&amp;VAR:DB_TYPE=&amp;VAR:UNITS=M&amp;window=popup&amp;width=450&amp;height=300&amp;START_MAXIMIZED=FALSE"}</definedName>
    <definedName name="_532__FDSAUDITLINK__" hidden="1">{"fdsup://IBCentral/FAT Viewer?action=UPDATE&amp;creator=factset&amp;DOC_NAME=fat:reuters_qtrly_source_window.fat&amp;display_string=Audit&amp;DYN_ARGS=TRUE&amp;VAR:ID1=527343&amp;VAR:RCODE=LMIN&amp;VAR:SDATE=20061299&amp;VAR:FREQ=Quarterly&amp;VAR:RELITEM=RP&amp;VAR:CURRENCY=&amp;VAR:CURRSOURCE=EXSH","ARE&amp;VAR:NATFREQ=QUARTERLY&amp;VAR:RFIELD=FINALIZED&amp;VAR:DB_TYPE=&amp;VAR:UNITS=M&amp;window=popup&amp;width=450&amp;height=300&amp;START_MAXIMIZED=FALSE"}</definedName>
    <definedName name="_533__FDSAUDITLINK__" hidden="1">{"fdsup://IBCentral/FAT Viewer?action=UPDATE&amp;creator=factset&amp;DOC_NAME=fat:reuters_qtrly_source_window.fat&amp;display_string=Audit&amp;DYN_ARGS=TRUE&amp;VAR:ID1=527343&amp;VAR:RCODE=LMIN&amp;VAR:SDATE=20060999&amp;VAR:FREQ=Quarterly&amp;VAR:RELITEM=RP&amp;VAR:CURRENCY=&amp;VAR:CURRSOURCE=EXSH","ARE&amp;VAR:NATFREQ=QUARTERLY&amp;VAR:RFIELD=FINALIZED&amp;VAR:DB_TYPE=&amp;VAR:UNITS=M&amp;window=popup&amp;width=450&amp;height=300&amp;START_MAXIMIZED=FALSE"}</definedName>
    <definedName name="_534__FDSAUDITLINK__" hidden="1">{"fdsup://IBCentral/FAT Viewer?action=UPDATE&amp;creator=factset&amp;DOC_NAME=fat:reuters_qtrly_source_window.fat&amp;display_string=Audit&amp;DYN_ARGS=TRUE&amp;VAR:ID1=527343&amp;VAR:RCODE=LMIN&amp;VAR:SDATE=20060699&amp;VAR:FREQ=Quarterly&amp;VAR:RELITEM=RP&amp;VAR:CURRENCY=&amp;VAR:CURRSOURCE=EXSH","ARE&amp;VAR:NATFREQ=QUARTERLY&amp;VAR:RFIELD=FINALIZED&amp;VAR:DB_TYPE=&amp;VAR:UNITS=M&amp;window=popup&amp;width=450&amp;height=300&amp;START_MAXIMIZED=FALSE"}</definedName>
    <definedName name="_535__FDSAUDITLINK__" hidden="1">{"fdsup://IBCentral/FAT Viewer?action=UPDATE&amp;creator=factset&amp;DOC_NAME=fat:reuters_qtrly_source_window.fat&amp;display_string=Audit&amp;DYN_ARGS=TRUE&amp;VAR:ID1=527343&amp;VAR:RCODE=LMIN&amp;VAR:SDATE=20060399&amp;VAR:FREQ=Quarterly&amp;VAR:RELITEM=RP&amp;VAR:CURRENCY=&amp;VAR:CURRSOURCE=EXSH","ARE&amp;VAR:NATFREQ=QUARTERLY&amp;VAR:RFIELD=FINALIZED&amp;VAR:DB_TYPE=&amp;VAR:UNITS=M&amp;window=popup&amp;width=450&amp;height=300&amp;START_MAXIMIZED=FALSE"}</definedName>
    <definedName name="_536__FDSAUDITLINK__" hidden="1">{"fdsup://IBCentral/FAT Viewer?action=UPDATE&amp;creator=factset&amp;DOC_NAME=fat:reuters_qtrly_source_window.fat&amp;display_string=Audit&amp;DYN_ARGS=TRUE&amp;VAR:ID1=527343&amp;VAR:RCODE=LMIN&amp;VAR:SDATE=20051299&amp;VAR:FREQ=Quarterly&amp;VAR:RELITEM=RP&amp;VAR:CURRENCY=&amp;VAR:CURRSOURCE=EXSH","ARE&amp;VAR:NATFREQ=QUARTERLY&amp;VAR:RFIELD=FINALIZED&amp;VAR:DB_TYPE=&amp;VAR:UNITS=M&amp;window=popup&amp;width=450&amp;height=300&amp;START_MAXIMIZED=FALSE"}</definedName>
    <definedName name="_537__FDSAUDITLINK__" hidden="1">{"fdsup://IBCentral/FAT Viewer?action=UPDATE&amp;creator=factset&amp;DOC_NAME=fat:reuters_qtrly_source_window.fat&amp;display_string=Audit&amp;DYN_ARGS=TRUE&amp;VAR:ID1=527343&amp;VAR:RCODE=LMIN&amp;VAR:SDATE=20050999&amp;VAR:FREQ=Quarterly&amp;VAR:RELITEM=RP&amp;VAR:CURRENCY=&amp;VAR:CURRSOURCE=EXSH","ARE&amp;VAR:NATFREQ=QUARTERLY&amp;VAR:RFIELD=FINALIZED&amp;VAR:DB_TYPE=&amp;VAR:UNITS=M&amp;window=popup&amp;width=450&amp;height=300&amp;START_MAXIMIZED=FALSE"}</definedName>
    <definedName name="_538__FDSAUDITLINK__" hidden="1">{"fdsup://IBCentral/FAT Viewer?action=UPDATE&amp;creator=factset&amp;DOC_NAME=fat:reuters_qtrly_source_window.fat&amp;display_string=Audit&amp;DYN_ARGS=TRUE&amp;VAR:ID1=527343&amp;VAR:RCODE=LMIN&amp;VAR:SDATE=20050699&amp;VAR:FREQ=Quarterly&amp;VAR:RELITEM=RP&amp;VAR:CURRENCY=&amp;VAR:CURRSOURCE=EXSH","ARE&amp;VAR:NATFREQ=QUARTERLY&amp;VAR:RFIELD=FINALIZED&amp;VAR:DB_TYPE=&amp;VAR:UNITS=M&amp;window=popup&amp;width=450&amp;height=300&amp;START_MAXIMIZED=FALSE"}</definedName>
    <definedName name="_539__FDSAUDITLINK__" hidden="1">{"fdsup://IBCentral/FAT Viewer?action=UPDATE&amp;creator=factset&amp;DOC_NAME=fat:reuters_qtrly_source_window.fat&amp;display_string=Audit&amp;DYN_ARGS=TRUE&amp;VAR:ID1=527343&amp;VAR:RCODE=LMIN&amp;VAR:SDATE=20050399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ource_window.fat&amp;display_string=Audit&amp;DYN_ARGS=TRUE&amp;VAR:ID1=527343&amp;VAR:RCODE=LTTD&amp;VAR:SDATE=20080399&amp;VAR:FREQ=Quarterly&amp;VAR:RELITEM=RP&amp;VAR:CURRENCY=&amp;VAR:CURRSOURCE=EXSH","ARE&amp;VAR:NATFREQ=QUARTERLY&amp;VAR:RFIELD=FINALIZED&amp;VAR:DB_TYPE=&amp;VAR:UNITS=M&amp;window=popup&amp;width=450&amp;height=300&amp;START_MAXIMIZED=FALSE"}</definedName>
    <definedName name="_540__FDSAUDITLINK__" hidden="1">{"fdsup://IBCentral/FAT Viewer?action=UPDATE&amp;creator=factset&amp;DOC_NAME=fat:reuters_qtrly_source_window.fat&amp;display_string=Audit&amp;DYN_ARGS=TRUE&amp;VAR:ID1=527343&amp;VAR:RCODE=LMIN&amp;VAR:SDATE=20041299&amp;VAR:FREQ=Quarterly&amp;VAR:RELITEM=RP&amp;VAR:CURRENCY=&amp;VAR:CURRSOURCE=EXSH","ARE&amp;VAR:NATFREQ=QUARTERLY&amp;VAR:RFIELD=FINALIZED&amp;VAR:DB_TYPE=&amp;VAR:UNITS=M&amp;window=popup&amp;width=450&amp;height=300&amp;START_MAXIMIZED=FALSE"}</definedName>
    <definedName name="_541__FDSAUDITLINK__" hidden="1">{"fdsup://IBCentral/FAT Viewer?action=UPDATE&amp;creator=factset&amp;DOC_NAME=fat:reuters_qtrly_source_window.fat&amp;display_string=Audit&amp;DYN_ARGS=TRUE&amp;VAR:ID1=527343&amp;VAR:RCODE=LMIN&amp;VAR:SDATE=20040999&amp;VAR:FREQ=Quarterly&amp;VAR:RELITEM=RP&amp;VAR:CURRENCY=&amp;VAR:CURRSOURCE=EXSH","ARE&amp;VAR:NATFREQ=QUARTERLY&amp;VAR:RFIELD=FINALIZED&amp;VAR:DB_TYPE=&amp;VAR:UNITS=M&amp;window=popup&amp;width=450&amp;height=300&amp;START_MAXIMIZED=FALSE"}</definedName>
    <definedName name="_542__FDSAUDITLINK__" hidden="1">{"fdsup://IBCentral/FAT Viewer?action=UPDATE&amp;creator=factset&amp;DOC_NAME=fat:reuters_qtrly_source_window.fat&amp;display_string=Audit&amp;DYN_ARGS=TRUE&amp;VAR:ID1=527343&amp;VAR:RCODE=LMIN&amp;VAR:SDATE=20040699&amp;VAR:FREQ=Quarterly&amp;VAR:RELITEM=RP&amp;VAR:CURRENCY=&amp;VAR:CURRSOURCE=EXSH","ARE&amp;VAR:NATFREQ=QUARTERLY&amp;VAR:RFIELD=FINALIZED&amp;VAR:DB_TYPE=&amp;VAR:UNITS=M&amp;window=popup&amp;width=450&amp;height=300&amp;START_MAXIMIZED=FALSE"}</definedName>
    <definedName name="_543__FDSAUDITLINK__" hidden="1">{"fdsup://IBCentral/FAT Viewer?action=UPDATE&amp;creator=factset&amp;DOC_NAME=fat:reuters_qtrly_source_window.fat&amp;display_string=Audit&amp;DYN_ARGS=TRUE&amp;VAR:ID1=527343&amp;VAR:RCODE=LMIN&amp;VAR:SDATE=20040399&amp;VAR:FREQ=Quarterly&amp;VAR:RELITEM=RP&amp;VAR:CURRENCY=&amp;VAR:CURRSOURCE=EXSH","ARE&amp;VAR:NATFREQ=QUARTERLY&amp;VAR:RFIELD=FINALIZED&amp;VAR:DB_TYPE=&amp;VAR:UNITS=M&amp;window=popup&amp;width=450&amp;height=300&amp;START_MAXIMIZED=FALSE"}</definedName>
    <definedName name="_544__FDSAUDITLINK__" hidden="1">{"fdsup://IBCentral/FAT Viewer?action=UPDATE&amp;creator=factset&amp;DOC_NAME=fat:reuters_qtrly_source_window.fat&amp;display_string=Audit&amp;DYN_ARGS=TRUE&amp;VAR:ID1=527343&amp;VAR:RCODE=LMIN&amp;VAR:SDATE=20031299&amp;VAR:FREQ=Quarterly&amp;VAR:RELITEM=RP&amp;VAR:CURRENCY=&amp;VAR:CURRSOURCE=EXSH","ARE&amp;VAR:NATFREQ=QUARTERLY&amp;VAR:RFIELD=FINALIZED&amp;VAR:DB_TYPE=&amp;VAR:UNITS=M&amp;window=popup&amp;width=450&amp;height=300&amp;START_MAXIMIZED=FALSE"}</definedName>
    <definedName name="_545__FDSAUDITLINK__" hidden="1">{"fdsup://IBCentral/FAT Viewer?action=UPDATE&amp;creator=factset&amp;DOC_NAME=fat:reuters_qtrly_source_window.fat&amp;display_string=Audit&amp;DYN_ARGS=TRUE&amp;VAR:ID1=527343&amp;VAR:RCODE=LMIN&amp;VAR:SDATE=20030999&amp;VAR:FREQ=Quarterly&amp;VAR:RELITEM=RP&amp;VAR:CURRENCY=&amp;VAR:CURRSOURCE=EXSH","ARE&amp;VAR:NATFREQ=QUARTERLY&amp;VAR:RFIELD=FINALIZED&amp;VAR:DB_TYPE=&amp;VAR:UNITS=M&amp;window=popup&amp;width=450&amp;height=300&amp;START_MAXIMIZED=FALSE"}</definedName>
    <definedName name="_546__FDSAUDITLINK__" hidden="1">{"fdsup://IBCentral/FAT Viewer?action=UPDATE&amp;creator=factset&amp;DOC_NAME=fat:reuters_qtrly_source_window.fat&amp;display_string=Audit&amp;DYN_ARGS=TRUE&amp;VAR:ID1=527343&amp;VAR:RCODE=LMIN&amp;VAR:SDATE=20030699&amp;VAR:FREQ=Quarterly&amp;VAR:RELITEM=RP&amp;VAR:CURRENCY=&amp;VAR:CURRSOURCE=EXSH","ARE&amp;VAR:NATFREQ=QUARTERLY&amp;VAR:RFIELD=FINALIZED&amp;VAR:DB_TYPE=&amp;VAR:UNITS=M&amp;window=popup&amp;width=450&amp;height=300&amp;START_MAXIMIZED=FALSE"}</definedName>
    <definedName name="_547__FDSAUDITLINK__" hidden="1">{"fdsup://IBCentral/FAT Viewer?action=UPDATE&amp;creator=factset&amp;DOC_NAME=fat:reuters_qtrly_source_window.fat&amp;display_string=Audit&amp;DYN_ARGS=TRUE&amp;VAR:ID1=527343&amp;VAR:RCODE=LMIN&amp;VAR:SDATE=20030399&amp;VAR:FREQ=Quarterly&amp;VAR:RELITEM=RP&amp;VAR:CURRENCY=&amp;VAR:CURRSOURCE=EXSH","ARE&amp;VAR:NATFREQ=QUARTERLY&amp;VAR:RFIELD=FINALIZED&amp;VAR:DB_TYPE=&amp;VAR:UNITS=M&amp;window=popup&amp;width=450&amp;height=300&amp;START_MAXIMIZED=FALSE"}</definedName>
    <definedName name="_548__FDSAUDITLINK__" hidden="1">{"fdsup://IBCentral/FAT Viewer?action=UPDATE&amp;creator=factset&amp;DOC_NAME=fat:reuters_qtrly_source_window.fat&amp;display_string=Audit&amp;DYN_ARGS=TRUE&amp;VAR:ID1=527343&amp;VAR:RCODE=LMIN&amp;VAR:SDATE=20021299&amp;VAR:FREQ=Quarterly&amp;VAR:RELITEM=RP&amp;VAR:CURRENCY=&amp;VAR:CURRSOURCE=EXSH","ARE&amp;VAR:NATFREQ=QUARTERLY&amp;VAR:RFIELD=FINALIZED&amp;VAR:DB_TYPE=&amp;VAR:UNITS=M&amp;window=popup&amp;width=450&amp;height=300&amp;START_MAXIMIZED=FALSE"}</definedName>
    <definedName name="_549__FDSAUDITLINK__" hidden="1">{"fdsup://IBCentral/FAT Viewer?action=UPDATE&amp;creator=factset&amp;DOC_NAME=fat:reuters_qtrly_source_window.fat&amp;display_string=Audit&amp;DYN_ARGS=TRUE&amp;VAR:ID1=527343&amp;VAR:RCODE=LMIN&amp;VAR:SDATE=20020999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ource_window.fat&amp;display_string=Audit&amp;DYN_ARGS=TRUE&amp;VAR:ID1=527343&amp;VAR:RCODE=LTTD&amp;VAR:SDATE=20071299&amp;VAR:FREQ=Quarterly&amp;VAR:RELITEM=RP&amp;VAR:CURRENCY=&amp;VAR:CURRSOURCE=EXSH","ARE&amp;VAR:NATFREQ=QUARTERLY&amp;VAR:RFIELD=FINALIZED&amp;VAR:DB_TYPE=&amp;VAR:UNITS=M&amp;window=popup&amp;width=450&amp;height=300&amp;START_MAXIMIZED=FALSE"}</definedName>
    <definedName name="_55_0_Table2_" hidden="1">#REF!</definedName>
    <definedName name="_550__FDSAUDITLINK__" hidden="1">{"fdsup://IBCentral/FAT Viewer?action=UPDATE&amp;creator=factset&amp;DOC_NAME=fat:reuters_qtrly_source_window.fat&amp;display_string=Audit&amp;DYN_ARGS=TRUE&amp;VAR:ID1=527343&amp;VAR:RCODE=LMIN&amp;VAR:SDATE=20020699&amp;VAR:FREQ=Quarterly&amp;VAR:RELITEM=RP&amp;VAR:CURRENCY=&amp;VAR:CURRSOURCE=EXSH","ARE&amp;VAR:NATFREQ=QUARTERLY&amp;VAR:RFIELD=FINALIZED&amp;VAR:DB_TYPE=&amp;VAR:UNITS=M&amp;window=popup&amp;width=450&amp;height=300&amp;START_MAXIMIZED=FALSE"}</definedName>
    <definedName name="_551__FDSAUDITLINK__" hidden="1">{"fdsup://IBCentral/FAT Viewer?action=UPDATE&amp;creator=factset&amp;DOC_NAME=fat:reuters_qtrly_source_window.fat&amp;display_string=Audit&amp;DYN_ARGS=TRUE&amp;VAR:ID1=527343&amp;VAR:RCODE=LMIN&amp;VAR:SDATE=20020399&amp;VAR:FREQ=Quarterly&amp;VAR:RELITEM=RP&amp;VAR:CURRENCY=&amp;VAR:CURRSOURCE=EXSH","ARE&amp;VAR:NATFREQ=QUARTERLY&amp;VAR:RFIELD=FINALIZED&amp;VAR:DB_TYPE=&amp;VAR:UNITS=M&amp;window=popup&amp;width=450&amp;height=300&amp;START_MAXIMIZED=FALSE"}</definedName>
    <definedName name="_552__FDSAUDITLINK__" hidden="1">{"fdsup://IBCentral/FAT Viewer?action=UPDATE&amp;creator=factset&amp;DOC_NAME=fat:reuters_qtrly_source_window.fat&amp;display_string=Audit&amp;DYN_ARGS=TRUE&amp;VAR:ID1=527343&amp;VAR:RCODE=LMIN&amp;VAR:SDATE=20011299&amp;VAR:FREQ=Quarterly&amp;VAR:RELITEM=RP&amp;VAR:CURRENCY=&amp;VAR:CURRSOURCE=EXSH","ARE&amp;VAR:NATFREQ=QUARTERLY&amp;VAR:RFIELD=FINALIZED&amp;VAR:DB_TYPE=&amp;VAR:UNITS=M&amp;window=popup&amp;width=450&amp;height=300&amp;START_MAXIMIZED=FALSE"}</definedName>
    <definedName name="_553__FDSAUDITLINK__" hidden="1">{"fdsup://IBCentral/FAT Viewer?action=UPDATE&amp;creator=factset&amp;DOC_NAME=fat:reuters_qtrly_source_window.fat&amp;display_string=Audit&amp;DYN_ARGS=TRUE&amp;VAR:ID1=527343&amp;VAR:RCODE=LMIN&amp;VAR:SDATE=20010999&amp;VAR:FREQ=Quarterly&amp;VAR:RELITEM=RP&amp;VAR:CURRENCY=&amp;VAR:CURRSOURCE=EXSH","ARE&amp;VAR:NATFREQ=QUARTERLY&amp;VAR:RFIELD=FINALIZED&amp;VAR:DB_TYPE=&amp;VAR:UNITS=M&amp;window=popup&amp;width=450&amp;height=300&amp;START_MAXIMIZED=FALSE"}</definedName>
    <definedName name="_554__FDSAUDITLINK__" hidden="1">{"fdsup://IBCentral/FAT Viewer?action=UPDATE&amp;creator=factset&amp;DOC_NAME=fat:reuters_qtrly_source_window.fat&amp;display_string=Audit&amp;DYN_ARGS=TRUE&amp;VAR:ID1=527343&amp;VAR:RCODE=LMIN&amp;VAR:SDATE=20010699&amp;VAR:FREQ=Quarterly&amp;VAR:RELITEM=RP&amp;VAR:CURRENCY=&amp;VAR:CURRSOURCE=EXSH","ARE&amp;VAR:NATFREQ=QUARTERLY&amp;VAR:RFIELD=FINALIZED&amp;VAR:DB_TYPE=&amp;VAR:UNITS=M&amp;window=popup&amp;width=450&amp;height=300&amp;START_MAXIMIZED=FALSE"}</definedName>
    <definedName name="_555__FDSAUDITLINK__" hidden="1">{"fdsup://IBCentral/FAT Viewer?action=UPDATE&amp;creator=factset&amp;DOC_NAME=fat:reuters_qtrly_source_window.fat&amp;display_string=Audit&amp;DYN_ARGS=TRUE&amp;VAR:ID1=527343&amp;VAR:RCODE=LMIN&amp;VAR:SDATE=20010399&amp;VAR:FREQ=Quarterly&amp;VAR:RELITEM=RP&amp;VAR:CURRENCY=&amp;VAR:CURRSOURCE=EXSH","ARE&amp;VAR:NATFREQ=QUARTERLY&amp;VAR:RFIELD=FINALIZED&amp;VAR:DB_TYPE=&amp;VAR:UNITS=M&amp;window=popup&amp;width=450&amp;height=300&amp;START_MAXIMIZED=FALSE"}</definedName>
    <definedName name="_556__FDSAUDITLINK__" hidden="1">{"fdsup://IBCentral/FAT Viewer?action=UPDATE&amp;creator=factset&amp;DOC_NAME=fat:reuters_qtrly_source_window.fat&amp;display_string=Audit&amp;DYN_ARGS=TRUE&amp;VAR:ID1=527343&amp;VAR:RCODE=LMIN&amp;VAR:SDATE=20001299&amp;VAR:FREQ=Quarterly&amp;VAR:RELITEM=RP&amp;VAR:CURRENCY=&amp;VAR:CURRSOURCE=EXSH","ARE&amp;VAR:NATFREQ=QUARTERLY&amp;VAR:RFIELD=FINALIZED&amp;VAR:DB_TYPE=&amp;VAR:UNITS=M&amp;window=popup&amp;width=450&amp;height=300&amp;START_MAXIMIZED=FALSE"}</definedName>
    <definedName name="_557__FDSAUDITLINK__" hidden="1">{"fdsup://IBCentral/FAT Viewer?action=UPDATE&amp;creator=factset&amp;DOC_NAME=fat:reuters_qtrly_source_window.fat&amp;display_string=Audit&amp;DYN_ARGS=TRUE&amp;VAR:ID1=527343&amp;VAR:RCODE=LMIN&amp;VAR:SDATE=20000999&amp;VAR:FREQ=Quarterly&amp;VAR:RELITEM=RP&amp;VAR:CURRENCY=&amp;VAR:CURRSOURCE=EXSH","ARE&amp;VAR:NATFREQ=QUARTERLY&amp;VAR:RFIELD=FINALIZED&amp;VAR:DB_TYPE=&amp;VAR:UNITS=M&amp;window=popup&amp;width=450&amp;height=300&amp;START_MAXIMIZED=FALSE"}</definedName>
    <definedName name="_558__FDSAUDITLINK__" hidden="1">{"fdsup://IBCentral/FAT Viewer?action=UPDATE&amp;creator=factset&amp;DOC_NAME=fat:reuters_qtrly_source_window.fat&amp;display_string=Audit&amp;DYN_ARGS=TRUE&amp;VAR:ID1=527343&amp;VAR:RCODE=LMIN&amp;VAR:SDATE=20000699&amp;VAR:FREQ=Quarterly&amp;VAR:RELITEM=RP&amp;VAR:CURRENCY=&amp;VAR:CURRSOURCE=EXSH","ARE&amp;VAR:NATFREQ=QUARTERLY&amp;VAR:RFIELD=FINALIZED&amp;VAR:DB_TYPE=&amp;VAR:UNITS=M&amp;window=popup&amp;width=450&amp;height=300&amp;START_MAXIMIZED=FALSE"}</definedName>
    <definedName name="_559__FDSAUDITLINK__" hidden="1">{"fdsup://IBCentral/FAT Viewer?action=UPDATE&amp;creator=factset&amp;DOC_NAME=fat:reuters_qtrly_source_window.fat&amp;display_string=Audit&amp;DYN_ARGS=TRUE&amp;VAR:ID1=527343&amp;VAR:RCODE=LMIN&amp;VAR:SDATE=20000399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ource_window.fat&amp;display_string=Audit&amp;DYN_ARGS=TRUE&amp;VAR:ID1=527343&amp;VAR:RCODE=LTTD&amp;VAR:SDATE=20070999&amp;VAR:FREQ=Quarterly&amp;VAR:RELITEM=RP&amp;VAR:CURRENCY=&amp;VAR:CURRSOURCE=EXSH","ARE&amp;VAR:NATFREQ=QUARTERLY&amp;VAR:RFIELD=FINALIZED&amp;VAR:DB_TYPE=&amp;VAR:UNITS=M&amp;window=popup&amp;width=450&amp;height=300&amp;START_MAXIMIZED=FALSE"}</definedName>
    <definedName name="_56_0_Table2_" hidden="1">#REF!</definedName>
    <definedName name="_560__FDSAUDITLINK__" hidden="1">{"fdsup://IBCentral/FAT Viewer?action=UPDATE&amp;creator=factset&amp;DOC_NAME=fat:reuters_qtrly_source_window.fat&amp;display_string=Audit&amp;DYN_ARGS=TRUE&amp;VAR:ID1=527343&amp;VAR:RCODE=LTTD&amp;VAR:SDATE=20100999&amp;VAR:FREQ=Quarterly&amp;VAR:RELITEM=RP&amp;VAR:CURRENCY=&amp;VAR:CURRSOURCE=EXSH","ARE&amp;VAR:NATFREQ=QUARTERLY&amp;VAR:RFIELD=FINALIZED&amp;VAR:DB_TYPE=&amp;VAR:UNITS=M&amp;window=popup&amp;width=450&amp;height=300&amp;START_MAXIMIZED=FALSE"}</definedName>
    <definedName name="_561__FDSAUDITLINK__" hidden="1">{"fdsup://IBCentral/FAT Viewer?action=UPDATE&amp;creator=factset&amp;DOC_NAME=fat:reuters_qtrly_source_window.fat&amp;display_string=Audit&amp;DYN_ARGS=TRUE&amp;VAR:ID1=527343&amp;VAR:RCODE=LTTD&amp;VAR:SDATE=20100699&amp;VAR:FREQ=Quarterly&amp;VAR:RELITEM=RP&amp;VAR:CURRENCY=&amp;VAR:CURRSOURCE=EXSH","ARE&amp;VAR:NATFREQ=QUARTERLY&amp;VAR:RFIELD=FINALIZED&amp;VAR:DB_TYPE=&amp;VAR:UNITS=M&amp;window=popup&amp;width=450&amp;height=300&amp;START_MAXIMIZED=FALSE"}</definedName>
    <definedName name="_562__FDSAUDITLINK__" hidden="1">{"fdsup://IBCentral/FAT Viewer?action=UPDATE&amp;creator=factset&amp;DOC_NAME=fat:reuters_qtrly_source_window.fat&amp;display_string=Audit&amp;DYN_ARGS=TRUE&amp;VAR:ID1=527343&amp;VAR:RCODE=LTTD&amp;VAR:SDATE=20100399&amp;VAR:FREQ=Quarterly&amp;VAR:RELITEM=RP&amp;VAR:CURRENCY=&amp;VAR:CURRSOURCE=EXSH","ARE&amp;VAR:NATFREQ=QUARTERLY&amp;VAR:RFIELD=FINALIZED&amp;VAR:DB_TYPE=&amp;VAR:UNITS=M&amp;window=popup&amp;width=450&amp;height=300&amp;START_MAXIMIZED=FALSE"}</definedName>
    <definedName name="_563__FDSAUDITLINK__" hidden="1">{"fdsup://IBCentral/FAT Viewer?action=UPDATE&amp;creator=factset&amp;DOC_NAME=fat:reuters_qtrly_source_window.fat&amp;display_string=Audit&amp;DYN_ARGS=TRUE&amp;VAR:ID1=527343&amp;VAR:RCODE=LTTD&amp;VAR:SDATE=20091299&amp;VAR:FREQ=Quarterly&amp;VAR:RELITEM=RP&amp;VAR:CURRENCY=&amp;VAR:CURRSOURCE=EXSH","ARE&amp;VAR:NATFREQ=QUARTERLY&amp;VAR:RFIELD=FINALIZED&amp;VAR:DB_TYPE=&amp;VAR:UNITS=M&amp;window=popup&amp;width=450&amp;height=300&amp;START_MAXIMIZED=FALSE"}</definedName>
    <definedName name="_564__FDSAUDITLINK__" hidden="1">{"fdsup://IBCentral/FAT Viewer?action=UPDATE&amp;creator=factset&amp;DOC_NAME=fat:reuters_qtrly_source_window.fat&amp;display_string=Audit&amp;DYN_ARGS=TRUE&amp;VAR:ID1=527343&amp;VAR:RCODE=LTTD&amp;VAR:SDATE=20090999&amp;VAR:FREQ=Quarterly&amp;VAR:RELITEM=RP&amp;VAR:CURRENCY=&amp;VAR:CURRSOURCE=EXSH","ARE&amp;VAR:NATFREQ=QUARTERLY&amp;VAR:RFIELD=FINALIZED&amp;VAR:DB_TYPE=&amp;VAR:UNITS=M&amp;window=popup&amp;width=450&amp;height=300&amp;START_MAXIMIZED=FALSE"}</definedName>
    <definedName name="_565__FDSAUDITLINK__" hidden="1">{"fdsup://IBCentral/FAT Viewer?action=UPDATE&amp;creator=factset&amp;DOC_NAME=fat:reuters_qtrly_source_window.fat&amp;display_string=Audit&amp;DYN_ARGS=TRUE&amp;VAR:ID1=527343&amp;VAR:RCODE=LTTD&amp;VAR:SDATE=20090699&amp;VAR:FREQ=Quarterly&amp;VAR:RELITEM=RP&amp;VAR:CURRENCY=&amp;VAR:CURRSOURCE=EXSH","ARE&amp;VAR:NATFREQ=QUARTERLY&amp;VAR:RFIELD=FINALIZED&amp;VAR:DB_TYPE=&amp;VAR:UNITS=M&amp;window=popup&amp;width=450&amp;height=300&amp;START_MAXIMIZED=FALSE"}</definedName>
    <definedName name="_566__FDSAUDITLINK__" hidden="1">{"fdsup://IBCentral/FAT Viewer?action=UPDATE&amp;creator=factset&amp;DOC_NAME=fat:reuters_qtrly_source_window.fat&amp;display_string=Audit&amp;DYN_ARGS=TRUE&amp;VAR:ID1=527343&amp;VAR:RCODE=LTTD&amp;VAR:SDATE=20090399&amp;VAR:FREQ=Quarterly&amp;VAR:RELITEM=RP&amp;VAR:CURRENCY=&amp;VAR:CURRSOURCE=EXSH","ARE&amp;VAR:NATFREQ=QUARTERLY&amp;VAR:RFIELD=FINALIZED&amp;VAR:DB_TYPE=&amp;VAR:UNITS=M&amp;window=popup&amp;width=450&amp;height=300&amp;START_MAXIMIZED=FALSE"}</definedName>
    <definedName name="_567__FDSAUDITLINK__" hidden="1">{"fdsup://IBCentral/FAT Viewer?action=UPDATE&amp;creator=factset&amp;DOC_NAME=fat:reuters_qtrly_source_window.fat&amp;display_string=Audit&amp;DYN_ARGS=TRUE&amp;VAR:ID1=527343&amp;VAR:RCODE=LTTD&amp;VAR:SDATE=20081299&amp;VAR:FREQ=Quarterly&amp;VAR:RELITEM=RP&amp;VAR:CURRENCY=&amp;VAR:CURRSOURCE=EXSH","ARE&amp;VAR:NATFREQ=QUARTERLY&amp;VAR:RFIELD=FINALIZED&amp;VAR:DB_TYPE=&amp;VAR:UNITS=M&amp;window=popup&amp;width=450&amp;height=300&amp;START_MAXIMIZED=FALSE"}</definedName>
    <definedName name="_568__FDSAUDITLINK__" hidden="1">{"fdsup://IBCentral/FAT Viewer?action=UPDATE&amp;creator=factset&amp;DOC_NAME=fat:reuters_qtrly_source_window.fat&amp;display_string=Audit&amp;DYN_ARGS=TRUE&amp;VAR:ID1=527343&amp;VAR:RCODE=LTTD&amp;VAR:SDATE=20080999&amp;VAR:FREQ=Quarterly&amp;VAR:RELITEM=RP&amp;VAR:CURRENCY=&amp;VAR:CURRSOURCE=EXSH","ARE&amp;VAR:NATFREQ=QUARTERLY&amp;VAR:RFIELD=FINALIZED&amp;VAR:DB_TYPE=&amp;VAR:UNITS=M&amp;window=popup&amp;width=450&amp;height=300&amp;START_MAXIMIZED=FALSE"}</definedName>
    <definedName name="_569__FDSAUDITLINK__" hidden="1">{"fdsup://IBCentral/FAT Viewer?action=UPDATE&amp;creator=factset&amp;DOC_NAME=fat:reuters_qtrly_source_window.fat&amp;display_string=Audit&amp;DYN_ARGS=TRUE&amp;VAR:ID1=527343&amp;VAR:RCODE=LTTD&amp;VAR:SDATE=20080699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ource_window.fat&amp;display_string=Audit&amp;DYN_ARGS=TRUE&amp;VAR:ID1=527343&amp;VAR:RCODE=LTTD&amp;VAR:SDATE=20070699&amp;VAR:FREQ=Quarterly&amp;VAR:RELITEM=RP&amp;VAR:CURRENCY=&amp;VAR:CURRSOURCE=EXSH","ARE&amp;VAR:NATFREQ=QUARTERLY&amp;VAR:RFIELD=FINALIZED&amp;VAR:DB_TYPE=&amp;VAR:UNITS=M&amp;window=popup&amp;width=450&amp;height=300&amp;START_MAXIMIZED=FALSE"}</definedName>
    <definedName name="_57_0_Table2_" hidden="1">#REF!</definedName>
    <definedName name="_570__FDSAUDITLINK__" hidden="1">{"fdsup://IBCentral/FAT Viewer?action=UPDATE&amp;creator=factset&amp;DOC_NAME=fat:reuters_qtrly_source_window.fat&amp;display_string=Audit&amp;DYN_ARGS=TRUE&amp;VAR:ID1=527343&amp;VAR:RCODE=LTTD&amp;VAR:SDATE=20080399&amp;VAR:FREQ=Quarterly&amp;VAR:RELITEM=RP&amp;VAR:CURRENCY=&amp;VAR:CURRSOURCE=EXSH","ARE&amp;VAR:NATFREQ=QUARTERLY&amp;VAR:RFIELD=FINALIZED&amp;VAR:DB_TYPE=&amp;VAR:UNITS=M&amp;window=popup&amp;width=450&amp;height=300&amp;START_MAXIMIZED=FALSE"}</definedName>
    <definedName name="_571__FDSAUDITLINK__" hidden="1">{"fdsup://IBCentral/FAT Viewer?action=UPDATE&amp;creator=factset&amp;DOC_NAME=fat:reuters_qtrly_source_window.fat&amp;display_string=Audit&amp;DYN_ARGS=TRUE&amp;VAR:ID1=527343&amp;VAR:RCODE=LTTD&amp;VAR:SDATE=20071299&amp;VAR:FREQ=Quarterly&amp;VAR:RELITEM=RP&amp;VAR:CURRENCY=&amp;VAR:CURRSOURCE=EXSH","ARE&amp;VAR:NATFREQ=QUARTERLY&amp;VAR:RFIELD=FINALIZED&amp;VAR:DB_TYPE=&amp;VAR:UNITS=M&amp;window=popup&amp;width=450&amp;height=300&amp;START_MAXIMIZED=FALSE"}</definedName>
    <definedName name="_572__FDSAUDITLINK__" hidden="1">{"fdsup://IBCentral/FAT Viewer?action=UPDATE&amp;creator=factset&amp;DOC_NAME=fat:reuters_qtrly_source_window.fat&amp;display_string=Audit&amp;DYN_ARGS=TRUE&amp;VAR:ID1=527343&amp;VAR:RCODE=LTTD&amp;VAR:SDATE=20070999&amp;VAR:FREQ=Quarterly&amp;VAR:RELITEM=RP&amp;VAR:CURRENCY=&amp;VAR:CURRSOURCE=EXSH","ARE&amp;VAR:NATFREQ=QUARTERLY&amp;VAR:RFIELD=FINALIZED&amp;VAR:DB_TYPE=&amp;VAR:UNITS=M&amp;window=popup&amp;width=450&amp;height=300&amp;START_MAXIMIZED=FALSE"}</definedName>
    <definedName name="_573__FDSAUDITLINK__" hidden="1">{"fdsup://IBCentral/FAT Viewer?action=UPDATE&amp;creator=factset&amp;DOC_NAME=fat:reuters_qtrly_source_window.fat&amp;display_string=Audit&amp;DYN_ARGS=TRUE&amp;VAR:ID1=527343&amp;VAR:RCODE=LTTD&amp;VAR:SDATE=20070699&amp;VAR:FREQ=Quarterly&amp;VAR:RELITEM=RP&amp;VAR:CURRENCY=&amp;VAR:CURRSOURCE=EXSH","ARE&amp;VAR:NATFREQ=QUARTERLY&amp;VAR:RFIELD=FINALIZED&amp;VAR:DB_TYPE=&amp;VAR:UNITS=M&amp;window=popup&amp;width=450&amp;height=300&amp;START_MAXIMIZED=FALSE"}</definedName>
    <definedName name="_574__FDSAUDITLINK__" hidden="1">{"fdsup://IBCentral/FAT Viewer?action=UPDATE&amp;creator=factset&amp;DOC_NAME=fat:reuters_qtrly_source_window.fat&amp;display_string=Audit&amp;DYN_ARGS=TRUE&amp;VAR:ID1=527343&amp;VAR:RCODE=LTTD&amp;VAR:SDATE=20070399&amp;VAR:FREQ=Quarterly&amp;VAR:RELITEM=RP&amp;VAR:CURRENCY=&amp;VAR:CURRSOURCE=EXSH","ARE&amp;VAR:NATFREQ=QUARTERLY&amp;VAR:RFIELD=FINALIZED&amp;VAR:DB_TYPE=&amp;VAR:UNITS=M&amp;window=popup&amp;width=450&amp;height=300&amp;START_MAXIMIZED=FALSE"}</definedName>
    <definedName name="_575__FDSAUDITLINK__" hidden="1">{"fdsup://IBCentral/FAT Viewer?action=UPDATE&amp;creator=factset&amp;DOC_NAME=fat:reuters_qtrly_source_window.fat&amp;display_string=Audit&amp;DYN_ARGS=TRUE&amp;VAR:ID1=527343&amp;VAR:RCODE=LTTD&amp;VAR:SDATE=20061299&amp;VAR:FREQ=Quarterly&amp;VAR:RELITEM=RP&amp;VAR:CURRENCY=&amp;VAR:CURRSOURCE=EXSH","ARE&amp;VAR:NATFREQ=QUARTERLY&amp;VAR:RFIELD=FINALIZED&amp;VAR:DB_TYPE=&amp;VAR:UNITS=M&amp;window=popup&amp;width=450&amp;height=300&amp;START_MAXIMIZED=FALSE"}</definedName>
    <definedName name="_576__FDSAUDITLINK__" hidden="1">{"fdsup://IBCentral/FAT Viewer?action=UPDATE&amp;creator=factset&amp;DOC_NAME=fat:reuters_qtrly_source_window.fat&amp;display_string=Audit&amp;DYN_ARGS=TRUE&amp;VAR:ID1=527343&amp;VAR:RCODE=LTTD&amp;VAR:SDATE=20060999&amp;VAR:FREQ=Quarterly&amp;VAR:RELITEM=RP&amp;VAR:CURRENCY=&amp;VAR:CURRSOURCE=EXSH","ARE&amp;VAR:NATFREQ=QUARTERLY&amp;VAR:RFIELD=FINALIZED&amp;VAR:DB_TYPE=&amp;VAR:UNITS=M&amp;window=popup&amp;width=450&amp;height=300&amp;START_MAXIMIZED=FALSE"}</definedName>
    <definedName name="_577__FDSAUDITLINK__" hidden="1">{"fdsup://IBCentral/FAT Viewer?action=UPDATE&amp;creator=factset&amp;DOC_NAME=fat:reuters_qtrly_source_window.fat&amp;display_string=Audit&amp;DYN_ARGS=TRUE&amp;VAR:ID1=527343&amp;VAR:RCODE=LTTD&amp;VAR:SDATE=20060699&amp;VAR:FREQ=Quarterly&amp;VAR:RELITEM=RP&amp;VAR:CURRENCY=&amp;VAR:CURRSOURCE=EXSH","ARE&amp;VAR:NATFREQ=QUARTERLY&amp;VAR:RFIELD=FINALIZED&amp;VAR:DB_TYPE=&amp;VAR:UNITS=M&amp;window=popup&amp;width=450&amp;height=300&amp;START_MAXIMIZED=FALSE"}</definedName>
    <definedName name="_578__FDSAUDITLINK__" hidden="1">{"fdsup://IBCentral/FAT Viewer?action=UPDATE&amp;creator=factset&amp;DOC_NAME=fat:reuters_qtrly_source_window.fat&amp;display_string=Audit&amp;DYN_ARGS=TRUE&amp;VAR:ID1=527343&amp;VAR:RCODE=LTTD&amp;VAR:SDATE=20060399&amp;VAR:FREQ=Quarterly&amp;VAR:RELITEM=RP&amp;VAR:CURRENCY=&amp;VAR:CURRSOURCE=EXSH","ARE&amp;VAR:NATFREQ=QUARTERLY&amp;VAR:RFIELD=FINALIZED&amp;VAR:DB_TYPE=&amp;VAR:UNITS=M&amp;window=popup&amp;width=450&amp;height=300&amp;START_MAXIMIZED=FALSE"}</definedName>
    <definedName name="_579__FDSAUDITLINK__" hidden="1">{"fdsup://IBCentral/FAT Viewer?action=UPDATE&amp;creator=factset&amp;DOC_NAME=fat:reuters_qtrly_source_window.fat&amp;display_string=Audit&amp;DYN_ARGS=TRUE&amp;VAR:ID1=527343&amp;VAR:RCODE=LTTD&amp;VAR:SDATE=20051299&amp;VAR:FREQ=Quarterly&amp;VAR:RELITEM=RP&amp;VAR:CURRENCY=&amp;VAR:CURRSOURCE=EXSH","ARE&amp;VAR:NATFREQ=QUARTERLY&amp;VAR:RFIELD=FINALIZED&amp;VAR:DB_TYPE=&amp;VAR:UNITS=M&amp;window=popup&amp;width=450&amp;height=300&amp;START_MAXIMIZED=FALSE"}</definedName>
    <definedName name="_58__FDSAUDITLINK__" hidden="1">{"fdsup://IBCentral/FAT Viewer?action=UPDATE&amp;creator=factset&amp;DOC_NAME=fat:reuters_qtrly_source_window.fat&amp;display_string=Audit&amp;DYN_ARGS=TRUE&amp;VAR:ID1=527343&amp;VAR:RCODE=LTTD&amp;VAR:SDATE=20070399&amp;VAR:FREQ=Quarterly&amp;VAR:RELITEM=RP&amp;VAR:CURRENCY=&amp;VAR:CURRSOURCE=EXSH","ARE&amp;VAR:NATFREQ=QUARTERLY&amp;VAR:RFIELD=FINALIZED&amp;VAR:DB_TYPE=&amp;VAR:UNITS=M&amp;window=popup&amp;width=450&amp;height=300&amp;START_MAXIMIZED=FALSE"}</definedName>
    <definedName name="_580__FDSAUDITLINK__" hidden="1">{"fdsup://IBCentral/FAT Viewer?action=UPDATE&amp;creator=factset&amp;DOC_NAME=fat:reuters_qtrly_source_window.fat&amp;display_string=Audit&amp;DYN_ARGS=TRUE&amp;VAR:ID1=527343&amp;VAR:RCODE=LTTD&amp;VAR:SDATE=20050999&amp;VAR:FREQ=Quarterly&amp;VAR:RELITEM=RP&amp;VAR:CURRENCY=&amp;VAR:CURRSOURCE=EXSH","ARE&amp;VAR:NATFREQ=QUARTERLY&amp;VAR:RFIELD=FINALIZED&amp;VAR:DB_TYPE=&amp;VAR:UNITS=M&amp;window=popup&amp;width=450&amp;height=300&amp;START_MAXIMIZED=FALSE"}</definedName>
    <definedName name="_581__FDSAUDITLINK__" hidden="1">{"fdsup://IBCentral/FAT Viewer?action=UPDATE&amp;creator=factset&amp;DOC_NAME=fat:reuters_qtrly_source_window.fat&amp;display_string=Audit&amp;DYN_ARGS=TRUE&amp;VAR:ID1=527343&amp;VAR:RCODE=LTTD&amp;VAR:SDATE=20050699&amp;VAR:FREQ=Quarterly&amp;VAR:RELITEM=RP&amp;VAR:CURRENCY=&amp;VAR:CURRSOURCE=EXSH","ARE&amp;VAR:NATFREQ=QUARTERLY&amp;VAR:RFIELD=FINALIZED&amp;VAR:DB_TYPE=&amp;VAR:UNITS=M&amp;window=popup&amp;width=450&amp;height=300&amp;START_MAXIMIZED=FALSE"}</definedName>
    <definedName name="_582__FDSAUDITLINK__" hidden="1">{"fdsup://IBCentral/FAT Viewer?action=UPDATE&amp;creator=factset&amp;DOC_NAME=fat:reuters_qtrly_source_window.fat&amp;display_string=Audit&amp;DYN_ARGS=TRUE&amp;VAR:ID1=527343&amp;VAR:RCODE=LTTD&amp;VAR:SDATE=20050399&amp;VAR:FREQ=Quarterly&amp;VAR:RELITEM=RP&amp;VAR:CURRENCY=&amp;VAR:CURRSOURCE=EXSH","ARE&amp;VAR:NATFREQ=QUARTERLY&amp;VAR:RFIELD=FINALIZED&amp;VAR:DB_TYPE=&amp;VAR:UNITS=M&amp;window=popup&amp;width=450&amp;height=300&amp;START_MAXIMIZED=FALSE"}</definedName>
    <definedName name="_583__FDSAUDITLINK__" hidden="1">{"fdsup://IBCentral/FAT Viewer?action=UPDATE&amp;creator=factset&amp;DOC_NAME=fat:reuters_qtrly_source_window.fat&amp;display_string=Audit&amp;DYN_ARGS=TRUE&amp;VAR:ID1=527343&amp;VAR:RCODE=LTTD&amp;VAR:SDATE=20041299&amp;VAR:FREQ=Quarterly&amp;VAR:RELITEM=RP&amp;VAR:CURRENCY=&amp;VAR:CURRSOURCE=EXSH","ARE&amp;VAR:NATFREQ=QUARTERLY&amp;VAR:RFIELD=FINALIZED&amp;VAR:DB_TYPE=&amp;VAR:UNITS=M&amp;window=popup&amp;width=450&amp;height=300&amp;START_MAXIMIZED=FALSE"}</definedName>
    <definedName name="_584__FDSAUDITLINK__" hidden="1">{"fdsup://IBCentral/FAT Viewer?action=UPDATE&amp;creator=factset&amp;DOC_NAME=fat:reuters_qtrly_source_window.fat&amp;display_string=Audit&amp;DYN_ARGS=TRUE&amp;VAR:ID1=527343&amp;VAR:RCODE=LTTD&amp;VAR:SDATE=20040999&amp;VAR:FREQ=Quarterly&amp;VAR:RELITEM=RP&amp;VAR:CURRENCY=&amp;VAR:CURRSOURCE=EXSH","ARE&amp;VAR:NATFREQ=QUARTERLY&amp;VAR:RFIELD=FINALIZED&amp;VAR:DB_TYPE=&amp;VAR:UNITS=M&amp;window=popup&amp;width=450&amp;height=300&amp;START_MAXIMIZED=FALSE"}</definedName>
    <definedName name="_585__FDSAUDITLINK__" hidden="1">{"fdsup://IBCentral/FAT Viewer?action=UPDATE&amp;creator=factset&amp;DOC_NAME=fat:reuters_qtrly_source_window.fat&amp;display_string=Audit&amp;DYN_ARGS=TRUE&amp;VAR:ID1=527343&amp;VAR:RCODE=LTTD&amp;VAR:SDATE=20040699&amp;VAR:FREQ=Quarterly&amp;VAR:RELITEM=RP&amp;VAR:CURRENCY=&amp;VAR:CURRSOURCE=EXSH","ARE&amp;VAR:NATFREQ=QUARTERLY&amp;VAR:RFIELD=FINALIZED&amp;VAR:DB_TYPE=&amp;VAR:UNITS=M&amp;window=popup&amp;width=450&amp;height=300&amp;START_MAXIMIZED=FALSE"}</definedName>
    <definedName name="_586__FDSAUDITLINK__" hidden="1">{"fdsup://IBCentral/FAT Viewer?action=UPDATE&amp;creator=factset&amp;DOC_NAME=fat:reuters_qtrly_source_window.fat&amp;display_string=Audit&amp;DYN_ARGS=TRUE&amp;VAR:ID1=527343&amp;VAR:RCODE=LTTD&amp;VAR:SDATE=20040399&amp;VAR:FREQ=Quarterly&amp;VAR:RELITEM=RP&amp;VAR:CURRENCY=&amp;VAR:CURRSOURCE=EXSH","ARE&amp;VAR:NATFREQ=QUARTERLY&amp;VAR:RFIELD=FINALIZED&amp;VAR:DB_TYPE=&amp;VAR:UNITS=M&amp;window=popup&amp;width=450&amp;height=300&amp;START_MAXIMIZED=FALSE"}</definedName>
    <definedName name="_587__FDSAUDITLINK__" hidden="1">{"fdsup://IBCentral/FAT Viewer?action=UPDATE&amp;creator=factset&amp;DOC_NAME=fat:reuters_qtrly_source_window.fat&amp;display_string=Audit&amp;DYN_ARGS=TRUE&amp;VAR:ID1=527343&amp;VAR:RCODE=LTTD&amp;VAR:SDATE=20031299&amp;VAR:FREQ=Quarterly&amp;VAR:RELITEM=RP&amp;VAR:CURRENCY=&amp;VAR:CURRSOURCE=EXSH","ARE&amp;VAR:NATFREQ=QUARTERLY&amp;VAR:RFIELD=FINALIZED&amp;VAR:DB_TYPE=&amp;VAR:UNITS=M&amp;window=popup&amp;width=450&amp;height=300&amp;START_MAXIMIZED=FALSE"}</definedName>
    <definedName name="_588__FDSAUDITLINK__" hidden="1">{"fdsup://IBCentral/FAT Viewer?action=UPDATE&amp;creator=factset&amp;DOC_NAME=fat:reuters_qtrly_source_window.fat&amp;display_string=Audit&amp;DYN_ARGS=TRUE&amp;VAR:ID1=527343&amp;VAR:RCODE=LTTD&amp;VAR:SDATE=20030999&amp;VAR:FREQ=Quarterly&amp;VAR:RELITEM=RP&amp;VAR:CURRENCY=&amp;VAR:CURRSOURCE=EXSH","ARE&amp;VAR:NATFREQ=QUARTERLY&amp;VAR:RFIELD=FINALIZED&amp;VAR:DB_TYPE=&amp;VAR:UNITS=M&amp;window=popup&amp;width=450&amp;height=300&amp;START_MAXIMIZED=FALSE"}</definedName>
    <definedName name="_589__FDSAUDITLINK__" hidden="1">{"fdsup://IBCentral/FAT Viewer?action=UPDATE&amp;creator=factset&amp;DOC_NAME=fat:reuters_qtrly_source_window.fat&amp;display_string=Audit&amp;DYN_ARGS=TRUE&amp;VAR:ID1=527343&amp;VAR:RCODE=LTTD&amp;VAR:SDATE=20030699&amp;VAR:FREQ=Quarterly&amp;VAR:RELITEM=RP&amp;VAR:CURRENCY=&amp;VAR:CURRSOURCE=EXSH","ARE&amp;VAR:NATFREQ=QUARTERLY&amp;VAR:RFIELD=FINALIZED&amp;VAR:DB_TYPE=&amp;VAR:UNITS=M&amp;window=popup&amp;width=450&amp;height=300&amp;START_MAXIMIZED=FALSE"}</definedName>
    <definedName name="_59__FDSAUDITLINK__" hidden="1">{"fdsup://IBCentral/FAT Viewer?action=UPDATE&amp;creator=factset&amp;DOC_NAME=fat:reuters_qtrly_source_window.fat&amp;display_string=Audit&amp;DYN_ARGS=TRUE&amp;VAR:ID1=527343&amp;VAR:RCODE=LTTD&amp;VAR:SDATE=20061299&amp;VAR:FREQ=Quarterly&amp;VAR:RELITEM=RP&amp;VAR:CURRENCY=&amp;VAR:CURRSOURCE=EXSH","ARE&amp;VAR:NATFREQ=QUARTERLY&amp;VAR:RFIELD=FINALIZED&amp;VAR:DB_TYPE=&amp;VAR:UNITS=M&amp;window=popup&amp;width=450&amp;height=300&amp;START_MAXIMIZED=FALSE"}</definedName>
    <definedName name="_590__FDSAUDITLINK__" hidden="1">{"fdsup://IBCentral/FAT Viewer?action=UPDATE&amp;creator=factset&amp;DOC_NAME=fat:reuters_qtrly_source_window.fat&amp;display_string=Audit&amp;DYN_ARGS=TRUE&amp;VAR:ID1=527343&amp;VAR:RCODE=LTTD&amp;VAR:SDATE=20030399&amp;VAR:FREQ=Quarterly&amp;VAR:RELITEM=RP&amp;VAR:CURRENCY=&amp;VAR:CURRSOURCE=EXSH","ARE&amp;VAR:NATFREQ=QUARTERLY&amp;VAR:RFIELD=FINALIZED&amp;VAR:DB_TYPE=&amp;VAR:UNITS=M&amp;window=popup&amp;width=450&amp;height=300&amp;START_MAXIMIZED=FALSE"}</definedName>
    <definedName name="_591__FDSAUDITLINK__" hidden="1">{"fdsup://IBCentral/FAT Viewer?action=UPDATE&amp;creator=factset&amp;DOC_NAME=fat:reuters_qtrly_source_window.fat&amp;display_string=Audit&amp;DYN_ARGS=TRUE&amp;VAR:ID1=527343&amp;VAR:RCODE=LTTD&amp;VAR:SDATE=20021299&amp;VAR:FREQ=Quarterly&amp;VAR:RELITEM=RP&amp;VAR:CURRENCY=&amp;VAR:CURRSOURCE=EXSH","ARE&amp;VAR:NATFREQ=QUARTERLY&amp;VAR:RFIELD=FINALIZED&amp;VAR:DB_TYPE=&amp;VAR:UNITS=M&amp;window=popup&amp;width=450&amp;height=300&amp;START_MAXIMIZED=FALSE"}</definedName>
    <definedName name="_592__FDSAUDITLINK__" hidden="1">{"fdsup://IBCentral/FAT Viewer?action=UPDATE&amp;creator=factset&amp;DOC_NAME=fat:reuters_qtrly_source_window.fat&amp;display_string=Audit&amp;DYN_ARGS=TRUE&amp;VAR:ID1=527343&amp;VAR:RCODE=LTTD&amp;VAR:SDATE=20020999&amp;VAR:FREQ=Quarterly&amp;VAR:RELITEM=RP&amp;VAR:CURRENCY=&amp;VAR:CURRSOURCE=EXSH","ARE&amp;VAR:NATFREQ=QUARTERLY&amp;VAR:RFIELD=FINALIZED&amp;VAR:DB_TYPE=&amp;VAR:UNITS=M&amp;window=popup&amp;width=450&amp;height=300&amp;START_MAXIMIZED=FALSE"}</definedName>
    <definedName name="_593__FDSAUDITLINK__" hidden="1">{"fdsup://IBCentral/FAT Viewer?action=UPDATE&amp;creator=factset&amp;DOC_NAME=fat:reuters_qtrly_source_window.fat&amp;display_string=Audit&amp;DYN_ARGS=TRUE&amp;VAR:ID1=527343&amp;VAR:RCODE=LTTD&amp;VAR:SDATE=20020699&amp;VAR:FREQ=Quarterly&amp;VAR:RELITEM=RP&amp;VAR:CURRENCY=&amp;VAR:CURRSOURCE=EXSH","ARE&amp;VAR:NATFREQ=QUARTERLY&amp;VAR:RFIELD=FINALIZED&amp;VAR:DB_TYPE=&amp;VAR:UNITS=M&amp;window=popup&amp;width=450&amp;height=300&amp;START_MAXIMIZED=FALSE"}</definedName>
    <definedName name="_594__FDSAUDITLINK__" hidden="1">{"fdsup://IBCentral/FAT Viewer?action=UPDATE&amp;creator=factset&amp;DOC_NAME=fat:reuters_qtrly_source_window.fat&amp;display_string=Audit&amp;DYN_ARGS=TRUE&amp;VAR:ID1=527343&amp;VAR:RCODE=LTTD&amp;VAR:SDATE=20020399&amp;VAR:FREQ=Quarterly&amp;VAR:RELITEM=RP&amp;VAR:CURRENCY=&amp;VAR:CURRSOURCE=EXSH","ARE&amp;VAR:NATFREQ=QUARTERLY&amp;VAR:RFIELD=FINALIZED&amp;VAR:DB_TYPE=&amp;VAR:UNITS=M&amp;window=popup&amp;width=450&amp;height=300&amp;START_MAXIMIZED=FALSE"}</definedName>
    <definedName name="_595__FDSAUDITLINK__" hidden="1">{"fdsup://IBCentral/FAT Viewer?action=UPDATE&amp;creator=factset&amp;DOC_NAME=fat:reuters_qtrly_source_window.fat&amp;display_string=Audit&amp;DYN_ARGS=TRUE&amp;VAR:ID1=527343&amp;VAR:RCODE=LTTD&amp;VAR:SDATE=20011299&amp;VAR:FREQ=Quarterly&amp;VAR:RELITEM=RP&amp;VAR:CURRENCY=&amp;VAR:CURRSOURCE=EXSH","ARE&amp;VAR:NATFREQ=QUARTERLY&amp;VAR:RFIELD=FINALIZED&amp;VAR:DB_TYPE=&amp;VAR:UNITS=M&amp;window=popup&amp;width=450&amp;height=300&amp;START_MAXIMIZED=FALSE"}</definedName>
    <definedName name="_596__FDSAUDITLINK__" hidden="1">{"fdsup://IBCentral/FAT Viewer?action=UPDATE&amp;creator=factset&amp;DOC_NAME=fat:reuters_qtrly_source_window.fat&amp;display_string=Audit&amp;DYN_ARGS=TRUE&amp;VAR:ID1=527343&amp;VAR:RCODE=LTTD&amp;VAR:SDATE=20010999&amp;VAR:FREQ=Quarterly&amp;VAR:RELITEM=RP&amp;VAR:CURRENCY=&amp;VAR:CURRSOURCE=EXSH","ARE&amp;VAR:NATFREQ=QUARTERLY&amp;VAR:RFIELD=FINALIZED&amp;VAR:DB_TYPE=&amp;VAR:UNITS=M&amp;window=popup&amp;width=450&amp;height=300&amp;START_MAXIMIZED=FALSE"}</definedName>
    <definedName name="_597__FDSAUDITLINK__" hidden="1">{"fdsup://IBCentral/FAT Viewer?action=UPDATE&amp;creator=factset&amp;DOC_NAME=fat:reuters_qtrly_source_window.fat&amp;display_string=Audit&amp;DYN_ARGS=TRUE&amp;VAR:ID1=527343&amp;VAR:RCODE=LTTD&amp;VAR:SDATE=20010699&amp;VAR:FREQ=Quarterly&amp;VAR:RELITEM=RP&amp;VAR:CURRENCY=&amp;VAR:CURRSOURCE=EXSH","ARE&amp;VAR:NATFREQ=QUARTERLY&amp;VAR:RFIELD=FINALIZED&amp;VAR:DB_TYPE=&amp;VAR:UNITS=M&amp;window=popup&amp;width=450&amp;height=300&amp;START_MAXIMIZED=FALSE"}</definedName>
    <definedName name="_598__FDSAUDITLINK__" hidden="1">{"fdsup://IBCentral/FAT Viewer?action=UPDATE&amp;creator=factset&amp;DOC_NAME=fat:reuters_qtrly_source_window.fat&amp;display_string=Audit&amp;DYN_ARGS=TRUE&amp;VAR:ID1=527343&amp;VAR:RCODE=LTTD&amp;VAR:SDATE=20010399&amp;VAR:FREQ=Quarterly&amp;VAR:RELITEM=RP&amp;VAR:CURRENCY=&amp;VAR:CURRSOURCE=EXSH","ARE&amp;VAR:NATFREQ=QUARTERLY&amp;VAR:RFIELD=FINALIZED&amp;VAR:DB_TYPE=&amp;VAR:UNITS=M&amp;window=popup&amp;width=450&amp;height=300&amp;START_MAXIMIZED=FALSE"}</definedName>
    <definedName name="_599__FDSAUDITLINK__" hidden="1">{"fdsup://IBCentral/FAT Viewer?action=UPDATE&amp;creator=factset&amp;DOC_NAME=fat:reuters_qtrly_source_window.fat&amp;display_string=Audit&amp;DYN_ARGS=TRUE&amp;VAR:ID1=527343&amp;VAR:RCODE=LTTD&amp;VAR:SDATE=20001299&amp;VAR:FREQ=Quarterly&amp;VAR:RELITEM=RP&amp;VAR:CURRENCY=&amp;VAR:CURRSOURCE=EXSH","ARE&amp;VAR:NATFREQ=QUARTERLY&amp;VAR:RFIELD=FINALIZED&amp;VAR:DB_TYPE=&amp;VAR:UNITS=M&amp;window=popup&amp;width=450&amp;height=300&amp;START_MAXIMIZED=FALSE"}</definedName>
    <definedName name="_6__123Graph_BMKT_MONTH" hidden="1">[6]SALES!#REF!</definedName>
    <definedName name="_6__123Graph_LBL_AMKT_YTD" hidden="1">[6]SALES!#REF!</definedName>
    <definedName name="_6__FDSAUDITLINK__" hidden="1">{"fdsup://IBCentral/FAT Viewer?action=UPDATE&amp;creator=factset&amp;DOC_NAME=fat:reuters_qtrly_source_window.fat&amp;display_string=Audit&amp;DYN_ARGS=TRUE&amp;VAR:ID1=527343&amp;VAR:RCODE=LMIN&amp;VAR:SDATE=20090699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ource_window.fat&amp;display_string=Audit&amp;DYN_ARGS=TRUE&amp;VAR:ID1=527343&amp;VAR:RCODE=LTTD&amp;VAR:SDATE=20060999&amp;VAR:FREQ=Quarterly&amp;VAR:RELITEM=RP&amp;VAR:CURRENCY=&amp;VAR:CURRSOURCE=EXSH","ARE&amp;VAR:NATFREQ=QUARTERLY&amp;VAR:RFIELD=FINALIZED&amp;VAR:DB_TYPE=&amp;VAR:UNITS=M&amp;window=popup&amp;width=450&amp;height=300&amp;START_MAXIMIZED=FALSE"}</definedName>
    <definedName name="_600__FDSAUDITLINK__" hidden="1">{"fdsup://IBCentral/FAT Viewer?action=UPDATE&amp;creator=factset&amp;DOC_NAME=fat:reuters_qtrly_source_window.fat&amp;display_string=Audit&amp;DYN_ARGS=TRUE&amp;VAR:ID1=527343&amp;VAR:RCODE=LTTD&amp;VAR:SDATE=20000999&amp;VAR:FREQ=Quarterly&amp;VAR:RELITEM=RP&amp;VAR:CURRENCY=&amp;VAR:CURRSOURCE=EXSH","ARE&amp;VAR:NATFREQ=QUARTERLY&amp;VAR:RFIELD=FINALIZED&amp;VAR:DB_TYPE=&amp;VAR:UNITS=M&amp;window=popup&amp;width=450&amp;height=300&amp;START_MAXIMIZED=FALSE"}</definedName>
    <definedName name="_601__FDSAUDITLINK__" hidden="1">{"fdsup://IBCentral/FAT Viewer?action=UPDATE&amp;creator=factset&amp;DOC_NAME=fat:reuters_qtrly_source_window.fat&amp;display_string=Audit&amp;DYN_ARGS=TRUE&amp;VAR:ID1=527343&amp;VAR:RCODE=LTTD&amp;VAR:SDATE=20000699&amp;VAR:FREQ=Quarterly&amp;VAR:RELITEM=RP&amp;VAR:CURRENCY=&amp;VAR:CURRSOURCE=EXSH","ARE&amp;VAR:NATFREQ=QUARTERLY&amp;VAR:RFIELD=FINALIZED&amp;VAR:DB_TYPE=&amp;VAR:UNITS=M&amp;window=popup&amp;width=450&amp;height=300&amp;START_MAXIMIZED=FALSE"}</definedName>
    <definedName name="_602__FDSAUDITLINK__" hidden="1">{"fdsup://IBCentral/FAT Viewer?action=UPDATE&amp;creator=factset&amp;DOC_NAME=fat:reuters_qtrly_source_window.fat&amp;display_string=Audit&amp;DYN_ARGS=TRUE&amp;VAR:ID1=527343&amp;VAR:RCODE=LTTD&amp;VAR:SDATE=20000399&amp;VAR:FREQ=Quarterly&amp;VAR:RELITEM=RP&amp;VAR:CURRENCY=&amp;VAR:CURRSOURCE=EXSH","ARE&amp;VAR:NATFREQ=QUARTERLY&amp;VAR:RFIELD=FINALIZED&amp;VAR:DB_TYPE=&amp;VAR:UNITS=M&amp;window=popup&amp;width=450&amp;height=300&amp;START_MAXIMIZED=FALSE"}</definedName>
    <definedName name="_603__FDSAUDITLINK__" hidden="1">{"fdsup://IBCentral/FAT Viewer?action=UPDATE&amp;creator=factset&amp;DOC_NAME=fat:reuters_qtrly_source_window.fat&amp;display_string=Audit&amp;DYN_ARGS=TRUE&amp;VAR:ID1=527343&amp;VAR:RCODE=DSTT&amp;VAR:SDATE=20100999&amp;VAR:FREQ=Quarterly&amp;VAR:RELITEM=RP&amp;VAR:CURRENCY=&amp;VAR:CURRSOURCE=EXSH","ARE&amp;VAR:NATFREQ=QUARTERLY&amp;VAR:RFIELD=FINALIZED&amp;VAR:DB_TYPE=&amp;VAR:UNITS=M&amp;window=popup&amp;width=450&amp;height=300&amp;START_MAXIMIZED=FALSE"}</definedName>
    <definedName name="_604__FDSAUDITLINK__" hidden="1">{"fdsup://IBCentral/FAT Viewer?action=UPDATE&amp;creator=factset&amp;DOC_NAME=fat:reuters_qtrly_source_window.fat&amp;display_string=Audit&amp;DYN_ARGS=TRUE&amp;VAR:ID1=527343&amp;VAR:RCODE=DSTT&amp;VAR:SDATE=20100699&amp;VAR:FREQ=Quarterly&amp;VAR:RELITEM=RP&amp;VAR:CURRENCY=&amp;VAR:CURRSOURCE=EXSH","ARE&amp;VAR:NATFREQ=QUARTERLY&amp;VAR:RFIELD=FINALIZED&amp;VAR:DB_TYPE=&amp;VAR:UNITS=M&amp;window=popup&amp;width=450&amp;height=300&amp;START_MAXIMIZED=FALSE"}</definedName>
    <definedName name="_605__FDSAUDITLINK__" hidden="1">{"fdsup://IBCentral/FAT Viewer?action=UPDATE&amp;creator=factset&amp;DOC_NAME=fat:reuters_qtrly_source_window.fat&amp;display_string=Audit&amp;DYN_ARGS=TRUE&amp;VAR:ID1=527343&amp;VAR:RCODE=DSTT&amp;VAR:SDATE=20100399&amp;VAR:FREQ=Quarterly&amp;VAR:RELITEM=RP&amp;VAR:CURRENCY=&amp;VAR:CURRSOURCE=EXSH","ARE&amp;VAR:NATFREQ=QUARTERLY&amp;VAR:RFIELD=FINALIZED&amp;VAR:DB_TYPE=&amp;VAR:UNITS=M&amp;window=popup&amp;width=450&amp;height=300&amp;START_MAXIMIZED=FALSE"}</definedName>
    <definedName name="_606__FDSAUDITLINK__" hidden="1">{"fdsup://IBCentral/FAT Viewer?action=UPDATE&amp;creator=factset&amp;DOC_NAME=fat:reuters_qtrly_source_window.fat&amp;display_string=Audit&amp;DYN_ARGS=TRUE&amp;VAR:ID1=527343&amp;VAR:RCODE=DSTT&amp;VAR:SDATE=20091299&amp;VAR:FREQ=Quarterly&amp;VAR:RELITEM=RP&amp;VAR:CURRENCY=&amp;VAR:CURRSOURCE=EXSH","ARE&amp;VAR:NATFREQ=QUARTERLY&amp;VAR:RFIELD=FINALIZED&amp;VAR:DB_TYPE=&amp;VAR:UNITS=M&amp;window=popup&amp;width=450&amp;height=300&amp;START_MAXIMIZED=FALSE"}</definedName>
    <definedName name="_607__FDSAUDITLINK__" hidden="1">{"fdsup://IBCentral/FAT Viewer?action=UPDATE&amp;creator=factset&amp;DOC_NAME=fat:reuters_qtrly_source_window.fat&amp;display_string=Audit&amp;DYN_ARGS=TRUE&amp;VAR:ID1=527343&amp;VAR:RCODE=DSTT&amp;VAR:SDATE=20090999&amp;VAR:FREQ=Quarterly&amp;VAR:RELITEM=RP&amp;VAR:CURRENCY=&amp;VAR:CURRSOURCE=EXSH","ARE&amp;VAR:NATFREQ=QUARTERLY&amp;VAR:RFIELD=FINALIZED&amp;VAR:DB_TYPE=&amp;VAR:UNITS=M&amp;window=popup&amp;width=450&amp;height=300&amp;START_MAXIMIZED=FALSE"}</definedName>
    <definedName name="_608__FDSAUDITLINK__" hidden="1">{"fdsup://IBCentral/FAT Viewer?action=UPDATE&amp;creator=factset&amp;DOC_NAME=fat:reuters_qtrly_source_window.fat&amp;display_string=Audit&amp;DYN_ARGS=TRUE&amp;VAR:ID1=527343&amp;VAR:RCODE=DSTT&amp;VAR:SDATE=20090699&amp;VAR:FREQ=Quarterly&amp;VAR:RELITEM=RP&amp;VAR:CURRENCY=&amp;VAR:CURRSOURCE=EXSH","ARE&amp;VAR:NATFREQ=QUARTERLY&amp;VAR:RFIELD=FINALIZED&amp;VAR:DB_TYPE=&amp;VAR:UNITS=M&amp;window=popup&amp;width=450&amp;height=300&amp;START_MAXIMIZED=FALSE"}</definedName>
    <definedName name="_609__FDSAUDITLINK__" hidden="1">{"fdsup://IBCentral/FAT Viewer?action=UPDATE&amp;creator=factset&amp;DOC_NAME=fat:reuters_qtrly_source_window.fat&amp;display_string=Audit&amp;DYN_ARGS=TRUE&amp;VAR:ID1=527343&amp;VAR:RCODE=DSTT&amp;VAR:SDATE=20090399&amp;VAR:FREQ=Quarterly&amp;VAR:RELITEM=RP&amp;VAR:CURRENCY=&amp;VAR:CURRSOURCE=EXSH","ARE&amp;VAR:NATFREQ=QUARTERLY&amp;VAR:RFIELD=FINALIZED&amp;VAR:DB_TYPE=&amp;VAR:UNITS=M&amp;window=popup&amp;width=450&amp;height=300&amp;START_MAXIMIZED=FALSE"}</definedName>
    <definedName name="_61__FDSAUDITLINK__" hidden="1">{"fdsup://IBCentral/FAT Viewer?action=UPDATE&amp;creator=factset&amp;DOC_NAME=fat:reuters_qtrly_source_window.fat&amp;display_string=Audit&amp;DYN_ARGS=TRUE&amp;VAR:ID1=527343&amp;VAR:RCODE=LTTD&amp;VAR:SDATE=20060699&amp;VAR:FREQ=Quarterly&amp;VAR:RELITEM=RP&amp;VAR:CURRENCY=&amp;VAR:CURRSOURCE=EXSH","ARE&amp;VAR:NATFREQ=QUARTERLY&amp;VAR:RFIELD=FINALIZED&amp;VAR:DB_TYPE=&amp;VAR:UNITS=M&amp;window=popup&amp;width=450&amp;height=300&amp;START_MAXIMIZED=FALSE"}</definedName>
    <definedName name="_610__FDSAUDITLINK__" hidden="1">{"fdsup://IBCentral/FAT Viewer?action=UPDATE&amp;creator=factset&amp;DOC_NAME=fat:reuters_qtrly_source_window.fat&amp;display_string=Audit&amp;DYN_ARGS=TRUE&amp;VAR:ID1=527343&amp;VAR:RCODE=DSTT&amp;VAR:SDATE=20081299&amp;VAR:FREQ=Quarterly&amp;VAR:RELITEM=RP&amp;VAR:CURRENCY=&amp;VAR:CURRSOURCE=EXSH","ARE&amp;VAR:NATFREQ=QUARTERLY&amp;VAR:RFIELD=FINALIZED&amp;VAR:DB_TYPE=&amp;VAR:UNITS=M&amp;window=popup&amp;width=450&amp;height=300&amp;START_MAXIMIZED=FALSE"}</definedName>
    <definedName name="_611__FDSAUDITLINK__" hidden="1">{"fdsup://IBCentral/FAT Viewer?action=UPDATE&amp;creator=factset&amp;DOC_NAME=fat:reuters_qtrly_source_window.fat&amp;display_string=Audit&amp;DYN_ARGS=TRUE&amp;VAR:ID1=527343&amp;VAR:RCODE=DSTT&amp;VAR:SDATE=20080999&amp;VAR:FREQ=Quarterly&amp;VAR:RELITEM=RP&amp;VAR:CURRENCY=&amp;VAR:CURRSOURCE=EXSH","ARE&amp;VAR:NATFREQ=QUARTERLY&amp;VAR:RFIELD=FINALIZED&amp;VAR:DB_TYPE=&amp;VAR:UNITS=M&amp;window=popup&amp;width=450&amp;height=300&amp;START_MAXIMIZED=FALSE"}</definedName>
    <definedName name="_612__FDSAUDITLINK__" hidden="1">{"fdsup://IBCentral/FAT Viewer?action=UPDATE&amp;creator=factset&amp;DOC_NAME=fat:reuters_qtrly_source_window.fat&amp;display_string=Audit&amp;DYN_ARGS=TRUE&amp;VAR:ID1=527343&amp;VAR:RCODE=DSTT&amp;VAR:SDATE=20080699&amp;VAR:FREQ=Quarterly&amp;VAR:RELITEM=RP&amp;VAR:CURRENCY=&amp;VAR:CURRSOURCE=EXSH","ARE&amp;VAR:NATFREQ=QUARTERLY&amp;VAR:RFIELD=FINALIZED&amp;VAR:DB_TYPE=&amp;VAR:UNITS=M&amp;window=popup&amp;width=450&amp;height=300&amp;START_MAXIMIZED=FALSE"}</definedName>
    <definedName name="_613__FDSAUDITLINK__" hidden="1">{"fdsup://IBCentral/FAT Viewer?action=UPDATE&amp;creator=factset&amp;DOC_NAME=fat:reuters_qtrly_source_window.fat&amp;display_string=Audit&amp;DYN_ARGS=TRUE&amp;VAR:ID1=527343&amp;VAR:RCODE=DSTT&amp;VAR:SDATE=20080399&amp;VAR:FREQ=Quarterly&amp;VAR:RELITEM=RP&amp;VAR:CURRENCY=&amp;VAR:CURRSOURCE=EXSH","ARE&amp;VAR:NATFREQ=QUARTERLY&amp;VAR:RFIELD=FINALIZED&amp;VAR:DB_TYPE=&amp;VAR:UNITS=M&amp;window=popup&amp;width=450&amp;height=300&amp;START_MAXIMIZED=FALSE"}</definedName>
    <definedName name="_614__FDSAUDITLINK__" hidden="1">{"fdsup://IBCentral/FAT Viewer?action=UPDATE&amp;creator=factset&amp;DOC_NAME=fat:reuters_qtrly_source_window.fat&amp;display_string=Audit&amp;DYN_ARGS=TRUE&amp;VAR:ID1=527343&amp;VAR:RCODE=DSTT&amp;VAR:SDATE=20071299&amp;VAR:FREQ=Quarterly&amp;VAR:RELITEM=RP&amp;VAR:CURRENCY=&amp;VAR:CURRSOURCE=EXSH","ARE&amp;VAR:NATFREQ=QUARTERLY&amp;VAR:RFIELD=FINALIZED&amp;VAR:DB_TYPE=&amp;VAR:UNITS=M&amp;window=popup&amp;width=450&amp;height=300&amp;START_MAXIMIZED=FALSE"}</definedName>
    <definedName name="_615__FDSAUDITLINK__" hidden="1">{"fdsup://IBCentral/FAT Viewer?action=UPDATE&amp;creator=factset&amp;DOC_NAME=fat:reuters_qtrly_source_window.fat&amp;display_string=Audit&amp;DYN_ARGS=TRUE&amp;VAR:ID1=527343&amp;VAR:RCODE=DSTT&amp;VAR:SDATE=20070999&amp;VAR:FREQ=Quarterly&amp;VAR:RELITEM=RP&amp;VAR:CURRENCY=&amp;VAR:CURRSOURCE=EXSH","ARE&amp;VAR:NATFREQ=QUARTERLY&amp;VAR:RFIELD=FINALIZED&amp;VAR:DB_TYPE=&amp;VAR:UNITS=M&amp;window=popup&amp;width=450&amp;height=300&amp;START_MAXIMIZED=FALSE"}</definedName>
    <definedName name="_616__FDSAUDITLINK__" hidden="1">{"fdsup://IBCentral/FAT Viewer?action=UPDATE&amp;creator=factset&amp;DOC_NAME=fat:reuters_qtrly_source_window.fat&amp;display_string=Audit&amp;DYN_ARGS=TRUE&amp;VAR:ID1=527343&amp;VAR:RCODE=DSTT&amp;VAR:SDATE=20070699&amp;VAR:FREQ=Quarterly&amp;VAR:RELITEM=RP&amp;VAR:CURRENCY=&amp;VAR:CURRSOURCE=EXSH","ARE&amp;VAR:NATFREQ=QUARTERLY&amp;VAR:RFIELD=FINALIZED&amp;VAR:DB_TYPE=&amp;VAR:UNITS=M&amp;window=popup&amp;width=450&amp;height=300&amp;START_MAXIMIZED=FALSE"}</definedName>
    <definedName name="_617__FDSAUDITLINK__" hidden="1">{"fdsup://IBCentral/FAT Viewer?action=UPDATE&amp;creator=factset&amp;DOC_NAME=fat:reuters_qtrly_source_window.fat&amp;display_string=Audit&amp;DYN_ARGS=TRUE&amp;VAR:ID1=527343&amp;VAR:RCODE=DSTT&amp;VAR:SDATE=20070399&amp;VAR:FREQ=Quarterly&amp;VAR:RELITEM=RP&amp;VAR:CURRENCY=&amp;VAR:CURRSOURCE=EXSH","ARE&amp;VAR:NATFREQ=QUARTERLY&amp;VAR:RFIELD=FINALIZED&amp;VAR:DB_TYPE=&amp;VAR:UNITS=M&amp;window=popup&amp;width=450&amp;height=300&amp;START_MAXIMIZED=FALSE"}</definedName>
    <definedName name="_618__FDSAUDITLINK__" hidden="1">{"fdsup://IBCentral/FAT Viewer?action=UPDATE&amp;creator=factset&amp;DOC_NAME=fat:reuters_qtrly_source_window.fat&amp;display_string=Audit&amp;DYN_ARGS=TRUE&amp;VAR:ID1=527343&amp;VAR:RCODE=DSTT&amp;VAR:SDATE=20061299&amp;VAR:FREQ=Quarterly&amp;VAR:RELITEM=RP&amp;VAR:CURRENCY=&amp;VAR:CURRSOURCE=EXSH","ARE&amp;VAR:NATFREQ=QUARTERLY&amp;VAR:RFIELD=FINALIZED&amp;VAR:DB_TYPE=&amp;VAR:UNITS=M&amp;window=popup&amp;width=450&amp;height=300&amp;START_MAXIMIZED=FALSE"}</definedName>
    <definedName name="_619__FDSAUDITLINK__" hidden="1">{"fdsup://IBCentral/FAT Viewer?action=UPDATE&amp;creator=factset&amp;DOC_NAME=fat:reuters_qtrly_source_window.fat&amp;display_string=Audit&amp;DYN_ARGS=TRUE&amp;VAR:ID1=527343&amp;VAR:RCODE=DSTT&amp;VAR:SDATE=20060999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527343&amp;VAR:RCODE=LTTD&amp;VAR:SDATE=20060399&amp;VAR:FREQ=Quarterly&amp;VAR:RELITEM=RP&amp;VAR:CURRENCY=&amp;VAR:CURRSOURCE=EXSH","ARE&amp;VAR:NATFREQ=QUARTERLY&amp;VAR:RFIELD=FINALIZED&amp;VAR:DB_TYPE=&amp;VAR:UNITS=M&amp;window=popup&amp;width=450&amp;height=300&amp;START_MAXIMIZED=FALSE"}</definedName>
    <definedName name="_620__FDSAUDITLINK__" hidden="1">{"fdsup://IBCentral/FAT Viewer?action=UPDATE&amp;creator=factset&amp;DOC_NAME=fat:reuters_qtrly_source_window.fat&amp;display_string=Audit&amp;DYN_ARGS=TRUE&amp;VAR:ID1=527343&amp;VAR:RCODE=DSTT&amp;VAR:SDATE=20060699&amp;VAR:FREQ=Quarterly&amp;VAR:RELITEM=RP&amp;VAR:CURRENCY=&amp;VAR:CURRSOURCE=EXSH","ARE&amp;VAR:NATFREQ=QUARTERLY&amp;VAR:RFIELD=FINALIZED&amp;VAR:DB_TYPE=&amp;VAR:UNITS=M&amp;window=popup&amp;width=450&amp;height=300&amp;START_MAXIMIZED=FALSE"}</definedName>
    <definedName name="_621__FDSAUDITLINK__" hidden="1">{"fdsup://IBCentral/FAT Viewer?action=UPDATE&amp;creator=factset&amp;DOC_NAME=fat:reuters_qtrly_source_window.fat&amp;display_string=Audit&amp;DYN_ARGS=TRUE&amp;VAR:ID1=527343&amp;VAR:RCODE=DSTT&amp;VAR:SDATE=20060399&amp;VAR:FREQ=Quarterly&amp;VAR:RELITEM=RP&amp;VAR:CURRENCY=&amp;VAR:CURRSOURCE=EXSH","ARE&amp;VAR:NATFREQ=QUARTERLY&amp;VAR:RFIELD=FINALIZED&amp;VAR:DB_TYPE=&amp;VAR:UNITS=M&amp;window=popup&amp;width=450&amp;height=300&amp;START_MAXIMIZED=FALSE"}</definedName>
    <definedName name="_622__FDSAUDITLINK__" hidden="1">{"fdsup://IBCentral/FAT Viewer?action=UPDATE&amp;creator=factset&amp;DOC_NAME=fat:reuters_qtrly_source_window.fat&amp;display_string=Audit&amp;DYN_ARGS=TRUE&amp;VAR:ID1=527343&amp;VAR:RCODE=DSTT&amp;VAR:SDATE=20051299&amp;VAR:FREQ=Quarterly&amp;VAR:RELITEM=RP&amp;VAR:CURRENCY=&amp;VAR:CURRSOURCE=EXSH","ARE&amp;VAR:NATFREQ=QUARTERLY&amp;VAR:RFIELD=FINALIZED&amp;VAR:DB_TYPE=&amp;VAR:UNITS=M&amp;window=popup&amp;width=450&amp;height=300&amp;START_MAXIMIZED=FALSE"}</definedName>
    <definedName name="_623__FDSAUDITLINK__" hidden="1">{"fdsup://IBCentral/FAT Viewer?action=UPDATE&amp;creator=factset&amp;DOC_NAME=fat:reuters_qtrly_source_window.fat&amp;display_string=Audit&amp;DYN_ARGS=TRUE&amp;VAR:ID1=527343&amp;VAR:RCODE=DSTT&amp;VAR:SDATE=20050999&amp;VAR:FREQ=Quarterly&amp;VAR:RELITEM=RP&amp;VAR:CURRENCY=&amp;VAR:CURRSOURCE=EXSH","ARE&amp;VAR:NATFREQ=QUARTERLY&amp;VAR:RFIELD=FINALIZED&amp;VAR:DB_TYPE=&amp;VAR:UNITS=M&amp;window=popup&amp;width=450&amp;height=300&amp;START_MAXIMIZED=FALSE"}</definedName>
    <definedName name="_624__FDSAUDITLINK__" hidden="1">{"fdsup://IBCentral/FAT Viewer?action=UPDATE&amp;creator=factset&amp;DOC_NAME=fat:reuters_qtrly_source_window.fat&amp;display_string=Audit&amp;DYN_ARGS=TRUE&amp;VAR:ID1=527343&amp;VAR:RCODE=DSTT&amp;VAR:SDATE=20050699&amp;VAR:FREQ=Quarterly&amp;VAR:RELITEM=RP&amp;VAR:CURRENCY=&amp;VAR:CURRSOURCE=EXSH","ARE&amp;VAR:NATFREQ=QUARTERLY&amp;VAR:RFIELD=FINALIZED&amp;VAR:DB_TYPE=&amp;VAR:UNITS=M&amp;window=popup&amp;width=450&amp;height=300&amp;START_MAXIMIZED=FALSE"}</definedName>
    <definedName name="_625__FDSAUDITLINK__" hidden="1">{"fdsup://IBCentral/FAT Viewer?action=UPDATE&amp;creator=factset&amp;DOC_NAME=fat:reuters_qtrly_source_window.fat&amp;display_string=Audit&amp;DYN_ARGS=TRUE&amp;VAR:ID1=527343&amp;VAR:RCODE=DSTT&amp;VAR:SDATE=20050399&amp;VAR:FREQ=Quarterly&amp;VAR:RELITEM=RP&amp;VAR:CURRENCY=&amp;VAR:CURRSOURCE=EXSH","ARE&amp;VAR:NATFREQ=QUARTERLY&amp;VAR:RFIELD=FINALIZED&amp;VAR:DB_TYPE=&amp;VAR:UNITS=M&amp;window=popup&amp;width=450&amp;height=300&amp;START_MAXIMIZED=FALSE"}</definedName>
    <definedName name="_626__FDSAUDITLINK__" hidden="1">{"fdsup://IBCentral/FAT Viewer?action=UPDATE&amp;creator=factset&amp;DOC_NAME=fat:reuters_qtrly_source_window.fat&amp;display_string=Audit&amp;DYN_ARGS=TRUE&amp;VAR:ID1=527343&amp;VAR:RCODE=DSTT&amp;VAR:SDATE=20041299&amp;VAR:FREQ=Quarterly&amp;VAR:RELITEM=RP&amp;VAR:CURRENCY=&amp;VAR:CURRSOURCE=EXSH","ARE&amp;VAR:NATFREQ=QUARTERLY&amp;VAR:RFIELD=FINALIZED&amp;VAR:DB_TYPE=&amp;VAR:UNITS=M&amp;window=popup&amp;width=450&amp;height=300&amp;START_MAXIMIZED=FALSE"}</definedName>
    <definedName name="_627__FDSAUDITLINK__" hidden="1">{"fdsup://IBCentral/FAT Viewer?action=UPDATE&amp;creator=factset&amp;DOC_NAME=fat:reuters_qtrly_source_window.fat&amp;display_string=Audit&amp;DYN_ARGS=TRUE&amp;VAR:ID1=527343&amp;VAR:RCODE=DSTT&amp;VAR:SDATE=20040999&amp;VAR:FREQ=Quarterly&amp;VAR:RELITEM=RP&amp;VAR:CURRENCY=&amp;VAR:CURRSOURCE=EXSH","ARE&amp;VAR:NATFREQ=QUARTERLY&amp;VAR:RFIELD=FINALIZED&amp;VAR:DB_TYPE=&amp;VAR:UNITS=M&amp;window=popup&amp;width=450&amp;height=300&amp;START_MAXIMIZED=FALSE"}</definedName>
    <definedName name="_628__FDSAUDITLINK__" hidden="1">{"fdsup://IBCentral/FAT Viewer?action=UPDATE&amp;creator=factset&amp;DOC_NAME=fat:reuters_qtrly_source_window.fat&amp;display_string=Audit&amp;DYN_ARGS=TRUE&amp;VAR:ID1=527343&amp;VAR:RCODE=DSTT&amp;VAR:SDATE=20040699&amp;VAR:FREQ=Quarterly&amp;VAR:RELITEM=RP&amp;VAR:CURRENCY=&amp;VAR:CURRSOURCE=EXSH","ARE&amp;VAR:NATFREQ=QUARTERLY&amp;VAR:RFIELD=FINALIZED&amp;VAR:DB_TYPE=&amp;VAR:UNITS=M&amp;window=popup&amp;width=450&amp;height=300&amp;START_MAXIMIZED=FALSE"}</definedName>
    <definedName name="_629__FDSAUDITLINK__" hidden="1">{"fdsup://IBCentral/FAT Viewer?action=UPDATE&amp;creator=factset&amp;DOC_NAME=fat:reuters_qtrly_source_window.fat&amp;display_string=Audit&amp;DYN_ARGS=TRUE&amp;VAR:ID1=527343&amp;VAR:RCODE=DSTT&amp;VAR:SDATE=20040399&amp;VAR:FREQ=Quarterly&amp;VAR:RELITEM=RP&amp;VAR:CURRENCY=&amp;VAR:CURRSOURCE=EXSH","ARE&amp;VAR:NATFREQ=QUARTERLY&amp;VAR:RFIELD=FINALIZED&amp;VAR:DB_TYPE=&amp;VAR:UNITS=M&amp;window=popup&amp;width=450&amp;height=300&amp;START_MAXIMIZED=FALSE"}</definedName>
    <definedName name="_63__FDSAUDITLINK__" hidden="1">{"fdsup://IBCentral/FAT Viewer?action=UPDATE&amp;creator=factset&amp;DOC_NAME=fat:reuters_qtrly_source_window.fat&amp;display_string=Audit&amp;DYN_ARGS=TRUE&amp;VAR:ID1=527343&amp;VAR:RCODE=LTTD&amp;VAR:SDATE=20051299&amp;VAR:FREQ=Quarterly&amp;VAR:RELITEM=RP&amp;VAR:CURRENCY=&amp;VAR:CURRSOURCE=EXSH","ARE&amp;VAR:NATFREQ=QUARTERLY&amp;VAR:RFIELD=FINALIZED&amp;VAR:DB_TYPE=&amp;VAR:UNITS=M&amp;window=popup&amp;width=450&amp;height=300&amp;START_MAXIMIZED=FALSE"}</definedName>
    <definedName name="_630__FDSAUDITLINK__" hidden="1">{"fdsup://IBCentral/FAT Viewer?action=UPDATE&amp;creator=factset&amp;DOC_NAME=fat:reuters_qtrly_source_window.fat&amp;display_string=Audit&amp;DYN_ARGS=TRUE&amp;VAR:ID1=527343&amp;VAR:RCODE=DSTT&amp;VAR:SDATE=20031299&amp;VAR:FREQ=Quarterly&amp;VAR:RELITEM=RP&amp;VAR:CURRENCY=&amp;VAR:CURRSOURCE=EXSH","ARE&amp;VAR:NATFREQ=QUARTERLY&amp;VAR:RFIELD=FINALIZED&amp;VAR:DB_TYPE=&amp;VAR:UNITS=M&amp;window=popup&amp;width=450&amp;height=300&amp;START_MAXIMIZED=FALSE"}</definedName>
    <definedName name="_631__FDSAUDITLINK__" hidden="1">{"fdsup://IBCentral/FAT Viewer?action=UPDATE&amp;creator=factset&amp;DOC_NAME=fat:reuters_qtrly_source_window.fat&amp;display_string=Audit&amp;DYN_ARGS=TRUE&amp;VAR:ID1=527343&amp;VAR:RCODE=DSTT&amp;VAR:SDATE=20030999&amp;VAR:FREQ=Quarterly&amp;VAR:RELITEM=RP&amp;VAR:CURRENCY=&amp;VAR:CURRSOURCE=EXSH","ARE&amp;VAR:NATFREQ=QUARTERLY&amp;VAR:RFIELD=FINALIZED&amp;VAR:DB_TYPE=&amp;VAR:UNITS=M&amp;window=popup&amp;width=450&amp;height=300&amp;START_MAXIMIZED=FALSE"}</definedName>
    <definedName name="_632__FDSAUDITLINK__" hidden="1">{"fdsup://IBCentral/FAT Viewer?action=UPDATE&amp;creator=factset&amp;DOC_NAME=fat:reuters_qtrly_source_window.fat&amp;display_string=Audit&amp;DYN_ARGS=TRUE&amp;VAR:ID1=527343&amp;VAR:RCODE=DSTT&amp;VAR:SDATE=20030699&amp;VAR:FREQ=Quarterly&amp;VAR:RELITEM=RP&amp;VAR:CURRENCY=&amp;VAR:CURRSOURCE=EXSH","ARE&amp;VAR:NATFREQ=QUARTERLY&amp;VAR:RFIELD=FINALIZED&amp;VAR:DB_TYPE=&amp;VAR:UNITS=M&amp;window=popup&amp;width=450&amp;height=300&amp;START_MAXIMIZED=FALSE"}</definedName>
    <definedName name="_633__FDSAUDITLINK__" hidden="1">{"fdsup://IBCentral/FAT Viewer?action=UPDATE&amp;creator=factset&amp;DOC_NAME=fat:reuters_qtrly_source_window.fat&amp;display_string=Audit&amp;DYN_ARGS=TRUE&amp;VAR:ID1=527343&amp;VAR:RCODE=DSTT&amp;VAR:SDATE=20030399&amp;VAR:FREQ=Quarterly&amp;VAR:RELITEM=RP&amp;VAR:CURRENCY=&amp;VAR:CURRSOURCE=EXSH","ARE&amp;VAR:NATFREQ=QUARTERLY&amp;VAR:RFIELD=FINALIZED&amp;VAR:DB_TYPE=&amp;VAR:UNITS=M&amp;window=popup&amp;width=450&amp;height=300&amp;START_MAXIMIZED=FALSE"}</definedName>
    <definedName name="_634__FDSAUDITLINK__" hidden="1">{"fdsup://IBCentral/FAT Viewer?action=UPDATE&amp;creator=factset&amp;DOC_NAME=fat:reuters_qtrly_source_window.fat&amp;display_string=Audit&amp;DYN_ARGS=TRUE&amp;VAR:ID1=527343&amp;VAR:RCODE=DSTT&amp;VAR:SDATE=20021299&amp;VAR:FREQ=Quarterly&amp;VAR:RELITEM=RP&amp;VAR:CURRENCY=&amp;VAR:CURRSOURCE=EXSH","ARE&amp;VAR:NATFREQ=QUARTERLY&amp;VAR:RFIELD=FINALIZED&amp;VAR:DB_TYPE=&amp;VAR:UNITS=M&amp;window=popup&amp;width=450&amp;height=300&amp;START_MAXIMIZED=FALSE"}</definedName>
    <definedName name="_635__FDSAUDITLINK__" hidden="1">{"fdsup://IBCentral/FAT Viewer?action=UPDATE&amp;creator=factset&amp;DOC_NAME=fat:reuters_qtrly_source_window.fat&amp;display_string=Audit&amp;DYN_ARGS=TRUE&amp;VAR:ID1=527343&amp;VAR:RCODE=DSTT&amp;VAR:SDATE=20020999&amp;VAR:FREQ=Quarterly&amp;VAR:RELITEM=RP&amp;VAR:CURRENCY=&amp;VAR:CURRSOURCE=EXSH","ARE&amp;VAR:NATFREQ=QUARTERLY&amp;VAR:RFIELD=FINALIZED&amp;VAR:DB_TYPE=&amp;VAR:UNITS=M&amp;window=popup&amp;width=450&amp;height=300&amp;START_MAXIMIZED=FALSE"}</definedName>
    <definedName name="_636__FDSAUDITLINK__" hidden="1">{"fdsup://IBCentral/FAT Viewer?action=UPDATE&amp;creator=factset&amp;DOC_NAME=fat:reuters_qtrly_source_window.fat&amp;display_string=Audit&amp;DYN_ARGS=TRUE&amp;VAR:ID1=527343&amp;VAR:RCODE=DSTT&amp;VAR:SDATE=20020699&amp;VAR:FREQ=Quarterly&amp;VAR:RELITEM=RP&amp;VAR:CURRENCY=&amp;VAR:CURRSOURCE=EXSH","ARE&amp;VAR:NATFREQ=QUARTERLY&amp;VAR:RFIELD=FINALIZED&amp;VAR:DB_TYPE=&amp;VAR:UNITS=M&amp;window=popup&amp;width=450&amp;height=300&amp;START_MAXIMIZED=FALSE"}</definedName>
    <definedName name="_637__FDSAUDITLINK__" hidden="1">{"fdsup://IBCentral/FAT Viewer?action=UPDATE&amp;creator=factset&amp;DOC_NAME=fat:reuters_qtrly_source_window.fat&amp;display_string=Audit&amp;DYN_ARGS=TRUE&amp;VAR:ID1=527343&amp;VAR:RCODE=DSTT&amp;VAR:SDATE=20020399&amp;VAR:FREQ=Quarterly&amp;VAR:RELITEM=RP&amp;VAR:CURRENCY=&amp;VAR:CURRSOURCE=EXSH","ARE&amp;VAR:NATFREQ=QUARTERLY&amp;VAR:RFIELD=FINALIZED&amp;VAR:DB_TYPE=&amp;VAR:UNITS=M&amp;window=popup&amp;width=450&amp;height=300&amp;START_MAXIMIZED=FALSE"}</definedName>
    <definedName name="_638__FDSAUDITLINK__" hidden="1">{"fdsup://IBCentral/FAT Viewer?action=UPDATE&amp;creator=factset&amp;DOC_NAME=fat:reuters_qtrly_source_window.fat&amp;display_string=Audit&amp;DYN_ARGS=TRUE&amp;VAR:ID1=527343&amp;VAR:RCODE=DSTT&amp;VAR:SDATE=20011299&amp;VAR:FREQ=Quarterly&amp;VAR:RELITEM=RP&amp;VAR:CURRENCY=&amp;VAR:CURRSOURCE=EXSH","ARE&amp;VAR:NATFREQ=QUARTERLY&amp;VAR:RFIELD=FINALIZED&amp;VAR:DB_TYPE=&amp;VAR:UNITS=M&amp;window=popup&amp;width=450&amp;height=300&amp;START_MAXIMIZED=FALSE"}</definedName>
    <definedName name="_639__FDSAUDITLINK__" hidden="1">{"fdsup://IBCentral/FAT Viewer?action=UPDATE&amp;creator=factset&amp;DOC_NAME=fat:reuters_qtrly_source_window.fat&amp;display_string=Audit&amp;DYN_ARGS=TRUE&amp;VAR:ID1=527343&amp;VAR:RCODE=DSTT&amp;VAR:SDATE=20010999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527343&amp;VAR:RCODE=LTTD&amp;VAR:SDATE=20050999&amp;VAR:FREQ=Quarterly&amp;VAR:RELITEM=RP&amp;VAR:CURRENCY=&amp;VAR:CURRSOURCE=EXSH","ARE&amp;VAR:NATFREQ=QUARTERLY&amp;VAR:RFIELD=FINALIZED&amp;VAR:DB_TYPE=&amp;VAR:UNITS=M&amp;window=popup&amp;width=450&amp;height=300&amp;START_MAXIMIZED=FALSE"}</definedName>
    <definedName name="_64_0_Table2_" hidden="1">#REF!</definedName>
    <definedName name="_640__FDSAUDITLINK__" hidden="1">{"fdsup://IBCentral/FAT Viewer?action=UPDATE&amp;creator=factset&amp;DOC_NAME=fat:reuters_qtrly_source_window.fat&amp;display_string=Audit&amp;DYN_ARGS=TRUE&amp;VAR:ID1=527343&amp;VAR:RCODE=DSTT&amp;VAR:SDATE=20010699&amp;VAR:FREQ=Quarterly&amp;VAR:RELITEM=RP&amp;VAR:CURRENCY=&amp;VAR:CURRSOURCE=EXSH","ARE&amp;VAR:NATFREQ=QUARTERLY&amp;VAR:RFIELD=FINALIZED&amp;VAR:DB_TYPE=&amp;VAR:UNITS=M&amp;window=popup&amp;width=450&amp;height=300&amp;START_MAXIMIZED=FALSE"}</definedName>
    <definedName name="_641__FDSAUDITLINK__" hidden="1">{"fdsup://IBCentral/FAT Viewer?action=UPDATE&amp;creator=factset&amp;DOC_NAME=fat:reuters_qtrly_source_window.fat&amp;display_string=Audit&amp;DYN_ARGS=TRUE&amp;VAR:ID1=527343&amp;VAR:RCODE=DSTT&amp;VAR:SDATE=20010399&amp;VAR:FREQ=Quarterly&amp;VAR:RELITEM=RP&amp;VAR:CURRENCY=&amp;VAR:CURRSOURCE=EXSH","ARE&amp;VAR:NATFREQ=QUARTERLY&amp;VAR:RFIELD=FINALIZED&amp;VAR:DB_TYPE=&amp;VAR:UNITS=M&amp;window=popup&amp;width=450&amp;height=300&amp;START_MAXIMIZED=FALSE"}</definedName>
    <definedName name="_642__FDSAUDITLINK__" hidden="1">{"fdsup://IBCentral/FAT Viewer?action=UPDATE&amp;creator=factset&amp;DOC_NAME=fat:reuters_qtrly_source_window.fat&amp;display_string=Audit&amp;DYN_ARGS=TRUE&amp;VAR:ID1=527343&amp;VAR:RCODE=DSTT&amp;VAR:SDATE=20001299&amp;VAR:FREQ=Quarterly&amp;VAR:RELITEM=RP&amp;VAR:CURRENCY=&amp;VAR:CURRSOURCE=EXSH","ARE&amp;VAR:NATFREQ=QUARTERLY&amp;VAR:RFIELD=FINALIZED&amp;VAR:DB_TYPE=&amp;VAR:UNITS=M&amp;window=popup&amp;width=450&amp;height=300&amp;START_MAXIMIZED=FALSE"}</definedName>
    <definedName name="_643__FDSAUDITLINK__" hidden="1">{"fdsup://IBCentral/FAT Viewer?action=UPDATE&amp;creator=factset&amp;DOC_NAME=fat:reuters_qtrly_source_window.fat&amp;display_string=Audit&amp;DYN_ARGS=TRUE&amp;VAR:ID1=527343&amp;VAR:RCODE=DSTT&amp;VAR:SDATE=20000999&amp;VAR:FREQ=Quarterly&amp;VAR:RELITEM=RP&amp;VAR:CURRENCY=&amp;VAR:CURRSOURCE=EXSH","ARE&amp;VAR:NATFREQ=QUARTERLY&amp;VAR:RFIELD=FINALIZED&amp;VAR:DB_TYPE=&amp;VAR:UNITS=M&amp;window=popup&amp;width=450&amp;height=300&amp;START_MAXIMIZED=FALSE"}</definedName>
    <definedName name="_644__FDSAUDITLINK__" hidden="1">{"fdsup://IBCentral/FAT Viewer?action=UPDATE&amp;creator=factset&amp;DOC_NAME=fat:reuters_qtrly_source_window.fat&amp;display_string=Audit&amp;DYN_ARGS=TRUE&amp;VAR:ID1=527343&amp;VAR:RCODE=DSTT&amp;VAR:SDATE=20000699&amp;VAR:FREQ=Quarterly&amp;VAR:RELITEM=RP&amp;VAR:CURRENCY=&amp;VAR:CURRSOURCE=EXSH","ARE&amp;VAR:NATFREQ=QUARTERLY&amp;VAR:RFIELD=FINALIZED&amp;VAR:DB_TYPE=&amp;VAR:UNITS=M&amp;window=popup&amp;width=450&amp;height=300&amp;START_MAXIMIZED=FALSE"}</definedName>
    <definedName name="_645__FDSAUDITLINK__" hidden="1">{"fdsup://IBCentral/FAT Viewer?action=UPDATE&amp;creator=factset&amp;DOC_NAME=fat:reuters_qtrly_source_window.fat&amp;display_string=Audit&amp;DYN_ARGS=TRUE&amp;VAR:ID1=527343&amp;VAR:RCODE=DSTT&amp;VAR:SDATE=20000399&amp;VAR:FREQ=Quarterly&amp;VAR:RELITEM=RP&amp;VAR:CURRENCY=&amp;VAR:CURRSOURCE=EXSH","ARE&amp;VAR:NATFREQ=QUARTERLY&amp;VAR:RFIELD=FINALIZED&amp;VAR:DB_TYPE=&amp;VAR:UNITS=M&amp;window=popup&amp;width=450&amp;height=300&amp;START_MAXIMIZED=FALSE"}</definedName>
    <definedName name="_646__FDSAUDITLINK__" hidden="1">{"fdsup://IBCentral/FAT Viewer?action=UPDATE&amp;creator=factset&amp;DOC_NAME=fat:reuters_qtrly_source_window.fat&amp;display_string=Audit&amp;DYN_ARGS=TRUE&amp;VAR:ID1=527343&amp;VAR:RCODE=SCSI&amp;VAR:SDATE=20100999&amp;VAR:FREQ=Quarterly&amp;VAR:RELITEM=RP&amp;VAR:CURRENCY=&amp;VAR:CURRSOURCE=EXSH","ARE&amp;VAR:NATFREQ=QUARTERLY&amp;VAR:RFIELD=FINALIZED&amp;VAR:DB_TYPE=&amp;VAR:UNITS=M&amp;window=popup&amp;width=450&amp;height=300&amp;START_MAXIMIZED=FALSE"}</definedName>
    <definedName name="_647__FDSAUDITLINK__" hidden="1">{"fdsup://IBCentral/FAT Viewer?action=UPDATE&amp;creator=factset&amp;DOC_NAME=fat:reuters_qtrly_source_window.fat&amp;display_string=Audit&amp;DYN_ARGS=TRUE&amp;VAR:ID1=527343&amp;VAR:RCODE=SCSI&amp;VAR:SDATE=20100699&amp;VAR:FREQ=Quarterly&amp;VAR:RELITEM=RP&amp;VAR:CURRENCY=&amp;VAR:CURRSOURCE=EXSH","ARE&amp;VAR:NATFREQ=QUARTERLY&amp;VAR:RFIELD=FINALIZED&amp;VAR:DB_TYPE=&amp;VAR:UNITS=M&amp;window=popup&amp;width=450&amp;height=300&amp;START_MAXIMIZED=FALSE"}</definedName>
    <definedName name="_648__FDSAUDITLINK__" hidden="1">{"fdsup://IBCentral/FAT Viewer?action=UPDATE&amp;creator=factset&amp;DOC_NAME=fat:reuters_qtrly_source_window.fat&amp;display_string=Audit&amp;DYN_ARGS=TRUE&amp;VAR:ID1=527343&amp;VAR:RCODE=SCSI&amp;VAR:SDATE=20100399&amp;VAR:FREQ=Quarterly&amp;VAR:RELITEM=RP&amp;VAR:CURRENCY=&amp;VAR:CURRSOURCE=EXSH","ARE&amp;VAR:NATFREQ=QUARTERLY&amp;VAR:RFIELD=FINALIZED&amp;VAR:DB_TYPE=&amp;VAR:UNITS=M&amp;window=popup&amp;width=450&amp;height=300&amp;START_MAXIMIZED=FALSE"}</definedName>
    <definedName name="_649__FDSAUDITLINK__" hidden="1">{"fdsup://IBCentral/FAT Viewer?action=UPDATE&amp;creator=factset&amp;DOC_NAME=fat:reuters_qtrly_source_window.fat&amp;display_string=Audit&amp;DYN_ARGS=TRUE&amp;VAR:ID1=527343&amp;VAR:RCODE=SCSI&amp;VAR:SDATE=20091299&amp;VAR:FREQ=Quarterly&amp;VAR:RELITEM=RP&amp;VAR:CURRENCY=&amp;VAR:CURRSOURCE=EXSH","ARE&amp;VAR:NATFREQ=QUARTERLY&amp;VAR:RFIELD=FINALIZED&amp;VAR:DB_TYPE=&amp;VAR:UNITS=M&amp;window=popup&amp;width=450&amp;height=300&amp;START_MAXIMIZED=FALSE"}</definedName>
    <definedName name="_65__FDSAUDITLINK__" hidden="1">{"fdsup://IBCentral/FAT Viewer?action=UPDATE&amp;creator=factset&amp;DOC_NAME=fat:reuters_qtrly_source_window.fat&amp;display_string=Audit&amp;DYN_ARGS=TRUE&amp;VAR:ID1=527343&amp;VAR:RCODE=LTTD&amp;VAR:SDATE=20050699&amp;VAR:FREQ=Quarterly&amp;VAR:RELITEM=RP&amp;VAR:CURRENCY=&amp;VAR:CURRSOURCE=EXSH","ARE&amp;VAR:NATFREQ=QUARTERLY&amp;VAR:RFIELD=FINALIZED&amp;VAR:DB_TYPE=&amp;VAR:UNITS=M&amp;window=popup&amp;width=450&amp;height=300&amp;START_MAXIMIZED=FALSE"}</definedName>
    <definedName name="_65_0_Table2_" hidden="1">#REF!</definedName>
    <definedName name="_650__FDSAUDITLINK__" hidden="1">{"fdsup://IBCentral/FAT Viewer?action=UPDATE&amp;creator=factset&amp;DOC_NAME=fat:reuters_qtrly_source_window.fat&amp;display_string=Audit&amp;DYN_ARGS=TRUE&amp;VAR:ID1=527343&amp;VAR:RCODE=SCSI&amp;VAR:SDATE=20090999&amp;VAR:FREQ=Quarterly&amp;VAR:RELITEM=RP&amp;VAR:CURRENCY=&amp;VAR:CURRSOURCE=EXSH","ARE&amp;VAR:NATFREQ=QUARTERLY&amp;VAR:RFIELD=FINALIZED&amp;VAR:DB_TYPE=&amp;VAR:UNITS=M&amp;window=popup&amp;width=450&amp;height=300&amp;START_MAXIMIZED=FALSE"}</definedName>
    <definedName name="_651__FDSAUDITLINK__" hidden="1">{"fdsup://IBCentral/FAT Viewer?action=UPDATE&amp;creator=factset&amp;DOC_NAME=fat:reuters_qtrly_source_window.fat&amp;display_string=Audit&amp;DYN_ARGS=TRUE&amp;VAR:ID1=527343&amp;VAR:RCODE=SCSI&amp;VAR:SDATE=20090699&amp;VAR:FREQ=Quarterly&amp;VAR:RELITEM=RP&amp;VAR:CURRENCY=&amp;VAR:CURRSOURCE=EXSH","ARE&amp;VAR:NATFREQ=QUARTERLY&amp;VAR:RFIELD=FINALIZED&amp;VAR:DB_TYPE=&amp;VAR:UNITS=M&amp;window=popup&amp;width=450&amp;height=300&amp;START_MAXIMIZED=FALSE"}</definedName>
    <definedName name="_652__FDSAUDITLINK__" hidden="1">{"fdsup://IBCentral/FAT Viewer?action=UPDATE&amp;creator=factset&amp;DOC_NAME=fat:reuters_qtrly_source_window.fat&amp;display_string=Audit&amp;DYN_ARGS=TRUE&amp;VAR:ID1=527343&amp;VAR:RCODE=SCSI&amp;VAR:SDATE=20090399&amp;VAR:FREQ=Quarterly&amp;VAR:RELITEM=RP&amp;VAR:CURRENCY=&amp;VAR:CURRSOURCE=EXSH","ARE&amp;VAR:NATFREQ=QUARTERLY&amp;VAR:RFIELD=FINALIZED&amp;VAR:DB_TYPE=&amp;VAR:UNITS=M&amp;window=popup&amp;width=450&amp;height=300&amp;START_MAXIMIZED=FALSE"}</definedName>
    <definedName name="_653__FDSAUDITLINK__" hidden="1">{"fdsup://IBCentral/FAT Viewer?action=UPDATE&amp;creator=factset&amp;DOC_NAME=fat:reuters_qtrly_source_window.fat&amp;display_string=Audit&amp;DYN_ARGS=TRUE&amp;VAR:ID1=527343&amp;VAR:RCODE=SCSI&amp;VAR:SDATE=20081299&amp;VAR:FREQ=Quarterly&amp;VAR:RELITEM=RP&amp;VAR:CURRENCY=&amp;VAR:CURRSOURCE=EXSH","ARE&amp;VAR:NATFREQ=QUARTERLY&amp;VAR:RFIELD=FINALIZED&amp;VAR:DB_TYPE=&amp;VAR:UNITS=M&amp;window=popup&amp;width=450&amp;height=300&amp;START_MAXIMIZED=FALSE"}</definedName>
    <definedName name="_654__FDSAUDITLINK__" hidden="1">{"fdsup://IBCentral/FAT Viewer?action=UPDATE&amp;creator=factset&amp;DOC_NAME=fat:reuters_qtrly_source_window.fat&amp;display_string=Audit&amp;DYN_ARGS=TRUE&amp;VAR:ID1=527343&amp;VAR:RCODE=SCSI&amp;VAR:SDATE=20080999&amp;VAR:FREQ=Quarterly&amp;VAR:RELITEM=RP&amp;VAR:CURRENCY=&amp;VAR:CURRSOURCE=EXSH","ARE&amp;VAR:NATFREQ=QUARTERLY&amp;VAR:RFIELD=FINALIZED&amp;VAR:DB_TYPE=&amp;VAR:UNITS=M&amp;window=popup&amp;width=450&amp;height=300&amp;START_MAXIMIZED=FALSE"}</definedName>
    <definedName name="_655__FDSAUDITLINK__" hidden="1">{"fdsup://IBCentral/FAT Viewer?action=UPDATE&amp;creator=factset&amp;DOC_NAME=fat:reuters_qtrly_source_window.fat&amp;display_string=Audit&amp;DYN_ARGS=TRUE&amp;VAR:ID1=527343&amp;VAR:RCODE=SCSI&amp;VAR:SDATE=20080699&amp;VAR:FREQ=Quarterly&amp;VAR:RELITEM=RP&amp;VAR:CURRENCY=&amp;VAR:CURRSOURCE=EXSH","ARE&amp;VAR:NATFREQ=QUARTERLY&amp;VAR:RFIELD=FINALIZED&amp;VAR:DB_TYPE=&amp;VAR:UNITS=M&amp;window=popup&amp;width=450&amp;height=300&amp;START_MAXIMIZED=FALSE"}</definedName>
    <definedName name="_656__FDSAUDITLINK__" hidden="1">{"fdsup://IBCentral/FAT Viewer?action=UPDATE&amp;creator=factset&amp;DOC_NAME=fat:reuters_qtrly_source_window.fat&amp;display_string=Audit&amp;DYN_ARGS=TRUE&amp;VAR:ID1=527343&amp;VAR:RCODE=SCSI&amp;VAR:SDATE=20080399&amp;VAR:FREQ=Quarterly&amp;VAR:RELITEM=RP&amp;VAR:CURRENCY=&amp;VAR:CURRSOURCE=EXSH","ARE&amp;VAR:NATFREQ=QUARTERLY&amp;VAR:RFIELD=FINALIZED&amp;VAR:DB_TYPE=&amp;VAR:UNITS=M&amp;window=popup&amp;width=450&amp;height=300&amp;START_MAXIMIZED=FALSE"}</definedName>
    <definedName name="_657__FDSAUDITLINK__" hidden="1">{"fdsup://IBCentral/FAT Viewer?action=UPDATE&amp;creator=factset&amp;DOC_NAME=fat:reuters_qtrly_source_window.fat&amp;display_string=Audit&amp;DYN_ARGS=TRUE&amp;VAR:ID1=527343&amp;VAR:RCODE=SCSI&amp;VAR:SDATE=20071299&amp;VAR:FREQ=Quarterly&amp;VAR:RELITEM=RP&amp;VAR:CURRENCY=&amp;VAR:CURRSOURCE=EXSH","ARE&amp;VAR:NATFREQ=QUARTERLY&amp;VAR:RFIELD=FINALIZED&amp;VAR:DB_TYPE=&amp;VAR:UNITS=M&amp;window=popup&amp;width=450&amp;height=300&amp;START_MAXIMIZED=FALSE"}</definedName>
    <definedName name="_658__FDSAUDITLINK__" hidden="1">{"fdsup://IBCentral/FAT Viewer?action=UPDATE&amp;creator=factset&amp;DOC_NAME=fat:reuters_qtrly_source_window.fat&amp;display_string=Audit&amp;DYN_ARGS=TRUE&amp;VAR:ID1=527343&amp;VAR:RCODE=SCSI&amp;VAR:SDATE=20070999&amp;VAR:FREQ=Quarterly&amp;VAR:RELITEM=RP&amp;VAR:CURRENCY=&amp;VAR:CURRSOURCE=EXSH","ARE&amp;VAR:NATFREQ=QUARTERLY&amp;VAR:RFIELD=FINALIZED&amp;VAR:DB_TYPE=&amp;VAR:UNITS=M&amp;window=popup&amp;width=450&amp;height=300&amp;START_MAXIMIZED=FALSE"}</definedName>
    <definedName name="_659__FDSAUDITLINK__" hidden="1">{"fdsup://IBCentral/FAT Viewer?action=UPDATE&amp;creator=factset&amp;DOC_NAME=fat:reuters_qtrly_source_window.fat&amp;display_string=Audit&amp;DYN_ARGS=TRUE&amp;VAR:ID1=527343&amp;VAR:RCODE=SCSI&amp;VAR:SDATE=20070699&amp;VAR:FREQ=Quarterly&amp;VAR:RELITEM=RP&amp;VAR:CURRENCY=&amp;VAR:CURRSOURCE=EXSH","ARE&amp;VAR:NATFREQ=QUARTERLY&amp;VAR:RFIELD=FINALIZED&amp;VAR:DB_TYPE=&amp;VAR:UNITS=M&amp;window=popup&amp;width=450&amp;height=300&amp;START_MAXIMIZED=FALSE"}</definedName>
    <definedName name="_66__FDSAUDITLINK__" hidden="1">{"fdsup://IBCentral/FAT Viewer?action=UPDATE&amp;creator=factset&amp;DOC_NAME=fat:reuters_qtrly_source_window.fat&amp;display_string=Audit&amp;DYN_ARGS=TRUE&amp;VAR:ID1=527343&amp;VAR:RCODE=LTTD&amp;VAR:SDATE=20050399&amp;VAR:FREQ=Quarterly&amp;VAR:RELITEM=RP&amp;VAR:CURRENCY=&amp;VAR:CURRSOURCE=EXSH","ARE&amp;VAR:NATFREQ=QUARTERLY&amp;VAR:RFIELD=FINALIZED&amp;VAR:DB_TYPE=&amp;VAR:UNITS=M&amp;window=popup&amp;width=450&amp;height=300&amp;START_MAXIMIZED=FALSE"}</definedName>
    <definedName name="_66_0_Table2_" hidden="1">#REF!</definedName>
    <definedName name="_660__FDSAUDITLINK__" hidden="1">{"fdsup://IBCentral/FAT Viewer?action=UPDATE&amp;creator=factset&amp;DOC_NAME=fat:reuters_qtrly_source_window.fat&amp;display_string=Audit&amp;DYN_ARGS=TRUE&amp;VAR:ID1=527343&amp;VAR:RCODE=SCSI&amp;VAR:SDATE=20070399&amp;VAR:FREQ=Quarterly&amp;VAR:RELITEM=RP&amp;VAR:CURRENCY=&amp;VAR:CURRSOURCE=EXSH","ARE&amp;VAR:NATFREQ=QUARTERLY&amp;VAR:RFIELD=FINALIZED&amp;VAR:DB_TYPE=&amp;VAR:UNITS=M&amp;window=popup&amp;width=450&amp;height=300&amp;START_MAXIMIZED=FALSE"}</definedName>
    <definedName name="_661__FDSAUDITLINK__" hidden="1">{"fdsup://IBCentral/FAT Viewer?action=UPDATE&amp;creator=factset&amp;DOC_NAME=fat:reuters_qtrly_source_window.fat&amp;display_string=Audit&amp;DYN_ARGS=TRUE&amp;VAR:ID1=527343&amp;VAR:RCODE=SCSI&amp;VAR:SDATE=20061299&amp;VAR:FREQ=Quarterly&amp;VAR:RELITEM=RP&amp;VAR:CURRENCY=&amp;VAR:CURRSOURCE=EXSH","ARE&amp;VAR:NATFREQ=QUARTERLY&amp;VAR:RFIELD=FINALIZED&amp;VAR:DB_TYPE=&amp;VAR:UNITS=M&amp;window=popup&amp;width=450&amp;height=300&amp;START_MAXIMIZED=FALSE"}</definedName>
    <definedName name="_662__FDSAUDITLINK__" hidden="1">{"fdsup://IBCentral/FAT Viewer?action=UPDATE&amp;creator=factset&amp;DOC_NAME=fat:reuters_qtrly_source_window.fat&amp;display_string=Audit&amp;DYN_ARGS=TRUE&amp;VAR:ID1=527343&amp;VAR:RCODE=SCSI&amp;VAR:SDATE=20060999&amp;VAR:FREQ=Quarterly&amp;VAR:RELITEM=RP&amp;VAR:CURRENCY=&amp;VAR:CURRSOURCE=EXSH","ARE&amp;VAR:NATFREQ=QUARTERLY&amp;VAR:RFIELD=FINALIZED&amp;VAR:DB_TYPE=&amp;VAR:UNITS=M&amp;window=popup&amp;width=450&amp;height=300&amp;START_MAXIMIZED=FALSE"}</definedName>
    <definedName name="_663__FDSAUDITLINK__" hidden="1">{"fdsup://IBCentral/FAT Viewer?action=UPDATE&amp;creator=factset&amp;DOC_NAME=fat:reuters_qtrly_source_window.fat&amp;display_string=Audit&amp;DYN_ARGS=TRUE&amp;VAR:ID1=527343&amp;VAR:RCODE=SCSI&amp;VAR:SDATE=20060699&amp;VAR:FREQ=Quarterly&amp;VAR:RELITEM=RP&amp;VAR:CURRENCY=&amp;VAR:CURRSOURCE=EXSH","ARE&amp;VAR:NATFREQ=QUARTERLY&amp;VAR:RFIELD=FINALIZED&amp;VAR:DB_TYPE=&amp;VAR:UNITS=M&amp;window=popup&amp;width=450&amp;height=300&amp;START_MAXIMIZED=FALSE"}</definedName>
    <definedName name="_664__FDSAUDITLINK__" hidden="1">{"fdsup://IBCentral/FAT Viewer?action=UPDATE&amp;creator=factset&amp;DOC_NAME=fat:reuters_qtrly_source_window.fat&amp;display_string=Audit&amp;DYN_ARGS=TRUE&amp;VAR:ID1=527343&amp;VAR:RCODE=SCSI&amp;VAR:SDATE=20060399&amp;VAR:FREQ=Quarterly&amp;VAR:RELITEM=RP&amp;VAR:CURRENCY=&amp;VAR:CURRSOURCE=EXSH","ARE&amp;VAR:NATFREQ=QUARTERLY&amp;VAR:RFIELD=FINALIZED&amp;VAR:DB_TYPE=&amp;VAR:UNITS=M&amp;window=popup&amp;width=450&amp;height=300&amp;START_MAXIMIZED=FALSE"}</definedName>
    <definedName name="_665__FDSAUDITLINK__" hidden="1">{"fdsup://IBCentral/FAT Viewer?action=UPDATE&amp;creator=factset&amp;DOC_NAME=fat:reuters_qtrly_source_window.fat&amp;display_string=Audit&amp;DYN_ARGS=TRUE&amp;VAR:ID1=527343&amp;VAR:RCODE=SCSI&amp;VAR:SDATE=20051299&amp;VAR:FREQ=Quarterly&amp;VAR:RELITEM=RP&amp;VAR:CURRENCY=&amp;VAR:CURRSOURCE=EXSH","ARE&amp;VAR:NATFREQ=QUARTERLY&amp;VAR:RFIELD=FINALIZED&amp;VAR:DB_TYPE=&amp;VAR:UNITS=M&amp;window=popup&amp;width=450&amp;height=300&amp;START_MAXIMIZED=FALSE"}</definedName>
    <definedName name="_666__FDSAUDITLINK__" hidden="1">{"fdsup://IBCentral/FAT Viewer?action=UPDATE&amp;creator=factset&amp;DOC_NAME=fat:reuters_qtrly_source_window.fat&amp;display_string=Audit&amp;DYN_ARGS=TRUE&amp;VAR:ID1=527343&amp;VAR:RCODE=SCSI&amp;VAR:SDATE=20050999&amp;VAR:FREQ=Quarterly&amp;VAR:RELITEM=RP&amp;VAR:CURRENCY=&amp;VAR:CURRSOURCE=EXSH","ARE&amp;VAR:NATFREQ=QUARTERLY&amp;VAR:RFIELD=FINALIZED&amp;VAR:DB_TYPE=&amp;VAR:UNITS=M&amp;window=popup&amp;width=450&amp;height=300&amp;START_MAXIMIZED=FALSE"}</definedName>
    <definedName name="_667__FDSAUDITLINK__" hidden="1">{"fdsup://IBCentral/FAT Viewer?action=UPDATE&amp;creator=factset&amp;DOC_NAME=fat:reuters_qtrly_source_window.fat&amp;display_string=Audit&amp;DYN_ARGS=TRUE&amp;VAR:ID1=527343&amp;VAR:RCODE=SCSI&amp;VAR:SDATE=20050699&amp;VAR:FREQ=Quarterly&amp;VAR:RELITEM=RP&amp;VAR:CURRENCY=&amp;VAR:CURRSOURCE=EXSH","ARE&amp;VAR:NATFREQ=QUARTERLY&amp;VAR:RFIELD=FINALIZED&amp;VAR:DB_TYPE=&amp;VAR:UNITS=M&amp;window=popup&amp;width=450&amp;height=300&amp;START_MAXIMIZED=FALSE"}</definedName>
    <definedName name="_668__FDSAUDITLINK__" hidden="1">{"fdsup://IBCentral/FAT Viewer?action=UPDATE&amp;creator=factset&amp;DOC_NAME=fat:reuters_qtrly_source_window.fat&amp;display_string=Audit&amp;DYN_ARGS=TRUE&amp;VAR:ID1=527343&amp;VAR:RCODE=SCSI&amp;VAR:SDATE=20050399&amp;VAR:FREQ=Quarterly&amp;VAR:RELITEM=RP&amp;VAR:CURRENCY=&amp;VAR:CURRSOURCE=EXSH","ARE&amp;VAR:NATFREQ=QUARTERLY&amp;VAR:RFIELD=FINALIZED&amp;VAR:DB_TYPE=&amp;VAR:UNITS=M&amp;window=popup&amp;width=450&amp;height=300&amp;START_MAXIMIZED=FALSE"}</definedName>
    <definedName name="_669__FDSAUDITLINK__" hidden="1">{"fdsup://IBCentral/FAT Viewer?action=UPDATE&amp;creator=factset&amp;DOC_NAME=fat:reuters_qtrly_source_window.fat&amp;display_string=Audit&amp;DYN_ARGS=TRUE&amp;VAR:ID1=527343&amp;VAR:RCODE=SCSI&amp;VAR:SDATE=20041299&amp;VAR:FREQ=Quarterly&amp;VAR:RELITEM=RP&amp;VAR:CURRENCY=&amp;VAR:CURRSOURCE=EXSH","ARE&amp;VAR:NATFREQ=QUARTERLY&amp;VAR:RFIELD=FINALIZED&amp;VAR:DB_TYPE=&amp;VAR:UNITS=M&amp;window=popup&amp;width=450&amp;height=300&amp;START_MAXIMIZED=FALSE"}</definedName>
    <definedName name="_67__FDSAUDITLINK__" hidden="1">{"fdsup://IBCentral/FAT Viewer?action=UPDATE&amp;creator=factset&amp;DOC_NAME=fat:reuters_qtrly_source_window.fat&amp;display_string=Audit&amp;DYN_ARGS=TRUE&amp;VAR:ID1=527343&amp;VAR:RCODE=LTTD&amp;VAR:SDATE=20041299&amp;VAR:FREQ=Quarterly&amp;VAR:RELITEM=RP&amp;VAR:CURRENCY=&amp;VAR:CURRSOURCE=EXSH","ARE&amp;VAR:NATFREQ=QUARTERLY&amp;VAR:RFIELD=FINALIZED&amp;VAR:DB_TYPE=&amp;VAR:UNITS=M&amp;window=popup&amp;width=450&amp;height=300&amp;START_MAXIMIZED=FALSE"}</definedName>
    <definedName name="_670__FDSAUDITLINK__" hidden="1">{"fdsup://IBCentral/FAT Viewer?action=UPDATE&amp;creator=factset&amp;DOC_NAME=fat:reuters_qtrly_source_window.fat&amp;display_string=Audit&amp;DYN_ARGS=TRUE&amp;VAR:ID1=527343&amp;VAR:RCODE=SCSI&amp;VAR:SDATE=20040999&amp;VAR:FREQ=Quarterly&amp;VAR:RELITEM=RP&amp;VAR:CURRENCY=&amp;VAR:CURRSOURCE=EXSH","ARE&amp;VAR:NATFREQ=QUARTERLY&amp;VAR:RFIELD=FINALIZED&amp;VAR:DB_TYPE=&amp;VAR:UNITS=M&amp;window=popup&amp;width=450&amp;height=300&amp;START_MAXIMIZED=FALSE"}</definedName>
    <definedName name="_671__FDSAUDITLINK__" hidden="1">{"fdsup://IBCentral/FAT Viewer?action=UPDATE&amp;creator=factset&amp;DOC_NAME=fat:reuters_qtrly_source_window.fat&amp;display_string=Audit&amp;DYN_ARGS=TRUE&amp;VAR:ID1=527343&amp;VAR:RCODE=SCSI&amp;VAR:SDATE=20040699&amp;VAR:FREQ=Quarterly&amp;VAR:RELITEM=RP&amp;VAR:CURRENCY=&amp;VAR:CURRSOURCE=EXSH","ARE&amp;VAR:NATFREQ=QUARTERLY&amp;VAR:RFIELD=FINALIZED&amp;VAR:DB_TYPE=&amp;VAR:UNITS=M&amp;window=popup&amp;width=450&amp;height=300&amp;START_MAXIMIZED=FALSE"}</definedName>
    <definedName name="_672__FDSAUDITLINK__" hidden="1">{"fdsup://IBCentral/FAT Viewer?action=UPDATE&amp;creator=factset&amp;DOC_NAME=fat:reuters_qtrly_source_window.fat&amp;display_string=Audit&amp;DYN_ARGS=TRUE&amp;VAR:ID1=527343&amp;VAR:RCODE=SCSI&amp;VAR:SDATE=20040399&amp;VAR:FREQ=Quarterly&amp;VAR:RELITEM=RP&amp;VAR:CURRENCY=&amp;VAR:CURRSOURCE=EXSH","ARE&amp;VAR:NATFREQ=QUARTERLY&amp;VAR:RFIELD=FINALIZED&amp;VAR:DB_TYPE=&amp;VAR:UNITS=M&amp;window=popup&amp;width=450&amp;height=300&amp;START_MAXIMIZED=FALSE"}</definedName>
    <definedName name="_673__FDSAUDITLINK__" hidden="1">{"fdsup://IBCentral/FAT Viewer?action=UPDATE&amp;creator=factset&amp;DOC_NAME=fat:reuters_qtrly_source_window.fat&amp;display_string=Audit&amp;DYN_ARGS=TRUE&amp;VAR:ID1=527343&amp;VAR:RCODE=SCSI&amp;VAR:SDATE=20031299&amp;VAR:FREQ=Quarterly&amp;VAR:RELITEM=RP&amp;VAR:CURRENCY=&amp;VAR:CURRSOURCE=EXSH","ARE&amp;VAR:NATFREQ=QUARTERLY&amp;VAR:RFIELD=FINALIZED&amp;VAR:DB_TYPE=&amp;VAR:UNITS=M&amp;window=popup&amp;width=450&amp;height=300&amp;START_MAXIMIZED=FALSE"}</definedName>
    <definedName name="_674__FDSAUDITLINK__" hidden="1">{"fdsup://IBCentral/FAT Viewer?action=UPDATE&amp;creator=factset&amp;DOC_NAME=fat:reuters_qtrly_source_window.fat&amp;display_string=Audit&amp;DYN_ARGS=TRUE&amp;VAR:ID1=527343&amp;VAR:RCODE=SCSI&amp;VAR:SDATE=20030999&amp;VAR:FREQ=Quarterly&amp;VAR:RELITEM=RP&amp;VAR:CURRENCY=&amp;VAR:CURRSOURCE=EXSH","ARE&amp;VAR:NATFREQ=QUARTERLY&amp;VAR:RFIELD=FINALIZED&amp;VAR:DB_TYPE=&amp;VAR:UNITS=M&amp;window=popup&amp;width=450&amp;height=300&amp;START_MAXIMIZED=FALSE"}</definedName>
    <definedName name="_675__FDSAUDITLINK__" hidden="1">{"fdsup://IBCentral/FAT Viewer?action=UPDATE&amp;creator=factset&amp;DOC_NAME=fat:reuters_qtrly_source_window.fat&amp;display_string=Audit&amp;DYN_ARGS=TRUE&amp;VAR:ID1=527343&amp;VAR:RCODE=SCSI&amp;VAR:SDATE=20030699&amp;VAR:FREQ=Quarterly&amp;VAR:RELITEM=RP&amp;VAR:CURRENCY=&amp;VAR:CURRSOURCE=EXSH","ARE&amp;VAR:NATFREQ=QUARTERLY&amp;VAR:RFIELD=FINALIZED&amp;VAR:DB_TYPE=&amp;VAR:UNITS=M&amp;window=popup&amp;width=450&amp;height=300&amp;START_MAXIMIZED=FALSE"}</definedName>
    <definedName name="_676__FDSAUDITLINK__" hidden="1">{"fdsup://IBCentral/FAT Viewer?action=UPDATE&amp;creator=factset&amp;DOC_NAME=fat:reuters_qtrly_source_window.fat&amp;display_string=Audit&amp;DYN_ARGS=TRUE&amp;VAR:ID1=527343&amp;VAR:RCODE=SCSI&amp;VAR:SDATE=20030399&amp;VAR:FREQ=Quarterly&amp;VAR:RELITEM=RP&amp;VAR:CURRENCY=&amp;VAR:CURRSOURCE=EXSH","ARE&amp;VAR:NATFREQ=QUARTERLY&amp;VAR:RFIELD=FINALIZED&amp;VAR:DB_TYPE=&amp;VAR:UNITS=M&amp;window=popup&amp;width=450&amp;height=300&amp;START_MAXIMIZED=FALSE"}</definedName>
    <definedName name="_677__FDSAUDITLINK__" hidden="1">{"fdsup://IBCentral/FAT Viewer?action=UPDATE&amp;creator=factset&amp;DOC_NAME=fat:reuters_qtrly_source_window.fat&amp;display_string=Audit&amp;DYN_ARGS=TRUE&amp;VAR:ID1=527343&amp;VAR:RCODE=SCSI&amp;VAR:SDATE=20021299&amp;VAR:FREQ=Quarterly&amp;VAR:RELITEM=RP&amp;VAR:CURRENCY=&amp;VAR:CURRSOURCE=EXSH","ARE&amp;VAR:NATFREQ=QUARTERLY&amp;VAR:RFIELD=FINALIZED&amp;VAR:DB_TYPE=&amp;VAR:UNITS=M&amp;window=popup&amp;width=450&amp;height=300&amp;START_MAXIMIZED=FALSE"}</definedName>
    <definedName name="_678__FDSAUDITLINK__" hidden="1">{"fdsup://IBCentral/FAT Viewer?action=UPDATE&amp;creator=factset&amp;DOC_NAME=fat:reuters_qtrly_source_window.fat&amp;display_string=Audit&amp;DYN_ARGS=TRUE&amp;VAR:ID1=527343&amp;VAR:RCODE=SCSI&amp;VAR:SDATE=20020999&amp;VAR:FREQ=Quarterly&amp;VAR:RELITEM=RP&amp;VAR:CURRENCY=&amp;VAR:CURRSOURCE=EXSH","ARE&amp;VAR:NATFREQ=QUARTERLY&amp;VAR:RFIELD=FINALIZED&amp;VAR:DB_TYPE=&amp;VAR:UNITS=M&amp;window=popup&amp;width=450&amp;height=300&amp;START_MAXIMIZED=FALSE"}</definedName>
    <definedName name="_679__FDSAUDITLINK__" hidden="1">{"fdsup://IBCentral/FAT Viewer?action=UPDATE&amp;creator=factset&amp;DOC_NAME=fat:reuters_qtrly_source_window.fat&amp;display_string=Audit&amp;DYN_ARGS=TRUE&amp;VAR:ID1=527343&amp;VAR:RCODE=SCSI&amp;VAR:SDATE=20020699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ource_window.fat&amp;display_string=Audit&amp;DYN_ARGS=TRUE&amp;VAR:ID1=527343&amp;VAR:RCODE=LTTD&amp;VAR:SDATE=20040999&amp;VAR:FREQ=Quarterly&amp;VAR:RELITEM=RP&amp;VAR:CURRENCY=&amp;VAR:CURRSOURCE=EXSH","ARE&amp;VAR:NATFREQ=QUARTERLY&amp;VAR:RFIELD=FINALIZED&amp;VAR:DB_TYPE=&amp;VAR:UNITS=M&amp;window=popup&amp;width=450&amp;height=300&amp;START_MAXIMIZED=FALSE"}</definedName>
    <definedName name="_680__FDSAUDITLINK__" hidden="1">{"fdsup://IBCentral/FAT Viewer?action=UPDATE&amp;creator=factset&amp;DOC_NAME=fat:reuters_qtrly_source_window.fat&amp;display_string=Audit&amp;DYN_ARGS=TRUE&amp;VAR:ID1=527343&amp;VAR:RCODE=SCSI&amp;VAR:SDATE=20020399&amp;VAR:FREQ=Quarterly&amp;VAR:RELITEM=RP&amp;VAR:CURRENCY=&amp;VAR:CURRSOURCE=EXSH","ARE&amp;VAR:NATFREQ=QUARTERLY&amp;VAR:RFIELD=FINALIZED&amp;VAR:DB_TYPE=&amp;VAR:UNITS=M&amp;window=popup&amp;width=450&amp;height=300&amp;START_MAXIMIZED=FALSE"}</definedName>
    <definedName name="_681__FDSAUDITLINK__" hidden="1">{"fdsup://IBCentral/FAT Viewer?action=UPDATE&amp;creator=factset&amp;DOC_NAME=fat:reuters_qtrly_source_window.fat&amp;display_string=Audit&amp;DYN_ARGS=TRUE&amp;VAR:ID1=527343&amp;VAR:RCODE=SCSI&amp;VAR:SDATE=20011299&amp;VAR:FREQ=Quarterly&amp;VAR:RELITEM=RP&amp;VAR:CURRENCY=&amp;VAR:CURRSOURCE=EXSH","ARE&amp;VAR:NATFREQ=QUARTERLY&amp;VAR:RFIELD=FINALIZED&amp;VAR:DB_TYPE=&amp;VAR:UNITS=M&amp;window=popup&amp;width=450&amp;height=300&amp;START_MAXIMIZED=FALSE"}</definedName>
    <definedName name="_682__FDSAUDITLINK__" hidden="1">{"fdsup://IBCentral/FAT Viewer?action=UPDATE&amp;creator=factset&amp;DOC_NAME=fat:reuters_qtrly_source_window.fat&amp;display_string=Audit&amp;DYN_ARGS=TRUE&amp;VAR:ID1=527343&amp;VAR:RCODE=SCSI&amp;VAR:SDATE=20010999&amp;VAR:FREQ=Quarterly&amp;VAR:RELITEM=RP&amp;VAR:CURRENCY=&amp;VAR:CURRSOURCE=EXSH","ARE&amp;VAR:NATFREQ=QUARTERLY&amp;VAR:RFIELD=FINALIZED&amp;VAR:DB_TYPE=&amp;VAR:UNITS=M&amp;window=popup&amp;width=450&amp;height=300&amp;START_MAXIMIZED=FALSE"}</definedName>
    <definedName name="_683__FDSAUDITLINK__" hidden="1">{"fdsup://IBCentral/FAT Viewer?action=UPDATE&amp;creator=factset&amp;DOC_NAME=fat:reuters_qtrly_source_window.fat&amp;display_string=Audit&amp;DYN_ARGS=TRUE&amp;VAR:ID1=527343&amp;VAR:RCODE=SCSI&amp;VAR:SDATE=20010699&amp;VAR:FREQ=Quarterly&amp;VAR:RELITEM=RP&amp;VAR:CURRENCY=&amp;VAR:CURRSOURCE=EXSH","ARE&amp;VAR:NATFREQ=QUARTERLY&amp;VAR:RFIELD=FINALIZED&amp;VAR:DB_TYPE=&amp;VAR:UNITS=M&amp;window=popup&amp;width=450&amp;height=300&amp;START_MAXIMIZED=FALSE"}</definedName>
    <definedName name="_684__FDSAUDITLINK__" hidden="1">{"fdsup://IBCentral/FAT Viewer?action=UPDATE&amp;creator=factset&amp;DOC_NAME=fat:reuters_qtrly_source_window.fat&amp;display_string=Audit&amp;DYN_ARGS=TRUE&amp;VAR:ID1=527343&amp;VAR:RCODE=SCSI&amp;VAR:SDATE=20010399&amp;VAR:FREQ=Quarterly&amp;VAR:RELITEM=RP&amp;VAR:CURRENCY=&amp;VAR:CURRSOURCE=EXSH","ARE&amp;VAR:NATFREQ=QUARTERLY&amp;VAR:RFIELD=FINALIZED&amp;VAR:DB_TYPE=&amp;VAR:UNITS=M&amp;window=popup&amp;width=450&amp;height=300&amp;START_MAXIMIZED=FALSE"}</definedName>
    <definedName name="_685__FDSAUDITLINK__" hidden="1">{"fdsup://IBCentral/FAT Viewer?action=UPDATE&amp;creator=factset&amp;DOC_NAME=fat:reuters_qtrly_source_window.fat&amp;display_string=Audit&amp;DYN_ARGS=TRUE&amp;VAR:ID1=527343&amp;VAR:RCODE=SCSI&amp;VAR:SDATE=20001299&amp;VAR:FREQ=Quarterly&amp;VAR:RELITEM=RP&amp;VAR:CURRENCY=&amp;VAR:CURRSOURCE=EXSH","ARE&amp;VAR:NATFREQ=QUARTERLY&amp;VAR:RFIELD=FINALIZED&amp;VAR:DB_TYPE=&amp;VAR:UNITS=M&amp;window=popup&amp;width=450&amp;height=300&amp;START_MAXIMIZED=FALSE"}</definedName>
    <definedName name="_686__FDSAUDITLINK__" hidden="1">{"fdsup://IBCentral/FAT Viewer?action=UPDATE&amp;creator=factset&amp;DOC_NAME=fat:reuters_qtrly_source_window.fat&amp;display_string=Audit&amp;DYN_ARGS=TRUE&amp;VAR:ID1=527343&amp;VAR:RCODE=SCSI&amp;VAR:SDATE=20000999&amp;VAR:FREQ=Quarterly&amp;VAR:RELITEM=RP&amp;VAR:CURRENCY=&amp;VAR:CURRSOURCE=EXSH","ARE&amp;VAR:NATFREQ=QUARTERLY&amp;VAR:RFIELD=FINALIZED&amp;VAR:DB_TYPE=&amp;VAR:UNITS=M&amp;window=popup&amp;width=450&amp;height=300&amp;START_MAXIMIZED=FALSE"}</definedName>
    <definedName name="_687__FDSAUDITLINK__" hidden="1">{"fdsup://IBCentral/FAT Viewer?action=UPDATE&amp;creator=factset&amp;DOC_NAME=fat:reuters_qtrly_source_window.fat&amp;display_string=Audit&amp;DYN_ARGS=TRUE&amp;VAR:ID1=527343&amp;VAR:RCODE=SCSI&amp;VAR:SDATE=20000699&amp;VAR:FREQ=Quarterly&amp;VAR:RELITEM=RP&amp;VAR:CURRENCY=&amp;VAR:CURRSOURCE=EXSH","ARE&amp;VAR:NATFREQ=QUARTERLY&amp;VAR:RFIELD=FINALIZED&amp;VAR:DB_TYPE=&amp;VAR:UNITS=M&amp;window=popup&amp;width=450&amp;height=300&amp;START_MAXIMIZED=FALSE"}</definedName>
    <definedName name="_688__FDSAUDITLINK__" hidden="1">{"fdsup://IBCentral/FAT Viewer?action=UPDATE&amp;creator=factset&amp;DOC_NAME=fat:reuters_qtrly_source_window.fat&amp;display_string=Audit&amp;DYN_ARGS=TRUE&amp;VAR:ID1=527343&amp;VAR:RCODE=SCSI&amp;VAR:SDATE=20000399&amp;VAR:FREQ=Quarterly&amp;VAR:RELITEM=RP&amp;VAR:CURRENCY=&amp;VAR:CURRSOURCE=EXSH","ARE&amp;VAR:NATFREQ=QUARTERLY&amp;VAR:RFIELD=FINALIZED&amp;VAR:DB_TYPE=&amp;VAR:UNITS=M&amp;window=popup&amp;width=450&amp;height=300&amp;START_MAXIMIZED=FALSE"}</definedName>
    <definedName name="_689__FDSAUDITLINK__" hidden="1">{"fdsup://IBCentral/FAT Viewer?action=UPDATE&amp;creator=factset&amp;DOC_NAME=fat:reuters_qtrly_source_window.fat&amp;display_string=Audit&amp;DYN_ARGS=TRUE&amp;VAR:ID1=527343&amp;VAR:RCODE=LMIN&amp;VAR:SDATE=20100999&amp;VAR:FREQ=Quarterly&amp;VAR:RELITEM=RP&amp;VAR:CURRENCY=&amp;VAR:CURRSOURCE=EXSH","ARE&amp;VAR:NATFREQ=QUARTERLY&amp;VAR:RFIELD=FINALIZED&amp;VAR:DB_TYPE=&amp;VAR:UNITS=M&amp;window=popup&amp;width=450&amp;height=300&amp;START_MAXIMIZED=FALSE"}</definedName>
    <definedName name="_69__FDSAUDITLINK__" hidden="1">{"fdsup://IBCentral/FAT Viewer?action=UPDATE&amp;creator=factset&amp;DOC_NAME=fat:reuters_qtrly_source_window.fat&amp;display_string=Audit&amp;DYN_ARGS=TRUE&amp;VAR:ID1=527343&amp;VAR:RCODE=LTTD&amp;VAR:SDATE=20040699&amp;VAR:FREQ=Quarterly&amp;VAR:RELITEM=RP&amp;VAR:CURRENCY=&amp;VAR:CURRSOURCE=EXSH","ARE&amp;VAR:NATFREQ=QUARTERLY&amp;VAR:RFIELD=FINALIZED&amp;VAR:DB_TYPE=&amp;VAR:UNITS=M&amp;window=popup&amp;width=450&amp;height=300&amp;START_MAXIMIZED=FALSE"}</definedName>
    <definedName name="_690__FDSAUDITLINK__" hidden="1">{"fdsup://IBCentral/FAT Viewer?action=UPDATE&amp;creator=factset&amp;DOC_NAME=fat:reuters_qtrly_source_window.fat&amp;display_string=Audit&amp;DYN_ARGS=TRUE&amp;VAR:ID1=527343&amp;VAR:RCODE=LMIN&amp;VAR:SDATE=20110399&amp;VAR:FREQ=Quarterly&amp;VAR:RELITEM=RP&amp;VAR:CURRENCY=&amp;VAR:CURRSOURCE=EXSH","ARE&amp;VAR:NATFREQ=QUARTERLY&amp;VAR:RFIELD=FINALIZED&amp;VAR:DB_TYPE=&amp;VAR:UNITS=M&amp;window=popup&amp;width=450&amp;height=300&amp;START_MAXIMIZED=FALSE"}</definedName>
    <definedName name="_691__FDSAUDITLINK__" hidden="1">{"fdsup://IBCentral/FAT Viewer?action=UPDATE&amp;creator=factset&amp;DOC_NAME=fat:reuters_qtrly_source_window.fat&amp;display_string=Audit&amp;DYN_ARGS=TRUE&amp;VAR:ID1=527343&amp;VAR:RCODE=LTTD&amp;VAR:SDATE=20110399&amp;VAR:FREQ=Quarterly&amp;VAR:RELITEM=RP&amp;VAR:CURRENCY=&amp;VAR:CURRSOURCE=EXSH","ARE&amp;VAR:NATFREQ=QUARTERLY&amp;VAR:RFIELD=FINALIZED&amp;VAR:DB_TYPE=&amp;VAR:UNITS=M&amp;window=popup&amp;width=450&amp;height=300&amp;START_MAXIMIZED=FALSE"}</definedName>
    <definedName name="_692__FDSAUDITLINK__" hidden="1">{"fdsup://IBCentral/FAT Viewer?action=UPDATE&amp;creator=factset&amp;DOC_NAME=fat:reuters_qtrly_source_window.fat&amp;display_string=Audit&amp;DYN_ARGS=TRUE&amp;VAR:ID1=527343&amp;VAR:RCODE=DSTT&amp;VAR:SDATE=20110399&amp;VAR:FREQ=Quarterly&amp;VAR:RELITEM=RP&amp;VAR:CURRENCY=&amp;VAR:CURRSOURCE=EXSH","ARE&amp;VAR:NATFREQ=QUARTERLY&amp;VAR:RFIELD=FINALIZED&amp;VAR:DB_TYPE=&amp;VAR:UNITS=M&amp;window=popup&amp;width=450&amp;height=300&amp;START_MAXIMIZED=FALSE"}</definedName>
    <definedName name="_693__FDSAUDITLINK__" hidden="1">{"fdsup://IBCentral/FAT Viewer?action=UPDATE&amp;creator=factset&amp;DOC_NAME=fat:reuters_qtrly_source_window.fat&amp;display_string=Audit&amp;DYN_ARGS=TRUE&amp;VAR:ID1=527343&amp;VAR:RCODE=SCSI&amp;VAR:SDATE=20110399&amp;VAR:FREQ=Quarterly&amp;VAR:RELITEM=RP&amp;VAR:CURRENCY=&amp;VAR:CURRSOURCE=EXSH","ARE&amp;VAR:NATFREQ=QUARTERLY&amp;VAR:RFIELD=FINALIZED&amp;VAR:DB_TYPE=&amp;VAR:UNITS=M&amp;window=popup&amp;width=450&amp;height=300&amp;START_MAXIMIZED=FALSE"}</definedName>
    <definedName name="_7__123Graph_LBL_BMKT_MONTH" hidden="1">[6]SALES!#REF!</definedName>
    <definedName name="_7__FDSAUDITLINK__" hidden="1">{"fdsup://IBCentral/FAT Viewer?action=UPDATE&amp;creator=factset&amp;DOC_NAME=fat:reuters_qtrly_source_window.fat&amp;display_string=Audit&amp;DYN_ARGS=TRUE&amp;VAR:ID1=527343&amp;VAR:RCODE=LMIN&amp;VAR:SDATE=20090399&amp;VAR:FREQ=Quarterly&amp;VAR:RELITEM=RP&amp;VAR:CURRENCY=&amp;VAR:CURRSOURCE=EXSH","ARE&amp;VAR:NATFREQ=QUARTERLY&amp;VAR:RFIELD=FINALIZED&amp;VAR:DB_TYPE=&amp;VAR:UNITS=M&amp;window=popup&amp;width=450&amp;height=300&amp;START_MAXIMIZED=FALSE"}</definedName>
    <definedName name="_7_0_Table2_" hidden="1">#REF!</definedName>
    <definedName name="_70__FDSAUDITLINK__" hidden="1">{"fdsup://IBCentral/FAT Viewer?action=UPDATE&amp;creator=factset&amp;DOC_NAME=fat:reuters_qtrly_source_window.fat&amp;display_string=Audit&amp;DYN_ARGS=TRUE&amp;VAR:ID1=527343&amp;VAR:RCODE=LTTD&amp;VAR:SDATE=20040399&amp;VAR:FREQ=Quarterly&amp;VAR:RELITEM=RP&amp;VAR:CURRENCY=&amp;VAR:CURRSOURCE=EXSH","ARE&amp;VAR:NATFREQ=QUARTERLY&amp;VAR:RFIELD=FINALIZED&amp;VAR:DB_TYPE=&amp;VAR:UNITS=M&amp;window=popup&amp;width=450&amp;height=300&amp;START_MAXIMIZED=FALSE"}</definedName>
    <definedName name="_71__FDSAUDITLINK__" hidden="1">{"fdsup://IBCentral/FAT Viewer?action=UPDATE&amp;creator=factset&amp;DOC_NAME=fat:reuters_qtrly_source_window.fat&amp;display_string=Audit&amp;DYN_ARGS=TRUE&amp;VAR:ID1=527343&amp;VAR:RCODE=LTTD&amp;VAR:SDATE=20031299&amp;VAR:FREQ=Quarterly&amp;VAR:RELITEM=RP&amp;VAR:CURRENCY=&amp;VAR:CURRSOURCE=EXSH","ARE&amp;VAR:NATFREQ=QUARTERLY&amp;VAR:RFIELD=FINALIZED&amp;VAR:DB_TYPE=&amp;VAR:UNITS=M&amp;window=popup&amp;width=450&amp;height=300&amp;START_MAXIMIZED=FALSE"}</definedName>
    <definedName name="_72__FDSAUDITLINK__" hidden="1">{"fdsup://IBCentral/FAT Viewer?action=UPDATE&amp;creator=factset&amp;DOC_NAME=fat:reuters_qtrly_source_window.fat&amp;display_string=Audit&amp;DYN_ARGS=TRUE&amp;VAR:ID1=527343&amp;VAR:RCODE=LTTD&amp;VAR:SDATE=20030999&amp;VAR:FREQ=Quarterly&amp;VAR:RELITEM=RP&amp;VAR:CURRENCY=&amp;VAR:CURRSOURCE=EXSH","ARE&amp;VAR:NATFREQ=QUARTERLY&amp;VAR:RFIELD=FINALIZED&amp;VAR:DB_TYPE=&amp;VAR:UNITS=M&amp;window=popup&amp;width=450&amp;height=300&amp;START_MAXIMIZED=FALSE"}</definedName>
    <definedName name="_73__FDSAUDITLINK__" hidden="1">{"fdsup://IBCentral/FAT Viewer?action=UPDATE&amp;creator=factset&amp;DOC_NAME=fat:reuters_qtrly_source_window.fat&amp;display_string=Audit&amp;DYN_ARGS=TRUE&amp;VAR:ID1=527343&amp;VAR:RCODE=LTTD&amp;VAR:SDATE=20030699&amp;VAR:FREQ=Quarterly&amp;VAR:RELITEM=RP&amp;VAR:CURRENCY=&amp;VAR:CURRSOURCE=EXSH","ARE&amp;VAR:NATFREQ=QUARTERLY&amp;VAR:RFIELD=FINALIZED&amp;VAR:DB_TYPE=&amp;VAR:UNITS=M&amp;window=popup&amp;width=450&amp;height=300&amp;START_MAXIMIZED=FALSE"}</definedName>
    <definedName name="_74__FDSAUDITLINK__" hidden="1">{"fdsup://IBCentral/FAT Viewer?action=UPDATE&amp;creator=factset&amp;DOC_NAME=fat:reuters_qtrly_source_window.fat&amp;display_string=Audit&amp;DYN_ARGS=TRUE&amp;VAR:ID1=527343&amp;VAR:RCODE=LTTD&amp;VAR:SDATE=20030399&amp;VAR:FREQ=Quarterly&amp;VAR:RELITEM=RP&amp;VAR:CURRENCY=&amp;VAR:CURRSOURCE=EXSH","ARE&amp;VAR:NATFREQ=QUARTERLY&amp;VAR:RFIELD=FINALIZED&amp;VAR:DB_TYPE=&amp;VAR:UNITS=M&amp;window=popup&amp;width=450&amp;height=300&amp;START_MAXIMIZED=FALSE"}</definedName>
    <definedName name="_75__FDSAUDITLINK__" hidden="1">{"fdsup://IBCentral/FAT Viewer?action=UPDATE&amp;creator=factset&amp;DOC_NAME=fat:reuters_qtrly_source_window.fat&amp;display_string=Audit&amp;DYN_ARGS=TRUE&amp;VAR:ID1=527343&amp;VAR:RCODE=LTTD&amp;VAR:SDATE=20021299&amp;VAR:FREQ=Quarterly&amp;VAR:RELITEM=RP&amp;VAR:CURRENCY=&amp;VAR:CURRSOURCE=EXSH","ARE&amp;VAR:NATFREQ=QUARTERLY&amp;VAR:RFIELD=FINALIZED&amp;VAR:DB_TYPE=&amp;VAR:UNITS=M&amp;window=popup&amp;width=450&amp;height=300&amp;START_MAXIMIZED=FALSE"}</definedName>
    <definedName name="_76__FDSAUDITLINK__" hidden="1">{"fdsup://IBCentral/FAT Viewer?action=UPDATE&amp;creator=factset&amp;DOC_NAME=fat:reuters_qtrly_source_window.fat&amp;display_string=Audit&amp;DYN_ARGS=TRUE&amp;VAR:ID1=527343&amp;VAR:RCODE=LTTD&amp;VAR:SDATE=20020999&amp;VAR:FREQ=Quarterly&amp;VAR:RELITEM=RP&amp;VAR:CURRENCY=&amp;VAR:CURRSOURCE=EXSH","ARE&amp;VAR:NATFREQ=QUARTERLY&amp;VAR:RFIELD=FINALIZED&amp;VAR:DB_TYPE=&amp;VAR:UNITS=M&amp;window=popup&amp;width=450&amp;height=300&amp;START_MAXIMIZED=FALSE"}</definedName>
    <definedName name="_77__FDSAUDITLINK__" hidden="1">{"fdsup://IBCentral/FAT Viewer?action=UPDATE&amp;creator=factset&amp;DOC_NAME=fat:reuters_qtrly_source_window.fat&amp;display_string=Audit&amp;DYN_ARGS=TRUE&amp;VAR:ID1=527343&amp;VAR:RCODE=LTTD&amp;VAR:SDATE=20020699&amp;VAR:FREQ=Quarterly&amp;VAR:RELITEM=RP&amp;VAR:CURRENCY=&amp;VAR:CURRSOURCE=EXSH","ARE&amp;VAR:NATFREQ=QUARTERLY&amp;VAR:RFIELD=FINALIZED&amp;VAR:DB_TYPE=&amp;VAR:UNITS=M&amp;window=popup&amp;width=450&amp;height=300&amp;START_MAXIMIZED=FALSE"}</definedName>
    <definedName name="_78__FDSAUDITLINK__" hidden="1">{"fdsup://IBCentral/FAT Viewer?action=UPDATE&amp;creator=factset&amp;DOC_NAME=fat:reuters_qtrly_source_window.fat&amp;display_string=Audit&amp;DYN_ARGS=TRUE&amp;VAR:ID1=527343&amp;VAR:RCODE=LTTD&amp;VAR:SDATE=20020399&amp;VAR:FREQ=Quarterly&amp;VAR:RELITEM=RP&amp;VAR:CURRENCY=&amp;VAR:CURRSOURCE=EXSH","ARE&amp;VAR:NATFREQ=QUARTERLY&amp;VAR:RFIELD=FINALIZED&amp;VAR:DB_TYPE=&amp;VAR:UNITS=M&amp;window=popup&amp;width=450&amp;height=300&amp;START_MAXIMIZED=FALSE"}</definedName>
    <definedName name="_79__FDSAUDITLINK__" hidden="1">{"fdsup://IBCentral/FAT Viewer?action=UPDATE&amp;creator=factset&amp;DOC_NAME=fat:reuters_qtrly_source_window.fat&amp;display_string=Audit&amp;DYN_ARGS=TRUE&amp;VAR:ID1=527343&amp;VAR:RCODE=LTTD&amp;VAR:SDATE=20011299&amp;VAR:FREQ=Quarterly&amp;VAR:RELITEM=RP&amp;VAR:CURRENCY=&amp;VAR:CURRSOURCE=EXSH","ARE&amp;VAR:NATFREQ=QUARTERLY&amp;VAR:RFIELD=FINALIZED&amp;VAR:DB_TYPE=&amp;VAR:UNITS=M&amp;window=popup&amp;width=450&amp;height=300&amp;START_MAXIMIZED=FALSE"}</definedName>
    <definedName name="_8__123Graph_BMKT_YTD" hidden="1">[6]SALES!#REF!</definedName>
    <definedName name="_8__123Graph_LBL_BMKT_YTD" hidden="1">[6]SALES!#REF!</definedName>
    <definedName name="_8__FDSAUDITLINK__" hidden="1">{"fdsup://IBCentral/FAT Viewer?action=UPDATE&amp;creator=factset&amp;DOC_NAME=fat:reuters_qtrly_source_window.fat&amp;display_string=Audit&amp;DYN_ARGS=TRUE&amp;VAR:ID1=527343&amp;VAR:RCODE=LMIN&amp;VAR:SDATE=20081299&amp;VAR:FREQ=Quarterly&amp;VAR:RELITEM=RP&amp;VAR:CURRENCY=&amp;VAR:CURRSOURCE=EXSH","ARE&amp;VAR:NATFREQ=QUARTERLY&amp;VAR:RFIELD=FINALIZED&amp;VAR:DB_TYPE=&amp;VAR:UNITS=M&amp;window=popup&amp;width=450&amp;height=300&amp;START_MAXIMIZED=FALSE"}</definedName>
    <definedName name="_8_0_Table2_" hidden="1">#REF!</definedName>
    <definedName name="_80__FDSAUDITLINK__" hidden="1">{"fdsup://IBCentral/FAT Viewer?action=UPDATE&amp;creator=factset&amp;DOC_NAME=fat:reuters_qtrly_source_window.fat&amp;display_string=Audit&amp;DYN_ARGS=TRUE&amp;VAR:ID1=527343&amp;VAR:RCODE=LTTD&amp;VAR:SDATE=20010999&amp;VAR:FREQ=Quarterly&amp;VAR:RELITEM=RP&amp;VAR:CURRENCY=&amp;VAR:CURRSOURCE=EXSH","ARE&amp;VAR:NATFREQ=QUARTERLY&amp;VAR:RFIELD=FINALIZED&amp;VAR:DB_TYPE=&amp;VAR:UNITS=M&amp;window=popup&amp;width=450&amp;height=300&amp;START_MAXIMIZED=FALSE"}</definedName>
    <definedName name="_81__FDSAUDITLINK__" hidden="1">{"fdsup://IBCentral/FAT Viewer?action=UPDATE&amp;creator=factset&amp;DOC_NAME=fat:reuters_qtrly_source_window.fat&amp;display_string=Audit&amp;DYN_ARGS=TRUE&amp;VAR:ID1=527343&amp;VAR:RCODE=LTTD&amp;VAR:SDATE=20010699&amp;VAR:FREQ=Quarterly&amp;VAR:RELITEM=RP&amp;VAR:CURRENCY=&amp;VAR:CURRSOURCE=EXSH","ARE&amp;VAR:NATFREQ=QUARTERLY&amp;VAR:RFIELD=FINALIZED&amp;VAR:DB_TYPE=&amp;VAR:UNITS=M&amp;window=popup&amp;width=450&amp;height=300&amp;START_MAXIMIZED=FALSE"}</definedName>
    <definedName name="_82__FDSAUDITLINK__" hidden="1">{"fdsup://IBCentral/FAT Viewer?action=UPDATE&amp;creator=factset&amp;DOC_NAME=fat:reuters_qtrly_source_window.fat&amp;display_string=Audit&amp;DYN_ARGS=TRUE&amp;VAR:ID1=527343&amp;VAR:RCODE=LTTD&amp;VAR:SDATE=20010399&amp;VAR:FREQ=Quarterly&amp;VAR:RELITEM=RP&amp;VAR:CURRENCY=&amp;VAR:CURRSOURCE=EXSH","ARE&amp;VAR:NATFREQ=QUARTERLY&amp;VAR:RFIELD=FINALIZED&amp;VAR:DB_TYPE=&amp;VAR:UNITS=M&amp;window=popup&amp;width=450&amp;height=300&amp;START_MAXIMIZED=FALSE"}</definedName>
    <definedName name="_83__FDSAUDITLINK__" hidden="1">{"fdsup://IBCentral/FAT Viewer?action=UPDATE&amp;creator=factset&amp;DOC_NAME=fat:reuters_qtrly_source_window.fat&amp;display_string=Audit&amp;DYN_ARGS=TRUE&amp;VAR:ID1=527343&amp;VAR:RCODE=LTTD&amp;VAR:SDATE=20001299&amp;VAR:FREQ=Quarterly&amp;VAR:RELITEM=RP&amp;VAR:CURRENCY=&amp;VAR:CURRSOURCE=EXSH","ARE&amp;VAR:NATFREQ=QUARTERLY&amp;VAR:RFIELD=FINALIZED&amp;VAR:DB_TYPE=&amp;VAR:UNITS=M&amp;window=popup&amp;width=450&amp;height=300&amp;START_MAXIMIZED=FALSE"}</definedName>
    <definedName name="_84__FDSAUDITLINK__" hidden="1">{"fdsup://IBCentral/FAT Viewer?action=UPDATE&amp;creator=factset&amp;DOC_NAME=fat:reuters_qtrly_source_window.fat&amp;display_string=Audit&amp;DYN_ARGS=TRUE&amp;VAR:ID1=527343&amp;VAR:RCODE=LTTD&amp;VAR:SDATE=20000999&amp;VAR:FREQ=Quarterly&amp;VAR:RELITEM=RP&amp;VAR:CURRENCY=&amp;VAR:CURRSOURCE=EXSH","ARE&amp;VAR:NATFREQ=QUARTERLY&amp;VAR:RFIELD=FINALIZED&amp;VAR:DB_TYPE=&amp;VAR:UNITS=M&amp;window=popup&amp;width=450&amp;height=300&amp;START_MAXIMIZED=FALSE"}</definedName>
    <definedName name="_85__FDSAUDITLINK__" hidden="1">{"fdsup://IBCentral/FAT Viewer?action=UPDATE&amp;creator=factset&amp;DOC_NAME=fat:reuters_qtrly_source_window.fat&amp;display_string=Audit&amp;DYN_ARGS=TRUE&amp;VAR:ID1=527343&amp;VAR:RCODE=LTTD&amp;VAR:SDATE=20000699&amp;VAR:FREQ=Quarterly&amp;VAR:RELITEM=RP&amp;VAR:CURRENCY=&amp;VAR:CURRSOURCE=EXSH","ARE&amp;VAR:NATFREQ=QUARTERLY&amp;VAR:RFIELD=FINALIZED&amp;VAR:DB_TYPE=&amp;VAR:UNITS=M&amp;window=popup&amp;width=450&amp;height=300&amp;START_MAXIMIZED=FALSE"}</definedName>
    <definedName name="_86__FDSAUDITLINK__" hidden="1">{"fdsup://IBCentral/FAT Viewer?action=UPDATE&amp;creator=factset&amp;DOC_NAME=fat:reuters_qtrly_source_window.fat&amp;display_string=Audit&amp;DYN_ARGS=TRUE&amp;VAR:ID1=527343&amp;VAR:RCODE=LTTD&amp;VAR:SDATE=20000399&amp;VAR:FREQ=Quarterly&amp;VAR:RELITEM=RP&amp;VAR:CURRENCY=&amp;VAR:CURRSOURCE=EXSH","ARE&amp;VAR:NATFREQ=QUARTERLY&amp;VAR:RFIELD=FINALIZED&amp;VAR:DB_TYPE=&amp;VAR:UNITS=M&amp;window=popup&amp;width=450&amp;height=300&amp;START_MAXIMIZED=FALSE"}</definedName>
    <definedName name="_87__FDSAUDITLINK__" hidden="1">{"fdsup://IBCentral/FAT Viewer?action=UPDATE&amp;creator=factset&amp;DOC_NAME=fat:reuters_qtrly_source_window.fat&amp;display_string=Audit&amp;DYN_ARGS=TRUE&amp;VAR:ID1=527343&amp;VAR:RCODE=DSTT&amp;VAR:SDATE=20100999&amp;VAR:FREQ=Quarterly&amp;VAR:RELITEM=RP&amp;VAR:CURRENCY=&amp;VAR:CURRSOURCE=EXSH","ARE&amp;VAR:NATFREQ=QUARTERLY&amp;VAR:RFIELD=FINALIZED&amp;VAR:DB_TYPE=&amp;VAR:UNITS=M&amp;window=popup&amp;width=450&amp;height=300&amp;START_MAXIMIZED=FALSE"}</definedName>
    <definedName name="_88__FDSAUDITLINK__" hidden="1">{"fdsup://IBCentral/FAT Viewer?action=UPDATE&amp;creator=factset&amp;DOC_NAME=fat:reuters_qtrly_source_window.fat&amp;display_string=Audit&amp;DYN_ARGS=TRUE&amp;VAR:ID1=527343&amp;VAR:RCODE=DSTT&amp;VAR:SDATE=20100699&amp;VAR:FREQ=Quarterly&amp;VAR:RELITEM=RP&amp;VAR:CURRENCY=&amp;VAR:CURRSOURCE=EXSH","ARE&amp;VAR:NATFREQ=QUARTERLY&amp;VAR:RFIELD=FINALIZED&amp;VAR:DB_TYPE=&amp;VAR:UNITS=M&amp;window=popup&amp;width=450&amp;height=300&amp;START_MAXIMIZED=FALSE"}</definedName>
    <definedName name="_89__FDSAUDITLINK__" hidden="1">{"fdsup://IBCentral/FAT Viewer?action=UPDATE&amp;creator=factset&amp;DOC_NAME=fat:reuters_qtrly_source_window.fat&amp;display_string=Audit&amp;DYN_ARGS=TRUE&amp;VAR:ID1=527343&amp;VAR:RCODE=DSTT&amp;VAR:SDATE=20100399&amp;VAR:FREQ=Quarterly&amp;VAR:RELITEM=RP&amp;VAR:CURRENCY=&amp;VAR:CURRSOURCE=EXSH","ARE&amp;VAR:NATFREQ=QUARTERLY&amp;VAR:RFIELD=FINALIZED&amp;VAR:DB_TYPE=&amp;VAR:UNITS=M&amp;window=popup&amp;width=450&amp;height=300&amp;START_MAXIMIZED=FALSE"}</definedName>
    <definedName name="_9__123Graph_XMKT_MONTH" hidden="1">[6]SALES!#REF!</definedName>
    <definedName name="_9__FDSAUDITLINK__" hidden="1">{"fdsup://IBCentral/FAT Viewer?action=UPDATE&amp;creator=factset&amp;DOC_NAME=fat:reuters_qtrly_source_window.fat&amp;display_string=Audit&amp;DYN_ARGS=TRUE&amp;VAR:ID1=527343&amp;VAR:RCODE=LMIN&amp;VAR:SDATE=20080999&amp;VAR:FREQ=Quarterly&amp;VAR:RELITEM=RP&amp;VAR:CURRENCY=&amp;VAR:CURRSOURCE=EXSH","ARE&amp;VAR:NATFREQ=QUARTERLY&amp;VAR:RFIELD=FINALIZED&amp;VAR:DB_TYPE=&amp;VAR:UNITS=M&amp;window=popup&amp;width=450&amp;height=300&amp;START_MAXIMIZED=FALSE"}</definedName>
    <definedName name="_9_0_Table2_" hidden="1">#REF!</definedName>
    <definedName name="_90__FDSAUDITLINK__" hidden="1">{"fdsup://IBCentral/FAT Viewer?action=UPDATE&amp;creator=factset&amp;DOC_NAME=fat:reuters_qtrly_source_window.fat&amp;display_string=Audit&amp;DYN_ARGS=TRUE&amp;VAR:ID1=527343&amp;VAR:RCODE=DSTT&amp;VAR:SDATE=20091299&amp;VAR:FREQ=Quarterly&amp;VAR:RELITEM=RP&amp;VAR:CURRENCY=&amp;VAR:CURRSOURCE=EXSH","ARE&amp;VAR:NATFREQ=QUARTERLY&amp;VAR:RFIELD=FINALIZED&amp;VAR:DB_TYPE=&amp;VAR:UNITS=M&amp;window=popup&amp;width=450&amp;height=300&amp;START_MAXIMIZED=FALSE"}</definedName>
    <definedName name="_91__FDSAUDITLINK__" hidden="1">{"fdsup://IBCentral/FAT Viewer?action=UPDATE&amp;creator=factset&amp;DOC_NAME=fat:reuters_qtrly_source_window.fat&amp;display_string=Audit&amp;DYN_ARGS=TRUE&amp;VAR:ID1=527343&amp;VAR:RCODE=DSTT&amp;VAR:SDATE=20090999&amp;VAR:FREQ=Quarterly&amp;VAR:RELITEM=RP&amp;VAR:CURRENCY=&amp;VAR:CURRSOURCE=EXSH","ARE&amp;VAR:NATFREQ=QUARTERLY&amp;VAR:RFIELD=FINALIZED&amp;VAR:DB_TYPE=&amp;VAR:UNITS=M&amp;window=popup&amp;width=450&amp;height=300&amp;START_MAXIMIZED=FALSE"}</definedName>
    <definedName name="_92__FDSAUDITLINK__" hidden="1">{"fdsup://IBCentral/FAT Viewer?action=UPDATE&amp;creator=factset&amp;DOC_NAME=fat:reuters_qtrly_source_window.fat&amp;display_string=Audit&amp;DYN_ARGS=TRUE&amp;VAR:ID1=527343&amp;VAR:RCODE=DSTT&amp;VAR:SDATE=20090699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ource_window.fat&amp;display_string=Audit&amp;DYN_ARGS=TRUE&amp;VAR:ID1=527343&amp;VAR:RCODE=DSTT&amp;VAR:SDATE=20090399&amp;VAR:FREQ=Quarterly&amp;VAR:RELITEM=RP&amp;VAR:CURRENCY=&amp;VAR:CURRSOURCE=EXSH","ARE&amp;VAR:NATFREQ=QUARTERLY&amp;VAR:RFIELD=FINALIZED&amp;VAR:DB_TYPE=&amp;VAR:UNITS=M&amp;window=popup&amp;width=450&amp;height=300&amp;START_MAXIMIZED=FALSE"}</definedName>
    <definedName name="_94__FDSAUDITLINK__" hidden="1">{"fdsup://IBCentral/FAT Viewer?action=UPDATE&amp;creator=factset&amp;DOC_NAME=fat:reuters_qtrly_source_window.fat&amp;display_string=Audit&amp;DYN_ARGS=TRUE&amp;VAR:ID1=527343&amp;VAR:RCODE=DSTT&amp;VAR:SDATE=20081299&amp;VAR:FREQ=Quarterly&amp;VAR:RELITEM=RP&amp;VAR:CURRENCY=&amp;VAR:CURRSOURCE=EXSH","ARE&amp;VAR:NATFREQ=QUARTERLY&amp;VAR:RFIELD=FINALIZED&amp;VAR:DB_TYPE=&amp;VAR:UNITS=M&amp;window=popup&amp;width=450&amp;height=300&amp;START_MAXIMIZED=FALSE"}</definedName>
    <definedName name="_95__FDSAUDITLINK__" hidden="1">{"fdsup://IBCentral/FAT Viewer?action=UPDATE&amp;creator=factset&amp;DOC_NAME=fat:reuters_qtrly_source_window.fat&amp;display_string=Audit&amp;DYN_ARGS=TRUE&amp;VAR:ID1=527343&amp;VAR:RCODE=DSTT&amp;VAR:SDATE=20080999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527343&amp;VAR:RCODE=DSTT&amp;VAR:SDATE=20080699&amp;VAR:FREQ=Quarterly&amp;VAR:RELITEM=RP&amp;VAR:CURRENCY=&amp;VAR:CURRSOURCE=EXSH","ARE&amp;VAR:NATFREQ=QUARTERLY&amp;VAR:RFIELD=FINALIZED&amp;VAR:DB_TYPE=&amp;VAR:UNITS=M&amp;window=popup&amp;width=450&amp;height=300&amp;START_MAXIMIZED=FALSE"}</definedName>
    <definedName name="_97__FDSAUDITLINK__" hidden="1">{"fdsup://IBCentral/FAT Viewer?action=UPDATE&amp;creator=factset&amp;DOC_NAME=fat:reuters_qtrly_source_window.fat&amp;display_string=Audit&amp;DYN_ARGS=TRUE&amp;VAR:ID1=527343&amp;VAR:RCODE=DSTT&amp;VAR:SDATE=20080399&amp;VAR:FREQ=Quarterly&amp;VAR:RELITEM=RP&amp;VAR:CURRENCY=&amp;VAR:CURRSOURCE=EXSH","ARE&amp;VAR:NATFREQ=QUARTERLY&amp;VAR:RFIELD=FINALIZED&amp;VAR:DB_TYPE=&amp;VAR:UNITS=M&amp;window=popup&amp;width=450&amp;height=300&amp;START_MAXIMIZED=FALSE"}</definedName>
    <definedName name="_98__FDSAUDITLINK__" hidden="1">{"fdsup://IBCentral/FAT Viewer?action=UPDATE&amp;creator=factset&amp;DOC_NAME=fat:reuters_qtrly_source_window.fat&amp;display_string=Audit&amp;DYN_ARGS=TRUE&amp;VAR:ID1=527343&amp;VAR:RCODE=DSTT&amp;VAR:SDATE=20071299&amp;VAR:FREQ=Quarterly&amp;VAR:RELITEM=RP&amp;VAR:CURRENCY=&amp;VAR:CURRSOURCE=EXSH","ARE&amp;VAR:NATFREQ=QUARTERLY&amp;VAR:RFIELD=FINALIZED&amp;VAR:DB_TYPE=&amp;VAR:UNITS=M&amp;window=popup&amp;width=450&amp;height=300&amp;START_MAXIMIZED=FALSE"}</definedName>
    <definedName name="_99__FDSAUDITLINK__" hidden="1">{"fdsup://IBCentral/FAT Viewer?action=UPDATE&amp;creator=factset&amp;DOC_NAME=fat:reuters_qtrly_source_window.fat&amp;display_string=Audit&amp;DYN_ARGS=TRUE&amp;VAR:ID1=527343&amp;VAR:RCODE=DSTT&amp;VAR:SDATE=20070999&amp;VAR:FREQ=Quarterly&amp;VAR:RELITEM=RP&amp;VAR:CURRENCY=&amp;VAR:CURRSOURCE=EXSH","ARE&amp;VAR:NATFREQ=QUARTERLY&amp;VAR:RFIELD=FINALIZED&amp;VAR:DB_TYPE=&amp;VAR:UNITS=M&amp;window=popup&amp;width=450&amp;height=300&amp;START_MAXIMIZED=FALSE"}</definedName>
    <definedName name="_a1" hidden="1">{#N/A,#N/A,FALSE,"Synth";"parc_DC",#N/A,FALSE,"parc";#N/A,#N/A,FALSE,"CA prest";#N/A,#N/A,FALSE,"Ratio CA";#N/A,#N/A,FALSE,"Trafic";"CR_GSM_acté_DC",#N/A,FALSE,"CR GSM_acté";#N/A,#N/A,FALSE,"Abonnés";#N/A,#N/A,FALSE,"Créances";#N/A,#N/A,FALSE,"Effectifs"}</definedName>
    <definedName name="_a1_1" hidden="1">{#N/A,#N/A,FALSE,"Synth";"parc_DC",#N/A,FALSE,"parc";#N/A,#N/A,FALSE,"CA prest";#N/A,#N/A,FALSE,"Ratio CA";#N/A,#N/A,FALSE,"Trafic";"CR_GSM_acté_DC",#N/A,FALSE,"CR GSM_acté";#N/A,#N/A,FALSE,"Abonnés";#N/A,#N/A,FALSE,"Créances";#N/A,#N/A,FALSE,"Effectifs"}</definedName>
    <definedName name="_a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8"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AAA1"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_app4" hidden="1">{#N/A,#N/A,TRUE,"Cover sheet";#N/A,#N/A,TRUE,"Summary";#N/A,#N/A,TRUE,"Key Assumptions";#N/A,#N/A,TRUE,"Profit &amp; Loss";#N/A,#N/A,TRUE,"Balance Sheet";#N/A,#N/A,TRUE,"Cashflow";#N/A,#N/A,TRUE,"IRR";#N/A,#N/A,TRUE,"Ratios";#N/A,#N/A,TRUE,"Debt analysis"}</definedName>
    <definedName name="_ask2"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1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1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19"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3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_b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bdm.1090C434B2AC4A05911AD6BDE4B37903.edm" hidden="1">#REF!</definedName>
    <definedName name="_bdm.285AD63E3F084DF7AC2E599C18A4CF37.edm" hidden="1">#REF!</definedName>
    <definedName name="_bdm.7B90D5B1A3DD4A9C903614DFE4609F71.edm" hidden="1">#REF!</definedName>
    <definedName name="_bdm.AA297A7678E045B5B5915B8D8337689F.edm" hidden="1">#REF!</definedName>
    <definedName name="_bdm.AE22F9DCD76949CC816DAF9947DED416.edm" hidden="1">#REF!</definedName>
    <definedName name="_bdm.AE43D6D94743443CA4B311CD343111DC.edm" hidden="1">#REF!</definedName>
    <definedName name="_bdm.BC7F6731CAAB481499905D9CF0416161.edm" hidden="1">#REF!</definedName>
    <definedName name="_bdm.EF469506713440EF9BF3F3D5FED48AF8.edm" hidden="1">#REF!</definedName>
    <definedName name="_bdm.FB47034E76A64349B1FA6FE622A8FD25.edm" hidden="1">#REF!</definedName>
    <definedName name="_bdm.FC3A05D7B43F43429778FB272EE502E9.edm" hidden="1">#REF!</definedName>
    <definedName name="_BNR1" hidden="1">{"Points saillants",#N/A,FALSE,"faits saillant";"Tableau 1",#N/A,FALSE,"sommaire1";"Tableau 2",#N/A,FALSE,"actif2";"Tableau 3",#N/A,FALSE,"pretdouteux3";"Tableau 4",#N/A,FALSE,"actifadmin4";"Tableau 5",#N/A,FALSE,"passif5";"Tableau 6",#N/A,FALSE,"revenunet6";"Tableau 7",#N/A,FALSE,"autresrevenus7";"Tableau 8",#N/A,FALSE,"pertepret8";"Tableau 9",#N/A,FALSE,"fraisexploitati9";"Tableau 10",#N/A,FALSE,"actifrisq10";"Tableau 11",#N/A,FALSE,"bri11";"highlights",#N/A,FALSE,"faits saillant";"Table 1",#N/A,FALSE,"sommaire1";"Table 2",#N/A,FALSE,"actif2";"Table 3",#N/A,FALSE,"pretdouteux3";"Table 4",#N/A,FALSE,"actifadmin4";"Table 5",#N/A,FALSE,"passif5";"Table 6",#N/A,FALSE,"revenunet6";"Table 7",#N/A,FALSE,"autresrevenus7";"Table 8",#N/A,FALSE,"pertepret8";"Table 9",#N/A,FALSE,"fraisexploitati9";"Table 10",#N/A,FALSE,"actifrisq10";"Table 11",#N/A,FALSE,"bri11"}</definedName>
    <definedName name="_BOQ3" hidden="1">{#N/A,#N/A,FALSE,"mpph1";#N/A,#N/A,FALSE,"mpmseb";#N/A,#N/A,FALSE,"mpph2"}</definedName>
    <definedName name="_c" hidden="1">{#N/A,#N/A,FALSE,"Layout Cash Flow"}</definedName>
    <definedName name="_cb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CVD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CVD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8"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1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1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d8"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dec05" hidden="1">{"'Sheet1'!$A$4386:$N$4591"}</definedName>
    <definedName name="_DILL" hidden="1">[12]Sheet1!$FD$132:$FD$144</definedName>
    <definedName name="_Dist_Bin" hidden="1">#REF!</definedName>
    <definedName name="_Dist_Values" hidden="1">#REF!</definedName>
    <definedName name="_dk1" hidden="1">{#N/A,#N/A,FALSE,"COVER.XLS";#N/A,#N/A,FALSE,"RACT1.XLS";#N/A,#N/A,FALSE,"RACT2.XLS";#N/A,#N/A,FALSE,"ECCMP";#N/A,#N/A,FALSE,"WELDER.XLS"}</definedName>
    <definedName name="_e10"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1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8"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9"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est1" hidden="1">{"EVA",#N/A,FALSE,"EVA";"WACC",#N/A,FALSE,"WACC"}</definedName>
    <definedName name="_est1_1" hidden="1">{"EVA",#N/A,FALSE,"EVA";"WACC",#N/A,FALSE,"WACC"}</definedName>
    <definedName name="_f" hidden="1">#REF!</definedName>
    <definedName name="_ff2" hidden="1">{"adj95mult",#N/A,FALSE,"COMPCO";"adj95est",#N/A,FALSE,"COMPCO"}</definedName>
    <definedName name="_ff2_1" hidden="1">{"adj95mult",#N/A,FALSE,"COMPCO";"adj95est",#N/A,FALSE,"COMPCO"}</definedName>
    <definedName name="_ffe1" hidden="1">{"adj95mult",#N/A,FALSE,"COMPCO";"adj95est",#N/A,FALSE,"COMPCO"}</definedName>
    <definedName name="_ffe1_1" hidden="1">{"adj95mult",#N/A,FALSE,"COMPCO";"adj95est",#N/A,FALSE,"COMPCO"}</definedName>
    <definedName name="_Fill" hidden="1">#REF!</definedName>
    <definedName name="_FILL1" hidden="1">'[13]ALLOC-3'!$B$59:$AE$59</definedName>
    <definedName name="_xlnm._FilterDatabase" localSheetId="1" hidden="1">'Plant wise cane details'!$B$81:$I$370</definedName>
    <definedName name="_xlnm._FilterDatabase" hidden="1">#REF!</definedName>
    <definedName name="_Grp16" hidden="1">{#N/A,#N/A,FALSE,"PMTABB";#N/A,#N/A,FALSE,"PMTABB"}</definedName>
    <definedName name="_jkj" hidden="1">#REF!</definedName>
    <definedName name="_k" hidden="1">#REF!</definedName>
    <definedName name="_k2" hidden="1">#REF!</definedName>
    <definedName name="_k3" hidden="1">#REF!</definedName>
    <definedName name="_k4" hidden="1">#REF!</definedName>
    <definedName name="_kedar" hidden="1">#REF!</definedName>
    <definedName name="_Key1" hidden="1">#REF!</definedName>
    <definedName name="_Key2" hidden="1">#REF!</definedName>
    <definedName name="_kvs1" hidden="1">{#N/A,#N/A,FALSE,"COVER1.XLS ";#N/A,#N/A,FALSE,"RACT1.XLS";#N/A,#N/A,FALSE,"RACT2.XLS";#N/A,#N/A,FALSE,"ECCMP";#N/A,#N/A,FALSE,"WELDER.XLS"}</definedName>
    <definedName name="_kvs2" hidden="1">{#N/A,#N/A,FALSE,"COVER1.XLS ";#N/A,#N/A,FALSE,"RACT1.XLS";#N/A,#N/A,FALSE,"RACT2.XLS";#N/A,#N/A,FALSE,"ECCMP";#N/A,#N/A,FALSE,"WELDER.XLS"}</definedName>
    <definedName name="_kvs5" hidden="1">{#N/A,#N/A,FALSE,"COVER.XLS";#N/A,#N/A,FALSE,"RACT1.XLS";#N/A,#N/A,FALSE,"RACT2.XLS";#N/A,#N/A,FALSE,"ECCMP";#N/A,#N/A,FALSE,"WELDER.XLS"}</definedName>
    <definedName name="_kvs8" hidden="1">{#N/A,#N/A,FALSE,"COVER1.XLS ";#N/A,#N/A,FALSE,"RACT1.XLS";#N/A,#N/A,FALSE,"RACT2.XLS";#N/A,#N/A,FALSE,"ECCMP";#N/A,#N/A,FALSE,"WELDER.XLS"}</definedName>
    <definedName name="_lk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MatInverse_In" hidden="1">#REF!</definedName>
    <definedName name="_MatInverse_Out" hidden="1">#REF!</definedName>
    <definedName name="_MatMult_A" hidden="1">#REF!</definedName>
    <definedName name="_MatMult_AxB" hidden="1">#REF!</definedName>
    <definedName name="_MatMult_B" hidden="1">#REF!</definedName>
    <definedName name="_New1" hidden="1">#REF!</definedName>
    <definedName name="_new2" hidden="1">{"Graphic",#N/A,TRUE,"Graphic"}</definedName>
    <definedName name="_new2_1" hidden="1">{"Graphic",#N/A,TRUE,"Graphic"}</definedName>
    <definedName name="_ns1" hidden="1">{#N/A,#N/A,FALSE,"COVER1.XLS ";#N/A,#N/A,FALSE,"RACT1.XLS";#N/A,#N/A,FALSE,"RACT2.XLS";#N/A,#N/A,FALSE,"ECCMP";#N/A,#N/A,FALSE,"WELDER.XLS"}</definedName>
    <definedName name="_NSO2" hidden="1">{"'Sheet1'!$L$16"}</definedName>
    <definedName name="_OIL310106" hidden="1">{#N/A,#N/A,FALSE,"PMTABB";#N/A,#N/A,FALSE,"PMTABB"}</definedName>
    <definedName name="_OIL310701" hidden="1">{#N/A,#N/A,FALSE,"PMTABB";#N/A,#N/A,FALSE,"PMTABB"}</definedName>
    <definedName name="_one2" hidden="1">{"adj95mult",#N/A,FALSE,"COMPCO";"adj95est",#N/A,FALSE,"COMPCO"}</definedName>
    <definedName name="_one2_1" hidden="1">{"adj95mult",#N/A,FALSE,"COMPCO";"adj95est",#N/A,FALSE,"COMPCO"}</definedName>
    <definedName name="_Order1" hidden="1">255</definedName>
    <definedName name="_Order1_1" hidden="1">0</definedName>
    <definedName name="_Order2" hidden="1">0</definedName>
    <definedName name="_Order2_1" hidden="1">255</definedName>
    <definedName name="_Parse_In" hidden="1">#REF!</definedName>
    <definedName name="_Parse_Out" hidden="1">#REF!</definedName>
    <definedName name="_PRN1" hidden="1">{#N/A,#N/A,FALSE,"COVER.XLS";#N/A,#N/A,FALSE,"RACT1.XLS";#N/A,#N/A,FALSE,"RACT2.XLS";#N/A,#N/A,FALSE,"ECCMP";#N/A,#N/A,FALSE,"WELDER.XLS"}</definedName>
    <definedName name="_q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q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q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q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_r" hidden="1">{#N/A,#N/A,TRUE,"Total Market";#N/A,#N/A,TRUE,"Pricing Table";#N/A,#N/A,TRUE,"Residential Minutes";#N/A,#N/A,TRUE,"Small Bus Minutes";#N/A,#N/A,TRUE,"Medium Bus Minures";#N/A,#N/A,TRUE,"Corporate Min penetration";#N/A,#N/A,TRUE,"Line Penetration";#N/A,#N/A,TRUE,"Direct Line Penetration";#N/A,#N/A,TRUE,"Indirect Lines";#N/A,#N/A,TRUE,"Penetration% by Customer";#N/A,#N/A,TRUE,"Penetration% by Product";#N/A,#N/A,TRUE,"Minutes-Revenue by Product";#N/A,#N/A,TRUE,"Product Minute penetration";#N/A,#N/A,TRUE,"Customer Minutes Penetration"}</definedName>
    <definedName name="_r_1" hidden="1">{#N/A,#N/A,TRUE,"Total Market";#N/A,#N/A,TRUE,"Pricing Table";#N/A,#N/A,TRUE,"Residential Minutes";#N/A,#N/A,TRUE,"Small Bus Minutes";#N/A,#N/A,TRUE,"Medium Bus Minures";#N/A,#N/A,TRUE,"Corporate Min penetration";#N/A,#N/A,TRUE,"Line Penetration";#N/A,#N/A,TRUE,"Direct Line Penetration";#N/A,#N/A,TRUE,"Indirect Lines";#N/A,#N/A,TRUE,"Penetration% by Customer";#N/A,#N/A,TRUE,"Penetration% by Product";#N/A,#N/A,TRUE,"Minutes-Revenue by Product";#N/A,#N/A,TRUE,"Product Minute penetration";#N/A,#N/A,TRUE,"Customer Minutes Penetration"}</definedName>
    <definedName name="_re1" hidden="1">{"'Sheet1'!$B$1:$B$2"}</definedName>
    <definedName name="_Regression_Int" hidden="1">1</definedName>
    <definedName name="_Regression_Out" hidden="1">[14]test!$K$76:$K$76</definedName>
    <definedName name="_Regression_X" hidden="1">[14]test!$B$60:$G$60</definedName>
    <definedName name="_Regression_Y" hidden="1">[14]test!$B$61:$G$61</definedName>
    <definedName name="_sec3" hidden="1">#REF!</definedName>
    <definedName name="_Sort" hidden="1">#REF!</definedName>
    <definedName name="_SSK1" hidden="1">{#N/A,#N/A,FALSE,"COMP"}</definedName>
    <definedName name="_Table1_In1" hidden="1">#REF!</definedName>
    <definedName name="_Table1_Out" hidden="1">#REF!</definedName>
    <definedName name="_Table2_In1" hidden="1">#REF!</definedName>
    <definedName name="_Table2_In2" hidden="1">#REF!</definedName>
    <definedName name="_Table2_Out" hidden="1">#REF!</definedName>
    <definedName name="_tr1"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_wrn1" hidden="1">{#N/A,#N/A,FALSE,"SUMMARY";#N/A,#N/A,FALSE,"SUMMARY"}</definedName>
    <definedName name="_WRN2" hidden="1">{#N/A,#N/A,FALSE,"COVER1.XLS ";#N/A,#N/A,FALSE,"RACT1.XLS";#N/A,#N/A,FALSE,"RACT2.XLS";#N/A,#N/A,FALSE,"ECCMP";#N/A,#N/A,FALSE,"WELDER.XLS"}</definedName>
    <definedName name="_WRN3" hidden="1">{#N/A,#N/A,FALSE,"consu_cover";#N/A,#N/A,FALSE,"consu_strategy";#N/A,#N/A,FALSE,"consu_flow";#N/A,#N/A,FALSE,"Summary_reqmt";#N/A,#N/A,FALSE,"field_ppg";#N/A,#N/A,FALSE,"ppg_shop";#N/A,#N/A,FALSE,"strl";#N/A,#N/A,FALSE,"tankages";#N/A,#N/A,FALSE,"gases"}</definedName>
    <definedName name="_zz11" hidden="1">{#N/A,#N/A,FALSE,"FREE"}</definedName>
    <definedName name="a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aa_1" hidden="1">{#N/A,#N/A,TRUE,"TMRSAMPLE";#N/A,#N/A,TRUE,"OPS";#N/A,#N/A,TRUE,"TMR"}</definedName>
    <definedName name="aaa" hidden="1">{"mult96",#N/A,FALSE,"PETCOMP";"est96",#N/A,FALSE,"PETCOMP";"mult95",#N/A,FALSE,"PETCOMP";"est95",#N/A,FALSE,"PETCOMP";"multltm",#N/A,FALSE,"PETCOMP";"resultltm",#N/A,FALSE,"PETCOMP"}</definedName>
    <definedName name="aaa_1" hidden="1">{"mult96",#N/A,FALSE,"PETCOMP";"est96",#N/A,FALSE,"PETCOMP";"mult95",#N/A,FALSE,"PETCOMP";"est95",#N/A,FALSE,"PETCOMP";"multltm",#N/A,FALSE,"PETCOMP";"resultltm",#N/A,FALSE,"PETCOMP"}</definedName>
    <definedName name="AAA_DOCTOPS" hidden="1">"AAA_SET"</definedName>
    <definedName name="AAA_duser" hidden="1">"OFF"</definedName>
    <definedName name="AAAAA" hidden="1">{#N/A,#N/A,FALSE,"cover1";#N/A,#N/A,FALSE,"cover2";#N/A,#N/A,FALSE,"cover4";#N/A,#N/A,FALSE,"INDEX2";#N/A,#N/A,FALSE,"4";#N/A,#N/A,FALSE,"5";#N/A,#N/A,FALSE,"6&amp;7";#N/A,#N/A,FALSE,"8";#N/A,#N/A,FALSE,"9&amp;10";#N/A,#N/A,FALSE,"11&amp;12";#N/A,#N/A,FALSE,"13to18";#N/A,#N/A,FALSE,"19A";#N/A,#N/A,FALSE,"19B20&amp;21";#N/A,#N/A,FALSE,"22&amp;23";#N/A,#N/A,FALSE,"24";#N/A,#N/A,FALSE,"25&amp;26";#N/A,#N/A,FALSE,"27";#N/A,#N/A,FALSE,"28";#N/A,#N/A,FALSE,"cover5";#N/A,#N/A,FALSE,"INDEX3";#N/A,#N/A,FALSE,"PR-QTY-LYE";#N/A,#N/A,FALSE,"PR-COST-LYE";#N/A,#N/A,FALSE,"PR-QTY-FLK";#N/A,#N/A,FALSE,"PR-COST-FLK";#N/A,#N/A,FALSE,"cover3";#N/A,#N/A,FALSE,"INDEX1";#N/A,#N/A,FALSE,"PR-A-B";#N/A,#N/A,FALSE,"BY-PROD";#N/A,#N/A,FALSE,"BEP";#N/A,#N/A,FALSE,"ALLOCATION";#N/A,#N/A,FALSE,"Conv.cost";#N/A,#N/A,FALSE,"PROD";#N/A,#N/A,FALSE,"SALE";#N/A,#N/A,FALSE,"Summary";#N/A,#N/A,FALSE,"CONS";#N/A,#N/A,FALSE,"ST&amp;SP";#N/A,#N/A,FALSE,"Rep&amp;Maint";#N/A,#N/A,FALSE,"salary";#N/A,#N/A,FALSE,"PWRCOST";#N/A,#N/A,FALSE,"FUELCONS";#N/A,#N/A,FALSE,"POWER";#N/A,#N/A,FALSE,"Ratios";#N/A,#N/A,FALSE,"SKADJ";#N/A,#N/A,FALSE,"QCD"}</definedName>
    <definedName name="aaaaaa" hidden="1">{#N/A,#N/A,FALSE,"Index";#N/A,#N/A,FALSE,"IncStmt";#N/A,#N/A,FALSE,"Ratios";#N/A,#N/A,FALSE,"CashFlows";#N/A,#N/A,FALSE,"Ins1";#N/A,#N/A,FALSE,"Ins2";#N/A,#N/A,FALSE,"SelfFund";#N/A,#N/A,FALSE,"SGA";#N/A,#N/A,FALSE,"Recon";#N/A,#N/A,FALSE,"Earnings";#N/A,#N/A,FALSE,"Earnings (2)";#N/A,#N/A,FALSE,"Stock";#N/A,#N/A,FALSE,"Stock (2)";#N/A,#N/A,FALSE,"PeerRatios";#N/A,#N/A,FALSE,"PeerRanks"}</definedName>
    <definedName name="aaaaaa_1" hidden="1">{#N/A,#N/A,TRUE,"TMRSAMPLE";#N/A,#N/A,TRUE,"OPS";#N/A,#N/A,TRUE,"TMR"}</definedName>
    <definedName name="aaaaaaa" hidden="1">{"'Sheet1'!$A$4386:$N$4591"}</definedName>
    <definedName name="aaaaaaaa"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aaaaaaaa3"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4"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a7"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aa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aaa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aaa5"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aaaaaaaaaaaaaa6"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B" hidden="1">{"'TOTAL(New)'!$B$13:$Q$53"}</definedName>
    <definedName name="AAB_1" hidden="1">{"'TOTAL(New)'!$B$13:$Q$53"}</definedName>
    <definedName name="AAB_Addin5" hidden="1">"AAB_Description for addin 5,Description for addin 5,Description for addin 5,Description for addin 5,Description for addin 5,Description for addin 5"</definedName>
    <definedName name="aa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dssdfdfqweqwew" hidden="1">{"Output",#N/A,FALSE,"US_FL";"Output",#N/A,FALSE,"EUROPE_FL";"Output",#N/A,FALSE,"ASIA_FL"}</definedName>
    <definedName name="aadssdfdfqweqwew_1" hidden="1">{"Output",#N/A,FALSE,"US_FL";"Output",#N/A,FALSE,"EUROPE_FL";"Output",#N/A,FALSE,"ASIA_FL"}</definedName>
    <definedName name="aa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e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f"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aaffa" hidden="1">{#N/A,#N/A,FALSE,"COVER.XLS";#N/A,#N/A,FALSE,"RACT1.XLS";#N/A,#N/A,FALSE,"RACT2.XLS";#N/A,#N/A,FALSE,"ECCMP";#N/A,#N/A,FALSE,"WELDER.XLS"}</definedName>
    <definedName name="aasd" hidden="1">{#N/A,#N/A,TRUE,"BT M200 da 10x20"}</definedName>
    <definedName name="AAX" hidden="1">#REF!</definedName>
    <definedName name="aba" hidden="1">{#N/A,#N/A,FALSE,"COVER1.XLS ";#N/A,#N/A,FALSE,"RACT1.XLS";#N/A,#N/A,FALSE,"RACT2.XLS";#N/A,#N/A,FALSE,"ECCMP";#N/A,#N/A,FALSE,"WELDER.XLS"}</definedName>
    <definedName name="abd" hidden="1">#REF!</definedName>
    <definedName name="AccessDatabase" hidden="1">"C:\My Documents\MIS\new formats\HO\RepOprHO.mdb"</definedName>
    <definedName name="Account" hidden="1">{#N/A,#N/A,TRUE,"TMRSAMPLE";#N/A,#N/A,TRUE,"OPS";#N/A,#N/A,TRUE,"TMR"}</definedName>
    <definedName name="Account_1" hidden="1">{#N/A,#N/A,TRUE,"TMRSAMPLE";#N/A,#N/A,TRUE,"OPS";#N/A,#N/A,TRUE,"TMR"}</definedName>
    <definedName name="ACwvu.A." hidden="1">'[15]PGW-ACCOUNTS'!#REF!</definedName>
    <definedName name="acx" hidden="1">{#N/A,#N/A,FALSE,"Index";#N/A,#N/A,FALSE,"IncStmt";#N/A,#N/A,FALSE,"Ratios";#N/A,#N/A,FALSE,"CashFlows";#N/A,#N/A,FALSE,"Ins1";#N/A,#N/A,FALSE,"Ins2";#N/A,#N/A,FALSE,"SelfFund";#N/A,#N/A,FALSE,"SGA";#N/A,#N/A,FALSE,"Recon";#N/A,#N/A,FALSE,"Earnings";#N/A,#N/A,FALSE,"Earnings (2)";#N/A,#N/A,FALSE,"Stock";#N/A,#N/A,FALSE,"Stock (2)";#N/A,#N/A,FALSE,"PeerRatios";#N/A,#N/A,FALSE,"PeerRanks"}</definedName>
    <definedName name="ad" hidden="1">{#N/A,#N/A,FALSE,"Status of Projects";#N/A,#N/A,FALSE,"CEA-TEC";#N/A,#N/A,FALSE,"U-Constr.";#N/A,#N/A,FALSE,"summary";#N/A,#N/A,FALSE,"PPP-3 yrs"}</definedName>
    <definedName name="ada"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adad"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adadd" hidden="1">{#N/A,#N/A,FALSE,"COVER1.XLS ";#N/A,#N/A,FALSE,"RACT1.XLS";#N/A,#N/A,FALSE,"RACT2.XLS";#N/A,#N/A,FALSE,"ECCMP";#N/A,#N/A,FALSE,"WELDER.XLS"}</definedName>
    <definedName name="additions" hidden="1">{#N/A,#N/A,FALSE,"COMP"}</definedName>
    <definedName name="ade"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adfs" hidden="1">{#N/A,#N/A,FALSE,"PMTABB";#N/A,#N/A,FALSE,"PMTABB"}</definedName>
    <definedName name="ae" hidden="1">{#N/A,#N/A,FALSE,"PMTABB";#N/A,#N/A,FALSE,"PMTABB"}</definedName>
    <definedName name="aed" hidden="1">#REF!</definedName>
    <definedName name="aer" hidden="1">{#N/A,#N/A,FALSE,"EW"}</definedName>
    <definedName name="afa" hidden="1">{#N/A,#N/A,FALSE,"TOWNSHIP"}</definedName>
    <definedName name="afgr" hidden="1">{"CASH FLOW",#N/A,FALSE,"A"}</definedName>
    <definedName name="AFSDF" hidden="1">{#N/A,#N/A,FALSE,"PMTABB";#N/A,#N/A,FALSE,"PMTABB"}</definedName>
    <definedName name="afsdrt" hidden="1">{#N/A,#N/A,FALSE,"Aging Summary";#N/A,#N/A,FALSE,"Ratio Analysis";#N/A,#N/A,FALSE,"Test 120 Day Accts";#N/A,#N/A,FALSE,"Tickmarks"}</definedName>
    <definedName name="afssdrt" hidden="1">{#N/A,#N/A,FALSE,"EW"}</definedName>
    <definedName name="agag" hidden="1">{"adj95mult",#N/A,FALSE,"COMPCO";"adj95est",#N/A,FALSE,"COMPCO"}</definedName>
    <definedName name="agag_1" hidden="1">{"adj95mult",#N/A,FALSE,"COMPCO";"adj95est",#N/A,FALSE,"COMPCO"}</definedName>
    <definedName name="AGHLKASOURW" hidden="1">{#N/A,#N/A,TRUE,"TMRSAMPLE";#N/A,#N/A,TRUE,"OPS";#N/A,#N/A,TRUE,"TMR"}</definedName>
    <definedName name="AGHLKASOURW_1" hidden="1">{#N/A,#N/A,TRUE,"TMRSAMPLE";#N/A,#N/A,TRUE,"OPS";#N/A,#N/A,TRUE,"TMR"}</definedName>
    <definedName name="aj" hidden="1">{#N/A,#N/A,FALSE,"PMTABB";#N/A,#N/A,FALSE,"PMTABB"}</definedName>
    <definedName name="akjdksjfjshfdjhf" hidden="1">{"Graphic",#N/A,TRUE,"Graphic"}</definedName>
    <definedName name="akjdksjfjshfdjhf_1" hidden="1">{"Graphic",#N/A,TRUE,"Graphic"}</definedName>
    <definedName name="akkk" hidden="1">[4]損益分岐点!#REF!</definedName>
    <definedName name="akm"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akm_1"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AKOEJ" hidden="1">{#N/A,#N/A,TRUE,"TMRSAMPLE";#N/A,#N/A,TRUE,"OPS";#N/A,#N/A,TRUE,"TMR"}</definedName>
    <definedName name="AKOEJ_1" hidden="1">{#N/A,#N/A,TRUE,"TMRSAMPLE";#N/A,#N/A,TRUE,"OPS";#N/A,#N/A,TRUE,"TMR"}</definedName>
    <definedName name="AKOEW" hidden="1">{#N/A,#N/A,TRUE,"TMRSAMPLE";#N/A,#N/A,TRUE,"OPS";#N/A,#N/A,TRUE,"TMR"}</definedName>
    <definedName name="AKOEW_1" hidden="1">{#N/A,#N/A,TRUE,"TMRSAMPLE";#N/A,#N/A,TRUE,"OPS";#N/A,#N/A,TRUE,"TMR"}</definedName>
    <definedName name="ann"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anscount" hidden="1">4</definedName>
    <definedName name="anti" hidden="1">{#N/A,#N/A,FALSE,"8"}</definedName>
    <definedName name="aq" hidden="1">{#N/A,#N/A,FALSE,"PMTABB";#N/A,#N/A,FALSE,"PMTABB"}</definedName>
    <definedName name="aqqaqaq"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ar" hidden="1">{#N/A,#N/A,FALSE,"Status of Projects";#N/A,#N/A,FALSE,"CEA-TEC";#N/A,#N/A,FALSE,"U-Constr.";#N/A,#N/A,FALSE,"summary";#N/A,#N/A,FALSE,"PPP-3 yrs"}</definedName>
    <definedName name="AS" hidden="1">{"Print1",#N/A,TRUE,"P&amp;L";"Print2",#N/A,TRUE,"CashFL"}</definedName>
    <definedName name="as\" hidden="1">{"'PS-SOTM'!$A$1","'PS-SOTM'!$A$2:$M$30","'PS-SOTM'!$A$31:$A$38"}</definedName>
    <definedName name="AS2DocOpenMode" hidden="1">"AS2DocumentEdit"</definedName>
    <definedName name="AS2HasNoAutoHeaderFooter" hidden="1">" "</definedName>
    <definedName name="AS2LinkLS" hidden="1">#REF!</definedName>
    <definedName name="AS2NamedRange" hidden="1">2</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d" hidden="1">{#N/A,#N/A,FALSE,"str_title";#N/A,#N/A,FALSE,"SUM";#N/A,#N/A,FALSE,"Scope";#N/A,#N/A,FALSE,"PIE-Jn";#N/A,#N/A,FALSE,"PIE-Jn_Hz";#N/A,#N/A,FALSE,"Liq_Plan";#N/A,#N/A,FALSE,"S_Curve";#N/A,#N/A,FALSE,"Liq_Prof";#N/A,#N/A,FALSE,"Man_Pwr";#N/A,#N/A,FALSE,"Man_Prof"}</definedName>
    <definedName name="asafsdf" hidden="1">{#N/A,#N/A,FALSE,"Layout Cash Flow"}</definedName>
    <definedName name="asdasdada" hidden="1">{#N/A,#N/A,FALSE,"PGW"}</definedName>
    <definedName name="asdasdasdasd" hidden="1">{#N/A,#N/A,FALSE,"OSBL"}</definedName>
    <definedName name="asdfasdf" hidden="1">{"fdsup://IBCentral/FAT Viewer?action=UPDATE&amp;creator=factset&amp;DOC_NAME=fat:reuters_qtrly_source_window.fat&amp;display_string=Audit&amp;DYN_ARGS=TRUE&amp;VAR:ID1=527343&amp;VAR:RCODE=SCSI&amp;VAR:SDATE=20020699&amp;VAR:FREQ=Quarterly&amp;VAR:RELITEM=RP&amp;VAR:CURRENCY=&amp;VAR:CURRSOURCE=EXSH","ARE&amp;VAR:NATFREQ=QUARTERLY&amp;VAR:RFIELD=FINALIZED&amp;VAR:DB_TYPE=&amp;VAR:UNITS=M&amp;window=popup&amp;width=450&amp;height=300&amp;START_MAXIMIZED=FALSE"}</definedName>
    <definedName name="asdfdfdjf"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asdfgh" hidden="1">#REF!</definedName>
    <definedName name="asdfre" hidden="1">#REF!</definedName>
    <definedName name="asdjasldkfj" hidden="1">{#N/A,#N/A,FALSE,"PMTABB";#N/A,#N/A,FALSE,"PMTABB"}</definedName>
    <definedName name="asdsar" hidden="1">{#N/A,#N/A,FALSE,"ISBL"}</definedName>
    <definedName name="asfdsfsdff" hidden="1">{"adj95mult",#N/A,FALSE,"COMPCO";"adj95est",#N/A,FALSE,"COMPCO"}</definedName>
    <definedName name="asfdsfsdff_1" hidden="1">{"adj95mult",#N/A,FALSE,"COMPCO";"adj95est",#N/A,FALSE,"COMPCO"}</definedName>
    <definedName name="asgdga" hidden="1">'[16]excise-i'!#REF!</definedName>
    <definedName name="ask" hidden="1">#REF!</definedName>
    <definedName name="ass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al"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asSASsAS" hidden="1">{#N/A,#N/A,FALSE,"PMTABB";#N/A,#N/A,FALSE,"PMTABB"}</definedName>
    <definedName name="aw4wb" hidden="1">{#N/A,#N/A,FALSE,"ISBL"}</definedName>
    <definedName name="awe" hidden="1">{#N/A,#N/A,FALSE,"PGW"}</definedName>
    <definedName name="aweaw3" hidden="1">{#N/A,#N/A,FALSE,"OSBL"}</definedName>
    <definedName name="az"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azqwe" hidden="1">#REF!</definedName>
    <definedName name="B" hidden="1">[17]YTD!$C$198:$S$316</definedName>
    <definedName name="B_1" hidden="1">{#N/A,#N/A,FALSE,"Synth";"parc_DC",#N/A,FALSE,"parc";#N/A,#N/A,FALSE,"CA prest";#N/A,#N/A,FALSE,"Ratio CA";#N/A,#N/A,FALSE,"Trafic";"CR_GSM_acté_DC",#N/A,FALSE,"CR GSM_acté";#N/A,#N/A,FALSE,"Abonnés";#N/A,#N/A,FALSE,"Créances";#N/A,#N/A,FALSE,"Effectifs"}</definedName>
    <definedName name="BADWE" hidden="1">{#N/A,#N/A,FALSE,"mpph1";#N/A,#N/A,FALSE,"mpmseb";#N/A,#N/A,FALSE,"mpph2"}</definedName>
    <definedName name="baj" hidden="1">{"turnover",#N/A,FALSE;"profits",#N/A,FALSE;"cash",#N/A,FALSE}</definedName>
    <definedName name="baj_1" hidden="1">{"turnover",#N/A,FALSE;"profits",#N/A,FALSE;"cash",#N/A,FALSE}</definedName>
    <definedName name="BALANCE" hidden="1">#REF!</definedName>
    <definedName name="BalanceShee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alanceshee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ase_24x7_revenue" hidden="1">{"mult96",#N/A,FALSE,"PETCOMP";"est96",#N/A,FALSE,"PETCOMP";"mult95",#N/A,FALSE,"PETCOMP";"est95",#N/A,FALSE,"PETCOMP";"multltm",#N/A,FALSE,"PETCOMP";"resultltm",#N/A,FALSE,"PETCOMP"}</definedName>
    <definedName name="base_24x7_revenue_1" hidden="1">{"mult96",#N/A,FALSE,"PETCOMP";"est96",#N/A,FALSE,"PETCOMP";"mult95",#N/A,FALSE,"PETCOMP";"est95",#N/A,FALSE,"PETCOMP";"multltm",#N/A,FALSE,"PETCOMP";"resultltm",#N/A,FALSE,"PETCOMP"}</definedName>
    <definedName name="bb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b"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bbbbbbbbb"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f"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bs_1" hidden="1">{#N/A,#N/A,FALSE,"Balance Sheet";#N/A,#N/A,FALSE,"Profit &amp; Loss ";#N/A,#N/A,FALSE,"Schedule-1";#N/A,#N/A,FALSE,"Schedule-2";#N/A,#N/A,FALSE,"Schedule-3";#N/A,#N/A,FALSE,"Schedule-4 ";#N/A,#N/A,FALSE,"Schedule-5";#N/A,#N/A,FALSE,"Schedule-6,7,8,9";#N/A,#N/A,FALSE,"Schedule-10,11";#N/A,#N/A,FALSE,"Schedule-12,13,14,15";#N/A,#N/A,FALSE,"Scdedule-16";#N/A,#N/A,FALSE,"Schedule-17 ";#N/A,#N/A,FALSE,"Note-9"}</definedName>
    <definedName name="bdvb"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FWB"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BG_Del" hidden="1">15</definedName>
    <definedName name="BG_Ins" hidden="1">4</definedName>
    <definedName name="BG_Mod" hidden="1">6</definedName>
    <definedName name="bha" hidden="1">{#N/A,#N/A,FALSE,"PGW"}</definedName>
    <definedName name="bhara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HDFH"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bhghgdf" hidden="1">{"'August 2000'!$A$1:$J$101"}</definedName>
    <definedName name="Bilag"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bjcdbw" hidden="1">{"'August 2000'!$A$1:$J$101"}</definedName>
    <definedName name="BLPH1" hidden="1">[18]palm!$A$3</definedName>
    <definedName name="BLPH10" hidden="1">'[19]Monthly world production'!$A$3</definedName>
    <definedName name="BLPH11" hidden="1">'[20]India crude steel prod'!$A$3</definedName>
    <definedName name="BLPH12" hidden="1">'[19]Monthly world prod'!$A$3</definedName>
    <definedName name="BLPH13" hidden="1">'[19]Monthly world prod'!$D$3</definedName>
    <definedName name="BLPH132" hidden="1">[21]Sheet1!$CH$3</definedName>
    <definedName name="BLPH133" hidden="1">[21]Sheet1!$CL$3</definedName>
    <definedName name="BLPH134" hidden="1">[21]Sheet1!$CP$3</definedName>
    <definedName name="BLPH135" hidden="1">[21]Sheet1!$CT$3</definedName>
    <definedName name="BLPH136" hidden="1">[21]Sheet1!$CX$3</definedName>
    <definedName name="BLPH137" hidden="1">[21]Sheet1!$DB$3</definedName>
    <definedName name="BLPH138" hidden="1">[21]Sheet1!$DF$3</definedName>
    <definedName name="BLPH139" hidden="1">[21]Sheet1!$DJ$3</definedName>
    <definedName name="BLPH14" hidden="1">#REF!</definedName>
    <definedName name="BLPH140" hidden="1">[21]Sheet1!$DN$3</definedName>
    <definedName name="BLPH141" hidden="1">[21]Sheet1!$DR$3</definedName>
    <definedName name="BLPH142" hidden="1">[21]Sheet1!$DV$3</definedName>
    <definedName name="BLPH143" hidden="1">[21]Sheet1!$DZ$3</definedName>
    <definedName name="BLPH144" hidden="1">[21]Sheet1!$ED$3</definedName>
    <definedName name="BLPH145" hidden="1">[21]Sheet1!$EH$3</definedName>
    <definedName name="BLPH146" hidden="1">[21]Sheet1!$EL$3</definedName>
    <definedName name="BLPH147" hidden="1">[21]Sheet1!$EP$3</definedName>
    <definedName name="BLPH148" hidden="1">[21]Sheet1!$ET$3</definedName>
    <definedName name="BLPH149" hidden="1">[21]Sheet1!#REF!</definedName>
    <definedName name="BLPH15" hidden="1">#REF!</definedName>
    <definedName name="BLPH150" hidden="1">[21]Sheet1!#REF!</definedName>
    <definedName name="BLPH151" hidden="1">[21]Sheet1!#REF!</definedName>
    <definedName name="BLPH152" hidden="1">[21]Sheet1!#REF!</definedName>
    <definedName name="BLPH153" hidden="1">[21]Sheet1!#REF!</definedName>
    <definedName name="BLPH154" hidden="1">[21]Sheet1!#REF!</definedName>
    <definedName name="BLPH155" hidden="1">[21]Sheet1!#REF!</definedName>
    <definedName name="BLPH156" hidden="1">#REF!</definedName>
    <definedName name="BLPH157" hidden="1">#REF!</definedName>
    <definedName name="BLPH158" hidden="1">#REF!</definedName>
    <definedName name="BLPH159" hidden="1">#REF!</definedName>
    <definedName name="BLPH16" hidden="1">'[22]US alu consumption'!$A$3</definedName>
    <definedName name="BLPH160" hidden="1">#REF!</definedName>
    <definedName name="BLPH17" hidden="1">[23]Sheet1!$A$3</definedName>
    <definedName name="BLPH2" hidden="1">#REF!</definedName>
    <definedName name="BLPH3" hidden="1">#REF!</definedName>
    <definedName name="BLPH4" hidden="1">#REF!</definedName>
    <definedName name="BLPH43" hidden="1">[24]VAP!#REF!</definedName>
    <definedName name="BLPH44" hidden="1">[24]VAP!#REF!</definedName>
    <definedName name="BLPH45" hidden="1">[24]VAP!#REF!</definedName>
    <definedName name="BLPH46" hidden="1">[24]VAP!#REF!</definedName>
    <definedName name="BLPH47" hidden="1">[25]I2Z!$AZ$3</definedName>
    <definedName name="BLPH48" hidden="1">[25]I2Z!$BC$3</definedName>
    <definedName name="BLPH49" hidden="1">[25]I2Z!$BF$3</definedName>
    <definedName name="BLPH5" hidden="1">#REF!</definedName>
    <definedName name="BLPH50" hidden="1">[25]I2Z!$BI$3</definedName>
    <definedName name="BLPH51" hidden="1">[25]I2Z!$BL$4</definedName>
    <definedName name="BLPH52" hidden="1">[25]I2Z!$BO$311</definedName>
    <definedName name="BLPH53" hidden="1">[25]I2Z!$BU$3</definedName>
    <definedName name="BLPH54" hidden="1">[25]I2Z!$BX$3</definedName>
    <definedName name="BLPH55" hidden="1">[25]A2I!$BI$305</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nuyyg"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BOS"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BP_Base" hidden="1">{"Graphic",#N/A,TRUE,"Graphic"}</definedName>
    <definedName name="BP_Base_1" hidden="1">{"Graphic",#N/A,TRUE,"Graphic"}</definedName>
    <definedName name="brgh" hidden="1">{"targetdcf",#N/A,FALSE,"Merger consequences";"TARGETASSU",#N/A,FALSE,"Merger consequences";"TERMINAL VALUE",#N/A,FALSE,"Merger consequences"}</definedName>
    <definedName name="brgh_1" hidden="1">{"targetdcf",#N/A,FALSE,"Merger consequences";"TARGETASSU",#N/A,FALSE,"Merger consequences";"TERMINAL VALUE",#N/A,FALSE,"Merger consequences"}</definedName>
    <definedName name="BS31.12"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bsdfdsmfbmdsbgm" hidden="1">{#N/A,#N/A,FALSE,"Aging Summary";#N/A,#N/A,FALSE,"Ratio Analysis";#N/A,#N/A,FALSE,"Test 120 Day Accts";#N/A,#N/A,FALSE,"Tickmarks"}</definedName>
    <definedName name="bty" hidden="1">{#N/A,#N/A,FALSE,"PGW"}</definedName>
    <definedName name="Bwall" hidden="1">{"CASH FLOW",#N/A,FALSE,"A"}</definedName>
    <definedName name="bwgh" hidden="1">{#N/A,#N/A,FALSE,"OSBL"}</definedName>
    <definedName name="bwrhrt" hidden="1">{#N/A,#N/A,FALSE,"PGW"}</definedName>
    <definedName name="bzdgf"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CAH" hidden="1">{#N/A,#N/A,FALSE,"$100 equity - 0% costs";#N/A,#N/A,FALSE,"$100 equity - 5% costs";#N/A,#N/A,FALSE,"$50 equity - 0% costs";#N/A,#N/A,FALSE,"$100 equity - 10% costs";#N/A,#N/A,FALSE,"$50 equity - 5% costs";#N/A,#N/A,FALSE,"$50 equity - 10% costs";#N/A,#N/A,FALSE,"$150 equity - 0% costs";#N/A,#N/A,FALSE,"$150 equity - 5% costs";#N/A,#N/A,FALSE,"$150 equity - 10% costs";#N/A,#N/A,FALSE,"Summary";#N/A,#N/A,FALSE,"$0 equity - 0% costs";#N/A,#N/A,FALSE,"$0 equity - 5% costs";#N/A,#N/A,FALSE,"$0 equity - 10% costs"}</definedName>
    <definedName name="CASCSAC" hidden="1">{#N/A,#N/A,FALSE,"TOWNSHIP"}</definedName>
    <definedName name="cash" hidden="1">{"'Sheet1'!$A$4386:$N$4591"}</definedName>
    <definedName name="cashflow1" hidden="1">{"'Sheet1'!$B$1:$B$2"}</definedName>
    <definedName name="CC"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cc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b"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c" hidden="1">{"mult96",#N/A,FALSE,"PETCOMP";"est96",#N/A,FALSE,"PETCOMP";"mult95",#N/A,FALSE,"PETCOMP";"est95",#N/A,FALSE,"PETCOMP";"multltm",#N/A,FALSE,"PETCOMP";"resultltm",#N/A,FALSE,"PETCOMP"}</definedName>
    <definedName name="ccc_1" hidden="1">{"mult96",#N/A,FALSE,"PETCOMP";"est96",#N/A,FALSE,"PETCOMP";"mult95",#N/A,FALSE,"PETCOMP";"est95",#N/A,FALSE,"PETCOMP";"multltm",#N/A,FALSE,"PETCOMP";"resultltm",#N/A,FALSE,"PETCOMP"}</definedName>
    <definedName name="ccc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ccccc" hidden="1">{#N/A,#N/A,FALSE,"Index";#N/A,#N/A,FALSE,"IncStmt";#N/A,#N/A,FALSE,"Ratios";#N/A,#N/A,FALSE,"CashFlows";#N/A,#N/A,FALSE,"Ins1";#N/A,#N/A,FALSE,"Ins2";#N/A,#N/A,FALSE,"SelfFund";#N/A,#N/A,FALSE,"SGA";#N/A,#N/A,FALSE,"Recon";#N/A,#N/A,FALSE,"Earnings";#N/A,#N/A,FALSE,"Earnings (2)";#N/A,#N/A,FALSE,"Stock";#N/A,#N/A,FALSE,"Stock (2)";#N/A,#N/A,FALSE,"PeerRatios";#N/A,#N/A,FALSE,"PeerRanks"}</definedName>
    <definedName name="cccccccccc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cf"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DNTIREJK" hidden="1">{"Points saillants",#N/A,FALSE,"faits saillant";"Tableau 1",#N/A,FALSE,"sommaire1";"Tableau 2",#N/A,FALSE,"actif2";"Tableau 3",#N/A,FALSE,"pretdouteux3";"Tableau 4",#N/A,FALSE,"actifadmin4";"Tableau 5",#N/A,FALSE,"passif5";"Tableau 6",#N/A,FALSE,"revenunet6";"Tableau 7",#N/A,FALSE,"autresrevenus7";"Tableau 8",#N/A,FALSE,"pertepret8";"Tableau 9",#N/A,FALSE,"fraisexploitati9";"Tableau 10",#N/A,FALSE,"actifrisq10";"Tableau 11",#N/A,FALSE,"bri11";"highlights",#N/A,FALSE,"faits saillant";"Table 1",#N/A,FALSE,"sommaire1";"Table 2",#N/A,FALSE,"actif2";"Table 3",#N/A,FALSE,"pretdouteux3";"Table 4",#N/A,FALSE,"actifadmin4";"Table 5",#N/A,FALSE,"passif5";"Table 6",#N/A,FALSE,"revenunet6";"Table 7",#N/A,FALSE,"autresrevenus7";"Table 8",#N/A,FALSE,"pertepret8";"Table 9",#N/A,FALSE,"fraisexploitati9";"Table 10",#N/A,FALSE,"actifrisq10";"Table 11",#N/A,FALSE,"bri11"}</definedName>
    <definedName name="CDSL"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du" hidden="1">{#N/A,#N/A,FALSE,"COVER.XLS";#N/A,#N/A,FALSE,"RACT1.XLS";#N/A,#N/A,FALSE,"RACT2.XLS";#N/A,#N/A,FALSE,"ECCMP";#N/A,#N/A,FALSE,"WELDER.XLS"}</definedName>
    <definedName name="cdv"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envat" hidden="1">{"'August 2000'!$A$1:$J$101"}</definedName>
    <definedName name="cenvat_1" hidden="1">{"'August 2000'!$A$1:$J$101"}</definedName>
    <definedName name="cfl" hidden="1">{"CASH FLOW",#N/A,FALSE,"A"}</definedName>
    <definedName name="cflo" hidden="1">{"CASH FLOW",#N/A,FALSE,"A"}</definedName>
    <definedName name="cflo1" hidden="1">{"CASH FLOW",#N/A,FALSE,"A"}</definedName>
    <definedName name="CGF" hidden="1">{#N/A,#N/A,FALSE,"TOWNSHIP"}</definedName>
    <definedName name="CGFGFGF" hidden="1">{#N/A,#N/A,FALSE,"FREE"}</definedName>
    <definedName name="cghfy"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cgvg" hidden="1">{#N/A,#N/A,FALSE,"FREE"}</definedName>
    <definedName name="CIQWBGuid" hidden="1">"4aa192dc-bed9-48c1-8b5c-a05bc10fa2c2"</definedName>
    <definedName name="ClosingCV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losingCVD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MH"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Code" hidden="1">#REF!</definedName>
    <definedName name="conf_balamended" hidden="1">{#N/A,#N/A,FALSE,"PMTABB";#N/A,#N/A,FALSE,"PMTABB"}</definedName>
    <definedName name="conso1"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CONT" hidden="1">'[26]excise-i'!#REF!</definedName>
    <definedName name="CRIT" hidden="1">{#N/A,#N/A,FALSE,"consu_cover";#N/A,#N/A,FALSE,"consu_strategy";#N/A,#N/A,FALSE,"consu_flow";#N/A,#N/A,FALSE,"Summary_reqmt";#N/A,#N/A,FALSE,"field_ppg";#N/A,#N/A,FALSE,"ppg_shop";#N/A,#N/A,FALSE,"strl";#N/A,#N/A,FALSE,"tankages";#N/A,#N/A,FALSE,"gases"}</definedName>
    <definedName name="CRITICAL" hidden="1">{#N/A,#N/A,FALSE,"consu_cover";#N/A,#N/A,FALSE,"consu_strategy";#N/A,#N/A,FALSE,"consu_flow";#N/A,#N/A,FALSE,"Summary_reqmt";#N/A,#N/A,FALSE,"field_ppg";#N/A,#N/A,FALSE,"ppg_shop";#N/A,#N/A,FALSE,"strl";#N/A,#N/A,FALSE,"tankages";#N/A,#N/A,FALSE,"gases"}</definedName>
    <definedName name="csflo" hidden="1">{"CASH FLOW",#N/A,FALSE,"A"}</definedName>
    <definedName name="CURVE" hidden="1">{#N/A,#N/A,FALSE,"COVER1.XLS ";#N/A,#N/A,FALSE,"RACT1.XLS";#N/A,#N/A,FALSE,"RACT2.XLS";#N/A,#N/A,FALSE,"ECCMP";#N/A,#N/A,FALSE,"WELDER.XLS"}</definedName>
    <definedName name="CV"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D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DClsoign"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d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h" hidden="1">{#N/A,#N/A,FALSE,"TOWNSHIP"}</definedName>
    <definedName name="cvv"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cvy"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CW" hidden="1">{#N/A,#N/A,FALSE,"COMP"}</definedName>
    <definedName name="CX" hidden="1">{#N/A,#N/A,FALSE,"PGW"}</definedName>
    <definedName name="d_jp" hidden="1">{"'Sheet1'!$A$4386:$N$4591"}</definedName>
    <definedName name="dads" hidden="1">{#N/A,#N/A,TRUE,"TMRSAMPLE";#N/A,#N/A,TRUE,"OPS";#N/A,#N/A,TRUE,"TMR"}</definedName>
    <definedName name="dads_1" hidden="1">{#N/A,#N/A,TRUE,"TMRSAMPLE";#N/A,#N/A,TRUE,"OPS";#N/A,#N/A,TRUE,"TMR"}</definedName>
    <definedName name="dasd" hidden="1">{"'Bill No. 7'!$A$1:$G$32"}</definedName>
    <definedName name="data2" hidden="1">#REF!</definedName>
    <definedName name="data3" hidden="1">#REF!</definedName>
    <definedName name="dc" hidden="1">{#N/A,#N/A,FALSE,"Status of Projects";#N/A,#N/A,FALSE,"CEA-TEC";#N/A,#N/A,FALSE,"U-Constr.";#N/A,#N/A,FALSE,"summary";#N/A,#N/A,FALSE,"PPP-3 yrs"}</definedName>
    <definedName name="DD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d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b"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d" hidden="1">{#N/A,#N/A,TRUE,"TMRSAMPLE";#N/A,#N/A,TRUE,"OPS";#N/A,#N/A,TRUE,"TMR"}</definedName>
    <definedName name="ddd_1" hidden="1">{#N/A,#N/A,TRUE,"TMRSAMPLE";#N/A,#N/A,TRUE,"OPS";#N/A,#N/A,TRUE,"TMR"}</definedName>
    <definedName name="ddd_2" hidden="1">{"DCF","UPSIDE CASE",FALSE,"Sheet1";"DCF","BASE CASE",FALSE,"Sheet1";"DCF","DOWNSIDE CASE",FALSE,"Sheet1"}</definedName>
    <definedName name="dddd" hidden="1">"P92"</definedName>
    <definedName name="ddddddda" hidden="1">'[16]excise-i'!#REF!</definedName>
    <definedName name="ddddddddd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e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f"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DSDS" hidden="1">{#N/A,#N/A,FALSE,"PMTABB";#N/A,#N/A,FALSE,"PMTABB"}</definedName>
    <definedName name="DE"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ebtr" hidden="1">{#N/A,#N/A,FALSE,"FREE"}</definedName>
    <definedName name="deds" hidden="1">{#N/A,#N/A,FALSE,"Layout GuV"}</definedName>
    <definedName name="deepti" hidden="1">{"mult96",#N/A,FALSE,"PETCOMP";"est96",#N/A,FALSE,"PETCOMP";"mult95",#N/A,FALSE,"PETCOMP";"est95",#N/A,FALSE,"PETCOMP";"multltm",#N/A,FALSE,"PETCOMP";"resultltm",#N/A,FALSE,"PETCOMP"}</definedName>
    <definedName name="deepti_1" hidden="1">{"mult96",#N/A,FALSE,"PETCOMP";"est96",#N/A,FALSE,"PETCOMP";"mult95",#N/A,FALSE,"PETCOMP";"est95",#N/A,FALSE,"PETCOMP";"multltm",#N/A,FALSE,"PETCOMP";"resultltm",#N/A,FALSE,"PETCOMP"}</definedName>
    <definedName name="def" hidden="1">[27]YTD!$A$2653:$A$2715</definedName>
    <definedName name="defe"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DEJRU" hidden="1">{#N/A,#N/A,TRUE,"TMRSAMPLE";#N/A,#N/A,TRUE,"OPS";#N/A,#N/A,TRUE,"TMR"}</definedName>
    <definedName name="DEJRU_1" hidden="1">{#N/A,#N/A,TRUE,"TMRSAMPLE";#N/A,#N/A,TRUE,"OPS";#N/A,#N/A,TRUE,"TMR"}</definedName>
    <definedName name="Dep_2"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epn" hidden="1">{"mult96",#N/A,FALSE,"PETCOMP";"est96",#N/A,FALSE,"PETCOMP";"mult95",#N/A,FALSE,"PETCOMP";"est95",#N/A,FALSE,"PETCOMP";"multltm",#N/A,FALSE,"PETCOMP";"resultltm",#N/A,FALSE,"PETCOMP"}</definedName>
    <definedName name="Depn_1" hidden="1">{"mult96",#N/A,FALSE,"PETCOMP";"est96",#N/A,FALSE,"PETCOMP";"mult95",#N/A,FALSE,"PETCOMP";"est95",#N/A,FALSE,"PETCOMP";"multltm",#N/A,FALSE,"PETCOMP";"resultltm",#N/A,FALSE,"PETCOMP"}</definedName>
    <definedName name="derffdgv" hidden="1">{"'August 2000'!$A$1:$J$101"}</definedName>
    <definedName name="df"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dfafa" hidden="1">#N/A</definedName>
    <definedName name="dfd"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dfdfs" hidden="1">{"'Sheet1'!$A$4386:$N$4591"}</definedName>
    <definedName name="ＤＦＦ" hidden="1">{#N/A,#N/A,TRUE,"TMRSAMPLE";#N/A,#N/A,TRUE,"OPS";#N/A,#N/A,TRUE,"TMR"}</definedName>
    <definedName name="ＤＦＦ_1" hidden="1">{#N/A,#N/A,TRUE,"TMRSAMPLE";#N/A,#N/A,TRUE,"OPS";#N/A,#N/A,TRUE,"TMR"}</definedName>
    <definedName name="dfgdfg" hidden="1">{#N/A,#N/A,FALSE,"PMTABB";#N/A,#N/A,FALSE,"PMTABB"}</definedName>
    <definedName name="DFGH" hidden="1">{#N/A,#N/A,TRUE,"TMRSAMPLE";#N/A,#N/A,TRUE,"OPS";#N/A,#N/A,TRUE,"TMR"}</definedName>
    <definedName name="DFGH_1" hidden="1">{#N/A,#N/A,TRUE,"TMRSAMPLE";#N/A,#N/A,TRUE,"OPS";#N/A,#N/A,TRUE,"TMR"}</definedName>
    <definedName name="dfghfd" hidden="1">{#N/A,#N/A,FALSE,"PMTABB";#N/A,#N/A,FALSE,"PMTABB"}</definedName>
    <definedName name="DFGHJK" hidden="1">8</definedName>
    <definedName name="DFHGH" hidden="1">{#N/A,#N/A,FALSE,"PGW"}</definedName>
    <definedName name="dfsdfsdfs" hidden="1">{#N/A,#N/A,FALSE,"TOWNSHIP"}</definedName>
    <definedName name="dfsdfsfsdfsf" hidden="1">{#N/A,#N/A,FALSE,"PMTABB";#N/A,#N/A,FALSE,"PMTABB"}</definedName>
    <definedName name="dg" hidden="1">{#N/A,#N/A,FALSE,"COVER.XLS";#N/A,#N/A,FALSE,"RACT1.XLS";#N/A,#N/A,FALSE,"RACT2.XLS";#N/A,#N/A,FALSE,"ECCMP";#N/A,#N/A,FALSE,"WELDER.XLS"}</definedName>
    <definedName name="dgfgfd" hidden="1">{#N/A,#N/A,FALSE,"COVER.XLS";#N/A,#N/A,FALSE,"RACT1.XLS";#N/A,#N/A,FALSE,"RACT2.XLS";#N/A,#N/A,FALSE,"ECCMP";#N/A,#N/A,FALSE,"WELDER.XLS"}</definedName>
    <definedName name="dghkl" hidden="1">{"'Bill No. 7'!$A$1:$G$32"}</definedName>
    <definedName name="dhakjs" hidden="1">{"'August 2000'!$A$1:$J$101"}</definedName>
    <definedName name="dhakjs_1" hidden="1">{"'August 2000'!$A$1:$J$101"}</definedName>
    <definedName name="DHCIJFHJ" hidden="1">[28]PL!#REF!</definedName>
    <definedName name="ＤＨＤＳＨＨＧ" hidden="1">{#N/A,#N/A,TRUE,"TMRSAMPLE";#N/A,#N/A,TRUE,"OPS";#N/A,#N/A,TRUE,"TMR"}</definedName>
    <definedName name="ＤＨＤＳＨＨＧ_1" hidden="1">{#N/A,#N/A,TRUE,"TMRSAMPLE";#N/A,#N/A,TRUE,"OPS";#N/A,#N/A,TRUE,"TMR"}</definedName>
    <definedName name="DHTML" hidden="1">{"'Sheet1'!$A$4386:$N$4591"}</definedName>
    <definedName name="Diag_DCF" hidden="1">{#N/A,#N/A,TRUE,"Cover sheet";#N/A,#N/A,TRUE,"INPUTS";#N/A,#N/A,TRUE,"OUTPUTS";#N/A,#N/A,TRUE,"VALUATION"}</definedName>
    <definedName name="Diag_min_max2" hidden="1">{#N/A,#N/A,TRUE,"Cover sheet";#N/A,#N/A,TRUE,"INPUTS";#N/A,#N/A,TRUE,"OUTPUTS";#N/A,#N/A,TRUE,"VALUATION"}</definedName>
    <definedName name="Diff_annex" hidden="1">{"FTS",#N/A,FALSE,"E"}</definedName>
    <definedName name="diff_bill" hidden="1">{"CASH FLOW",#N/A,FALSE,"A"}</definedName>
    <definedName name="Diffbill_nov08" hidden="1">{"SUMMARY",#N/A,FALSE,"C"}</definedName>
    <definedName name="display_area_2" hidden="1">#REF!</definedName>
    <definedName name="DJEDHUH" hidden="1">#REF!</definedName>
    <definedName name="ＤＪＹＴＫＫＴ" hidden="1">{#N/A,#N/A,TRUE,"TMRSAMPLE";#N/A,#N/A,TRUE,"OPS";#N/A,#N/A,TRUE,"TMR"}</definedName>
    <definedName name="ＤＪＹＴＫＫＴ_1" hidden="1">{#N/A,#N/A,TRUE,"TMRSAMPLE";#N/A,#N/A,TRUE,"OPS";#N/A,#N/A,TRUE,"TMR"}</definedName>
    <definedName name="ＤＪれうえＫづ" hidden="1">{#N/A,#N/A,TRUE,"TMRSAMPLE";#N/A,#N/A,TRUE,"OPS";#N/A,#N/A,TRUE,"TMR"}</definedName>
    <definedName name="ＤＪれうえＫづ_1" hidden="1">{#N/A,#N/A,TRUE,"TMRSAMPLE";#N/A,#N/A,TRUE,"OPS";#N/A,#N/A,TRUE,"TMR"}</definedName>
    <definedName name="dlkxehshdjhgh" hidden="1">{"'August 2000'!$A$1:$J$101"}</definedName>
    <definedName name="dn" hidden="1">{#N/A,#N/A,FALSE,"COVER1.XLS ";#N/A,#N/A,FALSE,"RACT1.XLS";#N/A,#N/A,FALSE,"RACT2.XLS";#N/A,#N/A,FALSE,"ECCMP";#N/A,#N/A,FALSE,"WELDER.XLS"}</definedName>
    <definedName name="ds" hidden="1">{#N/A,#N/A,FALSE,"str_title";#N/A,#N/A,FALSE,"SUM";#N/A,#N/A,FALSE,"Scope";#N/A,#N/A,FALSE,"PIE-Jn";#N/A,#N/A,FALSE,"PIE-Jn_Hz";#N/A,#N/A,FALSE,"Liq_Plan";#N/A,#N/A,FALSE,"S_Curve";#N/A,#N/A,FALSE,"Liq_Prof";#N/A,#N/A,FALSE,"Man_Pwr";#N/A,#N/A,FALSE,"Man_Prof"}</definedName>
    <definedName name="dsadaD" hidden="1">{#N/A,#N/A,FALSE,"COVER1.XLS ";#N/A,#N/A,FALSE,"RACT1.XLS";#N/A,#N/A,FALSE,"RACT2.XLS";#N/A,#N/A,FALSE,"ECCMP";#N/A,#N/A,FALSE,"WELDER.XLS"}</definedName>
    <definedName name="dsadkkkabcd" hidden="1">{"mult96",#N/A,FALSE,"PETCOMP";"est96",#N/A,FALSE,"PETCOMP";"mult95",#N/A,FALSE,"PETCOMP";"est95",#N/A,FALSE,"PETCOMP";"multltm",#N/A,FALSE,"PETCOMP";"resultltm",#N/A,FALSE,"PETCOMP"}</definedName>
    <definedName name="dsadkkkabcd_1" hidden="1">{"mult96",#N/A,FALSE,"PETCOMP";"est96",#N/A,FALSE,"PETCOMP";"mult95",#N/A,FALSE,"PETCOMP";"est95",#N/A,FALSE,"PETCOMP";"multltm",#N/A,FALSE,"PETCOMP";"resultltm",#N/A,FALSE,"PETCOMP"}</definedName>
    <definedName name="DS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sd" hidden="1">{#N/A,#N/A,FALSE,"PMTABB";#N/A,#N/A,FALSE,"PMTABB"}</definedName>
    <definedName name="dsdsfsdf" hidden="1">{"Graphic",#N/A,TRUE,"Graphic"}</definedName>
    <definedName name="dsdsfsdf_1" hidden="1">{"Graphic",#N/A,TRUE,"Graphic"}</definedName>
    <definedName name="dsfgdfklhglkdflkglkjh" hidden="1">{#N/A,#N/A,FALSE,"PMTABB";#N/A,#N/A,FALSE,"PMTABB"}</definedName>
    <definedName name="ＤＳＦＧＨＨＪ" hidden="1">{#N/A,#N/A,TRUE,"TMRSAMPLE";#N/A,#N/A,TRUE,"OPS";#N/A,#N/A,TRUE,"TMR"}</definedName>
    <definedName name="ＤＳＦＧＨＨＪ_1" hidden="1">{#N/A,#N/A,TRUE,"TMRSAMPLE";#N/A,#N/A,TRUE,"OPS";#N/A,#N/A,TRUE,"TMR"}</definedName>
    <definedName name="dsm"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s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v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vc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VCS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DWAX"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ＤさＨＪ" hidden="1">{#N/A,#N/A,TRUE,"TMRSAMPLE";#N/A,#N/A,TRUE,"OPS";#N/A,#N/A,TRUE,"TMR"}</definedName>
    <definedName name="ＤさＨＪ_1" hidden="1">{#N/A,#N/A,TRUE,"TMRSAMPLE";#N/A,#N/A,TRUE,"OPS";#N/A,#N/A,TRUE,"TMR"}</definedName>
    <definedName name="ＤさＬＫＧＬ" hidden="1">{#N/A,#N/A,TRUE,"TMRSAMPLE";#N/A,#N/A,TRUE,"OPS";#N/A,#N/A,TRUE,"TMR"}</definedName>
    <definedName name="ＤさＬＫＧＬ_1" hidden="1">{#N/A,#N/A,TRUE,"TMRSAMPLE";#N/A,#N/A,TRUE,"OPS";#N/A,#N/A,TRUE,"TMR"}</definedName>
    <definedName name="ＤさＬＫＬＫＪ" hidden="1">{#N/A,#N/A,TRUE,"TMRSAMPLE";#N/A,#N/A,TRUE,"OPS";#N/A,#N/A,TRUE,"TMR"}</definedName>
    <definedName name="ＤさＬＫＬＫＪ_1" hidden="1">{#N/A,#N/A,TRUE,"TMRSAMPLE";#N/A,#N/A,TRUE,"OPS";#N/A,#N/A,TRUE,"TMR"}</definedName>
    <definedName name="e3e32e332"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e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DD" hidden="1">{#N/A,#N/A,FALSE,"PMTABB";#N/A,#N/A,FALSE,"PMTABB"}</definedName>
    <definedName name="edf"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edr"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d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 hidden="1">{#N/A,#N/A,TRUE,"TMRSAMPLE";#N/A,#N/A,TRUE,"OPS";#N/A,#N/A,TRUE,"TMR"}</definedName>
    <definedName name="ee_1" hidden="1">{#N/A,#N/A,TRUE,"TMRSAMPLE";#N/A,#N/A,TRUE,"OPS";#N/A,#N/A,TRUE,"TMR"}</definedName>
    <definedName name="ee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b"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c"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e" hidden="1">{"Graphic",#N/A,TRUE,"Graphic"}</definedName>
    <definedName name="eee_1" hidden="1">{"Graphic",#N/A,TRUE,"Graphic"}</definedName>
    <definedName name="EEEEE" hidden="1">{#N/A,#N/A,TRUE,"TMRSAMPLE";#N/A,#N/A,TRUE,"OPS";#N/A,#N/A,TRUE,"TMR"}</definedName>
    <definedName name="EEEEE_1" hidden="1">{#N/A,#N/A,TRUE,"TMRSAMPLE";#N/A,#N/A,TRUE,"OPS";#N/A,#N/A,TRUE,"TMR"}</definedName>
    <definedName name="eeeeeee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er" hidden="1">{#N/A,#N/A,TRUE,"Cover sheet";#N/A,#N/A,TRUE,"Summary";#N/A,#N/A,TRUE,"Key Assumptions";#N/A,#N/A,TRUE,"Profit &amp; Loss";#N/A,#N/A,TRUE,"Balance Sheet";#N/A,#N/A,TRUE,"Cashflow";#N/A,#N/A,TRUE,"IRR";#N/A,#N/A,TRUE,"Ratios";#N/A,#N/A,TRUE,"Debt analysis"}</definedName>
    <definedName name="EF" hidden="1">{#N/A,#N/A,TRUE,"Cover sheet";#N/A,#N/A,TRUE,"DCF analysis";#N/A,#N/A,TRUE,"WACC calculation"}</definedName>
    <definedName name="efwefwefasfafqwfe" hidden="1">{#N/A,#N/A,FALSE,"PMTABB";#N/A,#N/A,FALSE,"PMTABB"}</definedName>
    <definedName name="EKDJ" hidden="1">{#N/A,#N/A,TRUE,"TMRSAMPLE";#N/A,#N/A,TRUE,"OPS";#N/A,#N/A,TRUE,"TMR"}</definedName>
    <definedName name="EKDJ_1" hidden="1">{#N/A,#N/A,TRUE,"TMRSAMPLE";#N/A,#N/A,TRUE,"OPS";#N/A,#N/A,TRUE,"TMR"}</definedName>
    <definedName name="ems" hidden="1">{#N/A,#N/A,TRUE,"TMRSAMPLE";#N/A,#N/A,TRUE,"OPS";#N/A,#N/A,TRUE,"TMR"}</definedName>
    <definedName name="ems_1" hidden="1">{#N/A,#N/A,TRUE,"TMRSAMPLE";#N/A,#N/A,TRUE,"OPS";#N/A,#N/A,TRUE,"TMR"}</definedName>
    <definedName name="EOLsupplyLC" hidden="1">{#N/A,#N/A,FALSE,"PMTABB";#N/A,#N/A,FALSE,"PMTABB"}</definedName>
    <definedName name="EOTI" hidden="1">{#N/A,#N/A,TRUE,"TMRSAMPLE";#N/A,#N/A,TRUE,"OPS";#N/A,#N/A,TRUE,"TMR"}</definedName>
    <definedName name="EOTI_1" hidden="1">{#N/A,#N/A,TRUE,"TMRSAMPLE";#N/A,#N/A,TRUE,"OPS";#N/A,#N/A,TRUE,"TMR"}</definedName>
    <definedName name="ERERWE"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ERTFDSG" hidden="1">{#N/A,#N/A,FALSE,"PGW"}</definedName>
    <definedName name="eryery"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est" hidden="1">{"EVA",#N/A,FALSE,"EVA";"WACC",#N/A,FALSE,"WACC"}</definedName>
    <definedName name="est_1" hidden="1">{"EVA",#N/A,FALSE,"EVA";"WACC",#N/A,FALSE,"WACC"}</definedName>
    <definedName name="ev.Calculation" hidden="1">2</definedName>
    <definedName name="ev.Initialized" hidden="1">FALSE</definedName>
    <definedName name="EV__LASTREFTIME__" hidden="1">40280.3830671296</definedName>
    <definedName name="ewen" hidden="1">{#N/A,#N/A,FALSE,"$100 equity - 0% costs";#N/A,#N/A,FALSE,"$100 equity - 5% costs";#N/A,#N/A,FALSE,"$50 equity - 0% costs";#N/A,#N/A,FALSE,"$100 equity - 10% costs";#N/A,#N/A,FALSE,"$50 equity - 5% costs";#N/A,#N/A,FALSE,"$50 equity - 10% costs";#N/A,#N/A,FALSE,"$150 equity - 0% costs";#N/A,#N/A,FALSE,"$150 equity - 5% costs";#N/A,#N/A,FALSE,"$150 equity - 10% costs";#N/A,#N/A,FALSE,"Summary";#N/A,#N/A,FALSE,"$0 equity - 0% costs";#N/A,#N/A,FALSE,"$0 equity - 5% costs";#N/A,#N/A,FALSE,"$0 equity - 10% costs"}</definedName>
    <definedName name="ewewe"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ewfr" hidden="1">{"'PS-SOTM'!$A$1","'PS-SOTM'!$A$2:$M$30","'PS-SOTM'!$A$31:$A$38"}</definedName>
    <definedName name="ew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ExactAddinConnection" hidden="1">"001"</definedName>
    <definedName name="ExactAddinConnection.001" hidden="1">"SO-W2K-PRO;005;jank;1"</definedName>
    <definedName name="exc" hidden="1">{"'Sheet1'!$A$4386:$N$4591"}</definedName>
    <definedName name="Exhibit" hidden="1">{#N/A,#N/A,FALSE,"New Depr Sch-150% DB";#N/A,#N/A,FALSE,"Cash Flows RLP";#N/A,#N/A,FALSE,"IRR";#N/A,#N/A,FALSE,"Proforma IS";#N/A,#N/A,FALSE,"Assumptions"}</definedName>
    <definedName name="Exhibit_1" hidden="1">{#N/A,#N/A,FALSE,"New Depr Sch-150% DB";#N/A,#N/A,FALSE,"Cash Flows RLP";#N/A,#N/A,FALSE,"IRR";#N/A,#N/A,FALSE,"Proforma IS";#N/A,#N/A,FALSE,"Assumptions"}</definedName>
    <definedName name="fafdsasf" hidden="1">#REF!</definedName>
    <definedName name="faq" hidden="1">'[29]Op. Stat.'!#REF!</definedName>
    <definedName name="fasdfsdfsegds" hidden="1">{#N/A,#N/A,FALSE,"PMTABB";#N/A,#N/A,FALSE,"PMTABB"}</definedName>
    <definedName name="fasfas" hidden="1">{#N/A,#N/A,FALSE,"FREE"}</definedName>
    <definedName name="FCode" hidden="1">#REF!</definedName>
    <definedName name="fdasfds" hidden="1">{#N/A,#N/A,TRUE,"Cover sheet";#N/A,#N/A,TRUE,"INPUTS";#N/A,#N/A,TRUE,"OUTPUTS";#N/A,#N/A,TRUE,"VALUATION"}</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2_0" hidden="1">"U25569"</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1" hidden="1">"A34699"</definedName>
    <definedName name="FDD_58_12" hidden="1">"A35064"</definedName>
    <definedName name="FDD_58_13" hidden="1">"A35430"</definedName>
    <definedName name="FDD_58_14" hidden="1">"A35795"</definedName>
    <definedName name="FDD_58_2" hidden="1">"A31412"</definedName>
    <definedName name="FDD_58_3" hidden="1">"A31777"</definedName>
    <definedName name="FDD_58_4" hidden="1">"A32142"</definedName>
    <definedName name="FDD_58_5" hidden="1">"A32508"</definedName>
    <definedName name="FDD_58_6" hidden="1">"A32873"</definedName>
    <definedName name="FDD_58_7" hidden="1">"A33238"</definedName>
    <definedName name="FDD_58_8" hidden="1">"A33603"</definedName>
    <definedName name="FDD_58_9" hidden="1">"A33969"</definedName>
    <definedName name="FDD_59_0" hidden="1">"A30681"</definedName>
    <definedName name="FDD_59_1" hidden="1">"A31047"</definedName>
    <definedName name="FDD_59_10" hidden="1">"A34334"</definedName>
    <definedName name="FDD_59_11" hidden="1">"A34699"</definedName>
    <definedName name="FDD_59_12" hidden="1">"A35064"</definedName>
    <definedName name="FDD_59_13" hidden="1">"A35430"</definedName>
    <definedName name="FDD_59_14" hidden="1">"A35795"</definedName>
    <definedName name="FDD_59_2" hidden="1">"A31412"</definedName>
    <definedName name="FDD_59_3" hidden="1">"A31777"</definedName>
    <definedName name="FDD_59_4" hidden="1">"A32142"</definedName>
    <definedName name="FDD_59_5" hidden="1">"A32508"</definedName>
    <definedName name="FDD_59_6" hidden="1">"A32873"</definedName>
    <definedName name="FDD_59_7" hidden="1">"A33238"</definedName>
    <definedName name="FDD_59_8" hidden="1">"A33603"</definedName>
    <definedName name="FDD_59_9" hidden="1">"A33969"</definedName>
    <definedName name="FDD_6_0" hidden="1">"A25569"</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FV" hidden="1">#REF!</definedName>
    <definedName name="ＦＤＧＤＳＪ" hidden="1">{#N/A,#N/A,TRUE,"TMRSAMPLE";#N/A,#N/A,TRUE,"OPS";#N/A,#N/A,TRUE,"TMR"}</definedName>
    <definedName name="ＦＤＧＤＳＪ_1" hidden="1">{#N/A,#N/A,TRUE,"TMRSAMPLE";#N/A,#N/A,TRUE,"OPS";#N/A,#N/A,TRUE,"TMR"}</definedName>
    <definedName name="FDGHREHK" hidden="1">{#N/A,#N/A,TRUE,"TMRSAMPLE";#N/A,#N/A,TRUE,"OPS";#N/A,#N/A,TRUE,"TMR"}</definedName>
    <definedName name="FDGHREHK_1" hidden="1">{#N/A,#N/A,TRUE,"TMRSAMPLE";#N/A,#N/A,TRUE,"OPS";#N/A,#N/A,TRUE,"TMR"}</definedName>
    <definedName name="ＦＤＨＨＨＧ" hidden="1">{#N/A,#N/A,TRUE,"TMRSAMPLE";#N/A,#N/A,TRUE,"OPS";#N/A,#N/A,TRUE,"TMR"}</definedName>
    <definedName name="ＦＤＨＨＨＧ_1" hidden="1">{#N/A,#N/A,TRUE,"TMRSAMPLE";#N/A,#N/A,TRUE,"OPS";#N/A,#N/A,TRUE,"TMR"}</definedName>
    <definedName name="fdsaf" hidden="1">{#N/A,#N/A,TRUE,"Cover sheet";#N/A,#N/A,TRUE,"INPUTS";#N/A,#N/A,TRUE,"OUTPUTS";#N/A,#N/A,TRUE,"VALUATION"}</definedName>
    <definedName name="ＦＤＳＦだＧＨＨ" hidden="1">{#N/A,#N/A,TRUE,"TMRSAMPLE";#N/A,#N/A,TRUE,"OPS";#N/A,#N/A,TRUE,"TMR"}</definedName>
    <definedName name="ＦＤＳＦだＧＨＨ_1" hidden="1">{#N/A,#N/A,TRUE,"TMRSAMPLE";#N/A,#N/A,TRUE,"OPS";#N/A,#N/A,TRUE,"TMR"}</definedName>
    <definedName name="ＦＤＳＬＫＨＧＦＬＫ" hidden="1">{#N/A,#N/A,TRUE,"TMRSAMPLE";#N/A,#N/A,TRUE,"OPS";#N/A,#N/A,TRUE,"TMR"}</definedName>
    <definedName name="ＦＤＳＬＫＨＧＦＬＫ_1" hidden="1">{#N/A,#N/A,TRUE,"TMRSAMPLE";#N/A,#N/A,TRUE,"OPS";#N/A,#N/A,TRUE,"TMR"}</definedName>
    <definedName name="ＦＤさＧＦん" hidden="1">{#N/A,#N/A,TRUE,"TMRSAMPLE";#N/A,#N/A,TRUE,"OPS";#N/A,#N/A,TRUE,"TMR"}</definedName>
    <definedName name="ＦＤさＧＦん_1" hidden="1">{#N/A,#N/A,TRUE,"TMRSAMPLE";#N/A,#N/A,TRUE,"OPS";#N/A,#N/A,TRUE,"TMR"}</definedName>
    <definedName name="feret" hidden="1">{#N/A,#N/A,FALSE,"FREE"}</definedName>
    <definedName name="fert" hidden="1">{"Graphic",#N/A,TRUE,"Graphic"}</definedName>
    <definedName name="fert_1" hidden="1">{"Graphic",#N/A,TRUE,"Graphic"}</definedName>
    <definedName name="few" hidden="1">{#N/A,#N/A,FALSE,"PMTABB";#N/A,#N/A,FALSE,"PMTABB"}</definedName>
    <definedName name="fewt" hidden="1">{#N/A,#N/A,FALSE,"EW"}</definedName>
    <definedName name="ff" hidden="1">{"adj95mult",#N/A,FALSE,"COMPCO";"adj95est",#N/A,FALSE,"COMPCO"}</definedName>
    <definedName name="ff_1" hidden="1">{"adj95mult",#N/A,FALSE,"COMPCO";"adj95est",#N/A,FALSE,"COMPCO"}</definedName>
    <definedName name="ffefe" hidden="1">{"adj95mult",#N/A,FALSE,"COMPCO";"adj95est",#N/A,FALSE,"COMPCO"}</definedName>
    <definedName name="ffefe_1" hidden="1">{"adj95mult",#N/A,FALSE,"COMPCO";"adj95est",#N/A,FALSE,"COMPCO"}</definedName>
    <definedName name="ＦＦＬＫＨＧＦＬ" hidden="1">{#N/A,#N/A,TRUE,"TMRSAMPLE";#N/A,#N/A,TRUE,"OPS";#N/A,#N/A,TRUE,"TMR"}</definedName>
    <definedName name="ＦＦＬＫＨＧＦＬ_1" hidden="1">{#N/A,#N/A,TRUE,"TMRSAMPLE";#N/A,#N/A,TRUE,"OPS";#N/A,#N/A,TRUE,"TMR"}</definedName>
    <definedName name="fgdgdgd" hidden="1">#REF!</definedName>
    <definedName name="fgdsfdsf" hidden="1">[30]GROUPING!$F$440:$F$1029</definedName>
    <definedName name="FGHFDH"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fghfghr" hidden="1">{#N/A,#N/A,FALSE,"PGW"}</definedName>
    <definedName name="FGHFH" hidden="1">{#N/A,#N/A,FALSE,"PGW"}</definedName>
    <definedName name="fhg" hidden="1">{#N/A,#N/A,TRUE,"TMRSAMPLE";#N/A,#N/A,TRUE,"OPS";#N/A,#N/A,TRUE,"TMR"}</definedName>
    <definedName name="fhg_1" hidden="1">{#N/A,#N/A,TRUE,"TMRSAMPLE";#N/A,#N/A,TRUE,"OPS";#N/A,#N/A,TRUE,"TMR"}</definedName>
    <definedName name="fhhhh" hidden="1">{#N/A,#N/A,FALSE,"str_title";#N/A,#N/A,FALSE,"SUM";#N/A,#N/A,FALSE,"Scope";#N/A,#N/A,FALSE,"PIE-Jn";#N/A,#N/A,FALSE,"PIE-Jn_Hz";#N/A,#N/A,FALSE,"Liq_Plan";#N/A,#N/A,FALSE,"S_Curve";#N/A,#N/A,FALSE,"Liq_Prof";#N/A,#N/A,FALSE,"Man_Pwr";#N/A,#N/A,FALSE,"Man_Prof"}</definedName>
    <definedName name="FHJFJF"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fill" hidden="1">'[31]Sheet3 (2)'!$A$60:$A$76</definedName>
    <definedName name="fixed" hidden="1">#REF!</definedName>
    <definedName name="fjdalöfjdsalköfdjsalö" hidden="1">{#N/A,#N/A,TRUE,"Cover sheet";#N/A,#N/A,TRUE,"INPUTS";#N/A,#N/A,TRUE,"OUTPUTS";#N/A,#N/A,TRUE,"VALUATION"}</definedName>
    <definedName name="fjhgfd" hidden="1">{"'Sheet1'!$A$4386:$N$4591"}</definedName>
    <definedName name="ＦＫＨＧふぁ" hidden="1">{#N/A,#N/A,TRUE,"TMRSAMPLE";#N/A,#N/A,TRUE,"OPS";#N/A,#N/A,TRUE,"TMR"}</definedName>
    <definedName name="ＦＫＨＧふぁ_1" hidden="1">{#N/A,#N/A,TRUE,"TMRSAMPLE";#N/A,#N/A,TRUE,"OPS";#N/A,#N/A,TRUE,"TMR"}</definedName>
    <definedName name="FKJCK" hidden="1">{"'August 2000'!$A$1:$J$101"}</definedName>
    <definedName name="FKJHFJ" hidden="1">{"'Sheet1'!$L$16"}</definedName>
    <definedName name="ＦＬＫＪＧ" hidden="1">{#N/A,#N/A,TRUE,"TMRSAMPLE";#N/A,#N/A,TRUE,"OPS";#N/A,#N/A,TRUE,"TMR"}</definedName>
    <definedName name="ＦＬＫＪＧ_1" hidden="1">{#N/A,#N/A,TRUE,"TMRSAMPLE";#N/A,#N/A,TRUE,"OPS";#N/A,#N/A,TRUE,"TMR"}</definedName>
    <definedName name="FNFNF" hidden="1">{#N/A,#N/A,FALSE,"PMTABB";#N/A,#N/A,FALSE,"PMTABB"}</definedName>
    <definedName name="fo.xls" hidden="1">#REF!</definedName>
    <definedName name="Foreign" hidden="1">{#N/A,#N/A,FALSE,"PMTABB";#N/A,#N/A,FALSE,"PMTABB"}</definedName>
    <definedName name="form3cd"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fsdfdfqewewer" hidden="1">{"qchm_dcf",#N/A,FALSE,"QCHMDCF2";"qchm_terminal",#N/A,FALSE,"QCHMDCF2"}</definedName>
    <definedName name="fsdfdfqewewer_1" hidden="1">{"qchm_dcf",#N/A,FALSE,"QCHMDCF2";"qchm_terminal",#N/A,FALSE,"QCHMDCF2"}</definedName>
    <definedName name="FSDFDS" hidden="1">{#N/A,#N/A,FALSE,"PMTABB";#N/A,#N/A,FALSE,"PMTABB"}</definedName>
    <definedName name="fsdfsdf" hidden="1">#REF!</definedName>
    <definedName name="ftr" hidden="1">{"Graphic",#N/A,TRUE,"Graphic"}</definedName>
    <definedName name="ftr_1" hidden="1">{"Graphic",#N/A,TRUE,"Graphic"}</definedName>
    <definedName name="ftss" hidden="1">{"FTS",#N/A,FALSE,"E"}</definedName>
    <definedName name="funds" hidden="1">{"'Sheet1'!$A$4386:$N$4591"}</definedName>
    <definedName name="fwef" hidden="1">{#N/A,#N/A,FALSE,"OSBL"}</definedName>
    <definedName name="ＦさＬＫＧＬＫＪ" hidden="1">{#N/A,#N/A,TRUE,"TMRSAMPLE";#N/A,#N/A,TRUE,"OPS";#N/A,#N/A,TRUE,"TMR"}</definedName>
    <definedName name="ＦさＬＫＧＬＫＪ_1" hidden="1">{#N/A,#N/A,TRUE,"TMRSAMPLE";#N/A,#N/A,TRUE,"OPS";#N/A,#N/A,TRUE,"TMR"}</definedName>
    <definedName name="g" hidden="1">{#N/A,#N/A,FALSE,"$0 equity - 0% costs";#N/A,#N/A,FALSE,"$0 equity - 5% costs";#N/A,#N/A,FALSE,"$0 equity - 10% costs"}</definedName>
    <definedName name="Gacl" hidden="1">{#N/A,#N/A,FALSE,"8"}</definedName>
    <definedName name="ge" hidden="1">{#N/A,#N/A,FALSE,"EW"}</definedName>
    <definedName name="gf"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gff"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gfg" hidden="1">{"mult96",#N/A,FALSE,"PETCOMP";"est96",#N/A,FALSE,"PETCOMP";"mult95",#N/A,FALSE,"PETCOMP";"est95",#N/A,FALSE,"PETCOMP";"multltm",#N/A,FALSE,"PETCOMP";"resultltm",#N/A,FALSE,"PETCOMP"}</definedName>
    <definedName name="gfg_1" hidden="1">{"mult96",#N/A,FALSE,"PETCOMP";"est96",#N/A,FALSE,"PETCOMP";"mult95",#N/A,FALSE,"PETCOMP";"est95",#N/A,FALSE,"PETCOMP";"multltm",#N/A,FALSE,"PETCOMP";"resultltm",#N/A,FALSE,"PETCOMP"}</definedName>
    <definedName name="gfh" hidden="1">{#N/A,#N/A,FALSE,"PMTABB";#N/A,#N/A,FALSE,"PMTABB"}</definedName>
    <definedName name="GFNFGJH" hidden="1">{#N/A,#N/A,FALSE,"TOWNSHIP"}</definedName>
    <definedName name="gg" hidden="1">{#N/A,#N/A,TRUE,"TMRSAMPLE";#N/A,#N/A,TRUE,"OPS";#N/A,#N/A,TRUE,"TMR"}</definedName>
    <definedName name="gg_1" hidden="1">{#N/A,#N/A,TRUE,"TMRSAMPLE";#N/A,#N/A,TRUE,"OPS";#N/A,#N/A,TRUE,"TMR"}</definedName>
    <definedName name="gg_2" hidden="1">{"adj95mult",#N/A,FALSE,"COMPCO";"adj95est",#N/A,FALSE,"COMPCO"}</definedName>
    <definedName name="GGF" hidden="1">{#N/A,#N/A,FALSE,"SUMMARY";#N/A,#N/A,FALSE,"SUMMARY"}</definedName>
    <definedName name="ggg" hidden="1">{#N/A,#N/A,TRUE,"TMRSAMPLE";#N/A,#N/A,TRUE,"OPS";#N/A,#N/A,TRUE,"TMR"}</definedName>
    <definedName name="ggg_1" hidden="1">{#N/A,#N/A,TRUE,"TMRSAMPLE";#N/A,#N/A,TRUE,"OPS";#N/A,#N/A,TRUE,"TMR"}</definedName>
    <definedName name="GGGGGG" hidden="1">{"'I-1 and I-2'!$A$1:$G$190"}</definedName>
    <definedName name="ggh" hidden="1">{"Graphic",#N/A,TRUE,"Graphic"}</definedName>
    <definedName name="ggh_1" hidden="1">{"Graphic",#N/A,TRUE,"Graphic"}</definedName>
    <definedName name="ggr" hidden="1">{"Graphic",#N/A,TRUE,"Graphic"}</definedName>
    <definedName name="ggr_1" hidden="1">{"Graphic",#N/A,TRUE,"Graphic"}</definedName>
    <definedName name="gh" hidden="1">{#N/A,#N/A,FALSE,"Index";#N/A,#N/A,FALSE,"IncStmt";#N/A,#N/A,FALSE,"Ratios";#N/A,#N/A,FALSE,"CashFlows";#N/A,#N/A,FALSE,"Ins1";#N/A,#N/A,FALSE,"Ins2";#N/A,#N/A,FALSE,"SelfFund";#N/A,#N/A,FALSE,"SGA";#N/A,#N/A,FALSE,"Recon";#N/A,#N/A,FALSE,"Earnings";#N/A,#N/A,FALSE,"Earnings (2)";#N/A,#N/A,FALSE,"Stock";#N/A,#N/A,FALSE,"Stock (2)";#N/A,#N/A,FALSE,"PeerRatios";#N/A,#N/A,FALSE,"PeerRanks"}</definedName>
    <definedName name="ghadr" hidden="1">{#N/A,#N/A,TRUE,"PR-QTY-LYE";#N/A,#N/A,TRUE,"PR-COST-LYE";#N/A,#N/A,TRUE,"PR-QTY-FLK";#N/A,#N/A,TRUE,"PR-COST-FLK"}</definedName>
    <definedName name="ghftdrtd" hidden="1">{"'August 2000'!$A$1:$J$101"}</definedName>
    <definedName name="ＧＨＧＪＧＦＪ" hidden="1">{#N/A,#N/A,TRUE,"TMRSAMPLE";#N/A,#N/A,TRUE,"OPS";#N/A,#N/A,TRUE,"TMR"}</definedName>
    <definedName name="ＧＨＧＪＧＦＪ_1" hidden="1">{#N/A,#N/A,TRUE,"TMRSAMPLE";#N/A,#N/A,TRUE,"OPS";#N/A,#N/A,TRUE,"TMR"}</definedName>
    <definedName name="GHGJHGH" hidden="1">#REF!</definedName>
    <definedName name="ghhg" hidden="1">{#N/A,#N/A,FALSE,"Index";#N/A,#N/A,FALSE,"IncStmt";#N/A,#N/A,FALSE,"Ratios";#N/A,#N/A,FALSE,"CashFlows";#N/A,#N/A,FALSE,"Ins1";#N/A,#N/A,FALSE,"Ins2";#N/A,#N/A,FALSE,"SelfFund";#N/A,#N/A,FALSE,"SGA";#N/A,#N/A,FALSE,"Recon";#N/A,#N/A,FALSE,"Earnings";#N/A,#N/A,FALSE,"Earnings (2)";#N/A,#N/A,FALSE,"Stock";#N/A,#N/A,FALSE,"Stock (2)";#N/A,#N/A,FALSE,"PeerRatios";#N/A,#N/A,FALSE,"PeerRanks"}</definedName>
    <definedName name="ＧＨＪ" hidden="1">{#N/A,#N/A,TRUE,"TMRSAMPLE";#N/A,#N/A,TRUE,"OPS";#N/A,#N/A,TRUE,"TMR"}</definedName>
    <definedName name="ＧＨＪ_1" hidden="1">{#N/A,#N/A,TRUE,"TMRSAMPLE";#N/A,#N/A,TRUE,"OPS";#N/A,#N/A,TRUE,"TMR"}</definedName>
    <definedName name="GHJTI" hidden="1">{#N/A,#N/A,FALSE,"FREE"}</definedName>
    <definedName name="gk0901int" hidden="1">{#N/A,#N/A,FALSE,"PMTABB";#N/A,#N/A,FALSE,"PMTABB"}</definedName>
    <definedName name="gqarefg" hidden="1">{#N/A,#N/A,FALSE,"PMTABB";#N/A,#N/A,FALSE,"PMTABB"}</definedName>
    <definedName name="gr" hidden="1">{#N/A,#N/A,FALSE,"SUMMARY";#N/A,#N/A,FALSE,"SUMMARY"}</definedName>
    <definedName name="graphs" hidden="1">{#N/A,#N/A,TRUE,"TMRSAMPLE";#N/A,#N/A,TRUE,"OPS";#N/A,#N/A,TRUE,"TMR"}</definedName>
    <definedName name="graphs_1" hidden="1">{#N/A,#N/A,TRUE,"TMRSAMPLE";#N/A,#N/A,TRUE,"OPS";#N/A,#N/A,TRUE,"TMR"}</definedName>
    <definedName name="gregergege"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GROUPING" hidden="1">#REF!</definedName>
    <definedName name="ＧＲさ" hidden="1">{#N/A,#N/A,TRUE,"TMRSAMPLE";#N/A,#N/A,TRUE,"OPS";#N/A,#N/A,TRUE,"TMR"}</definedName>
    <definedName name="ＧＲさ_1" hidden="1">{#N/A,#N/A,TRUE,"TMRSAMPLE";#N/A,#N/A,TRUE,"OPS";#N/A,#N/A,TRUE,"TMR"}</definedName>
    <definedName name="gsfds" hidden="1">{#N/A,#N/A,FALSE,"Balance Sheet";#N/A,#N/A,FALSE,"Profit &amp; Loss ";#N/A,#N/A,FALSE,"Schedule-1";#N/A,#N/A,FALSE,"Schedule-2";#N/A,#N/A,FALSE,"Schedule-3";#N/A,#N/A,FALSE,"Schedule-4 ";#N/A,#N/A,FALSE,"Schedule-5";#N/A,#N/A,FALSE,"Schedule-6,7,8,9";#N/A,#N/A,FALSE,"Schedule-10,11";#N/A,#N/A,FALSE,"Schedule-12,13,14,15";#N/A,#N/A,FALSE,"Scdedule-16";#N/A,#N/A,FALSE,"Schedule-17 ";#N/A,#N/A,FALSE,"Note-9"}</definedName>
    <definedName name="gsfds_1" hidden="1">{#N/A,#N/A,FALSE,"Balance Sheet";#N/A,#N/A,FALSE,"Profit &amp; Loss ";#N/A,#N/A,FALSE,"Schedule-1";#N/A,#N/A,FALSE,"Schedule-2";#N/A,#N/A,FALSE,"Schedule-3";#N/A,#N/A,FALSE,"Schedule-4 ";#N/A,#N/A,FALSE,"Schedule-5";#N/A,#N/A,FALSE,"Schedule-6,7,8,9";#N/A,#N/A,FALSE,"Schedule-10,11";#N/A,#N/A,FALSE,"Schedule-12,13,14,15";#N/A,#N/A,FALSE,"Scdedule-16";#N/A,#N/A,FALSE,"Schedule-17 ";#N/A,#N/A,FALSE,"Note-9"}</definedName>
    <definedName name="gtbrtbrr" hidden="1">{#N/A,#N/A,FALSE,"Index";#N/A,#N/A,FALSE,"IncStmt";#N/A,#N/A,FALSE,"Ratios";#N/A,#N/A,FALSE,"CashFlows";#N/A,#N/A,FALSE,"Ins1";#N/A,#N/A,FALSE,"Ins2";#N/A,#N/A,FALSE,"SelfFund";#N/A,#N/A,FALSE,"SGA";#N/A,#N/A,FALSE,"Recon";#N/A,#N/A,FALSE,"Earnings";#N/A,#N/A,FALSE,"Earnings (2)";#N/A,#N/A,FALSE,"Stock";#N/A,#N/A,FALSE,"Stock (2)";#N/A,#N/A,FALSE,"PeerRatios";#N/A,#N/A,FALSE,"PeerRanks"}</definedName>
    <definedName name="gwergwr" hidden="1">{#N/A,#N/A,FALSE,"ISBL"}</definedName>
    <definedName name="GX" hidden="1">{#N/A,#N/A,TRUE,"TMRSAMPLE";#N/A,#N/A,TRUE,"OPS";#N/A,#N/A,TRUE,"TMR"}</definedName>
    <definedName name="GX_1" hidden="1">{#N/A,#N/A,TRUE,"TMRSAMPLE";#N/A,#N/A,TRUE,"OPS";#N/A,#N/A,TRUE,"TMR"}</definedName>
    <definedName name="h" hidden="1">{#N/A,#N/A,FALSE,"$100 equity - 0% costs";#N/A,#N/A,FALSE,"$100 equity - 5% costs";#N/A,#N/A,FALSE,"$50 equity - 0% costs";#N/A,#N/A,FALSE,"$100 equity - 10% costs";#N/A,#N/A,FALSE,"$50 equity - 5% costs";#N/A,#N/A,FALSE,"$50 equity - 10% costs";#N/A,#N/A,FALSE,"$150 equity - 0% costs";#N/A,#N/A,FALSE,"$150 equity - 5% costs";#N/A,#N/A,FALSE,"$150 equity - 10% costs";#N/A,#N/A,FALSE,"Summary";#N/A,#N/A,FALSE,"$0 equity - 0% costs";#N/A,#N/A,FALSE,"$0 equity - 5% costs";#N/A,#N/A,FALSE,"$0 equity - 10% costs"}</definedName>
    <definedName name="hap" hidden="1">{#N/A,#N/A,FALSE,"COVER1.XLS ";#N/A,#N/A,FALSE,"RACT1.XLS";#N/A,#N/A,FALSE,"RACT2.XLS";#N/A,#N/A,FALSE,"ECCMP";#N/A,#N/A,FALSE,"WELDER.XLS"}</definedName>
    <definedName name="HCV.WEEKLY" hidden="1">{#N/A,#N/A,FALSE,"SUMMARY REPORT"}</definedName>
    <definedName name="ＨＤＦＨＴＪＴＲ" hidden="1">{#N/A,#N/A,TRUE,"TMRSAMPLE";#N/A,#N/A,TRUE,"OPS";#N/A,#N/A,TRUE,"TMR"}</definedName>
    <definedName name="ＨＤＦＨＴＪＴＲ_1" hidden="1">{#N/A,#N/A,TRUE,"TMRSAMPLE";#N/A,#N/A,TRUE,"OPS";#N/A,#N/A,TRUE,"TMR"}</definedName>
    <definedName name="hdgxhg" hidden="1">'[32]Balance sheet'!#REF!</definedName>
    <definedName name="ＨＤＳＨＤＳＨＨＦＤＳ" hidden="1">{#N/A,#N/A,TRUE,"TMRSAMPLE";#N/A,#N/A,TRUE,"OPS";#N/A,#N/A,TRUE,"TMR"}</definedName>
    <definedName name="ＨＤＳＨＤＳＨＨＦＤＳ_1" hidden="1">{#N/A,#N/A,TRUE,"TMRSAMPLE";#N/A,#N/A,TRUE,"OPS";#N/A,#N/A,TRUE,"TMR"}</definedName>
    <definedName name="ＨＤＳＨＨＨＤＳ" hidden="1">{#N/A,#N/A,TRUE,"TMRSAMPLE";#N/A,#N/A,TRUE,"OPS";#N/A,#N/A,TRUE,"TMR"}</definedName>
    <definedName name="ＨＤＳＨＨＨＤＳ_1" hidden="1">{#N/A,#N/A,TRUE,"TMRSAMPLE";#N/A,#N/A,TRUE,"OPS";#N/A,#N/A,TRUE,"TMR"}</definedName>
    <definedName name="ＨＤＳＨＳＨＳＨＤＳ" hidden="1">{#N/A,#N/A,TRUE,"TMRSAMPLE";#N/A,#N/A,TRUE,"OPS";#N/A,#N/A,TRUE,"TMR"}</definedName>
    <definedName name="ＨＤＳＨＳＨＳＨＤＳ_1" hidden="1">{#N/A,#N/A,TRUE,"TMRSAMPLE";#N/A,#N/A,TRUE,"OPS";#N/A,#N/A,TRUE,"TMR"}</definedName>
    <definedName name="Header1" hidden="1">IF(COUNTA(#REF!)=0,0,INDEX(#REF!,MATCH(ROW(#REF!),#REF!,TRUE)))+1</definedName>
    <definedName name="Header2" hidden="1">[33]!Header1-1 &amp; "." &amp; MAX(1,COUNTA(INDEX(#REF!,MATCH([33]!Header1-1,#REF!,FALSE)):#REF!))</definedName>
    <definedName name="Hemas" hidden="1">{"'August 2000'!$A$1:$J$101"}</definedName>
    <definedName name="herher"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HFGJM" hidden="1">{#N/A,#N/A,FALSE,"PGW"}</definedName>
    <definedName name="HFUJYT" hidden="1">{#N/A,#N/A,FALSE,"PMTABB";#N/A,#N/A,FALSE,"PMTABB"}</definedName>
    <definedName name="ＨＧＤＳＨＨＨＳＧ" hidden="1">{#N/A,#N/A,TRUE,"TMRSAMPLE";#N/A,#N/A,TRUE,"OPS";#N/A,#N/A,TRUE,"TMR"}</definedName>
    <definedName name="ＨＧＤＳＨＨＨＳＧ_1" hidden="1">{#N/A,#N/A,TRUE,"TMRSAMPLE";#N/A,#N/A,TRUE,"OPS";#N/A,#N/A,TRUE,"TMR"}</definedName>
    <definedName name="hghfdg\" hidden="1">{"'August 2000'!$A$1:$J$101"}</definedName>
    <definedName name="HGMYGJ" hidden="1">{#N/A,#N/A,FALSE,"OSBL"}</definedName>
    <definedName name="hgwr" hidden="1">{#N/A,#N/A,FALSE,"PGW"}</definedName>
    <definedName name="hhh"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hhhhh" hidden="1">{#N/A,#N/A,FALSE,"Index";#N/A,#N/A,FALSE,"IncStmt";#N/A,#N/A,FALSE,"Ratios";#N/A,#N/A,FALSE,"CashFlows";#N/A,#N/A,FALSE,"Ins1";#N/A,#N/A,FALSE,"Ins2";#N/A,#N/A,FALSE,"SelfFund";#N/A,#N/A,FALSE,"SGA";#N/A,#N/A,FALSE,"Recon";#N/A,#N/A,FALSE,"Earnings";#N/A,#N/A,FALSE,"Earnings (2)";#N/A,#N/A,FALSE,"Stock";#N/A,#N/A,FALSE,"Stock (2)";#N/A,#N/A,FALSE,"PeerRatios";#N/A,#N/A,FALSE,"PeerRanks"}</definedName>
    <definedName name="hhtjgj" hidden="1">{"'Sheet1'!$L$16"}</definedName>
    <definedName name="HiddenRows" hidden="1">#REF!</definedName>
    <definedName name="HJDKS" hidden="1">{#N/A,#N/A,TRUE,"TMRSAMPLE";#N/A,#N/A,TRUE,"OPS";#N/A,#N/A,TRUE,"TMR"}</definedName>
    <definedName name="HJDKS_1" hidden="1">{#N/A,#N/A,TRUE,"TMRSAMPLE";#N/A,#N/A,TRUE,"OPS";#N/A,#N/A,TRUE,"TMR"}</definedName>
    <definedName name="hjflj" hidden="1">#REF!</definedName>
    <definedName name="HJJHJG" hidden="1">#REF!</definedName>
    <definedName name="hjkfh_control" hidden="1">{"'August 2000'!$A$1:$J$101"}</definedName>
    <definedName name="HJUY" hidden="1">{#N/A,#N/A,TRUE,"TMRSAMPLE";#N/A,#N/A,TRUE,"OPS";#N/A,#N/A,TRUE,"TMR"}</definedName>
    <definedName name="HJUY_1" hidden="1">{#N/A,#N/A,TRUE,"TMRSAMPLE";#N/A,#N/A,TRUE,"OPS";#N/A,#N/A,TRUE,"TMR"}</definedName>
    <definedName name="HKA" hidden="1">'[34]#REF'!$A$10:$A$57</definedName>
    <definedName name="hl" hidden="1">'[35]COST SHEET'!#REF!</definedName>
    <definedName name="hn.ConvertZero1" hidden="1">[36]LTM!$G$461:$J$461,[36]LTM!$G$463:$J$464,[36]LTM!$G$468:$J$469,[36]LTM!$G$473:$J$475,[36]LTM!$G$480:$J$480,[36]LTM!$G$484:$J$485,[36]LTM!$G$490:$J$490,[36]LTM!$G$514:$J$518,[36]LTM!$G$525:$J$526,[36]LTM!$G$532:$J$537</definedName>
    <definedName name="hn.ConvertZero2" hidden="1">[36]LTM!$G$560:$J$560,[36]LTM!$H$590:$J$591,[36]LTM!$H$614:$J$614,[36]LTM!$H$635:$J$636,[36]LTM!$G$676:$J$680,[36]LTM!$G$686:$J$686,[36]LTM!$G$688:$J$694,[36]LTM!$G$681:$J$682</definedName>
    <definedName name="hn.ConvertZero3" hidden="1">[36]LTM!$G$699:$J$706,[36]LTM!$G$710:$J$714,[36]LTM!$G$717:$J$734,[36]LTM!$G$738:$J$738,[36]LTM!$G$745:$J$751</definedName>
    <definedName name="hn.ConvertZero4" hidden="1">[36]LTM!$G$840:$J$840,[36]LTM!$H$1266:$J$1266,[36]LTM!$G$1267:$J$1267,[36]LTM!$G$1454:$J$1461,[36]LTM!$J$1462,[36]LTM!$J$1463,[36]LTM!$G$1468:$J$1469,[36]LTM!$L$1469:$N$1469</definedName>
    <definedName name="hn.ConvertZeroUnhide1" hidden="1">[36]LTM!$G$1469:$J$1469,[36]LTM!$L$1469:$N$1469,[36]LTM!$H$1266:$J$1266</definedName>
    <definedName name="hn.Delete015" hidden="1">'[36]CREDIT STATS'!$B$9:$K$11,'[36]CREDIT STATS'!$O$11:$X$14,'[36]CREDIT STATS'!$B$25:$K$30,'[36]CREDIT STATS'!$O$25:$X$26</definedName>
    <definedName name="hn.DZ_MultByFXRates" hidden="1">[36]DropZone!$B$2:$I$118,[36]DropZone!$B$120:$I$132,[36]DropZone!$B$134:$I$136,[36]DropZone!$B$138:$I$146</definedName>
    <definedName name="hn.ExtDb" hidden="1">FALSE</definedName>
    <definedName name="hn.LTM_MultByFXRates" hidden="1">[36]LTM!$G$461:$N$477,[36]LTM!$G$480:$N$539,[36]LTM!$G$548:$N$667,[36]LTM!$G$676:$N$1266,[36]LTM!$G$1454:$N$1461,[36]LTM!$G$1463:$N$1465,[36]LTM!$G$1468:$N$1469</definedName>
    <definedName name="hn.ModelType" hidden="1">"DEAL"</definedName>
    <definedName name="hn.ModelVersion" hidden="1">1</definedName>
    <definedName name="hn.MultbyFXRates" hidden="1">[36]LTM!$G$461:$N$477,[36]LTM!$G$480:$N$539,[36]LTM!$G$548:$N$667,[36]LTM!$G$676:$N$1266,[36]LTM!$G$1454:$N$1461,[36]LTM!$G$1463:$N$1465,[36]LTM!$G$1468:$N$1469</definedName>
    <definedName name="hn.MultByFXRates1" hidden="1">[36]LTM!$G$461:$G$477,[36]LTM!$G$480:$G$539,[36]LTM!$G$548:$G$562,[36]LTM!$G$676:$G$840,[36]LTM!$G$1454:$G$1469</definedName>
    <definedName name="hn.MultByFXRates2" hidden="1">[36]LTM!$H$461:$H$477,[36]LTM!$H$480:$H$539,[36]LTM!$H$548:$H$667,[36]LTM!$H$676:$H$1266,[36]LTM!$H$1454:$H$1469</definedName>
    <definedName name="hn.MultByFXRates3" hidden="1">[36]LTM!$I$461:$I$477,[36]LTM!$I$480:$I$539,[36]LTM!$I$548:$I$667,[36]LTM!$I$676:$I$1266,[36]LTM!$I$1454:$I$1469</definedName>
    <definedName name="hn.MultbyFxrates4" hidden="1">[36]LTM!$J$461:$J$477,[36]LTM!$J$480:$J$539,[36]LTM!$J$548:$J$668,[36]LTM!$J$676:$J$1266,[36]LTM!$J$1454:$J$1461,[36]LTM!$J$1463:$J$1465,[36]LTM!$J$1468</definedName>
    <definedName name="hn.multbyfxrates5" hidden="1">[36]LTM!$L$461:$L$477,[36]LTM!$L$480:$L$539,[36]LTM!$L$548:$L$562,[36]LTM!$L$676:$L$840,[36]LTM!$L$1454:$L$1469</definedName>
    <definedName name="hn.multbyfxrates6" hidden="1">[36]LTM!$M$461:$M$477,[36]LTM!$M$480:$M$539,[36]LTM!$M$548:$M$668,[36]LTM!$M$676:$M$1266,[36]LTM!$M$1454:$M$1469</definedName>
    <definedName name="hn.multbyfxrates7" hidden="1">[36]LTM!$N$461:$N$477,[36]LTM!$N$480:$N$539,[36]LTM!$N$548:$N$667,[36]LTM!$N$676:$N$1266,[36]LTM!$N$1454:$N$1469</definedName>
    <definedName name="hn.MultByFXRatesBot1" hidden="1">[36]LTM!$G$676:$G$682,[36]LTM!$G$686,[36]LTM!$G$688:$G$694,[36]LTM!$G$699:$G$706,[36]LTM!$G$710:$G$714,[36]LTM!$G$717:$G$734,[36]LTM!$G$738,[36]LTM!$G$738,[36]LTM!$G$745:$G$751,[36]LTM!$G$840,[36]LTM!$G$1454:$G$1461,[36]LTM!$G$1468:$G$1469</definedName>
    <definedName name="hn.MultByFXRatesBot2" hidden="1">[36]LTM!$H$676:$H$682,[36]LTM!$H$686,[36]LTM!$H$688:$H$694,[36]LTM!$H$699:$H$706,[36]LTM!$H$710:$H$714,[36]LTM!$H$717:$H$734,[36]LTM!$H$738,[36]LTM!$H$745:$H$751,[36]LTM!$H$840,[36]LTM!$H$1266,[36]LTM!$H$1454:$H$1461,[36]LTM!$H$1468:$H$1469</definedName>
    <definedName name="hn.MultByFXRatesBot3" hidden="1">[36]LTM!$I$676:$I$682,[36]LTM!$I$686,[36]LTM!$I$688:$I$694,[36]LTM!$I$699:$I$706,[36]LTM!$I$710:$I$714,[36]LTM!$I$717:$I$734,[36]LTM!$I$738,[36]LTM!$I$745:$I$751,[36]LTM!$I$840,[36]LTM!$I$1266,[36]LTM!$I$1454:$I$1461,[36]LTM!$I$1468:$I$1469</definedName>
    <definedName name="hn.MultByFXRatesBot4" hidden="1">[36]LTM!$J$676:$J$682,[36]LTM!$J$686,[36]LTM!$J$688:$J$694,[36]LTM!$J$699:$J$706,[36]LTM!$J$710:$J$714,[36]LTM!$J$717:$J$734,[36]LTM!$J$738,[36]LTM!$J$745:$J$751,[36]LTM!$J$840,[36]LTM!$J$1266,[36]LTM!$J$1454:$J$1461,[36]LTM!$J$1463:$J$1465,[36]LTM!$J$1468</definedName>
    <definedName name="hn.MultByFXRatesBot5" hidden="1">[36]LTM!$L$676:$L$682,[36]LTM!$L$686,[36]LTM!$L$688:$L$694,[36]LTM!$L$699:$L$706,[36]LTM!$L$710:$L$714,[36]LTM!$L$717:$L$734,[36]LTM!$L$738,[36]LTM!$L$745:$L$751,[36]LTM!$L$837:$L$838,[36]LTM!$L$1454:$L$1458,[36]LTM!$L$1468:$L$1469</definedName>
    <definedName name="hn.MultByFXRatesBot6" hidden="1">[36]LTM!$M$676:$M$682,[36]LTM!$M$686,[36]LTM!$M$688:$M$694,[36]LTM!$M$699:$M$706,[36]LTM!$M$710:$M$714,[36]LTM!$M$717:$M$734,[36]LTM!$M$738,[36]LTM!$M$745:$M$751,[36]LTM!$M$837:$M$838,[36]LTM!$M$1454:$M$1458,[36]LTM!$M$1468:$M$1469</definedName>
    <definedName name="hn.MultByFXRatesBot7" hidden="1">[36]LTM!$N$676:$N$682,[36]LTM!$N$686,[36]LTM!$N$688:$N$694,[36]LTM!$N$699:$N$706,[36]LTM!$N$710:$N$714,[36]LTM!$N$717:$N$734,[36]LTM!$N$738,[36]LTM!$N$745:$N$751,[36]LTM!$N$837:$N$838,[36]LTM!$N$1454:$N$1458,[36]LTM!$N$1468:$N$1469</definedName>
    <definedName name="hn.MultByFXRatesTop1" hidden="1">[36]LTM!$G$461,[36]LTM!$G$463:$G$464,[36]LTM!$G$468:$G$469,[36]LTM!$G$473:$G$475,[36]LTM!$G$480,[36]LTM!$G$484:$G$485,[36]LTM!$G$490:$G$509,[36]LTM!$G$512,[36]LTM!$G$514:$G$518,[36]LTM!$G$525:$G$526,[36]LTM!$G$532:$G$537,[36]LTM!$G$560</definedName>
    <definedName name="hn.MultByFXRatesTop2" hidden="1">[36]LTM!$H$461,[36]LTM!$H$463:$H$464,[36]LTM!$H$468:$H$469,[36]LTM!$H$473:$H$475,[36]LTM!$H$480,[36]LTM!$H$484:$H$485,[36]LTM!$H$490:$H$509,[36]LTM!$H$512,[36]LTM!$H$514:$H$518,[36]LTM!$H$525:$H$526,[36]LTM!$H$532:$H$537,[36]LTM!$H$560,[36]LTM!$H$590:$H$591,[36]LTM!$H$614:$H$631,[36]LTM!$H$635:$H$636</definedName>
    <definedName name="hn.MultByFXRatesTop3" hidden="1">[36]LTM!$I$461,[36]LTM!$I$463:$I$464,[36]LTM!$I$468:$I$469,[36]LTM!$I$473:$I$475,[36]LTM!$I$480,[36]LTM!$I$484:$I$485,[36]LTM!$I$490:$I$509,[36]LTM!$I$512,[36]LTM!$I$514:$I$518,[36]LTM!$I$525:$I$526,[36]LTM!$I$532:$I$537,[36]LTM!$I$560,[36]LTM!$I$590:$I$591,[36]LTM!$I$614:$I$631,[36]LTM!$I$635:$I$636</definedName>
    <definedName name="hn.MultByFXRatesTop4" hidden="1">[36]LTM!$J$461,[36]LTM!$J$463:$J$464,[36]LTM!$J$468:$J$469,[36]LTM!$J$473:$J$475,[36]LTM!$J$480,[36]LTM!$J$484:$J$485,[36]LTM!$J$490:$J$509,[36]LTM!$J$512,[36]LTM!$J$514:$J$518,[36]LTM!$J$525:$J$526,[36]LTM!$J$532:$J$537,[36]LTM!$J$560,[36]LTM!$J$590:$J$591,[36]LTM!$J$614:$J$631,[36]LTM!$J$635:$J$636</definedName>
    <definedName name="hn.MultByFXRatesTop5" hidden="1">[36]LTM!$L$461,[36]LTM!$L$463:$L$464,[36]LTM!$L$468:$L$469,[36]LTM!$L$473:$L$475,[36]LTM!$L$480,[36]LTM!$L$484:$L$485,[36]LTM!$L$490:$L$509,[36]LTM!$L$512,[36]LTM!$L$514:$L$518,[36]LTM!$L$525:$L$526,[36]LTM!$L$532:$L$537,[36]LTM!$L$560</definedName>
    <definedName name="hn.MultByFXRatesTop6" hidden="1">[36]LTM!$M$461,[36]LTM!$M$463:$M$464,[36]LTM!$M$468:$M$469,[36]LTM!$M$473:$M$475,[36]LTM!$M$480,[36]LTM!$M$484:$M$485,[36]LTM!$M$490:$M$509,[36]LTM!$M$512,[36]LTM!$M$514:$M$518,[36]LTM!$M$525:$M$526,[36]LTM!$M$532:$M$537,[36]LTM!$M$560,[36]LTM!$M$590:$M$591,[36]LTM!$M$614:$M$631,[36]LTM!$M$635:$M$636</definedName>
    <definedName name="hn.MultByFXRatesTop7" hidden="1">[36]LTM!$N$461,[36]LTM!$N$463:$N$464,[36]LTM!$N$468:$N$469,[36]LTM!$N$473:$N$475,[36]LTM!$N$480,[36]LTM!$N$484:$N$485,[36]LTM!$N$490:$N$509,[36]LTM!$N$512,[36]LTM!$N$514:$N$518,[36]LTM!$N$525:$N$526,[36]LTM!$N$532:$N$537,[36]LTM!$N$560,[36]LTM!$N$590:$N$591,[36]LTM!$N$614:$N$631,[36]LTM!$N$635:$N$636</definedName>
    <definedName name="hn.NoUpload" hidden="1">0</definedName>
    <definedName name="hn.YearLabel" hidden="1">#REF!</definedName>
    <definedName name="HOPIP" hidden="1">{#N/A,#N/A,FALSE,"PMTABB";#N/A,#N/A,FALSE,"PMTABB"}</definedName>
    <definedName name="HP" hidden="1">{"'BUILDINGS'!$B$3:$D$46","'DSR97'!$C$4:$I$20","'DSR97'!$C$16"}</definedName>
    <definedName name="HRD" hidden="1">[37]bb!#REF!</definedName>
    <definedName name="hre" hidden="1">{#N/A,#N/A,FALSE,"TOWNSHIP"}</definedName>
    <definedName name="hsm" hidden="1">{"FTS",#N/A,FALSE,"E"}</definedName>
    <definedName name="ＨＳじぇうＲＹＮ" hidden="1">{#N/A,#N/A,TRUE,"TMRSAMPLE";#N/A,#N/A,TRUE,"OPS";#N/A,#N/A,TRUE,"TMR"}</definedName>
    <definedName name="ＨＳじぇうＲＹＮ_1" hidden="1">{#N/A,#N/A,TRUE,"TMRSAMPLE";#N/A,#N/A,TRUE,"OPS";#N/A,#N/A,TRUE,"TMR"}</definedName>
    <definedName name="ＨＴＨＴＨＴＨＴ" hidden="1">{#N/A,#N/A,TRUE,"TMRSAMPLE";#N/A,#N/A,TRUE,"OPS";#N/A,#N/A,TRUE,"TMR"}</definedName>
    <definedName name="ＨＴＨＴＨＴＨＴ_1" hidden="1">{#N/A,#N/A,TRUE,"TMRSAMPLE";#N/A,#N/A,TRUE,"OPS";#N/A,#N/A,TRUE,"TMR"}</definedName>
    <definedName name="ＨＴＨＴＨＴＨＴＲ" hidden="1">{#N/A,#N/A,TRUE,"TMRSAMPLE";#N/A,#N/A,TRUE,"OPS";#N/A,#N/A,TRUE,"TMR"}</definedName>
    <definedName name="ＨＴＨＴＨＴＨＴＲ_1" hidden="1">{#N/A,#N/A,TRUE,"TMRSAMPLE";#N/A,#N/A,TRUE,"OPS";#N/A,#N/A,TRUE,"TMR"}</definedName>
    <definedName name="ＨＴＨＴＨＴＲＨＴＲ" hidden="1">{#N/A,#N/A,TRUE,"TMRSAMPLE";#N/A,#N/A,TRUE,"OPS";#N/A,#N/A,TRUE,"TMR"}</definedName>
    <definedName name="ＨＴＨＴＨＴＲＨＴＲ_1" hidden="1">{#N/A,#N/A,TRUE,"TMRSAMPLE";#N/A,#N/A,TRUE,"OPS";#N/A,#N/A,TRUE,"TMR"}</definedName>
    <definedName name="HTML_CodePage" hidden="1">1252</definedName>
    <definedName name="HTML_Control" hidden="1">{"'August 2000'!$A$1:$J$101"}</definedName>
    <definedName name="HTML_Control_1" hidden="1">{"'August 2000'!$A$1:$J$101"}</definedName>
    <definedName name="HTML_Control_1_1" hidden="1">{"'August 2000'!$A$1:$J$101"}</definedName>
    <definedName name="HTML_Control_2" hidden="1">{"'August 2000'!$A$1:$J$101"}</definedName>
    <definedName name="HTML_Control_2_1" hidden="1">{"'August 2000'!$A$1:$J$101"}</definedName>
    <definedName name="HTML_Control_3" hidden="1">{"'August 2000'!$A$1:$J$101"}</definedName>
    <definedName name="HTML_control1" hidden="1">{"'August 2000'!$A$1:$J$101"}</definedName>
    <definedName name="HTML_control1_1" hidden="1">{"'August 2000'!$A$1:$J$101"}</definedName>
    <definedName name="HTML_control1_1_1" hidden="1">{"'August 2000'!$A$1:$J$101"}</definedName>
    <definedName name="HTML_control1_2" hidden="1">{"'August 2000'!$A$1:$J$101"}</definedName>
    <definedName name="HTML_control1_2_1" hidden="1">{"'August 2000'!$A$1:$J$101"}</definedName>
    <definedName name="HTML_control1_3" hidden="1">{"'August 2000'!$A$1:$J$101"}</definedName>
    <definedName name="HTML_Control2" hidden="1">{"'Sheet1'!$A$1:$H$15"}</definedName>
    <definedName name="HTML_Control2_1" hidden="1">{"'Sheet1'!$A$1:$H$15"}</definedName>
    <definedName name="HTML_Description" hidden="1">""</definedName>
    <definedName name="HTML_Email" hidden="1">"neerajk@ranbaxy.co.in"</definedName>
    <definedName name="HTML_Email_1" hidden="1">"neerajk@ranbaxy.co.in"</definedName>
    <definedName name="HTML_Header" hidden="1">"September 2000"</definedName>
    <definedName name="HTML_Header_1" hidden="1">"September 2000"</definedName>
    <definedName name="HTML_LastUpdate" hidden="1">"10/3/00"</definedName>
    <definedName name="HTML_LastUpdate_1" hidden="1">"10/3/00"</definedName>
    <definedName name="HTML_LineAfter" hidden="1">FALSE</definedName>
    <definedName name="HTML_LineBefore" hidden="1">FALSE</definedName>
    <definedName name="HTML_Name" hidden="1">"Neeraj Kukreti"</definedName>
    <definedName name="HTML_Name_1" hidden="1">"Neeraj Kukreti"</definedName>
    <definedName name="HTML_OBDlg2" hidden="1">TRUE</definedName>
    <definedName name="HTML_OBDlg3" hidden="1">TRUE</definedName>
    <definedName name="HTML_OBDlg4" hidden="1">TRUE</definedName>
    <definedName name="HTML_OS" hidden="1">0</definedName>
    <definedName name="HTML_PathFile" hidden="1">"C:\WINDOWS\Desktop\cash_flash.htm"</definedName>
    <definedName name="HTML_PathFile_1" hidden="1">"C:\WINDOWS\Desktop\cash_flash.htm"</definedName>
    <definedName name="HTML_PathFileMac" hidden="1">"Macintosh HD:HomePageStuff:New_Home_Page:datafile:ctryprem.html"</definedName>
    <definedName name="HTML_PathTemplate" hidden="1">"C:\infac\pricewth\Aug99\Page06e.htm"</definedName>
    <definedName name="HTML_Title" hidden="1">"cf_SEP2000"</definedName>
    <definedName name="HTML_Title_1" hidden="1">"cf_SEP2000"</definedName>
    <definedName name="HTML1_1" hidden="1">"'[cabvisdr.xls]G1 OA plan'!$A$6:$G$22"</definedName>
    <definedName name="HTML1_10" hidden="1">""</definedName>
    <definedName name="HTML1_11" hidden="1">1</definedName>
    <definedName name="HTML1_12" hidden="1">"C:\jb3\MyHTML.htm"</definedName>
    <definedName name="HTML1_2" hidden="1">1</definedName>
    <definedName name="HTML1_3" hidden="1">"cabvisdr"</definedName>
    <definedName name="HTML1_4" hidden="1">"G1 OA plan"</definedName>
    <definedName name="HTML1_5" hidden="1">""</definedName>
    <definedName name="HTML1_6" hidden="1">1</definedName>
    <definedName name="HTML1_7" hidden="1">-4146</definedName>
    <definedName name="HTML1_8" hidden="1">"12/01/99"</definedName>
    <definedName name="HTML1_9" hidden="1">"John Brogan"</definedName>
    <definedName name="HTML1_Control" hidden="1">{"'PS-SOTM'!$A$1","'PS-SOTM'!$A$2:$M$30","'PS-SOTM'!$A$31:$A$38"}</definedName>
    <definedName name="HTMLCount" hidden="1">1</definedName>
    <definedName name="ＨＴＲＨＴＲＨＴＲ" hidden="1">{#N/A,#N/A,TRUE,"TMRSAMPLE";#N/A,#N/A,TRUE,"OPS";#N/A,#N/A,TRUE,"TMR"}</definedName>
    <definedName name="ＨＴＲＨＴＲＨＴＲ_1" hidden="1">{#N/A,#N/A,TRUE,"TMRSAMPLE";#N/A,#N/A,TRUE,"OPS";#N/A,#N/A,TRUE,"TMR"}</definedName>
    <definedName name="ＨＴＲＨＴＲＨＴＲＨＴＲ" hidden="1">{#N/A,#N/A,TRUE,"TMRSAMPLE";#N/A,#N/A,TRUE,"OPS";#N/A,#N/A,TRUE,"TMR"}</definedName>
    <definedName name="ＨＴＲＨＴＲＨＴＲＨＴＲ_1" hidden="1">{#N/A,#N/A,TRUE,"TMRSAMPLE";#N/A,#N/A,TRUE,"OPS";#N/A,#N/A,TRUE,"TMR"}</definedName>
    <definedName name="huy" hidden="1">{"'Sheet1'!$L$16"}</definedName>
    <definedName name="hw" hidden="1">{#N/A,#N/A,FALSE,"SUMMARY";#N/A,#N/A,FALSE,"SUMMARY"}</definedName>
    <definedName name="IAM" hidden="1">{"'Sheet1'!$A$4386:$N$4591"}</definedName>
    <definedName name="IDReference" hidden="1">"A1"</definedName>
    <definedName name="IHGRHJA" hidden="1">{#N/A,#N/A,TRUE,"TMRSAMPLE";#N/A,#N/A,TRUE,"OPS";#N/A,#N/A,TRUE,"TMR"}</definedName>
    <definedName name="IHGRHJA_1" hidden="1">{#N/A,#N/A,TRUE,"TMRSAMPLE";#N/A,#N/A,TRUE,"OPS";#N/A,#N/A,TRUE,"TMR"}</definedName>
    <definedName name="II_control" hidden="1">{"'August 2000'!$A$1:$J$101"}</definedName>
    <definedName name="IID" hidden="1">{"qchm_dcf",#N/A,FALSE,"QCHMDCF2";"qchm_terminal",#N/A,FALSE,"QCHMDCF2"}</definedName>
    <definedName name="IID_1" hidden="1">{"qchm_dcf",#N/A,FALSE,"QCHMDCF2";"qchm_terminal",#N/A,FALSE,"QCHMDCF2"}</definedName>
    <definedName name="IIGI" hidden="1">{"mult96",#N/A,FALSE,"PETCOMP";"est96",#N/A,FALSE,"PETCOMP";"mult95",#N/A,FALSE,"PETCOMP";"est95",#N/A,FALSE,"PETCOMP";"multltm",#N/A,FALSE,"PETCOMP";"resultltm",#N/A,FALSE,"PETCOMP"}</definedName>
    <definedName name="IIGI_1" hidden="1">{"mult96",#N/A,FALSE,"PETCOMP";"est96",#N/A,FALSE,"PETCOMP";"mult95",#N/A,FALSE,"PETCOMP";"est95",#N/A,FALSE,"PETCOMP";"multltm",#N/A,FALSE,"PETCOMP";"resultltm",#N/A,FALSE,"PETCOMP"}</definedName>
    <definedName name="III_control" hidden="1">{"'August 2000'!$A$1:$J$101"}</definedName>
    <definedName name="IIIIF" hidden="1">{#N/A,#N/A,TRUE,"TITLE";#N/A,#N/A,TRUE,"MKT Cellular Subs";#N/A,#N/A,TRUE,"Cellular sub ";#N/A,#N/A,TRUE,"P&amp;L - Cell";#N/A,#N/A,TRUE,"Rev &amp; Usage assump - Cell";#N/A,#N/A,TRUE,"Cost -  Cellular";"cellular",#N/A,TRUE,"Capex "}</definedName>
    <definedName name="IIIIF_1" hidden="1">{#N/A,#N/A,TRUE,"TITLE";#N/A,#N/A,TRUE,"MKT Cellular Subs";#N/A,#N/A,TRUE,"Cellular sub ";#N/A,#N/A,TRUE,"P&amp;L - Cell";#N/A,#N/A,TRUE,"Rev &amp; Usage assump - Cell";#N/A,#N/A,TRUE,"Cost -  Cellular";"cellular",#N/A,TRUE,"Capex "}</definedName>
    <definedName name="Im_control" hidden="1">{"'August 2000'!$A$1:$J$101"}</definedName>
    <definedName name="IOUII" hidden="1">#REF!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ACCOUNT_CHANGE" hidden="1">"c1449"</definedName>
    <definedName name="IQ_ACCOUNTING_STANDARD" hidden="1">"c4539"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HELD_FDIC" hidden="1">"c6305"</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DUSTRY_REC_NO" hidden="1">"c4454"</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UNUSED_UNUSED_UNUSED" hidden="1">"c6813"</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UNUSED_UNUSED_UNUSED" hidden="1">"c6815"</definedName>
    <definedName name="IQ_BALANCE_SERV_YOY_FC_UNUSED_UNUSED_UNUSED" hidden="1">"c8135"</definedName>
    <definedName name="IQ_BALANCE_SERV_YOY_UNUSED_UNUSED_UNUSED" hidden="1">"c7255"</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UNUSED_UNUSED_UNUSED" hidden="1">"c6817"</definedName>
    <definedName name="IQ_BALANCE_TRADE_YOY_FC_UNUSED_UNUSED_UNUSED" hidden="1">"c8137"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HIGH_EST" hidden="1">"c4129"</definedName>
    <definedName name="IQ_BASIC_OUTSTANDING_CURRENT_LOW_EST" hidden="1">"c4130"</definedName>
    <definedName name="IQ_BASIC_OUTSTANDING_CURRENT_MEDIAN_EST" hidden="1">"c4131"</definedName>
    <definedName name="IQ_BASIC_OUTSTANDING_CURRENT_NUM_EST" hidden="1">"c4132"</definedName>
    <definedName name="IQ_BASIC_OUTSTANDING_CURRENT_STDDEV_EST" hidden="1">"c4133"</definedName>
    <definedName name="IQ_BASIC_OUTSTANDING_EST" hidden="1">"c4134"</definedName>
    <definedName name="IQ_BASIC_OUTSTANDING_HIGH_EST" hidden="1">"c4135"</definedName>
    <definedName name="IQ_BASIC_OUTSTANDING_LOW_EST" hidden="1">"c4136"</definedName>
    <definedName name="IQ_BASIC_OUTSTANDING_MEDIAN_EST" hidden="1">"c4137"</definedName>
    <definedName name="IQ_BASIC_OUTSTANDING_NUM_EST" hidden="1">"c4138"</definedName>
    <definedName name="IQ_BASIC_OUTSTANDING_STDDEV_EST" hidden="1">"c4139"</definedName>
    <definedName name="IQ_BASIC_WEIGHT" hidden="1">"c87"</definedName>
    <definedName name="IQ_BASIC_WEIGHT_EST" hidden="1">"c4140"</definedName>
    <definedName name="IQ_BASIC_WEIGHT_GUIDANCE" hidden="1">"c4141"</definedName>
    <definedName name="IQ_BASIC_WEIGHT_HIGH_EST" hidden="1">"c4142"</definedName>
    <definedName name="IQ_BASIC_WEIGHT_LOW_EST" hidden="1">"c4143"</definedName>
    <definedName name="IQ_BASIC_WEIGHT_MEDIAN_EST" hidden="1">"c4144"</definedName>
    <definedName name="IQ_BASIC_WEIGHT_NUM_EST" hidden="1">"c4145"</definedName>
    <definedName name="IQ_BASIC_WEIGHT_STDDEV_EST" hidden="1">"c4146"</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ROKERED_DEPOSITS_FDIC" hidden="1">"c6486"</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EST" hidden="1">"c5624"</definedName>
    <definedName name="IQ_BV_HIGH_EST" hidden="1">"c5626"</definedName>
    <definedName name="IQ_BV_LOW_EST" hidden="1">"c5627"</definedName>
    <definedName name="IQ_BV_MEDIAN_EST" hidden="1">"c5625"</definedName>
    <definedName name="IQ_BV_NUM_EST" hidden="1">"c5628"</definedName>
    <definedName name="IQ_BV_OVER_SHARES" hidden="1">"c1349"</definedName>
    <definedName name="IQ_BV_SHARE" hidden="1">"c100"</definedName>
    <definedName name="IQ_BV_SHARE_ACT_OR_EST" hidden="1">"c3587"</definedName>
    <definedName name="IQ_BV_SHARE_ACT_OR_EST_REUT" hidden="1">"c5477"</definedName>
    <definedName name="IQ_BV_SHARE_EST" hidden="1">"c3541"</definedName>
    <definedName name="IQ_BV_SHARE_EST_REUT" hidden="1">"c5439"</definedName>
    <definedName name="IQ_BV_SHARE_HIGH_EST" hidden="1">"c3542"</definedName>
    <definedName name="IQ_BV_SHARE_HIGH_EST_REUT" hidden="1">"c5441"</definedName>
    <definedName name="IQ_BV_SHARE_LOW_EST" hidden="1">"c3543"</definedName>
    <definedName name="IQ_BV_SHARE_LOW_EST_REUT" hidden="1">"c5442"</definedName>
    <definedName name="IQ_BV_SHARE_MEDIAN_EST" hidden="1">"c3544"</definedName>
    <definedName name="IQ_BV_SHARE_MEDIAN_EST_REUT" hidden="1">"c5440"</definedName>
    <definedName name="IQ_BV_SHARE_NUM_EST" hidden="1">"c3539"</definedName>
    <definedName name="IQ_BV_SHARE_NUM_EST_REUT" hidden="1">"c5443"</definedName>
    <definedName name="IQ_BV_SHARE_STDDEV_EST" hidden="1">"c3540"</definedName>
    <definedName name="IQ_BV_SHARE_STDDEV_EST_REUT" hidden="1">"c5444"</definedName>
    <definedName name="IQ_BV_STDDEV_EST" hidden="1">"c5629"</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_REUT" hidden="1">"c6800"</definedName>
    <definedName name="IQ_CAL_Y" hidden="1">"c102"</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ACT_OR_EST" hidden="1">"c3584"</definedName>
    <definedName name="IQ_CAPEX_ACT_OR_EST_REUT" hidden="1">"c5474"</definedName>
    <definedName name="IQ_CAPEX_BNK" hidden="1">"c110"</definedName>
    <definedName name="IQ_CAPEX_BR" hidden="1">"c111"</definedName>
    <definedName name="IQ_CAPEX_EST" hidden="1">"c3523"</definedName>
    <definedName name="IQ_CAPEX_EST_REUT" hidden="1">"c3969"</definedName>
    <definedName name="IQ_CAPEX_FIN" hidden="1">"c112"</definedName>
    <definedName name="IQ_CAPEX_GUIDANCE" hidden="1">"c4150"</definedName>
    <definedName name="IQ_CAPEX_HIGH_EST" hidden="1">"c3524"</definedName>
    <definedName name="IQ_CAPEX_HIGH_EST_REUT" hidden="1">"c3971"</definedName>
    <definedName name="IQ_CAPEX_HIGH_GUIDANCE" hidden="1">"c4180"</definedName>
    <definedName name="IQ_CAPEX_INS" hidden="1">"c113"</definedName>
    <definedName name="IQ_CAPEX_LOW_EST" hidden="1">"c3525"</definedName>
    <definedName name="IQ_CAPEX_LOW_EST_REUT" hidden="1">"c3972"</definedName>
    <definedName name="IQ_CAPEX_LOW_GUIDANCE" hidden="1">"c4220"</definedName>
    <definedName name="IQ_CAPEX_MEDIAN_EST" hidden="1">"c3526"</definedName>
    <definedName name="IQ_CAPEX_MEDIAN_EST_REUT" hidden="1">"c3970"</definedName>
    <definedName name="IQ_CAPEX_NUM_EST" hidden="1">"c3521"</definedName>
    <definedName name="IQ_CAPEX_NUM_EST_REUT" hidden="1">"c3973"</definedName>
    <definedName name="IQ_CAPEX_STDDEV_EST" hidden="1">"c3522"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LOW_ACT_OR_EST" hidden="1">"c4154"</definedName>
    <definedName name="IQ_CASH_FLOW_EST" hidden="1">"c4153"</definedName>
    <definedName name="IQ_CASH_FLOW_GUIDANCE" hidden="1">"c4155"</definedName>
    <definedName name="IQ_CASH_FLOW_HIGH_EST" hidden="1">"c4156"</definedName>
    <definedName name="IQ_CASH_FLOW_HIGH_GUIDANCE" hidden="1">"c4201"</definedName>
    <definedName name="IQ_CASH_FLOW_LOW_EST" hidden="1">"c4157"</definedName>
    <definedName name="IQ_CASH_FLOW_LOW_GUIDANCE" hidden="1">"c4241"</definedName>
    <definedName name="IQ_CASH_FLOW_MEDIAN_EST" hidden="1">"c4158"</definedName>
    <definedName name="IQ_CASH_FLOW_NUM_EST" hidden="1">"c4159"</definedName>
    <definedName name="IQ_CASH_FLOW_STDDEV_EST" hidden="1">"c4160"</definedName>
    <definedName name="IQ_CASH_IN_PROCESS_FDIC" hidden="1">"c6386"</definedName>
    <definedName name="IQ_CASH_INTEREST" hidden="1">"c120"</definedName>
    <definedName name="IQ_CASH_INVEST" hidden="1">"c121"</definedName>
    <definedName name="IQ_CASH_OPER" hidden="1">"c122"</definedName>
    <definedName name="IQ_CASH_OPER_ACT_OR_EST" hidden="1">"c4164"</definedName>
    <definedName name="IQ_CASH_OPER_EST" hidden="1">"c4163"</definedName>
    <definedName name="IQ_CASH_OPER_GUIDANCE" hidden="1">"c4165"</definedName>
    <definedName name="IQ_CASH_OPER_HIGH_EST" hidden="1">"c4166"</definedName>
    <definedName name="IQ_CASH_OPER_HIGH_GUIDANCE" hidden="1">"c4185"</definedName>
    <definedName name="IQ_CASH_OPER_LOW_EST" hidden="1">"c4244"</definedName>
    <definedName name="IQ_CASH_OPER_LOW_GUIDANCE" hidden="1">"c4225"</definedName>
    <definedName name="IQ_CASH_OPER_MEDIAN_EST" hidden="1">"c4245"</definedName>
    <definedName name="IQ_CASH_OPER_NUM_EST" hidden="1">"c4246"</definedName>
    <definedName name="IQ_CASH_OPER_STDDEV_EST" hidden="1">"c4247"</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GUIDANCE" hidden="1">"c4250"</definedName>
    <definedName name="IQ_CASH_ST_INVEST_HIGH_EST" hidden="1">"c4251"</definedName>
    <definedName name="IQ_CASH_ST_INVEST_HIGH_GUIDANCE" hidden="1">"c4195"</definedName>
    <definedName name="IQ_CASH_ST_INVEST_LOW_EST" hidden="1">"c4252"</definedName>
    <definedName name="IQ_CASH_ST_INVEST_LOW_GUIDANCE" hidden="1">"c4235"</definedName>
    <definedName name="IQ_CASH_ST_INVEST_MEDIAN_EST" hidden="1">"c4253"</definedName>
    <definedName name="IQ_CASH_ST_INVEST_NUM_EST" hidden="1">"c4254"</definedName>
    <definedName name="IQ_CASH_ST_INVEST_STDDEV_EST" hidden="1">"c4255"</definedName>
    <definedName name="IQ_CASH_TAXES" hidden="1">"c125"</definedName>
    <definedName name="IQ_CCE_FDIC" hidden="1">"c6296"</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ACT_OR_EST" hidden="1">"c2217"</definedName>
    <definedName name="IQ_CFPS_ACT_OR_EST_REUT" hidden="1">"c5463"</definedName>
    <definedName name="IQ_CFPS_EST" hidden="1">"c1667"</definedName>
    <definedName name="IQ_CFPS_EST_REUT" hidden="1">"c3844"</definedName>
    <definedName name="IQ_CFPS_GUIDANCE" hidden="1">"c4256"</definedName>
    <definedName name="IQ_CFPS_HIGH_EST" hidden="1">"c1669"</definedName>
    <definedName name="IQ_CFPS_HIGH_EST_REUT" hidden="1">"c3846"</definedName>
    <definedName name="IQ_CFPS_HIGH_GUIDANCE" hidden="1">"c4167"</definedName>
    <definedName name="IQ_CFPS_LOW_EST" hidden="1">"c1670"</definedName>
    <definedName name="IQ_CFPS_LOW_EST_REUT" hidden="1">"c3847"</definedName>
    <definedName name="IQ_CFPS_LOW_GUIDANCE" hidden="1">"c4207"</definedName>
    <definedName name="IQ_CFPS_MEDIAN_EST" hidden="1">"c1668"</definedName>
    <definedName name="IQ_CFPS_MEDIAN_EST_REUT" hidden="1">"c3845"</definedName>
    <definedName name="IQ_CFPS_NUM_EST" hidden="1">"c1671"</definedName>
    <definedName name="IQ_CFPS_NUM_EST_REUT" hidden="1">"c3848"</definedName>
    <definedName name="IQ_CFPS_STDDEV_EST" hidden="1">"c1672"</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UNUSED_UNUSED_UNUSED" hidden="1">"c6960"</definedName>
    <definedName name="IQ_CHANGE_INVENT_REAL_YOY_FC_UNUSED_UNUSED_UNUSED" hidden="1">"c8280"</definedName>
    <definedName name="IQ_CHANGE_INVENT_REAL_YOY_UNUSED_UNUSED_UNUSED" hidden="1">"c7400"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LOANS" hidden="1">"c223"</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OST_BORROWING" hidden="1">"c2936"</definedName>
    <definedName name="IQ_COST_BORROWINGS" hidden="1">"c225"</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LOSS_CF" hidden="1">"c232"</definedName>
    <definedName name="IQ_CREDIT_LOSS_PROVISION_NET_CHARGE_OFFS_FDIC" hidden="1">"c6734"</definedName>
    <definedName name="IQ_CUMULATIVE_SPLIT_FACTOR" hidden="1">"c2094"</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OP_FC_UNUSED_UNUSED_UNUSED" hidden="1">"c7947"</definedName>
    <definedName name="IQ_CURR_ACCT_BALANCE_POP_UNUSED_UNUSED_UNUSED" hidden="1">"c7067"</definedName>
    <definedName name="IQ_CURR_ACCT_BALANCE_UNUSED_UNUSED_UNUSED" hidden="1">"c6847"</definedName>
    <definedName name="IQ_CURR_ACCT_BALANCE_YOY_FC_UNUSED_UNUSED_UNUSED" hidden="1">"c8167"</definedName>
    <definedName name="IQ_CURR_ACCT_BALANCE_YOY_UNUSED_UNUSED_UNUSED" hidden="1">"c7287"</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HIGH_EST" hidden="1">"c4258"</definedName>
    <definedName name="IQ_DEBT_EQUITY_LOW_EST" hidden="1">"c4259"</definedName>
    <definedName name="IQ_DEBT_EQUITY_MEDIAN_EST" hidden="1">"c4260"</definedName>
    <definedName name="IQ_DEBT_EQUITY_NUM_EST" hidden="1">"c4261"</definedName>
    <definedName name="IQ_DEBT_EQUITY_STDDEV_EST" hidden="1">"c4262"</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HIGH_EST" hidden="1">"c4264"</definedName>
    <definedName name="IQ_DILUT_OUTSTANDING_CURRENT_LOW_EST" hidden="1">"c4265"</definedName>
    <definedName name="IQ_DILUT_OUTSTANDING_CURRENT_MEDIAN_EST" hidden="1">"c4266"</definedName>
    <definedName name="IQ_DILUT_OUTSTANDING_CURRENT_NUM_EST" hidden="1">"c4267"</definedName>
    <definedName name="IQ_DILUT_OUTSTANDING_CURRENT_STDDEV_EST" hidden="1">"c4268"</definedName>
    <definedName name="IQ_DILUT_WEIGHT" hidden="1">"c326"</definedName>
    <definedName name="IQ_DILUT_WEIGHT_EST" hidden="1">"c4269"</definedName>
    <definedName name="IQ_DILUT_WEIGHT_GUIDANCE" hidden="1">"c4270"</definedName>
    <definedName name="IQ_DILUT_WEIGHT_HIGH_EST" hidden="1">"c4271"</definedName>
    <definedName name="IQ_DILUT_WEIGHT_LOW_EST" hidden="1">"c4272"</definedName>
    <definedName name="IQ_DILUT_WEIGHT_MEDIAN_EST" hidden="1">"c4273"</definedName>
    <definedName name="IQ_DILUT_WEIGHT_NUM_EST" hidden="1">"c4274"</definedName>
    <definedName name="IQ_DILUT_WEIGHT_STDDEV_EST" hidden="1">"c4275"</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EST" hidden="1">"c4277"</definedName>
    <definedName name="IQ_DISTRIBUTABLE_CASH_GUIDANCE" hidden="1">"c4279"</definedName>
    <definedName name="IQ_DISTRIBUTABLE_CASH_HIGH_EST" hidden="1">"c4280"</definedName>
    <definedName name="IQ_DISTRIBUTABLE_CASH_HIGH_GUIDANCE" hidden="1">"c4198"</definedName>
    <definedName name="IQ_DISTRIBUTABLE_CASH_LOW_EST" hidden="1">"c4281"</definedName>
    <definedName name="IQ_DISTRIBUTABLE_CASH_LOW_GUIDANCE" hidden="1">"c4238"</definedName>
    <definedName name="IQ_DISTRIBUTABLE_CASH_MEDIAN_EST" hidden="1">"c4282"</definedName>
    <definedName name="IQ_DISTRIBUTABLE_CASH_NUM_EST" hidden="1">"c4283"</definedName>
    <definedName name="IQ_DISTRIBUTABLE_CASH_PAYOUT" hidden="1">"c3005"</definedName>
    <definedName name="IQ_DISTRIBUTABLE_CASH_SHARE" hidden="1">"c3003"</definedName>
    <definedName name="IQ_DISTRIBUTABLE_CASH_SHARE_ACT_OR_EST" hidden="1">"c4286"</definedName>
    <definedName name="IQ_DISTRIBUTABLE_CASH_SHARE_EST" hidden="1">"c4285"</definedName>
    <definedName name="IQ_DISTRIBUTABLE_CASH_SHARE_GUIDANCE" hidden="1">"c4287"</definedName>
    <definedName name="IQ_DISTRIBUTABLE_CASH_SHARE_HIGH_EST" hidden="1">"c4288"</definedName>
    <definedName name="IQ_DISTRIBUTABLE_CASH_SHARE_HIGH_GUIDANCE" hidden="1">"c4199"</definedName>
    <definedName name="IQ_DISTRIBUTABLE_CASH_SHARE_LOW_EST" hidden="1">"c4289"</definedName>
    <definedName name="IQ_DISTRIBUTABLE_CASH_SHARE_LOW_GUIDANCE" hidden="1">"c4239"</definedName>
    <definedName name="IQ_DISTRIBUTABLE_CASH_SHARE_MEDIAN_EST" hidden="1">"c4290"</definedName>
    <definedName name="IQ_DISTRIBUTABLE_CASH_SHARE_NUM_EST" hidden="1">"c4291"</definedName>
    <definedName name="IQ_DISTRIBUTABLE_CASH_SHARE_STDDEV_EST" hidden="1">"c4292"</definedName>
    <definedName name="IQ_DISTRIBUTABLE_CASH_STDDEV_EST" hidden="1">"c4294"</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EST" hidden="1">"c4296"</definedName>
    <definedName name="IQ_DIVIDEND_HIGH_EST" hidden="1">"c4297"</definedName>
    <definedName name="IQ_DIVIDEND_LOW_EST" hidden="1">"c4298"</definedName>
    <definedName name="IQ_DIVIDEND_MEDIAN_EST" hidden="1">"c4299"</definedName>
    <definedName name="IQ_DIVIDEND_NUM_EST" hidden="1">"c4300"</definedName>
    <definedName name="IQ_DIVIDEND_STDDEV_EST" hidden="1">"c4301"</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ACT_OR_EST" hidden="1">"c2218"</definedName>
    <definedName name="IQ_DPS_ACT_OR_EST_REUT" hidden="1">"c5464"</definedName>
    <definedName name="IQ_DPS_EST" hidden="1">"c1674"</definedName>
    <definedName name="IQ_DPS_EST_BOTTOM_UP" hidden="1">"c5493"</definedName>
    <definedName name="IQ_DPS_EST_BOTTOM_UP_REUT" hidden="1">"c5501"</definedName>
    <definedName name="IQ_DPS_EST_REUT" hidden="1">"c3851"</definedName>
    <definedName name="IQ_DPS_GUIDANCE" hidden="1">"c4302"</definedName>
    <definedName name="IQ_DPS_HIGH_EST" hidden="1">"c1676"</definedName>
    <definedName name="IQ_DPS_HIGH_EST_REUT" hidden="1">"c3853"</definedName>
    <definedName name="IQ_DPS_HIGH_GUIDANCE" hidden="1">"c4168"</definedName>
    <definedName name="IQ_DPS_LOW_EST" hidden="1">"c1677"</definedName>
    <definedName name="IQ_DPS_LOW_EST_REUT" hidden="1">"c3854"</definedName>
    <definedName name="IQ_DPS_LOW_GUIDANCE" hidden="1">"c4208"</definedName>
    <definedName name="IQ_DPS_MEDIAN_EST" hidden="1">"c1675"</definedName>
    <definedName name="IQ_DPS_MEDIAN_EST_REUT" hidden="1">"c3852"</definedName>
    <definedName name="IQ_DPS_NUM_EST" hidden="1">"c1678"</definedName>
    <definedName name="IQ_DPS_NUM_EST_REUT" hidden="1">"c3855"</definedName>
    <definedName name="IQ_DPS_STDDEV_EST" hidden="1">"c1679"</definedName>
    <definedName name="IQ_DPS_STDDEV_EST_REUT" hidden="1">"c3856"</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ARNINGS_COVERAGE_NET_CHARGE_OFFS_FDIC" hidden="1">"c6735"</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ACT_OR_EST" hidden="1">"c2219"</definedName>
    <definedName name="IQ_EBIT_ACT_OR_EST_REUT" hidden="1">"c5465"</definedName>
    <definedName name="IQ_EBIT_EQ_INC" hidden="1">"c3498"</definedName>
    <definedName name="IQ_EBIT_EQ_INC_EXCL_SBC" hidden="1">"c3502"</definedName>
    <definedName name="IQ_EBIT_EST" hidden="1">"c1681"</definedName>
    <definedName name="IQ_EBIT_EST_REUT" hidden="1">"c5333"</definedName>
    <definedName name="IQ_EBIT_EXCL_SBC" hidden="1">"c3082"</definedName>
    <definedName name="IQ_EBIT_GUIDANCE" hidden="1">"c4303"</definedName>
    <definedName name="IQ_EBIT_GW_ACT_OR_EST" hidden="1">"c4306"</definedName>
    <definedName name="IQ_EBIT_GW_EST" hidden="1">"c4305"</definedName>
    <definedName name="IQ_EBIT_GW_GUIDANCE" hidden="1">"c4307"</definedName>
    <definedName name="IQ_EBIT_GW_HIGH_EST" hidden="1">"c4308"</definedName>
    <definedName name="IQ_EBIT_GW_HIGH_GUIDANCE" hidden="1">"c4171"</definedName>
    <definedName name="IQ_EBIT_GW_LOW_EST" hidden="1">"c4309"</definedName>
    <definedName name="IQ_EBIT_GW_LOW_GUIDANCE" hidden="1">"c4211"</definedName>
    <definedName name="IQ_EBIT_GW_MEDIAN_EST" hidden="1">"c4310"</definedName>
    <definedName name="IQ_EBIT_GW_NUM_EST" hidden="1">"c4311"</definedName>
    <definedName name="IQ_EBIT_GW_STDDEV_EST" hidden="1">"c4312"</definedName>
    <definedName name="IQ_EBIT_HIGH_EST" hidden="1">"c1683"</definedName>
    <definedName name="IQ_EBIT_HIGH_EST_REUT" hidden="1">"c5335"</definedName>
    <definedName name="IQ_EBIT_HIGH_GUIDANCE" hidden="1">"c4172"</definedName>
    <definedName name="IQ_EBIT_INT" hidden="1">"c360"</definedName>
    <definedName name="IQ_EBIT_LOW_EST" hidden="1">"c1684"</definedName>
    <definedName name="IQ_EBIT_LOW_EST_REUT" hidden="1">"c5336"</definedName>
    <definedName name="IQ_EBIT_LOW_GUIDANCE" hidden="1">"c4212"</definedName>
    <definedName name="IQ_EBIT_MARGIN" hidden="1">"c359"</definedName>
    <definedName name="IQ_EBIT_MEDIAN_EST" hidden="1">"c1682"</definedName>
    <definedName name="IQ_EBIT_MEDIAN_EST_REUT" hidden="1">"c5334"</definedName>
    <definedName name="IQ_EBIT_NUM_EST" hidden="1">"c1685"</definedName>
    <definedName name="IQ_EBIT_NUM_EST_REUT" hidden="1">"c5337"</definedName>
    <definedName name="IQ_EBIT_OVER_IE" hidden="1">"c1369"</definedName>
    <definedName name="IQ_EBIT_SBC_ACT_OR_EST" hidden="1">"c4316"</definedName>
    <definedName name="IQ_EBIT_SBC_EST" hidden="1">"c4315"</definedName>
    <definedName name="IQ_EBIT_SBC_GUIDANCE" hidden="1">"c4317"</definedName>
    <definedName name="IQ_EBIT_SBC_GW_ACT_OR_EST" hidden="1">"c4320"</definedName>
    <definedName name="IQ_EBIT_SBC_GW_EST" hidden="1">"c4319"</definedName>
    <definedName name="IQ_EBIT_SBC_GW_GUIDANCE" hidden="1">"c4321"</definedName>
    <definedName name="IQ_EBIT_SBC_GW_HIGH_EST" hidden="1">"c4322"</definedName>
    <definedName name="IQ_EBIT_SBC_GW_HIGH_GUIDANCE" hidden="1">"c4193"</definedName>
    <definedName name="IQ_EBIT_SBC_GW_LOW_EST" hidden="1">"c4323"</definedName>
    <definedName name="IQ_EBIT_SBC_GW_LOW_GUIDANCE" hidden="1">"c4233"</definedName>
    <definedName name="IQ_EBIT_SBC_GW_MEDIAN_EST" hidden="1">"c4324"</definedName>
    <definedName name="IQ_EBIT_SBC_GW_NUM_EST" hidden="1">"c4325"</definedName>
    <definedName name="IQ_EBIT_SBC_GW_STDDEV_EST" hidden="1">"c4326"</definedName>
    <definedName name="IQ_EBIT_SBC_HIGH_EST" hidden="1">"c4328"</definedName>
    <definedName name="IQ_EBIT_SBC_HIGH_GUIDANCE" hidden="1">"c4192"</definedName>
    <definedName name="IQ_EBIT_SBC_LOW_EST" hidden="1">"c4329"</definedName>
    <definedName name="IQ_EBIT_SBC_LOW_GUIDANCE" hidden="1">"c4232"</definedName>
    <definedName name="IQ_EBIT_SBC_MEDIAN_EST" hidden="1">"c4330"</definedName>
    <definedName name="IQ_EBIT_SBC_NUM_EST" hidden="1">"c4331"</definedName>
    <definedName name="IQ_EBIT_SBC_STDDEV_EST" hidden="1">"c4332"</definedName>
    <definedName name="IQ_EBIT_STDDEV_EST" hidden="1">"c1686"</definedName>
    <definedName name="IQ_EBIT_STDDEV_EST_REUT" hidden="1">"c5338"</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ACT_OR_EST" hidden="1">"c2215"</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GUIDANCE" hidden="1">"c4334"</definedName>
    <definedName name="IQ_EBITDA_HIGH_EST" hidden="1">"c370"</definedName>
    <definedName name="IQ_EBITDA_HIGH_EST_REUT" hidden="1">"c3642"</definedName>
    <definedName name="IQ_EBITDA_HIGH_GUIDANCE" hidden="1">"c4170"</definedName>
    <definedName name="IQ_EBITDA_INT" hidden="1">"c373"</definedName>
    <definedName name="IQ_EBITDA_LOW_EST" hidden="1">"c371"</definedName>
    <definedName name="IQ_EBITDA_LOW_EST_REUT" hidden="1">"c3643"</definedName>
    <definedName name="IQ_EBITDA_LOW_GUIDANCE" hidden="1">"c4210"</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BC_EST" hidden="1">"c4336"</definedName>
    <definedName name="IQ_EBITDA_SBC_GUIDANCE" hidden="1">"c4338"</definedName>
    <definedName name="IQ_EBITDA_SBC_HIGH_EST" hidden="1">"c4339"</definedName>
    <definedName name="IQ_EBITDA_SBC_HIGH_GUIDANCE" hidden="1">"c4194"</definedName>
    <definedName name="IQ_EBITDA_SBC_LOW_EST" hidden="1">"c4340"</definedName>
    <definedName name="IQ_EBITDA_SBC_LOW_GUIDANCE" hidden="1">"c4234"</definedName>
    <definedName name="IQ_EBITDA_SBC_MEDIAN_EST" hidden="1">"c4341"</definedName>
    <definedName name="IQ_EBITDA_SBC_NUM_EST" hidden="1">"c4342"</definedName>
    <definedName name="IQ_EBITDA_SBC_STDDEV_EST" hidden="1">"c4343"</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GAAP_GUIDANCE" hidden="1">"c4345"</definedName>
    <definedName name="IQ_EBT_GAAP_HIGH_GUIDANCE" hidden="1">"c4174"</definedName>
    <definedName name="IQ_EBT_GAAP_LOW_GUIDANCE" hidden="1">"c4214"</definedName>
    <definedName name="IQ_EBT_GUIDANCE" hidden="1">"c4346"</definedName>
    <definedName name="IQ_EBT_GW_GUIDANCE" hidden="1">"c4347"</definedName>
    <definedName name="IQ_EBT_GW_HIGH_GUIDANCE" hidden="1">"c4175"</definedName>
    <definedName name="IQ_EBT_GW_LOW_GUIDANCE" hidden="1">"c4215"</definedName>
    <definedName name="IQ_EBT_HIGH_GUIDANCE" hidden="1">"c4173"</definedName>
    <definedName name="IQ_EBT_INCL_MARGIN" hidden="1">"c387"</definedName>
    <definedName name="IQ_EBT_INS" hidden="1">"c388"</definedName>
    <definedName name="IQ_EBT_LOW_GUIDANCE" hidden="1">"c4213"</definedName>
    <definedName name="IQ_EBT_REIT" hidden="1">"c389"</definedName>
    <definedName name="IQ_EBT_SBC_ACT_OR_EST" hidden="1">"c4350"</definedName>
    <definedName name="IQ_EBT_SBC_EST" hidden="1">"c4349"</definedName>
    <definedName name="IQ_EBT_SBC_GUIDANCE" hidden="1">"c4351"</definedName>
    <definedName name="IQ_EBT_SBC_GW_ACT_OR_EST" hidden="1">"c4354"</definedName>
    <definedName name="IQ_EBT_SBC_GW_EST" hidden="1">"c4353"</definedName>
    <definedName name="IQ_EBT_SBC_GW_GUIDANCE" hidden="1">"c4355"</definedName>
    <definedName name="IQ_EBT_SBC_GW_HIGH_EST" hidden="1">"c4356"</definedName>
    <definedName name="IQ_EBT_SBC_GW_HIGH_GUIDANCE" hidden="1">"c4191"</definedName>
    <definedName name="IQ_EBT_SBC_GW_LOW_EST" hidden="1">"c4357"</definedName>
    <definedName name="IQ_EBT_SBC_GW_LOW_GUIDANCE" hidden="1">"c4231"</definedName>
    <definedName name="IQ_EBT_SBC_GW_MEDIAN_EST" hidden="1">"c4358"</definedName>
    <definedName name="IQ_EBT_SBC_GW_NUM_EST" hidden="1">"c4359"</definedName>
    <definedName name="IQ_EBT_SBC_GW_STDDEV_EST" hidden="1">"c4360"</definedName>
    <definedName name="IQ_EBT_SBC_HIGH_EST" hidden="1">"c4362"</definedName>
    <definedName name="IQ_EBT_SBC_HIGH_GUIDANCE" hidden="1">"c4190"</definedName>
    <definedName name="IQ_EBT_SBC_LOW_EST" hidden="1">"c4363"</definedName>
    <definedName name="IQ_EBT_SBC_LOW_GUIDANCE" hidden="1">"c4230"</definedName>
    <definedName name="IQ_EBT_SBC_MEDIAN_EST" hidden="1">"c4364"</definedName>
    <definedName name="IQ_EBT_SBC_NUM_EST" hidden="1">"c4365"</definedName>
    <definedName name="IQ_EBT_SBC_STDDEV_EST" hidden="1">"c4366"</definedName>
    <definedName name="IQ_EBT_UTI" hidden="1">"c390"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648_UNUSED_UNUSED_UNUSED" hidden="1">"c7648"</definedName>
    <definedName name="IQ_ECO_METRIC_7705_UNUSED_UNUSED_UNUSED" hidden="1">"c7705"</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68_UNUSED_UNUSED_UNUSED" hidden="1">"c7868"</definedName>
    <definedName name="IQ_ECO_METRIC_7925_UNUSED_UNUSED_UNUSED" hidden="1">"c7925"</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88_UNUSED_UNUSED_UNUSED" hidden="1">"c8088"</definedName>
    <definedName name="IQ_ECO_METRIC_8145_UNUSED_UNUSED_UNUSED" hidden="1">"c8145"</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308_UNUSED_UNUSED_UNUSED" hidden="1">"c8308"</definedName>
    <definedName name="IQ_ECO_METRIC_8436_UNUSED_UNUSED_UNUSED" hidden="1">"c8436"</definedName>
    <definedName name="IQ_ECO_METRIC_8437_UNUSED_UNUSED_UNUSED" hidden="1">"c8437"</definedName>
    <definedName name="IQ_ECO_METRIC_8528_UNUSED_UNUSED_UNUSED" hidden="1">"c8528"</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ACT_OR_EST_REUT" hidden="1">"c5460"</definedName>
    <definedName name="IQ_EPS_EST" hidden="1">"c399"</definedName>
    <definedName name="IQ_EPS_EST_BOTTOM_UP" hidden="1">"c5489"</definedName>
    <definedName name="IQ_EPS_EST_BOTTOM_UP_REUT" hidden="1">"c5497"</definedName>
    <definedName name="IQ_EPS_EST_REUT" hidden="1">"c5453"</definedName>
    <definedName name="IQ_EPS_EXCL_GUIDANCE" hidden="1">"c4368"</definedName>
    <definedName name="IQ_EPS_EXCL_HIGH_GUIDANCE" hidden="1">"c4369"</definedName>
    <definedName name="IQ_EPS_EXCL_LOW_GUIDANCE" hidden="1">"c4204"</definedName>
    <definedName name="IQ_EPS_GAAP_GUIDANCE" hidden="1">"c4370"</definedName>
    <definedName name="IQ_EPS_GAAP_HIGH_GUIDANCE" hidden="1">"c4371"</definedName>
    <definedName name="IQ_EPS_GAAP_LOW_GUIDANCE" hidden="1">"c4205"</definedName>
    <definedName name="IQ_EPS_GW_ACT_OR_EST" hidden="1">"c2223"</definedName>
    <definedName name="IQ_EPS_GW_ACT_OR_EST_REUT" hidden="1">"c5469"</definedName>
    <definedName name="IQ_EPS_GW_EST" hidden="1">"c1737"</definedName>
    <definedName name="IQ_EPS_GW_EST_BOTTOM_UP" hidden="1">"c5491"</definedName>
    <definedName name="IQ_EPS_GW_EST_BOTTOM_UP_REUT" hidden="1">"c5499"</definedName>
    <definedName name="IQ_EPS_GW_EST_REUT" hidden="1">"c5389"</definedName>
    <definedName name="IQ_EPS_GW_GUIDANCE" hidden="1">"c4372"</definedName>
    <definedName name="IQ_EPS_GW_HIGH_EST" hidden="1">"c1739"</definedName>
    <definedName name="IQ_EPS_GW_HIGH_EST_REUT" hidden="1">"c5391"</definedName>
    <definedName name="IQ_EPS_GW_HIGH_GUIDANCE" hidden="1">"c4373"</definedName>
    <definedName name="IQ_EPS_GW_LOW_EST" hidden="1">"c1740"</definedName>
    <definedName name="IQ_EPS_GW_LOW_EST_REUT" hidden="1">"c5392"</definedName>
    <definedName name="IQ_EPS_GW_LOW_GUIDANCE" hidden="1">"c4206"</definedName>
    <definedName name="IQ_EPS_GW_MEDIAN_EST" hidden="1">"c1738"</definedName>
    <definedName name="IQ_EPS_GW_MEDIAN_EST_REUT" hidden="1">"c5390"</definedName>
    <definedName name="IQ_EPS_GW_NUM_EST" hidden="1">"c1741"</definedName>
    <definedName name="IQ_EPS_GW_NUM_EST_REUT" hidden="1">"c5393"</definedName>
    <definedName name="IQ_EPS_GW_STDDEV_EST" hidden="1">"c1742"</definedName>
    <definedName name="IQ_EPS_GW_STDDEV_EST_REUT" hidden="1">"c5394"</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ORM_EST" hidden="1">"c2226"</definedName>
    <definedName name="IQ_EPS_NORM_EST_BOTTOM_UP" hidden="1">"c5490"</definedName>
    <definedName name="IQ_EPS_NORM_EST_BOTTOM_UP_REUT" hidden="1">"c5498"</definedName>
    <definedName name="IQ_EPS_NORM_EST_REUT" hidden="1">"c5326"</definedName>
    <definedName name="IQ_EPS_NORM_HIGH_EST" hidden="1">"c2228"</definedName>
    <definedName name="IQ_EPS_NORM_HIGH_EST_REUT" hidden="1">"c5328"</definedName>
    <definedName name="IQ_EPS_NORM_LOW_EST" hidden="1">"c2229"</definedName>
    <definedName name="IQ_EPS_NORM_LOW_EST_REUT" hidden="1">"c5329"</definedName>
    <definedName name="IQ_EPS_NORM_MEDIAN_EST" hidden="1">"c2227"</definedName>
    <definedName name="IQ_EPS_NORM_MEDIAN_EST_REUT" hidden="1">"c5327"</definedName>
    <definedName name="IQ_EPS_NORM_NUM_EST" hidden="1">"c2230"</definedName>
    <definedName name="IQ_EPS_NORM_NUM_EST_REUT" hidden="1">"c5330"</definedName>
    <definedName name="IQ_EPS_NORM_STDDEV_EST" hidden="1">"c2231"</definedName>
    <definedName name="IQ_EPS_NORM_STDDEV_EST_REUT" hidden="1">"c5331"</definedName>
    <definedName name="IQ_EPS_NUM_EST" hidden="1">"c402"</definedName>
    <definedName name="IQ_EPS_NUM_EST_REUT" hidden="1">"c5451"</definedName>
    <definedName name="IQ_EPS_REPORT_ACT_OR_EST" hidden="1">"c2224"</definedName>
    <definedName name="IQ_EPS_REPORT_ACT_OR_EST_REUT" hidden="1">"c5470"</definedName>
    <definedName name="IQ_EPS_REPORTED_EST" hidden="1">"c1744"</definedName>
    <definedName name="IQ_EPS_REPORTED_EST_BOTTOM_UP" hidden="1">"c5492"</definedName>
    <definedName name="IQ_EPS_REPORTED_EST_BOTTOM_UP_REUT" hidden="1">"c5500"</definedName>
    <definedName name="IQ_EPS_REPORTED_EST_REUT" hidden="1">"c5396"</definedName>
    <definedName name="IQ_EPS_REPORTED_HIGH_EST" hidden="1">"c1746"</definedName>
    <definedName name="IQ_EPS_REPORTED_HIGH_EST_REUT" hidden="1">"c5398"</definedName>
    <definedName name="IQ_EPS_REPORTED_LOW_EST" hidden="1">"c1747"</definedName>
    <definedName name="IQ_EPS_REPORTED_LOW_EST_REUT" hidden="1">"c5399"</definedName>
    <definedName name="IQ_EPS_REPORTED_MEDIAN_EST" hidden="1">"c1745"</definedName>
    <definedName name="IQ_EPS_REPORTED_MEDIAN_EST_REUT" hidden="1">"c5397"</definedName>
    <definedName name="IQ_EPS_REPORTED_NUM_EST" hidden="1">"c1748"</definedName>
    <definedName name="IQ_EPS_REPORTED_NUM_EST_REUT" hidden="1">"c5400"</definedName>
    <definedName name="IQ_EPS_REPORTED_STDDEV_EST" hidden="1">"c1749"</definedName>
    <definedName name="IQ_EPS_REPORTED_STDDEV_EST_REUT" hidden="1">"c5401"</definedName>
    <definedName name="IQ_EPS_SBC_ACT_OR_EST" hidden="1">"c4376"</definedName>
    <definedName name="IQ_EPS_SBC_EST" hidden="1">"c4375"</definedName>
    <definedName name="IQ_EPS_SBC_GUIDANCE" hidden="1">"c4377"</definedName>
    <definedName name="IQ_EPS_SBC_GW_ACT_OR_EST" hidden="1">"c4380"</definedName>
    <definedName name="IQ_EPS_SBC_GW_EST" hidden="1">"c4379"</definedName>
    <definedName name="IQ_EPS_SBC_GW_GUIDANCE" hidden="1">"c4381"</definedName>
    <definedName name="IQ_EPS_SBC_GW_HIGH_EST" hidden="1">"c4382"</definedName>
    <definedName name="IQ_EPS_SBC_GW_HIGH_GUIDANCE" hidden="1">"c4189"</definedName>
    <definedName name="IQ_EPS_SBC_GW_LOW_EST" hidden="1">"c4383"</definedName>
    <definedName name="IQ_EPS_SBC_GW_LOW_GUIDANCE" hidden="1">"c4229"</definedName>
    <definedName name="IQ_EPS_SBC_GW_MEDIAN_EST" hidden="1">"c4384"</definedName>
    <definedName name="IQ_EPS_SBC_GW_NUM_EST" hidden="1">"c4385"</definedName>
    <definedName name="IQ_EPS_SBC_GW_STDDEV_EST" hidden="1">"c4386"</definedName>
    <definedName name="IQ_EPS_SBC_HIGH_EST" hidden="1">"c4388"</definedName>
    <definedName name="IQ_EPS_SBC_HIGH_GUIDANCE" hidden="1">"c4188"</definedName>
    <definedName name="IQ_EPS_SBC_LOW_EST" hidden="1">"c4389"</definedName>
    <definedName name="IQ_EPS_SBC_LOW_GUIDANCE" hidden="1">"c4228"</definedName>
    <definedName name="IQ_EPS_SBC_MEDIAN_EST" hidden="1">"c4390"</definedName>
    <definedName name="IQ_EPS_SBC_NUM_EST" hidden="1">"c4391"</definedName>
    <definedName name="IQ_EPS_SBC_STDDEV_EST" hidden="1">"c4392"</definedName>
    <definedName name="IQ_EPS_STDDEV_EST" hidden="1">"c403"</definedName>
    <definedName name="IQ_EPS_STDDEV_EST_REUT" hidden="1">"c5452"</definedName>
    <definedName name="IQ_EQUITY_AFFIL" hidden="1">"c1451"</definedName>
    <definedName name="IQ_EQUITY_CAPITAL_ASSETS_FDIC" hidden="1">"c6744"</definedName>
    <definedName name="IQ_EQUITY_FDIC" hidden="1">"c6353"</definedName>
    <definedName name="IQ_EQUITY_METHOD" hidden="1">"c404"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SHARE" hidden="1">"c3549"</definedName>
    <definedName name="IQ_EST_ACT_BV_SHARE_REUT" hidden="1">"c5445"</definedName>
    <definedName name="IQ_EST_ACT_CAPEX" hidden="1">"c3546"</definedName>
    <definedName name="IQ_EST_ACT_CAPEX_REUT" hidden="1">"c3975"</definedName>
    <definedName name="IQ_EST_ACT_CASH_EPS" hidden="1">"c5637"</definedName>
    <definedName name="IQ_EST_ACT_CASH_FLOW" hidden="1">"c4394"</definedName>
    <definedName name="IQ_EST_ACT_CASH_OPER" hidden="1">"c4395"</definedName>
    <definedName name="IQ_EST_ACT_CFPS" hidden="1">"c1673"</definedName>
    <definedName name="IQ_EST_ACT_CFPS_REUT" hidden="1">"c3850"</definedName>
    <definedName name="IQ_EST_ACT_DISTRIBUTABLE_CASH" hidden="1">"c4396"</definedName>
    <definedName name="IQ_EST_ACT_DISTRIBUTABLE_CASH_SHARE" hidden="1">"c4397"</definedName>
    <definedName name="IQ_EST_ACT_DPS" hidden="1">"c1680"</definedName>
    <definedName name="IQ_EST_ACT_DPS_REUT" hidden="1">"c3857"</definedName>
    <definedName name="IQ_EST_ACT_EBIT" hidden="1">"c1687"</definedName>
    <definedName name="IQ_EST_ACT_EBIT_GW" hidden="1">"c4398"</definedName>
    <definedName name="IQ_EST_ACT_EBIT_REUT" hidden="1">"c5339"</definedName>
    <definedName name="IQ_EST_ACT_EBIT_SBC" hidden="1">"c4399"</definedName>
    <definedName name="IQ_EST_ACT_EBIT_SBC_GW" hidden="1">"c4400"</definedName>
    <definedName name="IQ_EST_ACT_EBITDA" hidden="1">"c1664"</definedName>
    <definedName name="IQ_EST_ACT_EBITDA_REUT" hidden="1">"c3836"</definedName>
    <definedName name="IQ_EST_ACT_EBITDA_SBC" hidden="1">"c4401"</definedName>
    <definedName name="IQ_EST_ACT_EBT_SBC" hidden="1">"c4402"</definedName>
    <definedName name="IQ_EST_ACT_EBT_SBC_GW" hidden="1">"c4403"</definedName>
    <definedName name="IQ_EST_ACT_EPS" hidden="1">"c1648"</definedName>
    <definedName name="IQ_EST_ACT_EPS_GW" hidden="1">"c1743"</definedName>
    <definedName name="IQ_EST_ACT_EPS_GW_REUT" hidden="1">"c5395"</definedName>
    <definedName name="IQ_EST_ACT_EPS_NORM" hidden="1">"c2232"</definedName>
    <definedName name="IQ_EST_ACT_EPS_NORM_REUT" hidden="1">"c5332"</definedName>
    <definedName name="IQ_EST_ACT_EPS_REPORTED" hidden="1">"c1750"</definedName>
    <definedName name="IQ_EST_ACT_EPS_REPORTED_REUT" hidden="1">"c5402"</definedName>
    <definedName name="IQ_EST_ACT_EPS_REUT" hidden="1">"c5457"</definedName>
    <definedName name="IQ_EST_ACT_EPS_SBC" hidden="1">"c4404"</definedName>
    <definedName name="IQ_EST_ACT_EPS_SBC_GW" hidden="1">"c4405"</definedName>
    <definedName name="IQ_EST_ACT_FFO" hidden="1">"c1666"</definedName>
    <definedName name="IQ_EST_ACT_FFO_ADJ" hidden="1">"c4406"</definedName>
    <definedName name="IQ_EST_ACT_FFO_REUT" hidden="1">"c3843"</definedName>
    <definedName name="IQ_EST_ACT_FFO_SHARE" hidden="1">"c4407"</definedName>
    <definedName name="IQ_EST_ACT_GROSS_MARGIN" hidden="1">"c5553"</definedName>
    <definedName name="IQ_EST_ACT_MAINT_CAPEX" hidden="1">"c4408"</definedName>
    <definedName name="IQ_EST_ACT_NAV" hidden="1">"c1757"</definedName>
    <definedName name="IQ_EST_ACT_NAV_SHARE" hidden="1">"c5608"</definedName>
    <definedName name="IQ_EST_ACT_NAV_SHARE_REUT" hidden="1">"c5616"</definedName>
    <definedName name="IQ_EST_ACT_NET_DEBT" hidden="1">"c3545"</definedName>
    <definedName name="IQ_EST_ACT_NET_DEBT_REUT" hidden="1">"c5446"</definedName>
    <definedName name="IQ_EST_ACT_NI" hidden="1">"c1722"</definedName>
    <definedName name="IQ_EST_ACT_NI_GW" hidden="1">"c1729"</definedName>
    <definedName name="IQ_EST_ACT_NI_GW_REUT" hidden="1">"c5381"</definedName>
    <definedName name="IQ_EST_ACT_NI_REPORTED" hidden="1">"c1736"</definedName>
    <definedName name="IQ_EST_ACT_NI_REPORTED_REUT" hidden="1">"c5388"</definedName>
    <definedName name="IQ_EST_ACT_NI_REUT" hidden="1">"c5374"</definedName>
    <definedName name="IQ_EST_ACT_NI_SBC" hidden="1">"c4409"</definedName>
    <definedName name="IQ_EST_ACT_NI_SBC_GW" hidden="1">"c4410"</definedName>
    <definedName name="IQ_EST_ACT_OPER_INC" hidden="1">"c1694"</definedName>
    <definedName name="IQ_EST_ACT_OPER_INC_REUT" hidden="1">"c5346"</definedName>
    <definedName name="IQ_EST_ACT_PRETAX_GW_INC" hidden="1">"c1708"</definedName>
    <definedName name="IQ_EST_ACT_PRETAX_GW_INC_REUT" hidden="1">"c5360"</definedName>
    <definedName name="IQ_EST_ACT_PRETAX_INC" hidden="1">"c1701"</definedName>
    <definedName name="IQ_EST_ACT_PRETAX_INC_REUT" hidden="1">"c5353"</definedName>
    <definedName name="IQ_EST_ACT_PRETAX_REPORT_INC" hidden="1">"c1715"</definedName>
    <definedName name="IQ_EST_ACT_PRETAX_REPORT_INC_REUT" hidden="1">"c5367"</definedName>
    <definedName name="IQ_EST_ACT_RECURRING_PROFIT" hidden="1">"c4411"</definedName>
    <definedName name="IQ_EST_ACT_RECURRING_PROFIT_SHARE" hidden="1">"c4412"</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REUT" hidden="1">"c3835"</definedName>
    <definedName name="IQ_EST_BV_SHARE_DIFF" hidden="1">"c4147"</definedName>
    <definedName name="IQ_EST_BV_SHARE_SURPRISE_PERCENT" hidden="1">"c4148"</definedName>
    <definedName name="IQ_EST_CAPEX_DIFF" hidden="1">"c4149"</definedName>
    <definedName name="IQ_EST_CAPEX_GROWTH_1YR" hidden="1">"c3588"</definedName>
    <definedName name="IQ_EST_CAPEX_GROWTH_1YR_REUT" hidden="1">"c5447"</definedName>
    <definedName name="IQ_EST_CAPEX_GROWTH_2YR" hidden="1">"c3589"</definedName>
    <definedName name="IQ_EST_CAPEX_GROWTH_2YR_REUT" hidden="1">"c5448"</definedName>
    <definedName name="IQ_EST_CAPEX_GROWTH_Q_1YR" hidden="1">"c3590"</definedName>
    <definedName name="IQ_EST_CAPEX_GROWTH_Q_1YR_REUT" hidden="1">"c5449"</definedName>
    <definedName name="IQ_EST_CAPEX_SEQ_GROWTH_Q" hidden="1">"c3591"</definedName>
    <definedName name="IQ_EST_CAPEX_SEQ_GROWTH_Q_REUT" hidden="1">"c5450"</definedName>
    <definedName name="IQ_EST_CAPEX_SURPRISE_PERCENT" hidden="1">"c4151"</definedName>
    <definedName name="IQ_EST_CASH_FLOW_DIFF" hidden="1">"c4152"</definedName>
    <definedName name="IQ_EST_CASH_FLOW_SURPRISE_PERCENT" hidden="1">"c4161"</definedName>
    <definedName name="IQ_EST_CASH_OPER_DIFF" hidden="1">"c4162"</definedName>
    <definedName name="IQ_EST_CASH_OPER_SURPRISE_PERCENT" hidden="1">"c4248"</definedName>
    <definedName name="IQ_EST_CFPS_DIFF" hidden="1">"c1871"</definedName>
    <definedName name="IQ_EST_CFPS_DIFF_REUT" hidden="1">"c3892"</definedName>
    <definedName name="IQ_EST_CFPS_GROWTH_1YR" hidden="1">"c1774"</definedName>
    <definedName name="IQ_EST_CFPS_GROWTH_1YR_REUT" hidden="1">"c3878"</definedName>
    <definedName name="IQ_EST_CFPS_GROWTH_2YR" hidden="1">"c1775"</definedName>
    <definedName name="IQ_EST_CFPS_GROWTH_2YR_REUT" hidden="1">"c3879"</definedName>
    <definedName name="IQ_EST_CFPS_GROWTH_Q_1YR" hidden="1">"c1776"</definedName>
    <definedName name="IQ_EST_CFPS_GROWTH_Q_1YR_REUT" hidden="1">"c3880"</definedName>
    <definedName name="IQ_EST_CFPS_SEQ_GROWTH_Q" hidden="1">"c1777"</definedName>
    <definedName name="IQ_EST_CFPS_SEQ_GROWTH_Q_REUT" hidden="1">"c3881"</definedName>
    <definedName name="IQ_EST_CFPS_SURPRISE_PERCENT" hidden="1">"c1872"</definedName>
    <definedName name="IQ_EST_CFPS_SURPRISE_PERCENT_REUT" hidden="1">"c3893"</definedName>
    <definedName name="IQ_EST_CURRENCY" hidden="1">"c2140"</definedName>
    <definedName name="IQ_EST_CURRENCY_REUT" hidden="1">"c5437"</definedName>
    <definedName name="IQ_EST_DATE" hidden="1">"c1634"</definedName>
    <definedName name="IQ_EST_DATE_REUT" hidden="1">"c5438"</definedName>
    <definedName name="IQ_EST_DISTRIBUTABLE_CASH_DIFF" hidden="1">"c4276"</definedName>
    <definedName name="IQ_EST_DISTRIBUTABLE_CASH_GROWTH_1YR" hidden="1">"c4413"</definedName>
    <definedName name="IQ_EST_DISTRIBUTABLE_CASH_GROWTH_2YR" hidden="1">"c4414"</definedName>
    <definedName name="IQ_EST_DISTRIBUTABLE_CASH_GROWTH_Q_1YR" hidden="1">"c4415"</definedName>
    <definedName name="IQ_EST_DISTRIBUTABLE_CASH_SEQ_GROWTH_Q" hidden="1">"c4416"</definedName>
    <definedName name="IQ_EST_DISTRIBUTABLE_CASH_SHARE_DIFF" hidden="1">"c4284"</definedName>
    <definedName name="IQ_EST_DISTRIBUTABLE_CASH_SHARE_GROWTH_1YR" hidden="1">"c4417"</definedName>
    <definedName name="IQ_EST_DISTRIBUTABLE_CASH_SHARE_GROWTH_2YR" hidden="1">"c4418"</definedName>
    <definedName name="IQ_EST_DISTRIBUTABLE_CASH_SHARE_GROWTH_Q_1YR" hidden="1">"c4419"</definedName>
    <definedName name="IQ_EST_DISTRIBUTABLE_CASH_SHARE_SEQ_GROWTH_Q" hidden="1">"c4420"</definedName>
    <definedName name="IQ_EST_DISTRIBUTABLE_CASH_SHARE_SURPRISE_PERCENT" hidden="1">"c4293"</definedName>
    <definedName name="IQ_EST_DISTRIBUTABLE_CASH_SURPRISE_PERCENT" hidden="1">"c4295"</definedName>
    <definedName name="IQ_EST_DPS_DIFF" hidden="1">"c1873"</definedName>
    <definedName name="IQ_EST_DPS_DIFF_REUT" hidden="1">"c3894"</definedName>
    <definedName name="IQ_EST_DPS_GROWTH_1YR" hidden="1">"c1778"</definedName>
    <definedName name="IQ_EST_DPS_GROWTH_1YR_REUT" hidden="1">"c3882"</definedName>
    <definedName name="IQ_EST_DPS_GROWTH_2YR" hidden="1">"c1779"</definedName>
    <definedName name="IQ_EST_DPS_GROWTH_2YR_REUT" hidden="1">"c3883"</definedName>
    <definedName name="IQ_EST_DPS_GROWTH_Q_1YR" hidden="1">"c1780"</definedName>
    <definedName name="IQ_EST_DPS_GROWTH_Q_1YR_REUT" hidden="1">"c3884"</definedName>
    <definedName name="IQ_EST_DPS_SEQ_GROWTH_Q" hidden="1">"c1781"</definedName>
    <definedName name="IQ_EST_DPS_SEQ_GROWTH_Q_REUT" hidden="1">"c3885"</definedName>
    <definedName name="IQ_EST_DPS_SURPRISE_PERCENT" hidden="1">"c1874"</definedName>
    <definedName name="IQ_EST_DPS_SURPRISE_PERCENT_REUT" hidden="1">"c3895"</definedName>
    <definedName name="IQ_EST_EBIT_DIFF" hidden="1">"c1875"</definedName>
    <definedName name="IQ_EST_EBIT_DIFF_REUT" hidden="1">"c5413"</definedName>
    <definedName name="IQ_EST_EBIT_GW_DIFF" hidden="1">"c4304"</definedName>
    <definedName name="IQ_EST_EBIT_GW_SURPRISE_PERCENT" hidden="1">"c4313"</definedName>
    <definedName name="IQ_EST_EBIT_SBC_DIFF" hidden="1">"c4314"</definedName>
    <definedName name="IQ_EST_EBIT_SBC_GW_DIFF" hidden="1">"c4318"</definedName>
    <definedName name="IQ_EST_EBIT_SBC_GW_SURPRISE_PERCENT" hidden="1">"c4327"</definedName>
    <definedName name="IQ_EST_EBIT_SBC_SURPRISE_PERCENT" hidden="1">"c4333"</definedName>
    <definedName name="IQ_EST_EBIT_SURPRISE_PERCENT" hidden="1">"c1876"</definedName>
    <definedName name="IQ_EST_EBIT_SURPRISE_PERCENT_REUT" hidden="1">"c5414"</definedName>
    <definedName name="IQ_EST_EBITDA_DIFF" hidden="1">"c1867"</definedName>
    <definedName name="IQ_EST_EBITDA_DIFF_REUT" hidden="1">"c3888"</definedName>
    <definedName name="IQ_EST_EBITDA_GROWTH_1YR" hidden="1">"c1766"</definedName>
    <definedName name="IQ_EST_EBITDA_GROWTH_1YR_REUT" hidden="1">"c3864"</definedName>
    <definedName name="IQ_EST_EBITDA_GROWTH_2YR" hidden="1">"c1767"</definedName>
    <definedName name="IQ_EST_EBITDA_GROWTH_2YR_REUT" hidden="1">"c3865"</definedName>
    <definedName name="IQ_EST_EBITDA_GROWTH_Q_1YR" hidden="1">"c1768"</definedName>
    <definedName name="IQ_EST_EBITDA_GROWTH_Q_1YR_REUT" hidden="1">"c3866"</definedName>
    <definedName name="IQ_EST_EBITDA_SBC_DIFF" hidden="1">"c4335"</definedName>
    <definedName name="IQ_EST_EBITDA_SBC_SURPRISE_PERCENT" hidden="1">"c4344"</definedName>
    <definedName name="IQ_EST_EBITDA_SEQ_GROWTH_Q" hidden="1">"c1769"</definedName>
    <definedName name="IQ_EST_EBITDA_SEQ_GROWTH_Q_REUT" hidden="1">"c3867"</definedName>
    <definedName name="IQ_EST_EBITDA_SURPRISE_PERCENT" hidden="1">"c1868"</definedName>
    <definedName name="IQ_EST_EBITDA_SURPRISE_PERCENT_REUT" hidden="1">"c3889"</definedName>
    <definedName name="IQ_EST_EBT_SBC_DIFF" hidden="1">"c4348"</definedName>
    <definedName name="IQ_EST_EBT_SBC_GW_DIFF" hidden="1">"c4352"</definedName>
    <definedName name="IQ_EST_EBT_SBC_GW_SURPRISE_PERCENT" hidden="1">"c4361"</definedName>
    <definedName name="IQ_EST_EBT_SBC_SURPRISE_PERCENT" hidden="1">"c4367"</definedName>
    <definedName name="IQ_EST_EPS_DIFF" hidden="1">"c1864"</definedName>
    <definedName name="IQ_EST_EPS_DIFF_REUT" hidden="1">"c5458"</definedName>
    <definedName name="IQ_EST_EPS_GROWTH_1YR" hidden="1">"c1636"</definedName>
    <definedName name="IQ_EST_EPS_GROWTH_1YR_REUT" hidden="1">"c3646"</definedName>
    <definedName name="IQ_EST_EPS_GROWTH_2YR" hidden="1">"c1637"</definedName>
    <definedName name="IQ_EST_EPS_GROWTH_2YR_REUT" hidden="1">"c3858"</definedName>
    <definedName name="IQ_EST_EPS_GROWTH_5YR" hidden="1">"c1655"</definedName>
    <definedName name="IQ_EST_EPS_GROWTH_5YR_BOTTOM_UP" hidden="1">"c5487"</definedName>
    <definedName name="IQ_EST_EPS_GROWTH_5YR_BOTTOM_UP_REUT" hidden="1">"c5495"</definedName>
    <definedName name="IQ_EST_EPS_GROWTH_5YR_HIGH" hidden="1">"c1657"</definedName>
    <definedName name="IQ_EST_EPS_GROWTH_5YR_HIGH_REUT" hidden="1">"c5322"</definedName>
    <definedName name="IQ_EST_EPS_GROWTH_5YR_LOW" hidden="1">"c1658"</definedName>
    <definedName name="IQ_EST_EPS_GROWTH_5YR_LOW_REUT" hidden="1">"c5323"</definedName>
    <definedName name="IQ_EST_EPS_GROWTH_5YR_MEDIAN" hidden="1">"c1656"</definedName>
    <definedName name="IQ_EST_EPS_GROWTH_5YR_MEDIAN_REUT" hidden="1">"c5321"</definedName>
    <definedName name="IQ_EST_EPS_GROWTH_5YR_NUM" hidden="1">"c1659"</definedName>
    <definedName name="IQ_EST_EPS_GROWTH_5YR_NUM_REUT" hidden="1">"c5324"</definedName>
    <definedName name="IQ_EST_EPS_GROWTH_5YR_REUT" hidden="1">"c3633"</definedName>
    <definedName name="IQ_EST_EPS_GROWTH_5YR_STDDEV" hidden="1">"c1660"</definedName>
    <definedName name="IQ_EST_EPS_GROWTH_5YR_STDDEV_REUT" hidden="1">"c5325"</definedName>
    <definedName name="IQ_EST_EPS_GROWTH_Q_1YR" hidden="1">"c1641"</definedName>
    <definedName name="IQ_EST_EPS_GROWTH_Q_1YR_REUT" hidden="1">"c5410"</definedName>
    <definedName name="IQ_EST_EPS_GW_DIFF" hidden="1">"c1891"</definedName>
    <definedName name="IQ_EST_EPS_GW_DIFF_REUT" hidden="1">"c5429"</definedName>
    <definedName name="IQ_EST_EPS_GW_SURPRISE_PERCENT" hidden="1">"c1892"</definedName>
    <definedName name="IQ_EST_EPS_GW_SURPRISE_PERCENT_REUT" hidden="1">"c5430"</definedName>
    <definedName name="IQ_EST_EPS_NORM_DIFF" hidden="1">"c2247"</definedName>
    <definedName name="IQ_EST_EPS_NORM_DIFF_REUT" hidden="1">"c5411"</definedName>
    <definedName name="IQ_EST_EPS_NORM_SURPRISE_PERCENT" hidden="1">"c2248"</definedName>
    <definedName name="IQ_EST_EPS_NORM_SURPRISE_PERCENT_REUT" hidden="1">"c5412"</definedName>
    <definedName name="IQ_EST_EPS_REPORT_DIFF" hidden="1">"c1893"</definedName>
    <definedName name="IQ_EST_EPS_REPORT_DIFF_REUT" hidden="1">"c5431"</definedName>
    <definedName name="IQ_EST_EPS_REPORT_SURPRISE_PERCENT" hidden="1">"c1894"</definedName>
    <definedName name="IQ_EST_EPS_REPORT_SURPRISE_PERCENT_REUT" hidden="1">"c5432"</definedName>
    <definedName name="IQ_EST_EPS_SBC_DIFF" hidden="1">"c4374"</definedName>
    <definedName name="IQ_EST_EPS_SBC_GW_DIFF" hidden="1">"c4378"</definedName>
    <definedName name="IQ_EST_EPS_SBC_GW_SURPRISE_PERCENT" hidden="1">"c4387"</definedName>
    <definedName name="IQ_EST_EPS_SBC_SURPRISE_PERCENT" hidden="1">"c4393"</definedName>
    <definedName name="IQ_EST_EPS_SEQ_GROWTH_Q" hidden="1">"c1764"</definedName>
    <definedName name="IQ_EST_EPS_SEQ_GROWTH_Q_REUT" hidden="1">"c3859"</definedName>
    <definedName name="IQ_EST_EPS_SURPRISE" hidden="1">"c1635"</definedName>
    <definedName name="IQ_EST_EPS_SURPRISE_PERCENT" hidden="1">"c1635"</definedName>
    <definedName name="IQ_EST_EPS_SURPRISE_PERCENT_REUT" hidden="1">"c5459"</definedName>
    <definedName name="IQ_EST_FFO_ADJ_DIFF" hidden="1">"c4433"</definedName>
    <definedName name="IQ_EST_FFO_ADJ_GROWTH_1YR" hidden="1">"c4421"</definedName>
    <definedName name="IQ_EST_FFO_ADJ_GROWTH_2YR" hidden="1">"c4422"</definedName>
    <definedName name="IQ_EST_FFO_ADJ_GROWTH_Q_1YR" hidden="1">"c4423"</definedName>
    <definedName name="IQ_EST_FFO_ADJ_SEQ_GROWTH_Q" hidden="1">"c4424"</definedName>
    <definedName name="IQ_EST_FFO_ADJ_SURPRISE_PERCENT" hidden="1">"c4442"</definedName>
    <definedName name="IQ_EST_FFO_DIFF" hidden="1">"c1869"</definedName>
    <definedName name="IQ_EST_FFO_DIFF_REUT" hidden="1">"c3890"</definedName>
    <definedName name="IQ_EST_FFO_GROWTH_1YR" hidden="1">"c1770"</definedName>
    <definedName name="IQ_EST_FFO_GROWTH_1YR_REUT" hidden="1">"c3874"</definedName>
    <definedName name="IQ_EST_FFO_GROWTH_2YR" hidden="1">"c1771"</definedName>
    <definedName name="IQ_EST_FFO_GROWTH_2YR_REUT" hidden="1">"c3875"</definedName>
    <definedName name="IQ_EST_FFO_GROWTH_Q_1YR" hidden="1">"c1772"</definedName>
    <definedName name="IQ_EST_FFO_GROWTH_Q_1YR_REUT" hidden="1">"c3876"</definedName>
    <definedName name="IQ_EST_FFO_SEQ_GROWTH_Q" hidden="1">"c1773"</definedName>
    <definedName name="IQ_EST_FFO_SEQ_GROWTH_Q_REUT" hidden="1">"c3877"</definedName>
    <definedName name="IQ_EST_FFO_SHARE_DIFF" hidden="1">"c4444"</definedName>
    <definedName name="IQ_EST_FFO_SHARE_GROWTH_1YR" hidden="1">"c4425"</definedName>
    <definedName name="IQ_EST_FFO_SHARE_GROWTH_2YR" hidden="1">"c4426"</definedName>
    <definedName name="IQ_EST_FFO_SHARE_GROWTH_Q_1YR" hidden="1">"c4427"</definedName>
    <definedName name="IQ_EST_FFO_SHARE_SEQ_GROWTH_Q" hidden="1">"c4428"</definedName>
    <definedName name="IQ_EST_FFO_SHARE_SURPRISE_PERCENT" hidden="1">"c4453"</definedName>
    <definedName name="IQ_EST_FFO_SURPRISE_PERCENT" hidden="1">"c1870"</definedName>
    <definedName name="IQ_EST_FFO_SURPRISE_PERCENT_REUT" hidden="1">"c3891"</definedName>
    <definedName name="IQ_EST_FOOTNOTE" hidden="1">"c4540"</definedName>
    <definedName name="IQ_EST_FOOTNOTE_REUT" hidden="1">"c5478"</definedName>
    <definedName name="IQ_EST_MAINT_CAPEX_DIFF" hidden="1">"c4456"</definedName>
    <definedName name="IQ_EST_MAINT_CAPEX_GROWTH_1YR" hidden="1">"c4429"</definedName>
    <definedName name="IQ_EST_MAINT_CAPEX_GROWTH_2YR" hidden="1">"c4430"</definedName>
    <definedName name="IQ_EST_MAINT_CAPEX_GROWTH_Q_1YR" hidden="1">"c4431"</definedName>
    <definedName name="IQ_EST_MAINT_CAPEX_SEQ_GROWTH_Q" hidden="1">"c4432"</definedName>
    <definedName name="IQ_EST_MAINT_CAPEX_SURPRISE_PERCENT" hidden="1">"c4465"</definedName>
    <definedName name="IQ_EST_NAV_DIFF" hidden="1">"c1895"</definedName>
    <definedName name="IQ_EST_NAV_SURPRISE_PERCENT" hidden="1">"c1896"</definedName>
    <definedName name="IQ_EST_NET_DEBT_DIFF" hidden="1">"c4466"</definedName>
    <definedName name="IQ_EST_NET_DEBT_SURPRISE_PERCENT" hidden="1">"c4468"</definedName>
    <definedName name="IQ_EST_NI_DIFF" hidden="1">"c1885"</definedName>
    <definedName name="IQ_EST_NI_DIFF_REUT" hidden="1">"c5423"</definedName>
    <definedName name="IQ_EST_NI_GW_DIFF" hidden="1">"c1887"</definedName>
    <definedName name="IQ_EST_NI_GW_DIFF_REUT" hidden="1">"c5425"</definedName>
    <definedName name="IQ_EST_NI_GW_SURPRISE_PERCENT" hidden="1">"c1888"</definedName>
    <definedName name="IQ_EST_NI_GW_SURPRISE_PERCENT_REUT" hidden="1">"c5426"</definedName>
    <definedName name="IQ_EST_NI_REPORT_DIFF" hidden="1">"c1889"</definedName>
    <definedName name="IQ_EST_NI_REPORT_DIFF_REUT" hidden="1">"c5427"</definedName>
    <definedName name="IQ_EST_NI_REPORT_SURPRISE_PERCENT" hidden="1">"c1890"</definedName>
    <definedName name="IQ_EST_NI_REPORT_SURPRISE_PERCENT_REUT" hidden="1">"c5428"</definedName>
    <definedName name="IQ_EST_NI_SBC_DIFF" hidden="1">"c4472"</definedName>
    <definedName name="IQ_EST_NI_SBC_GW_DIFF" hidden="1">"c4476"</definedName>
    <definedName name="IQ_EST_NI_SBC_GW_SURPRISE_PERCENT" hidden="1">"c4485"</definedName>
    <definedName name="IQ_EST_NI_SBC_SURPRISE_PERCENT" hidden="1">"c4491"</definedName>
    <definedName name="IQ_EST_NI_SURPRISE_PERCENT" hidden="1">"c1886"</definedName>
    <definedName name="IQ_EST_NI_SURPRISE_PERCENT_REUT" hidden="1">"c5424"</definedName>
    <definedName name="IQ_EST_NUM_BUY" hidden="1">"c1759"</definedName>
    <definedName name="IQ_EST_NUM_BUY_REUT" hidden="1">"c3869"</definedName>
    <definedName name="IQ_EST_NUM_HOLD" hidden="1">"c1761"</definedName>
    <definedName name="IQ_EST_NUM_HOLD_REUT" hidden="1">"c3871"</definedName>
    <definedName name="IQ_EST_NUM_NO_OPINION" hidden="1">"c1758"</definedName>
    <definedName name="IQ_EST_NUM_NO_OPINION_REUT" hidden="1">"c3868"</definedName>
    <definedName name="IQ_EST_NUM_OUTPERFORM" hidden="1">"c1760"</definedName>
    <definedName name="IQ_EST_NUM_OUTPERFORM_REUT" hidden="1">"c3870"</definedName>
    <definedName name="IQ_EST_NUM_SELL" hidden="1">"c1763"</definedName>
    <definedName name="IQ_EST_NUM_SELL_REUT" hidden="1">"c3873"</definedName>
    <definedName name="IQ_EST_NUM_UNDERPERFORM" hidden="1">"c1762"</definedName>
    <definedName name="IQ_EST_NUM_UNDERPERFORM_REUT" hidden="1">"c3872"</definedName>
    <definedName name="IQ_EST_OPER_INC_DIFF" hidden="1">"c1877"</definedName>
    <definedName name="IQ_EST_OPER_INC_DIFF_REUT" hidden="1">"c5415"</definedName>
    <definedName name="IQ_EST_OPER_INC_SURPRISE_PERCENT" hidden="1">"c1878"</definedName>
    <definedName name="IQ_EST_OPER_INC_SURPRISE_PERCENT_REUT" hidden="1">"c5416"</definedName>
    <definedName name="IQ_EST_PRE_TAX_DIFF" hidden="1">"c1879"</definedName>
    <definedName name="IQ_EST_PRE_TAX_DIFF_REUT" hidden="1">"c5417"</definedName>
    <definedName name="IQ_EST_PRE_TAX_GW_DIFF" hidden="1">"c1881"</definedName>
    <definedName name="IQ_EST_PRE_TAX_GW_DIFF_REUT" hidden="1">"c5419"</definedName>
    <definedName name="IQ_EST_PRE_TAX_GW_SURPRISE_PERCENT" hidden="1">"c1882"</definedName>
    <definedName name="IQ_EST_PRE_TAX_GW_SURPRISE_PERCENT_REUT" hidden="1">"c5420"</definedName>
    <definedName name="IQ_EST_PRE_TAX_REPORT_DIFF" hidden="1">"c1883"</definedName>
    <definedName name="IQ_EST_PRE_TAX_REPORT_DIFF_REUT" hidden="1">"c5421"</definedName>
    <definedName name="IQ_EST_PRE_TAX_REPORT_SURPRISE_PERCENT" hidden="1">"c1884"</definedName>
    <definedName name="IQ_EST_PRE_TAX_REPORT_SURPRISE_PERCENT_REUT" hidden="1">"c5422"</definedName>
    <definedName name="IQ_EST_PRE_TAX_SURPRISE_PERCENT" hidden="1">"c1880"</definedName>
    <definedName name="IQ_EST_PRE_TAX_SURPRISE_PERCENT_REUT" hidden="1">"c5418"</definedName>
    <definedName name="IQ_EST_RECURRING_PROFIT_SHARE_DIFF" hidden="1">"c4505"</definedName>
    <definedName name="IQ_EST_RECURRING_PROFIT_SHARE_SURPRISE_PERCENT" hidden="1">"c4515"</definedName>
    <definedName name="IQ_EST_REV_DIFF" hidden="1">"c1865"</definedName>
    <definedName name="IQ_EST_REV_DIFF_REUT" hidden="1">"c3886"</definedName>
    <definedName name="IQ_EST_REV_GROWTH_1YR" hidden="1">"c1638"</definedName>
    <definedName name="IQ_EST_REV_GROWTH_1YR_REUT" hidden="1">"c3860"</definedName>
    <definedName name="IQ_EST_REV_GROWTH_2YR" hidden="1">"c1639"</definedName>
    <definedName name="IQ_EST_REV_GROWTH_2YR_REUT" hidden="1">"c3861"</definedName>
    <definedName name="IQ_EST_REV_GROWTH_Q_1YR" hidden="1">"c1640"</definedName>
    <definedName name="IQ_EST_REV_GROWTH_Q_1YR_REUT" hidden="1">"c3862"</definedName>
    <definedName name="IQ_EST_REV_SEQ_GROWTH_Q" hidden="1">"c1765"</definedName>
    <definedName name="IQ_EST_REV_SEQ_GROWTH_Q_REUT" hidden="1">"c3863"</definedName>
    <definedName name="IQ_EST_REV_SURPRISE_PERCENT" hidden="1">"c1866"</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"assign"</definedName>
    <definedName name="IQ_EXPLORE_DRILL" hidden="1">"c409"</definedName>
    <definedName name="IQ_EXPORTS_APR_FC_UNUSED_UNUSED_UNUSED" hidden="1">"c8401"</definedName>
    <definedName name="IQ_EXPORTS_APR_UNUSED_UNUSED_UNUSED" hidden="1">"c7521"</definedName>
    <definedName name="IQ_EXPORTS_FC_UNUSED_UNUSED_UNUSED" hidden="1">"c7741"</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_FC_UNUSED_UNUSED_UNUSED" hidden="1">"c8292"</definedName>
    <definedName name="IQ_EXPORTS_GOODS_REAL_SAAR_YOY_UNUSED_UNUSED_UNUSED" hidden="1">"c7412"</definedName>
    <definedName name="IQ_EXPORTS_POP_FC_UNUSED_UNUSED_UNUSED" hidden="1">"c7961"</definedName>
    <definedName name="IQ_EXPORTS_POP_UNUSED_UNUSED_UNUSED" hidden="1">"c7081"</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_FC_UNUSED_UNUSED_UNUSED" hidden="1">"c8296"</definedName>
    <definedName name="IQ_EXPORTS_SERVICES_REAL_SAAR_YOY_UNUSED_UNUSED_UNUSED" hidden="1">"c7416"</definedName>
    <definedName name="IQ_EXPORTS_UNUSED_UNUSED_UNUSED" hidden="1">"c6861"</definedName>
    <definedName name="IQ_EXPORTS_YOY_FC_UNUSED_UNUSED_UNUSED" hidden="1">"c8181"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EST" hidden="1">"c4434"</definedName>
    <definedName name="IQ_FFO_ADJ_GUIDANCE" hidden="1">"c4436"</definedName>
    <definedName name="IQ_FFO_ADJ_HIGH_EST" hidden="1">"c4437"</definedName>
    <definedName name="IQ_FFO_ADJ_HIGH_GUIDANCE" hidden="1">"c4202"</definedName>
    <definedName name="IQ_FFO_ADJ_LOW_EST" hidden="1">"c4438"</definedName>
    <definedName name="IQ_FFO_ADJ_LOW_GUIDANCE" hidden="1">"c4242"</definedName>
    <definedName name="IQ_FFO_ADJ_MEDIAN_EST" hidden="1">"c4439"</definedName>
    <definedName name="IQ_FFO_ADJ_NUM_EST" hidden="1">"c4440"</definedName>
    <definedName name="IQ_FFO_ADJ_STDDEV_EST" hidden="1">"c4441"</definedName>
    <definedName name="IQ_FFO_EST" hidden="1">"c418"</definedName>
    <definedName name="IQ_FFO_EST_REUT" hidden="1">"c3837"</definedName>
    <definedName name="IQ_FFO_GUIDANCE" hidden="1">"c4443"</definedName>
    <definedName name="IQ_FFO_HIGH_EST" hidden="1">"c419"</definedName>
    <definedName name="IQ_FFO_HIGH_EST_REUT" hidden="1">"c3839"</definedName>
    <definedName name="IQ_FFO_HIGH_GUIDANCE" hidden="1">"c4184"</definedName>
    <definedName name="IQ_FFO_LOW_EST" hidden="1">"c420"</definedName>
    <definedName name="IQ_FFO_LOW_EST_REUT" hidden="1">"c3840"</definedName>
    <definedName name="IQ_FFO_LOW_GUIDANCE" hidden="1">"c4224"</definedName>
    <definedName name="IQ_FFO_MEDIAN_EST" hidden="1">"c1665"</definedName>
    <definedName name="IQ_FFO_MEDIAN_EST_REUT" hidden="1">"c3838"</definedName>
    <definedName name="IQ_FFO_NUM_EST" hidden="1">"c421"</definedName>
    <definedName name="IQ_FFO_NUM_EST_REUT" hidden="1">"c3841"</definedName>
    <definedName name="IQ_FFO_PAYOUT_RATIO" hidden="1">"c3492"</definedName>
    <definedName name="IQ_FFO_SHARE_ACT_OR_EST" hidden="1">"c4446"</definedName>
    <definedName name="IQ_FFO_SHARE_EST" hidden="1">"c4445"</definedName>
    <definedName name="IQ_FFO_SHARE_GUIDANCE" hidden="1">"c4447"</definedName>
    <definedName name="IQ_FFO_SHARE_HIGH_EST" hidden="1">"c4448"</definedName>
    <definedName name="IQ_FFO_SHARE_HIGH_GUIDANCE" hidden="1">"c4203"</definedName>
    <definedName name="IQ_FFO_SHARE_LOW_EST" hidden="1">"c4449"</definedName>
    <definedName name="IQ_FFO_SHARE_LOW_GUIDANCE" hidden="1">"c4243"</definedName>
    <definedName name="IQ_FFO_SHARE_MEDIAN_EST" hidden="1">"c4450"</definedName>
    <definedName name="IQ_FFO_SHARE_NUM_EST" hidden="1">"c4451"</definedName>
    <definedName name="IQ_FFO_SHARE_STDDEV_EST" hidden="1">"c4452"</definedName>
    <definedName name="IQ_FFO_STDDEV_EST" hidden="1">"c422"</definedName>
    <definedName name="IQ_FFO_STDDEV_EST_REUT" hidden="1">"c3842"</definedName>
    <definedName name="IQ_FH" hidden="1">100000</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_REUT" hidden="1">"c6798"</definedName>
    <definedName name="IQ_FISCAL_Y" hidden="1">"c441"</definedName>
    <definedName name="IQ_FISCAL_Y_EST_REUT" hidden="1">"c6799"</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UNUSED_UNUSED_UNUSED" hidden="1">"c6978"</definedName>
    <definedName name="IQ_FIXED_INVEST_REAL_YOY_FC_UNUSED_UNUSED_UNUSED" hidden="1">"c8298"</definedName>
    <definedName name="IQ_FIXED_INVEST_REAL_YOY_UNUSED_UNUSED_UNUSED" hidden="1">"c7418"</definedName>
    <definedName name="IQ_FIXED_INVEST_UNUSED_UNUSED_UNUSED" hidden="1">"c6870"</definedName>
    <definedName name="IQ_FIXED_INVEST_YOY_FC_UNUSED_UNUSED_UNUSED" hidden="1">"c8190"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DIC" hidden="1">"c6517"</definedName>
    <definedName name="IQ_FX_CONTRACTS_SPOT_FDIC" hidden="1">"c6356"</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ELD_MATURITY_FDIC" hidden="1">"c6408"</definedName>
    <definedName name="IQ_HIGH_TARGET_PRICE" hidden="1">"c1651"</definedName>
    <definedName name="IQ_HIGH_TARGET_PRICE_REUT" hidden="1">"c5317"</definedName>
    <definedName name="IQ_HIGHPRICE" hidden="1">"c545"</definedName>
    <definedName name="IQ_HOME_EQUITY_LOC_NET_CHARGE_OFFS_FDIC" hidden="1">"c6644"</definedName>
    <definedName name="IQ_HOME_EQUITY_LOC_TOTAL_CHARGE_OFFS_FDIC" hidden="1">"c6606"</definedName>
    <definedName name="IQ_HOME_EQUITY_LOC_TOTAL_RECOVERIES_FDIC" hidden="1">"c6625"</definedName>
    <definedName name="IQ_HOMEOWNERS_WRITTEN" hidden="1">"c546"</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IMPAIR_OIL" hidden="1">"c547"</definedName>
    <definedName name="IQ_IMPAIRMENT_GW" hidden="1">"c548"</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YOY_FC_UNUSED_UNUSED_UNUSED" hidden="1">"c8304"</definedName>
    <definedName name="IQ_IMPORTS_GOODS_SERVICES_REAL_SAAR_YOY_UNUSED_UNUSED_UNUSED" hidden="1">"c7424"</definedName>
    <definedName name="IQ_IMPORTS_GOODS_SERVICES_UNUSED_UNUSED_UNUSED" hidden="1">"c6889"</definedName>
    <definedName name="IQ_IMPORTS_GOODS_SERVICES_YOY_FC_UNUSED_UNUSED_UNUSED" hidden="1">"c8209"</definedName>
    <definedName name="IQ_IMPORTS_GOODS_SERVICES_YOY_UNUSED_UNUSED_UNUSED" hidden="1">"c7329"</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IT" hidden="1">"c597"</definedName>
    <definedName name="IQ_INT_INC_SECURITIES_FDIC" hidden="1">"c6559"</definedName>
    <definedName name="IQ_INT_INC_TOTAL" hidden="1">"c598"</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TEREST_RATE_CONTRACTS_FDIC" hidden="1">"c6512"</definedName>
    <definedName name="IQ_INTEREST_RATE_EXPOSURES_FDIC" hidden="1">"c6662"</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CAPEX" hidden="1">"c2947"</definedName>
    <definedName name="IQ_MAINT_CAPEX_ACT_OR_EST" hidden="1">"c4458"</definedName>
    <definedName name="IQ_MAINT_CAPEX_EST" hidden="1">"c4457"</definedName>
    <definedName name="IQ_MAINT_CAPEX_GUIDANCE" hidden="1">"c4459"</definedName>
    <definedName name="IQ_MAINT_CAPEX_HIGH_EST" hidden="1">"c4460"</definedName>
    <definedName name="IQ_MAINT_CAPEX_HIGH_GUIDANCE" hidden="1">"c4197"</definedName>
    <definedName name="IQ_MAINT_CAPEX_LOW_EST" hidden="1">"c4461"</definedName>
    <definedName name="IQ_MAINT_CAPEX_LOW_GUIDANCE" hidden="1">"c4237"</definedName>
    <definedName name="IQ_MAINT_CAPEX_MEDIAN_EST" hidden="1">"c4462"</definedName>
    <definedName name="IQ_MAINT_CAPEX_NUM_EST" hidden="1">"c4463"</definedName>
    <definedName name="IQ_MAINT_CAPEX_STDDEV_EST" hidden="1">"c4464"</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C_RATIO" hidden="1">"c2783"</definedName>
    <definedName name="IQ_MC_STATUTORY_SURPLUS" hidden="1">"c2772"</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"06/28/2018 09:11:25"</definedName>
    <definedName name="IQ_NAMES_REVISION_DATE__1" hidden="1">41344.6248148148</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"c5615"</definedName>
    <definedName name="IQ_NAV_SHARE_ACT_OR_EST_REUT" hidden="1">"c5623"</definedName>
    <definedName name="IQ_NAV_SHARE_EST" hidden="1">"c5609"</definedName>
    <definedName name="IQ_NAV_SHARE_EST_REUT" hidden="1">"c5617"</definedName>
    <definedName name="IQ_NAV_SHARE_HIGH_EST" hidden="1">"c5612"</definedName>
    <definedName name="IQ_NAV_SHARE_HIGH_EST_REUT" hidden="1">"c5620"</definedName>
    <definedName name="IQ_NAV_SHARE_LOW_EST" hidden="1">"c5613"</definedName>
    <definedName name="IQ_NAV_SHARE_LOW_EST_REUT" hidden="1">"c5621"</definedName>
    <definedName name="IQ_NAV_SHARE_MEDIAN_EST" hidden="1">"c5610"</definedName>
    <definedName name="IQ_NAV_SHARE_MEDIAN_EST_REUT" hidden="1">"c5618"</definedName>
    <definedName name="IQ_NAV_SHARE_NUM_EST" hidden="1">"c5614"</definedName>
    <definedName name="IQ_NAV_SHARE_NUM_EST_REUT" hidden="1">"c5622"</definedName>
    <definedName name="IQ_NAV_SHARE_STDDEV_EST" hidden="1">"c5611"</definedName>
    <definedName name="IQ_NAV_SHARE_STDDEV_EST_REUT" hidden="1">"c5619"</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REUT" hidden="1">"c3976"</definedName>
    <definedName name="IQ_NET_DEBT_GUIDANCE" hidden="1">"c4467"</definedName>
    <definedName name="IQ_NET_DEBT_HIGH_EST" hidden="1">"c3518"</definedName>
    <definedName name="IQ_NET_DEBT_HIGH_EST_REUT" hidden="1">"c3978"</definedName>
    <definedName name="IQ_NET_DEBT_HIGH_GUIDANCE" hidden="1">"c4181"</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DEBT_LOW_EST" hidden="1">"c3519"</definedName>
    <definedName name="IQ_NET_DEBT_LOW_EST_REUT" hidden="1">"c3979"</definedName>
    <definedName name="IQ_NET_DEBT_LOW_GUIDANCE" hidden="1">"c4221"</definedName>
    <definedName name="IQ_NET_DEBT_MEDIAN_EST" hidden="1">"c3520"</definedName>
    <definedName name="IQ_NET_DEBT_MEDIAN_EST_REUT" hidden="1">"c3977"</definedName>
    <definedName name="IQ_NET_DEBT_NUM_EST" hidden="1">"c3515"</definedName>
    <definedName name="IQ_NET_DEBT_NUM_EST_REUT" hidden="1">"c3980"</definedName>
    <definedName name="IQ_NET_DEBT_STDDEV_EST" hidden="1">"c3516"</definedName>
    <definedName name="IQ_NET_DEBT_STDDEV_EST_REUT" hidden="1">"c3981"</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COME_FDIC" hidden="1">"c6587"</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NK_FDIC" hidden="1">"c6570"</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CT_OR_EST" hidden="1">"c2222"</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EST_REUT" hidden="1">"c5368"</definedName>
    <definedName name="IQ_NI_GAAP_GUIDANCE" hidden="1">"c4470"</definedName>
    <definedName name="IQ_NI_GAAP_HIGH_GUIDANCE" hidden="1">"c4177"</definedName>
    <definedName name="IQ_NI_GAAP_LOW_GUIDANCE" hidden="1">"c4217"</definedName>
    <definedName name="IQ_NI_GUIDANCE" hidden="1">"c4469"</definedName>
    <definedName name="IQ_NI_GW_EST" hidden="1">"c1723"</definedName>
    <definedName name="IQ_NI_GW_EST_REUT" hidden="1">"c5375"</definedName>
    <definedName name="IQ_NI_GW_GUIDANCE" hidden="1">"c4471"</definedName>
    <definedName name="IQ_NI_GW_HIGH_EST" hidden="1">"c1725"</definedName>
    <definedName name="IQ_NI_GW_HIGH_EST_REUT" hidden="1">"c5377"</definedName>
    <definedName name="IQ_NI_GW_HIGH_GUIDANCE" hidden="1">"c4178"</definedName>
    <definedName name="IQ_NI_GW_LOW_EST" hidden="1">"c1726"</definedName>
    <definedName name="IQ_NI_GW_LOW_EST_REUT" hidden="1">"c5378"</definedName>
    <definedName name="IQ_NI_GW_LOW_GUIDANCE" hidden="1">"c4218"</definedName>
    <definedName name="IQ_NI_GW_MEDIAN_EST" hidden="1">"c1724"</definedName>
    <definedName name="IQ_NI_GW_MEDIAN_EST_REUT" hidden="1">"c5376"</definedName>
    <definedName name="IQ_NI_GW_NUM_EST" hidden="1">"c1727"</definedName>
    <definedName name="IQ_NI_GW_NUM_EST_REUT" hidden="1">"c5379"</definedName>
    <definedName name="IQ_NI_GW_STDDEV_EST" hidden="1">"c1728"</definedName>
    <definedName name="IQ_NI_GW_STDDEV_EST_REUT" hidden="1">"c5380"</definedName>
    <definedName name="IQ_NI_HIGH_EST" hidden="1">"c1718"</definedName>
    <definedName name="IQ_NI_HIGH_EST_REUT" hidden="1">"c5370"</definedName>
    <definedName name="IQ_NI_HIGH_GUIDANCE" hidden="1">"c4176"</definedName>
    <definedName name="IQ_NI_LOW_EST" hidden="1">"c1719"</definedName>
    <definedName name="IQ_NI_LOW_EST_REUT" hidden="1">"c5371"</definedName>
    <definedName name="IQ_NI_LOW_GUIDANCE" hidden="1">"c4216"</definedName>
    <definedName name="IQ_NI_MARGIN" hidden="1">"c794"</definedName>
    <definedName name="IQ_NI_MEDIAN_EST" hidden="1">"c1717"</definedName>
    <definedName name="IQ_NI_MEDIAN_EST_REUT" hidden="1">"c5369"</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NUM_EST_REUT" hidden="1">"c5372"</definedName>
    <definedName name="IQ_NI_REPORTED_EST" hidden="1">"c1730"</definedName>
    <definedName name="IQ_NI_REPORTED_EST_REUT" hidden="1">"c5382"</definedName>
    <definedName name="IQ_NI_REPORTED_HIGH_EST" hidden="1">"c1732"</definedName>
    <definedName name="IQ_NI_REPORTED_HIGH_EST_REUT" hidden="1">"c5384"</definedName>
    <definedName name="IQ_NI_REPORTED_LOW_EST" hidden="1">"c1733"</definedName>
    <definedName name="IQ_NI_REPORTED_LOW_EST_REUT" hidden="1">"c5385"</definedName>
    <definedName name="IQ_NI_REPORTED_MEDIAN_EST" hidden="1">"c1731"</definedName>
    <definedName name="IQ_NI_REPORTED_MEDIAN_EST_REUT" hidden="1">"c5383"</definedName>
    <definedName name="IQ_NI_REPORTED_NUM_EST" hidden="1">"c1734"</definedName>
    <definedName name="IQ_NI_REPORTED_NUM_EST_REUT" hidden="1">"c5386"</definedName>
    <definedName name="IQ_NI_REPORTED_STDDEV_EST" hidden="1">"c1735"</definedName>
    <definedName name="IQ_NI_REPORTED_STDDEV_EST_REUT" hidden="1">"c5387"</definedName>
    <definedName name="IQ_NI_SBC_ACT_OR_EST" hidden="1">"c4474"</definedName>
    <definedName name="IQ_NI_SBC_EST" hidden="1">"c4473"</definedName>
    <definedName name="IQ_NI_SBC_GUIDANCE" hidden="1">"c4475"</definedName>
    <definedName name="IQ_NI_SBC_GW_ACT_OR_EST" hidden="1">"c4478"</definedName>
    <definedName name="IQ_NI_SBC_GW_EST" hidden="1">"c4477"</definedName>
    <definedName name="IQ_NI_SBC_GW_GUIDANCE" hidden="1">"c4479"</definedName>
    <definedName name="IQ_NI_SBC_GW_HIGH_EST" hidden="1">"c4480"</definedName>
    <definedName name="IQ_NI_SBC_GW_HIGH_GUIDANCE" hidden="1">"c4187"</definedName>
    <definedName name="IQ_NI_SBC_GW_LOW_EST" hidden="1">"c4481"</definedName>
    <definedName name="IQ_NI_SBC_GW_LOW_GUIDANCE" hidden="1">"c4227"</definedName>
    <definedName name="IQ_NI_SBC_GW_MEDIAN_EST" hidden="1">"c4482"</definedName>
    <definedName name="IQ_NI_SBC_GW_NUM_EST" hidden="1">"c4483"</definedName>
    <definedName name="IQ_NI_SBC_GW_STDDEV_EST" hidden="1">"c4484"</definedName>
    <definedName name="IQ_NI_SBC_HIGH_EST" hidden="1">"c4486"</definedName>
    <definedName name="IQ_NI_SBC_HIGH_GUIDANCE" hidden="1">"c4186"</definedName>
    <definedName name="IQ_NI_SBC_LOW_EST" hidden="1">"c4487"</definedName>
    <definedName name="IQ_NI_SBC_LOW_GUIDANCE" hidden="1">"c4226"</definedName>
    <definedName name="IQ_NI_SBC_MEDIAN_EST" hidden="1">"c4488"</definedName>
    <definedName name="IQ_NI_SBC_NUM_EST" hidden="1">"c4489"</definedName>
    <definedName name="IQ_NI_SBC_STDDEV_EST" hidden="1">"c4490"</definedName>
    <definedName name="IQ_NI_SFAS" hidden="1">"c795"</definedName>
    <definedName name="IQ_NI_STDDEV_EST" hidden="1">"c1721"</definedName>
    <definedName name="IQ_NI_STDDEV_EST_REUT" hidden="1">"c5373"</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EXP_FDIC" hidden="1">"c6579"</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UNUSED_UNUSED_UNUSED" hidden="1">"c6928"</definedName>
    <definedName name="IQ_NONRES_FIXED_INVEST_PRIV_YOY_FC_UNUSED_UNUSED_UNUSED" hidden="1">"c8248"</definedName>
    <definedName name="IQ_NONRES_FIXED_INVEST_PRIV_YOY_UNUSED_UNUSED_UNUSED" hidden="1">"c7368"</definedName>
    <definedName name="IQ_NONTRANSACTION_ACCOUNTS_FDIC" hidden="1">"c6552"</definedName>
    <definedName name="IQ_NONUTIL_REV" hidden="1">"c2089"</definedName>
    <definedName name="IQ_NORM_EPS_ACT_OR_EST" hidden="1">"c2249"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REUT" hidden="1">"c5466"</definedName>
    <definedName name="IQ_OPER_INC_BR" hidden="1">"c850"</definedName>
    <definedName name="IQ_OPER_INC_EST" hidden="1">"c1688"</definedName>
    <definedName name="IQ_OPER_INC_EST_REUT" hidden="1">"c5340"</definedName>
    <definedName name="IQ_OPER_INC_FIN" hidden="1">"c851"</definedName>
    <definedName name="IQ_OPER_INC_HIGH_EST" hidden="1">"c1690"</definedName>
    <definedName name="IQ_OPER_INC_HIGH_EST_REUT" hidden="1">"c5342"</definedName>
    <definedName name="IQ_OPER_INC_INS" hidden="1">"c852"</definedName>
    <definedName name="IQ_OPER_INC_LOW_EST" hidden="1">"c1691"</definedName>
    <definedName name="IQ_OPER_INC_LOW_EST_REUT" hidden="1">"c5343"</definedName>
    <definedName name="IQ_OPER_INC_MARGIN" hidden="1">"c1448"</definedName>
    <definedName name="IQ_OPER_INC_MEDIAN_EST" hidden="1">"c1689"</definedName>
    <definedName name="IQ_OPER_INC_MEDIAN_EST_REUT" hidden="1">"c5341"</definedName>
    <definedName name="IQ_OPER_INC_NUM_EST" hidden="1">"c1692"</definedName>
    <definedName name="IQ_OPER_INC_NUM_EST_REUT" hidden="1">"c5344"</definedName>
    <definedName name="IQ_OPER_INC_REIT" hidden="1">"c853"</definedName>
    <definedName name="IQ_OPER_INC_STDDEV_EST" hidden="1">"c1693"</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MORT" hidden="1">"c5563"</definedName>
    <definedName name="IQ_OTHER_AMORT_BR" hidden="1">"c5566"</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AVINGS_DEPOSITS_FDIC" hidden="1">"c6554"</definedName>
    <definedName name="IQ_OTHER_STRIKE_PRICE_GRANTED" hidden="1">"c2692"</definedName>
    <definedName name="IQ_OTHER_TRANSACTIONS_FDIC" hidden="1">"c6504"</definedName>
    <definedName name="IQ_OTHER_UNDRAWN" hidden="1">"c2522"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REUT" hidden="1">"c3959"</definedName>
    <definedName name="IQ_PERCENT_CHANGE_EST_5YR_GROWTH_RATE_18MONTHS" hidden="1">"c1853"</definedName>
    <definedName name="IQ_PERCENT_CHANGE_EST_5YR_GROWTH_RATE_18MONTHS_REUT" hidden="1">"c3960"</definedName>
    <definedName name="IQ_PERCENT_CHANGE_EST_5YR_GROWTH_RATE_3MONTHS" hidden="1">"c1849"</definedName>
    <definedName name="IQ_PERCENT_CHANGE_EST_5YR_GROWTH_RATE_3MONTHS_REUT" hidden="1">"c3956"</definedName>
    <definedName name="IQ_PERCENT_CHANGE_EST_5YR_GROWTH_RATE_6MONTHS" hidden="1">"c1850"</definedName>
    <definedName name="IQ_PERCENT_CHANGE_EST_5YR_GROWTH_RATE_6MONTHS_REUT" hidden="1">"c3957"</definedName>
    <definedName name="IQ_PERCENT_CHANGE_EST_5YR_GROWTH_RATE_9MONTHS" hidden="1">"c1851"</definedName>
    <definedName name="IQ_PERCENT_CHANGE_EST_5YR_GROWTH_RATE_9MONTHS_REUT" hidden="1">"c3958"</definedName>
    <definedName name="IQ_PERCENT_CHANGE_EST_5YR_GROWTH_RATE_DAY" hidden="1">"c1846"</definedName>
    <definedName name="IQ_PERCENT_CHANGE_EST_5YR_GROWTH_RATE_DAY_REUT" hidden="1">"c3954"</definedName>
    <definedName name="IQ_PERCENT_CHANGE_EST_5YR_GROWTH_RATE_MONTH" hidden="1">"c1848"</definedName>
    <definedName name="IQ_PERCENT_CHANGE_EST_5YR_GROWTH_RATE_MONTH_REUT" hidden="1">"c3955"</definedName>
    <definedName name="IQ_PERCENT_CHANGE_EST_5YR_GROWTH_RATE_WEEK" hidden="1">"c1847"</definedName>
    <definedName name="IQ_PERCENT_CHANGE_EST_5YR_GROWTH_RATE_WEEK_REUT" hidden="1">"c5435"</definedName>
    <definedName name="IQ_PERCENT_CHANGE_EST_CFPS_12MONTHS" hidden="1">"c1812"</definedName>
    <definedName name="IQ_PERCENT_CHANGE_EST_CFPS_12MONTHS_REUT" hidden="1">"c3924"</definedName>
    <definedName name="IQ_PERCENT_CHANGE_EST_CFPS_18MONTHS" hidden="1">"c1813"</definedName>
    <definedName name="IQ_PERCENT_CHANGE_EST_CFPS_18MONTHS_REUT" hidden="1">"c3925"</definedName>
    <definedName name="IQ_PERCENT_CHANGE_EST_CFPS_3MONTHS" hidden="1">"c1809"</definedName>
    <definedName name="IQ_PERCENT_CHANGE_EST_CFPS_3MONTHS_REUT" hidden="1">"c3921"</definedName>
    <definedName name="IQ_PERCENT_CHANGE_EST_CFPS_6MONTHS" hidden="1">"c1810"</definedName>
    <definedName name="IQ_PERCENT_CHANGE_EST_CFPS_6MONTHS_REUT" hidden="1">"c3922"</definedName>
    <definedName name="IQ_PERCENT_CHANGE_EST_CFPS_9MONTHS" hidden="1">"c1811"</definedName>
    <definedName name="IQ_PERCENT_CHANGE_EST_CFPS_9MONTHS_REUT" hidden="1">"c3923"</definedName>
    <definedName name="IQ_PERCENT_CHANGE_EST_CFPS_DAY" hidden="1">"c1806"</definedName>
    <definedName name="IQ_PERCENT_CHANGE_EST_CFPS_DAY_REUT" hidden="1">"c3919"</definedName>
    <definedName name="IQ_PERCENT_CHANGE_EST_CFPS_MONTH" hidden="1">"c1808"</definedName>
    <definedName name="IQ_PERCENT_CHANGE_EST_CFPS_MONTH_REUT" hidden="1">"c3920"</definedName>
    <definedName name="IQ_PERCENT_CHANGE_EST_CFPS_WEEK" hidden="1">"c1807"</definedName>
    <definedName name="IQ_PERCENT_CHANGE_EST_CFPS_WEEK_REUT" hidden="1">"c3962"</definedName>
    <definedName name="IQ_PERCENT_CHANGE_EST_DPS_12MONTHS" hidden="1">"c1820"</definedName>
    <definedName name="IQ_PERCENT_CHANGE_EST_DPS_12MONTHS_REUT" hidden="1">"c3931"</definedName>
    <definedName name="IQ_PERCENT_CHANGE_EST_DPS_18MONTHS" hidden="1">"c1821"</definedName>
    <definedName name="IQ_PERCENT_CHANGE_EST_DPS_18MONTHS_REUT" hidden="1">"c3932"</definedName>
    <definedName name="IQ_PERCENT_CHANGE_EST_DPS_3MONTHS" hidden="1">"c1817"</definedName>
    <definedName name="IQ_PERCENT_CHANGE_EST_DPS_3MONTHS_REUT" hidden="1">"c3928"</definedName>
    <definedName name="IQ_PERCENT_CHANGE_EST_DPS_6MONTHS" hidden="1">"c1818"</definedName>
    <definedName name="IQ_PERCENT_CHANGE_EST_DPS_6MONTHS_REUT" hidden="1">"c3929"</definedName>
    <definedName name="IQ_PERCENT_CHANGE_EST_DPS_9MONTHS" hidden="1">"c1819"</definedName>
    <definedName name="IQ_PERCENT_CHANGE_EST_DPS_9MONTHS_REUT" hidden="1">"c3930"</definedName>
    <definedName name="IQ_PERCENT_CHANGE_EST_DPS_DAY" hidden="1">"c1814"</definedName>
    <definedName name="IQ_PERCENT_CHANGE_EST_DPS_DAY_REUT" hidden="1">"c3926"</definedName>
    <definedName name="IQ_PERCENT_CHANGE_EST_DPS_MONTH" hidden="1">"c1816"</definedName>
    <definedName name="IQ_PERCENT_CHANGE_EST_DPS_MONTH_REUT" hidden="1">"c3927"</definedName>
    <definedName name="IQ_PERCENT_CHANGE_EST_DPS_WEEK" hidden="1">"c1815"</definedName>
    <definedName name="IQ_PERCENT_CHANGE_EST_DPS_WEEK_REUT" hidden="1">"c3963"</definedName>
    <definedName name="IQ_PERCENT_CHANGE_EST_EBITDA_12MONTHS" hidden="1">"c1804"</definedName>
    <definedName name="IQ_PERCENT_CHANGE_EST_EBITDA_12MONTHS_REUT" hidden="1">"c3917"</definedName>
    <definedName name="IQ_PERCENT_CHANGE_EST_EBITDA_18MONTHS" hidden="1">"c1805"</definedName>
    <definedName name="IQ_PERCENT_CHANGE_EST_EBITDA_18MONTHS_REUT" hidden="1">"c3918"</definedName>
    <definedName name="IQ_PERCENT_CHANGE_EST_EBITDA_3MONTHS" hidden="1">"c1801"</definedName>
    <definedName name="IQ_PERCENT_CHANGE_EST_EBITDA_3MONTHS_REUT" hidden="1">"c3914"</definedName>
    <definedName name="IQ_PERCENT_CHANGE_EST_EBITDA_6MONTHS" hidden="1">"c1802"</definedName>
    <definedName name="IQ_PERCENT_CHANGE_EST_EBITDA_6MONTHS_REUT" hidden="1">"c3915"</definedName>
    <definedName name="IQ_PERCENT_CHANGE_EST_EBITDA_9MONTHS" hidden="1">"c1803"</definedName>
    <definedName name="IQ_PERCENT_CHANGE_EST_EBITDA_9MONTHS_REUT" hidden="1">"c3916"</definedName>
    <definedName name="IQ_PERCENT_CHANGE_EST_EBITDA_DAY" hidden="1">"c1798"</definedName>
    <definedName name="IQ_PERCENT_CHANGE_EST_EBITDA_DAY_REUT" hidden="1">"c3912"</definedName>
    <definedName name="IQ_PERCENT_CHANGE_EST_EBITDA_MONTH" hidden="1">"c1800"</definedName>
    <definedName name="IQ_PERCENT_CHANGE_EST_EBITDA_MONTH_REUT" hidden="1">"c3913"</definedName>
    <definedName name="IQ_PERCENT_CHANGE_EST_EBITDA_WEEK" hidden="1">"c1799"</definedName>
    <definedName name="IQ_PERCENT_CHANGE_EST_EBITDA_WEEK_REUT" hidden="1">"c3961"</definedName>
    <definedName name="IQ_PERCENT_CHANGE_EST_EPS_12MONTHS" hidden="1">"c1788"</definedName>
    <definedName name="IQ_PERCENT_CHANGE_EST_EPS_12MONTHS_REUT" hidden="1">"c3902"</definedName>
    <definedName name="IQ_PERCENT_CHANGE_EST_EPS_18MONTHS" hidden="1">"c1789"</definedName>
    <definedName name="IQ_PERCENT_CHANGE_EST_EPS_18MONTHS_REUT" hidden="1">"c3903"</definedName>
    <definedName name="IQ_PERCENT_CHANGE_EST_EPS_3MONTHS" hidden="1">"c1785"</definedName>
    <definedName name="IQ_PERCENT_CHANGE_EST_EPS_3MONTHS_REUT" hidden="1">"c3899"</definedName>
    <definedName name="IQ_PERCENT_CHANGE_EST_EPS_6MONTHS" hidden="1">"c1786"</definedName>
    <definedName name="IQ_PERCENT_CHANGE_EST_EPS_6MONTHS_REUT" hidden="1">"c3900"</definedName>
    <definedName name="IQ_PERCENT_CHANGE_EST_EPS_9MONTHS" hidden="1">"c1787"</definedName>
    <definedName name="IQ_PERCENT_CHANGE_EST_EPS_9MONTHS_REUT" hidden="1">"c3901"</definedName>
    <definedName name="IQ_PERCENT_CHANGE_EST_EPS_DAY" hidden="1">"c1782"</definedName>
    <definedName name="IQ_PERCENT_CHANGE_EST_EPS_DAY_REUT" hidden="1">"c3896"</definedName>
    <definedName name="IQ_PERCENT_CHANGE_EST_EPS_MONTH" hidden="1">"c1784"</definedName>
    <definedName name="IQ_PERCENT_CHANGE_EST_EPS_MONTH_REUT" hidden="1">"c3898"</definedName>
    <definedName name="IQ_PERCENT_CHANGE_EST_EPS_WEEK" hidden="1">"c1783"</definedName>
    <definedName name="IQ_PERCENT_CHANGE_EST_EPS_WEEK_REUT" hidden="1">"c3897"</definedName>
    <definedName name="IQ_PERCENT_CHANGE_EST_FFO_12MONTHS" hidden="1">"c1828"</definedName>
    <definedName name="IQ_PERCENT_CHANGE_EST_FFO_12MONTHS_REUT" hidden="1">"c3938"</definedName>
    <definedName name="IQ_PERCENT_CHANGE_EST_FFO_18MONTHS" hidden="1">"c1829"</definedName>
    <definedName name="IQ_PERCENT_CHANGE_EST_FFO_18MONTHS_REUT" hidden="1">"c3939"</definedName>
    <definedName name="IQ_PERCENT_CHANGE_EST_FFO_3MONTHS" hidden="1">"c1825"</definedName>
    <definedName name="IQ_PERCENT_CHANGE_EST_FFO_3MONTHS_REUT" hidden="1">"c3935"</definedName>
    <definedName name="IQ_PERCENT_CHANGE_EST_FFO_6MONTHS" hidden="1">"c1826"</definedName>
    <definedName name="IQ_PERCENT_CHANGE_EST_FFO_6MONTHS_REUT" hidden="1">"c3936"</definedName>
    <definedName name="IQ_PERCENT_CHANGE_EST_FFO_9MONTHS" hidden="1">"c1827"</definedName>
    <definedName name="IQ_PERCENT_CHANGE_EST_FFO_9MONTHS_REUT" hidden="1">"c3937"</definedName>
    <definedName name="IQ_PERCENT_CHANGE_EST_FFO_DAY" hidden="1">"c1822"</definedName>
    <definedName name="IQ_PERCENT_CHANGE_EST_FFO_DAY_REUT" hidden="1">"c3933"</definedName>
    <definedName name="IQ_PERCENT_CHANGE_EST_FFO_MONTH" hidden="1">"c1824"</definedName>
    <definedName name="IQ_PERCENT_CHANGE_EST_FFO_MONTH_REUT" hidden="1">"c3934"</definedName>
    <definedName name="IQ_PERCENT_CHANGE_EST_FFO_WEEK" hidden="1">"c1823"</definedName>
    <definedName name="IQ_PERCENT_CHANGE_EST_FFO_WEEK_REUT" hidden="1">"c3964"</definedName>
    <definedName name="IQ_PERCENT_CHANGE_EST_PRICE_TARGET_12MONTHS" hidden="1">"c1844"</definedName>
    <definedName name="IQ_PERCENT_CHANGE_EST_PRICE_TARGET_12MONTHS_REUT" hidden="1">"c3952"</definedName>
    <definedName name="IQ_PERCENT_CHANGE_EST_PRICE_TARGET_18MONTHS" hidden="1">"c1845"</definedName>
    <definedName name="IQ_PERCENT_CHANGE_EST_PRICE_TARGET_18MONTHS_REUT" hidden="1">"c3953"</definedName>
    <definedName name="IQ_PERCENT_CHANGE_EST_PRICE_TARGET_3MONTHS" hidden="1">"c1841"</definedName>
    <definedName name="IQ_PERCENT_CHANGE_EST_PRICE_TARGET_3MONTHS_REUT" hidden="1">"c3949"</definedName>
    <definedName name="IQ_PERCENT_CHANGE_EST_PRICE_TARGET_6MONTHS" hidden="1">"c1842"</definedName>
    <definedName name="IQ_PERCENT_CHANGE_EST_PRICE_TARGET_6MONTHS_REUT" hidden="1">"c3950"</definedName>
    <definedName name="IQ_PERCENT_CHANGE_EST_PRICE_TARGET_9MONTHS" hidden="1">"c1843"</definedName>
    <definedName name="IQ_PERCENT_CHANGE_EST_PRICE_TARGET_9MONTHS_REUT" hidden="1">"c3951"</definedName>
    <definedName name="IQ_PERCENT_CHANGE_EST_PRICE_TARGET_DAY" hidden="1">"c1838"</definedName>
    <definedName name="IQ_PERCENT_CHANGE_EST_PRICE_TARGET_DAY_REUT" hidden="1">"c3947"</definedName>
    <definedName name="IQ_PERCENT_CHANGE_EST_PRICE_TARGET_MONTH" hidden="1">"c1840"</definedName>
    <definedName name="IQ_PERCENT_CHANGE_EST_PRICE_TARGET_MONTH_REUT" hidden="1">"c3948"</definedName>
    <definedName name="IQ_PERCENT_CHANGE_EST_PRICE_TARGET_WEEK" hidden="1">"c1839"</definedName>
    <definedName name="IQ_PERCENT_CHANGE_EST_PRICE_TARGET_WEEK_REUT" hidden="1">"c3967"</definedName>
    <definedName name="IQ_PERCENT_CHANGE_EST_RECO_12MONTHS" hidden="1">"c1836"</definedName>
    <definedName name="IQ_PERCENT_CHANGE_EST_RECO_12MONTHS_REUT" hidden="1">"c3945"</definedName>
    <definedName name="IQ_PERCENT_CHANGE_EST_RECO_18MONTHS" hidden="1">"c1837"</definedName>
    <definedName name="IQ_PERCENT_CHANGE_EST_RECO_18MONTHS_REUT" hidden="1">"c3946"</definedName>
    <definedName name="IQ_PERCENT_CHANGE_EST_RECO_3MONTHS" hidden="1">"c1833"</definedName>
    <definedName name="IQ_PERCENT_CHANGE_EST_RECO_3MONTHS_REUT" hidden="1">"c3942"</definedName>
    <definedName name="IQ_PERCENT_CHANGE_EST_RECO_6MONTHS" hidden="1">"c1834"</definedName>
    <definedName name="IQ_PERCENT_CHANGE_EST_RECO_6MONTHS_REUT" hidden="1">"c3943"</definedName>
    <definedName name="IQ_PERCENT_CHANGE_EST_RECO_9MONTHS" hidden="1">"c1835"</definedName>
    <definedName name="IQ_PERCENT_CHANGE_EST_RECO_9MONTHS_REUT" hidden="1">"c3944"</definedName>
    <definedName name="IQ_PERCENT_CHANGE_EST_RECO_DAY" hidden="1">"c1830"</definedName>
    <definedName name="IQ_PERCENT_CHANGE_EST_RECO_DAY_REUT" hidden="1">"c3940"</definedName>
    <definedName name="IQ_PERCENT_CHANGE_EST_RECO_MONTH" hidden="1">"c1832"</definedName>
    <definedName name="IQ_PERCENT_CHANGE_EST_RECO_MONTH_REUT" hidden="1">"c3941"</definedName>
    <definedName name="IQ_PERCENT_CHANGE_EST_RECO_WEEK" hidden="1">"c1831"</definedName>
    <definedName name="IQ_PERCENT_CHANGE_EST_RECO_WEEK_REUT" hidden="1">"c3965"</definedName>
    <definedName name="IQ_PERCENT_CHANGE_EST_REV_12MONTHS" hidden="1">"c1796"</definedName>
    <definedName name="IQ_PERCENT_CHANGE_EST_REV_12MONTHS_REUT" hidden="1">"c3910"</definedName>
    <definedName name="IQ_PERCENT_CHANGE_EST_REV_18MONTHS" hidden="1">"c1797"</definedName>
    <definedName name="IQ_PERCENT_CHANGE_EST_REV_18MONTHS_REUT" hidden="1">"c3911"</definedName>
    <definedName name="IQ_PERCENT_CHANGE_EST_REV_3MONTHS" hidden="1">"c1793"</definedName>
    <definedName name="IQ_PERCENT_CHANGE_EST_REV_3MONTHS_REUT" hidden="1">"c3907"</definedName>
    <definedName name="IQ_PERCENT_CHANGE_EST_REV_6MONTHS" hidden="1">"c1794"</definedName>
    <definedName name="IQ_PERCENT_CHANGE_EST_REV_6MONTHS_REUT" hidden="1">"c3908"</definedName>
    <definedName name="IQ_PERCENT_CHANGE_EST_REV_9MONTHS" hidden="1">"c1795"</definedName>
    <definedName name="IQ_PERCENT_CHANGE_EST_REV_9MONTHS_REUT" hidden="1">"c3909"</definedName>
    <definedName name="IQ_PERCENT_CHANGE_EST_REV_DAY" hidden="1">"c1790"</definedName>
    <definedName name="IQ_PERCENT_CHANGE_EST_REV_DAY_REUT" hidden="1">"c3904"</definedName>
    <definedName name="IQ_PERCENT_CHANGE_EST_REV_MONTH" hidden="1">"c1792"</definedName>
    <definedName name="IQ_PERCENT_CHANGE_EST_REV_MONTH_REUT" hidden="1">"c3906"</definedName>
    <definedName name="IQ_PERCENT_CHANGE_EST_REV_WEEK" hidden="1">"c1791"</definedName>
    <definedName name="IQ_PERCENT_CHANGE_EST_REV_WEEK_REUT" hidden="1">"c3905"</definedName>
    <definedName name="IQ_PERCENT_INSURED_FDIC" hidden="1">"c6374"</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EDGED_SECURITIES_FDIC" hidden="1">"c6401"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REUT" hidden="1">"c3968"</definedName>
    <definedName name="IQ_PRE_OPEN_COST" hidden="1">"c1040"</definedName>
    <definedName name="IQ_PRE_TAX_ACT_OR_EST" hidden="1">"c2221"</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REUT" hidden="1">"c5354"</definedName>
    <definedName name="IQ_PRETAX_GW_INC_HIGH_EST" hidden="1">"c1704"</definedName>
    <definedName name="IQ_PRETAX_GW_INC_HIGH_EST_REUT" hidden="1">"c5356"</definedName>
    <definedName name="IQ_PRETAX_GW_INC_LOW_EST" hidden="1">"c1705"</definedName>
    <definedName name="IQ_PRETAX_GW_INC_LOW_EST_REUT" hidden="1">"c5357"</definedName>
    <definedName name="IQ_PRETAX_GW_INC_MEDIAN_EST" hidden="1">"c1703"</definedName>
    <definedName name="IQ_PRETAX_GW_INC_MEDIAN_EST_REUT" hidden="1">"c5355"</definedName>
    <definedName name="IQ_PRETAX_GW_INC_NUM_EST" hidden="1">"c1706"</definedName>
    <definedName name="IQ_PRETAX_GW_INC_NUM_EST_REUT" hidden="1">"c5358"</definedName>
    <definedName name="IQ_PRETAX_GW_INC_STDDEV_EST" hidden="1">"c1707"</definedName>
    <definedName name="IQ_PRETAX_GW_INC_STDDEV_EST_REUT" hidden="1">"c5359"</definedName>
    <definedName name="IQ_PRETAX_INC_EST" hidden="1">"c1695"</definedName>
    <definedName name="IQ_PRETAX_INC_EST_REUT" hidden="1">"c5347"</definedName>
    <definedName name="IQ_PRETAX_INC_HIGH_EST" hidden="1">"c1697"</definedName>
    <definedName name="IQ_PRETAX_INC_HIGH_EST_REUT" hidden="1">"c5349"</definedName>
    <definedName name="IQ_PRETAX_INC_LOW_EST" hidden="1">"c1698"</definedName>
    <definedName name="IQ_PRETAX_INC_LOW_EST_REUT" hidden="1">"c5350"</definedName>
    <definedName name="IQ_PRETAX_INC_MEDIAN_EST" hidden="1">"c1696"</definedName>
    <definedName name="IQ_PRETAX_INC_MEDIAN_EST_REUT" hidden="1">"c5348"</definedName>
    <definedName name="IQ_PRETAX_INC_NUM_EST" hidden="1">"c1699"</definedName>
    <definedName name="IQ_PRETAX_INC_NUM_EST_REUT" hidden="1">"c5351"</definedName>
    <definedName name="IQ_PRETAX_INC_STDDEV_EST" hidden="1">"c1700"</definedName>
    <definedName name="IQ_PRETAX_INC_STDDEV_EST_REUT" hidden="1">"c5352"</definedName>
    <definedName name="IQ_PRETAX_REPORT_INC_EST" hidden="1">"c1709"</definedName>
    <definedName name="IQ_PRETAX_REPORT_INC_EST_REUT" hidden="1">"c5361"</definedName>
    <definedName name="IQ_PRETAX_REPORT_INC_HIGH_EST" hidden="1">"c1711"</definedName>
    <definedName name="IQ_PRETAX_REPORT_INC_HIGH_EST_REUT" hidden="1">"c5363"</definedName>
    <definedName name="IQ_PRETAX_REPORT_INC_LOW_EST" hidden="1">"c1712"</definedName>
    <definedName name="IQ_PRETAX_REPORT_INC_LOW_EST_REUT" hidden="1">"c5364"</definedName>
    <definedName name="IQ_PRETAX_REPORT_INC_MEDIAN_EST" hidden="1">"c1710"</definedName>
    <definedName name="IQ_PRETAX_REPORT_INC_MEDIAN_EST_REUT" hidden="1">"c5362"</definedName>
    <definedName name="IQ_PRETAX_REPORT_INC_NUM_EST" hidden="1">"c1713"</definedName>
    <definedName name="IQ_PRETAX_REPORT_INC_NUM_EST_REUT" hidden="1">"c5365"</definedName>
    <definedName name="IQ_PRETAX_REPORT_INC_STDDEV_EST" hidden="1">"c1714"</definedName>
    <definedName name="IQ_PRETAX_REPORT_INC_STDDEV_EST_REUT" hidden="1">"c5366"</definedName>
    <definedName name="IQ_PRETAX_RETURN_ASSETS_FDIC" hidden="1">"c6731"</definedName>
    <definedName name="IQ_PRICE_CFPS_FWD" hidden="1">"c2237"</definedName>
    <definedName name="IQ_PRICE_CFPS_FWD_REUT" hidden="1">"c4053"</definedName>
    <definedName name="IQ_PRICE_OVER_BVPS" hidden="1">"c1412"</definedName>
    <definedName name="IQ_PRICE_OVER_LTM_EPS" hidden="1">"c1413"</definedName>
    <definedName name="IQ_PRICE_TARGET" hidden="1">"c82"</definedName>
    <definedName name="IQ_PRICE_TARGET_BOTTOM_UP" hidden="1">"c5486"</definedName>
    <definedName name="IQ_PRICE_TARGET_BOTTOM_UP_REUT" hidden="1">"c5494"</definedName>
    <definedName name="IQ_PRICE_TARGET_REUT" hidden="1">"c3631"</definedName>
    <definedName name="IQ_PRICE_VOLATILITY_EST" hidden="1">"c4492"</definedName>
    <definedName name="IQ_PRICE_VOLATILITY_HIGH" hidden="1">"c4493"</definedName>
    <definedName name="IQ_PRICE_VOLATILITY_LOW" hidden="1">"c4494"</definedName>
    <definedName name="IQ_PRICE_VOLATILITY_MEDIAN" hidden="1">"c4495"</definedName>
    <definedName name="IQ_PRICE_VOLATILITY_NUM" hidden="1">"c4496"</definedName>
    <definedName name="IQ_PRICE_VOLATILITY_STDDEV" hidden="1">"c4497"</definedName>
    <definedName name="IQ_PRICEDATE" hidden="1">"c1069"</definedName>
    <definedName name="IQ_PRICING_DATE" hidden="1">"c1613"</definedName>
    <definedName name="IQ_PRIMARY_EPS_TYPE" hidden="1">"c4498"</definedName>
    <definedName name="IQ_PRIMARY_EPS_TYPE_REUT" hidden="1">"c5481"</definedName>
    <definedName name="IQ_PRIMARY_INDUSTRY" hidden="1">"c1070"</definedName>
    <definedName name="IQ_PRINCIPAL_AMT" hidden="1">"c2157"</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FORECLOSURE_FDIC" hidden="1">"c6332"</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EST" hidden="1">"c4499"</definedName>
    <definedName name="IQ_RECURRING_PROFIT_GUIDANCE" hidden="1">"c4500"</definedName>
    <definedName name="IQ_RECURRING_PROFIT_HIGH_EST" hidden="1">"c4501"</definedName>
    <definedName name="IQ_RECURRING_PROFIT_HIGH_GUIDANCE" hidden="1">"c4179"</definedName>
    <definedName name="IQ_RECURRING_PROFIT_LOW_EST" hidden="1">"c4502"</definedName>
    <definedName name="IQ_RECURRING_PROFIT_LOW_GUIDANCE" hidden="1">"c4219"</definedName>
    <definedName name="IQ_RECURRING_PROFIT_MEDIAN_EST" hidden="1">"c4503"</definedName>
    <definedName name="IQ_RECURRING_PROFIT_NUM_EST" hidden="1">"c4504"</definedName>
    <definedName name="IQ_RECURRING_PROFIT_SHARE_ACT_OR_EST" hidden="1">"c4508"</definedName>
    <definedName name="IQ_RECURRING_PROFIT_SHARE_EST" hidden="1">"c4506"</definedName>
    <definedName name="IQ_RECURRING_PROFIT_SHARE_GUIDANCE" hidden="1">"c4509"</definedName>
    <definedName name="IQ_RECURRING_PROFIT_SHARE_HIGH_EST" hidden="1">"c4510"</definedName>
    <definedName name="IQ_RECURRING_PROFIT_SHARE_HIGH_GUIDANCE" hidden="1">"c4200"</definedName>
    <definedName name="IQ_RECURRING_PROFIT_SHARE_LOW_EST" hidden="1">"c4511"</definedName>
    <definedName name="IQ_RECURRING_PROFIT_SHARE_LOW_GUIDANCE" hidden="1">"c4240"</definedName>
    <definedName name="IQ_RECURRING_PROFIT_SHARE_MEDIAN_EST" hidden="1">"c4512"</definedName>
    <definedName name="IQ_RECURRING_PROFIT_SHARE_NUM_EST" hidden="1">"c4513"</definedName>
    <definedName name="IQ_RECURRING_PROFIT_SHARE_STDDEV_EST" hidden="1">"c4514"</definedName>
    <definedName name="IQ_RECURRING_PROFIT_STDDEV_EST" hidden="1">"c4516"</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AL_REV" hidden="1">"c1101"</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HIGH_EST" hidden="1">"c3530"</definedName>
    <definedName name="IQ_RETURN_ASSETS_HIGH_EST_REUT" hidden="1">"c3992"</definedName>
    <definedName name="IQ_RETURN_ASSETS_HIGH_GUIDANCE" hidden="1">"c4183"</definedName>
    <definedName name="IQ_RETURN_ASSETS_LOW_EST" hidden="1">"c3531"</definedName>
    <definedName name="IQ_RETURN_ASSETS_LOW_EST_REUT" hidden="1">"c3993"</definedName>
    <definedName name="IQ_RETURN_ASSETS_LOW_GUIDANCE" hidden="1">"c4223"</definedName>
    <definedName name="IQ_RETURN_ASSETS_MEDIAN_EST" hidden="1">"c3532"</definedName>
    <definedName name="IQ_RETURN_ASSETS_MEDIAN_EST_REUT" hidden="1">"c3991"</definedName>
    <definedName name="IQ_RETURN_ASSETS_NUM_EST" hidden="1">"c3527"</definedName>
    <definedName name="IQ_RETURN_ASSETS_NUM_EST_REUT" hidden="1">"c3994"</definedName>
    <definedName name="IQ_RETURN_ASSETS_STDDEV_EST" hidden="1">"c3528"</definedName>
    <definedName name="IQ_RETURN_ASSETS_STDDEV_EST_REUT" hidden="1">"c3995"</definedName>
    <definedName name="IQ_RETURN_CAPITAL" hidden="1">"c1117"</definedName>
    <definedName name="IQ_RETURN_EQUITY" hidden="1">"c1118"</definedName>
    <definedName name="IQ_RETURN_EQUITY_ACT_OR_EST" hidden="1">"c3586"</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HIGH_EST" hidden="1">"c3536"</definedName>
    <definedName name="IQ_RETURN_EQUITY_HIGH_EST_REUT" hidden="1">"c3985"</definedName>
    <definedName name="IQ_RETURN_EQUITY_HIGH_GUIDANCE" hidden="1">"c4182"</definedName>
    <definedName name="IQ_RETURN_EQUITY_LOW_EST" hidden="1">"c3537"</definedName>
    <definedName name="IQ_RETURN_EQUITY_LOW_EST_REUT" hidden="1">"c3986"</definedName>
    <definedName name="IQ_RETURN_EQUITY_LOW_GUIDANCE" hidden="1">"c4222"</definedName>
    <definedName name="IQ_RETURN_EQUITY_MEDIAN_EST" hidden="1">"c3538"</definedName>
    <definedName name="IQ_RETURN_EQUITY_MEDIAN_EST_REUT" hidden="1">"c3984"</definedName>
    <definedName name="IQ_RETURN_EQUITY_NUM_EST" hidden="1">"c3533"</definedName>
    <definedName name="IQ_RETURN_EQUITY_NUM_EST_REUT" hidden="1">"c3987"</definedName>
    <definedName name="IQ_RETURN_EQUITY_STDDEV_EST" hidden="1">"c3534"</definedName>
    <definedName name="IQ_RETURN_EQUITY_STDDEV_EST_REUT" hidden="1">"c3988"</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ACT_OR_EST" hidden="1">"c2214"</definedName>
    <definedName name="IQ_REVENUE_ACT_OR_EST_REUT" hidden="1">"c5461"</definedName>
    <definedName name="IQ_REVENUE_EST" hidden="1">"c1126"</definedName>
    <definedName name="IQ_REVENUE_EST_BOTTOM_UP" hidden="1">"c5488"</definedName>
    <definedName name="IQ_REVENUE_EST_BOTTOM_UP_REUT" hidden="1">"c5496"</definedName>
    <definedName name="IQ_REVENUE_EST_REUT" hidden="1">"c3634"</definedName>
    <definedName name="IQ_REVENUE_GUIDANCE" hidden="1">"c4519"</definedName>
    <definedName name="IQ_REVENUE_HIGH_EST" hidden="1">"c1127"</definedName>
    <definedName name="IQ_REVENUE_HIGH_EST_REUT" hidden="1">"c3636"</definedName>
    <definedName name="IQ_REVENUE_HIGH_GUIDANCE" hidden="1">"c4169"</definedName>
    <definedName name="IQ_REVENUE_LOW_EST" hidden="1">"c1128"</definedName>
    <definedName name="IQ_REVENUE_LOW_EST_REUT" hidden="1">"c3637"</definedName>
    <definedName name="IQ_REVENUE_LOW_GUIDANCE" hidden="1">"c4209"</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39520.4343865741</definedName>
    <definedName name="IQ_REVOLVING_SECURED_1_4_NON_ACCRUAL_FFIEC" hidden="1">"c13314"</definedName>
    <definedName name="IQ_RISK_ADJ_BANK_ASSETS" hidden="1">"c2670"</definedName>
    <definedName name="IQ_RISK_WEIGHTED_ASSETS_FDIC" hidden="1">"c6370"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GA" hidden="1">"c2993"</definedName>
    <definedName name="IQ_STOCK_BASED_HIGH_EST" hidden="1">"c4521"</definedName>
    <definedName name="IQ_STOCK_BASED_LOW_EST" hidden="1">"c4522"</definedName>
    <definedName name="IQ_STOCK_BASED_MEDIAN_EST" hidden="1">"c4523"</definedName>
    <definedName name="IQ_STOCK_BASED_NUM_EST" hidden="1">"c4524"</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INCџCY4" hidden="1">"c1212"</definedName>
    <definedName name="IQ_SUB_LEASE_NEXT_FIVE" hidden="1">"c1213"</definedName>
    <definedName name="IQ_SURPLUS_FDIC" hidden="1">"c6351"</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REUT" hidden="1">"c4054"</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EST" hidden="1">"c4526"</definedName>
    <definedName name="IQ_TEV_HIGH_EST" hidden="1">"c4527"</definedName>
    <definedName name="IQ_TEV_LOW_EST" hidden="1">"c4528"</definedName>
    <definedName name="IQ_TEV_MEDIAN_EST" hidden="1">"c4529"</definedName>
    <definedName name="IQ_TEV_NUM_EST" hidden="1">"c4530"</definedName>
    <definedName name="IQ_TEV_STDDEV_EST" hidden="1">"c4531"</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SSETS_FDIC" hidden="1">"c6339"</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XCL_FIN" hidden="1">"c2937"</definedName>
    <definedName name="IQ_TOTAL_DEBT_GUIDANCE" hidden="1">"c4533"</definedName>
    <definedName name="IQ_TOTAL_DEBT_HIGH_EST" hidden="1">"c4534"</definedName>
    <definedName name="IQ_TOTAL_DEBT_HIGH_GUIDANCE" hidden="1">"c4196"</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GUIDANCE" hidden="1">"c4236"</definedName>
    <definedName name="IQ_TOTAL_DEBT_MEDIAN_EST" hidden="1">"c4536"</definedName>
    <definedName name="IQ_TOTAL_DEBT_NUM_EST" hidden="1">"c4537"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_LEASES_NON_ACCRUAL_FFIEC" hidden="1">"c13757"</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COVERIES_FDIC" hidden="1">"c6622"</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RISK_BASED_CAPITAL_RATIO_FDIC" hidden="1">"c6747"</definedName>
    <definedName name="IQ_TOTAL_SECURITIES_FDIC" hidden="1">"c6306"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0</definedName>
    <definedName name="IQB_BOOKMARK_LOCATION_0" hidden="1">#REF!</definedName>
    <definedName name="IQB_BOOKMARK_LOCATION_1" hidden="1">#REF!</definedName>
    <definedName name="IQB_CURRENT_BOOKMARK" hidden="1">1</definedName>
    <definedName name="IQRCoveredCompaniesB8" hidden="1">'[38]Covered Companies'!$B$9:$B$33</definedName>
    <definedName name="IQRCoveredCompaniesC8" hidden="1">'[38]Covered Companies'!$C$9:$C$33</definedName>
    <definedName name="IQRCoveredCompaniesD8" hidden="1">'[38]Covered Companies'!$D$9:$D$33</definedName>
    <definedName name="IQRCoveredCompaniesE8" hidden="1">'[38]Covered Companies'!$E$9:$E$33</definedName>
    <definedName name="IQRCoveringContributorsAE6" hidden="1">'[38]Covering Contributors'!$AE$7</definedName>
    <definedName name="IQRCoveringContributorsAF6" hidden="1">'[38]Covering Contributors'!$AF$7</definedName>
    <definedName name="IQRFinancialsCZ6" hidden="1">[38]Financials!$CZ$7:$CZ$121</definedName>
    <definedName name="IsColHidden" hidden="1">FALSE</definedName>
    <definedName name="IsLTMColHidden" hidden="1">FALSE</definedName>
    <definedName name="iuisuhfdfshlfsohfo" hidden="1">{"adj95mult",#N/A,FALSE,"COMPCO";"adj95est",#N/A,FALSE,"COMPCO"}</definedName>
    <definedName name="iuisuhfdfshlfsohfo_1" hidden="1">{"adj95mult",#N/A,FALSE,"COMPCO";"adj95est",#N/A,FALSE,"COMPCO"}</definedName>
    <definedName name="j" hidden="1">{#N/A,#N/A,FALSE,"$0 equity - 0% costs";#N/A,#N/A,FALSE,"$0 equity - 5% costs";#N/A,#N/A,FALSE,"$0 equity - 10% costs"}</definedName>
    <definedName name="jagdish"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Jai" hidden="1">{"'August 2000'!$A$1:$J$101"}</definedName>
    <definedName name="jaj"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JBHUWGUSH" hidden="1">{"'August 2000'!$A$1:$J$101"}</definedName>
    <definedName name="JDIEK" hidden="1">{#N/A,#N/A,TRUE,"TMRSAMPLE";#N/A,#N/A,TRUE,"OPS";#N/A,#N/A,TRUE,"TMR"}</definedName>
    <definedName name="JDIEK_1" hidden="1">{#N/A,#N/A,TRUE,"TMRSAMPLE";#N/A,#N/A,TRUE,"OPS";#N/A,#N/A,TRUE,"TMR"}</definedName>
    <definedName name="JDIKSNDJDSK" hidden="1">{#N/A,#N/A,TRUE,"TMRSAMPLE";#N/A,#N/A,TRUE,"OPS";#N/A,#N/A,TRUE,"TMR"}</definedName>
    <definedName name="JDIKSNDJDSK_1" hidden="1">{#N/A,#N/A,TRUE,"TMRSAMPLE";#N/A,#N/A,TRUE,"OPS";#N/A,#N/A,TRUE,"TMR"}</definedName>
    <definedName name="JDKS" hidden="1">{#N/A,#N/A,TRUE,"TMRSAMPLE";#N/A,#N/A,TRUE,"OPS";#N/A,#N/A,TRUE,"TMR"}</definedName>
    <definedName name="JDKS_1" hidden="1">{#N/A,#N/A,TRUE,"TMRSAMPLE";#N/A,#N/A,TRUE,"OPS";#N/A,#N/A,TRUE,"TMR"}</definedName>
    <definedName name="JDSHJ" hidden="1">{#N/A,#N/A,TRUE,"TMRSAMPLE";#N/A,#N/A,TRUE,"OPS";#N/A,#N/A,TRUE,"TMR"}</definedName>
    <definedName name="JDSHJ_1" hidden="1">{#N/A,#N/A,TRUE,"TMRSAMPLE";#N/A,#N/A,TRUE,"OPS";#N/A,#N/A,TRUE,"TMR"}</definedName>
    <definedName name="ＪＤＳけい" hidden="1">{#N/A,#N/A,TRUE,"TMRSAMPLE";#N/A,#N/A,TRUE,"OPS";#N/A,#N/A,TRUE,"TMR"}</definedName>
    <definedName name="ＪＤＳけい_1" hidden="1">{#N/A,#N/A,TRUE,"TMRSAMPLE";#N/A,#N/A,TRUE,"OPS";#N/A,#N/A,TRUE,"TMR"}</definedName>
    <definedName name="jfjfj_control" hidden="1">{"'August 2000'!$A$1:$J$101"}</definedName>
    <definedName name="jfjkd" hidden="1">#REF!</definedName>
    <definedName name="ＪＦＳＫＪＤＳ" hidden="1">{#N/A,#N/A,TRUE,"TMRSAMPLE";#N/A,#N/A,TRUE,"OPS";#N/A,#N/A,TRUE,"TMR"}</definedName>
    <definedName name="ＪＦＳＫＪＤＳ_1" hidden="1">{#N/A,#N/A,TRUE,"TMRSAMPLE";#N/A,#N/A,TRUE,"OPS";#N/A,#N/A,TRUE,"TMR"}</definedName>
    <definedName name="jh" hidden="1">#REF!</definedName>
    <definedName name="jhfjhdsfh" hidden="1">{"Output",#N/A,FALSE,"US_FL";"Output",#N/A,FALSE,"EUROPE_FL";"Output",#N/A,FALSE,"ASIA_FL"}</definedName>
    <definedName name="jhfjhdsfh_1" hidden="1">{"Output",#N/A,FALSE,"US_FL";"Output",#N/A,FALSE,"EUROPE_FL";"Output",#N/A,FALSE,"ASIA_FL"}</definedName>
    <definedName name="jhfjhfhjf" hidden="1">{#N/A,#N/A,FALSE,"PMTABB";#N/A,#N/A,FALSE,"PMTABB"}</definedName>
    <definedName name="JHGHGH" hidden="1">#REF!</definedName>
    <definedName name="jigar" hidden="1">#REF!</definedName>
    <definedName name="JIKNJJUUK" hidden="1">{#N/A,#N/A,TRUE,"TMRSAMPLE";#N/A,#N/A,TRUE,"OPS";#N/A,#N/A,TRUE,"TMR"}</definedName>
    <definedName name="JIKNJJUUK_1" hidden="1">{#N/A,#N/A,TRUE,"TMRSAMPLE";#N/A,#N/A,TRUE,"OPS";#N/A,#N/A,TRUE,"TMR"}</definedName>
    <definedName name="JIKS" hidden="1">{#N/A,#N/A,TRUE,"TMRSAMPLE";#N/A,#N/A,TRUE,"OPS";#N/A,#N/A,TRUE,"TMR"}</definedName>
    <definedName name="JIKS_1" hidden="1">{#N/A,#N/A,TRUE,"TMRSAMPLE";#N/A,#N/A,TRUE,"OPS";#N/A,#N/A,TRUE,"TMR"}</definedName>
    <definedName name="JIKSI" hidden="1">{#N/A,#N/A,TRUE,"TMRSAMPLE";#N/A,#N/A,TRUE,"OPS";#N/A,#N/A,TRUE,"TMR"}</definedName>
    <definedName name="JIKSI_1" hidden="1">{#N/A,#N/A,TRUE,"TMRSAMPLE";#N/A,#N/A,TRUE,"OPS";#N/A,#N/A,TRUE,"TMR"}</definedName>
    <definedName name="JIKSNDJI" hidden="1">{#N/A,#N/A,TRUE,"TMRSAMPLE";#N/A,#N/A,TRUE,"OPS";#N/A,#N/A,TRUE,"TMR"}</definedName>
    <definedName name="JIKSNDJI_1" hidden="1">{#N/A,#N/A,TRUE,"TMRSAMPLE";#N/A,#N/A,TRUE,"OPS";#N/A,#N/A,TRUE,"TMR"}</definedName>
    <definedName name="jit_gsm" hidden="1">#REF!</definedName>
    <definedName name="JJ_control" hidden="1">{"'August 2000'!$A$1:$J$101"}</definedName>
    <definedName name="jjh"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JKHJHJ" hidden="1">#REF!</definedName>
    <definedName name="JKIJ" hidden="1">{#N/A,#N/A,TRUE,"TMRSAMPLE";#N/A,#N/A,TRUE,"OPS";#N/A,#N/A,TRUE,"TMR"}</definedName>
    <definedName name="JKIJ_1" hidden="1">{#N/A,#N/A,TRUE,"TMRSAMPLE";#N/A,#N/A,TRUE,"OPS";#N/A,#N/A,TRUE,"TMR"}</definedName>
    <definedName name="JKIJYUHGH" hidden="1">{#N/A,#N/A,TRUE,"TMRSAMPLE";#N/A,#N/A,TRUE,"OPS";#N/A,#N/A,TRUE,"TMR"}</definedName>
    <definedName name="JKIJYUHGH_1" hidden="1">{#N/A,#N/A,TRUE,"TMRSAMPLE";#N/A,#N/A,TRUE,"OPS";#N/A,#N/A,TRUE,"TMR"}</definedName>
    <definedName name="jkj" hidden="1">{"mult96",#N/A,FALSE,"PETCOMP";"est96",#N/A,FALSE,"PETCOMP";"mult95",#N/A,FALSE,"PETCOMP";"est95",#N/A,FALSE,"PETCOMP";"multltm",#N/A,FALSE,"PETCOMP";"resultltm",#N/A,FALSE,"PETCOMP"}</definedName>
    <definedName name="jkj_1" hidden="1">{"mult96",#N/A,FALSE,"PETCOMP";"est96",#N/A,FALSE,"PETCOMP";"mult95",#N/A,FALSE,"PETCOMP";"est95",#N/A,FALSE,"PETCOMP";"multltm",#N/A,FALSE,"PETCOMP";"resultltm",#N/A,FALSE,"PETCOMP"}</definedName>
    <definedName name="JSIKDJEU" hidden="1">{#N/A,#N/A,TRUE,"TMRSAMPLE";#N/A,#N/A,TRUE,"OPS";#N/A,#N/A,TRUE,"TMR"}</definedName>
    <definedName name="JSIKDJEU_1" hidden="1">{#N/A,#N/A,TRUE,"TMRSAMPLE";#N/A,#N/A,TRUE,"OPS";#N/A,#N/A,TRUE,"TMR"}</definedName>
    <definedName name="ＪＳＫＤＪＤＬＫ" hidden="1">{#N/A,#N/A,TRUE,"TMRSAMPLE";#N/A,#N/A,TRUE,"OPS";#N/A,#N/A,TRUE,"TMR"}</definedName>
    <definedName name="ＪＳＫＤＪＤＬＫ_1" hidden="1">{#N/A,#N/A,TRUE,"TMRSAMPLE";#N/A,#N/A,TRUE,"OPS";#N/A,#N/A,TRUE,"TMR"}</definedName>
    <definedName name="JSKEI" hidden="1">{#N/A,#N/A,TRUE,"TMRSAMPLE";#N/A,#N/A,TRUE,"OPS";#N/A,#N/A,TRUE,"TMR"}</definedName>
    <definedName name="JSKEI_1" hidden="1">{#N/A,#N/A,TRUE,"TMRSAMPLE";#N/A,#N/A,TRUE,"OPS";#N/A,#N/A,TRUE,"TMR"}</definedName>
    <definedName name="JSKIE" hidden="1">{#N/A,#N/A,TRUE,"TMRSAMPLE";#N/A,#N/A,TRUE,"OPS";#N/A,#N/A,TRUE,"TMR"}</definedName>
    <definedName name="JSKIE_1" hidden="1">{#N/A,#N/A,TRUE,"TMRSAMPLE";#N/A,#N/A,TRUE,"OPS";#N/A,#N/A,TRUE,"TMR"}</definedName>
    <definedName name="JSKTUHFA" hidden="1">{#N/A,#N/A,TRUE,"TMRSAMPLE";#N/A,#N/A,TRUE,"OPS";#N/A,#N/A,TRUE,"TMR"}</definedName>
    <definedName name="JSKTUHFA_1" hidden="1">{#N/A,#N/A,TRUE,"TMRSAMPLE";#N/A,#N/A,TRUE,"OPS";#N/A,#N/A,TRUE,"TMR"}</definedName>
    <definedName name="ＪＳけいＪ" hidden="1">{#N/A,#N/A,TRUE,"TMRSAMPLE";#N/A,#N/A,TRUE,"OPS";#N/A,#N/A,TRUE,"TMR"}</definedName>
    <definedName name="ＪＳけいＪ_1" hidden="1">{#N/A,#N/A,TRUE,"TMRSAMPLE";#N/A,#N/A,TRUE,"OPS";#N/A,#N/A,TRUE,"TMR"}</definedName>
    <definedName name="ＪＳけう" hidden="1">{#N/A,#N/A,TRUE,"TMRSAMPLE";#N/A,#N/A,TRUE,"OPS";#N/A,#N/A,TRUE,"TMR"}</definedName>
    <definedName name="ＪＳけう_1" hidden="1">{#N/A,#N/A,TRUE,"TMRSAMPLE";#N/A,#N/A,TRUE,"OPS";#N/A,#N/A,TRUE,"TMR"}</definedName>
    <definedName name="JUEIR" hidden="1">{#N/A,#N/A,TRUE,"TMRSAMPLE";#N/A,#N/A,TRUE,"OPS";#N/A,#N/A,TRUE,"TMR"}</definedName>
    <definedName name="JUEIR_1" hidden="1">{#N/A,#N/A,TRUE,"TMRSAMPLE";#N/A,#N/A,TRUE,"OPS";#N/A,#N/A,TRUE,"TMR"}</definedName>
    <definedName name="JUIKO" hidden="1">{#N/A,#N/A,TRUE,"TMRSAMPLE";#N/A,#N/A,TRUE,"OPS";#N/A,#N/A,TRUE,"TMR"}</definedName>
    <definedName name="JUIKO_1" hidden="1">{#N/A,#N/A,TRUE,"TMRSAMPLE";#N/A,#N/A,TRUE,"OPS";#N/A,#N/A,TRUE,"TMR"}</definedName>
    <definedName name="JUKENDSI" hidden="1">{#N/A,#N/A,TRUE,"TMRSAMPLE";#N/A,#N/A,TRUE,"OPS";#N/A,#N/A,TRUE,"TMR"}</definedName>
    <definedName name="JUKENDSI_1" hidden="1">{#N/A,#N/A,TRUE,"TMRSAMPLE";#N/A,#N/A,TRUE,"OPS";#N/A,#N/A,TRUE,"TMR"}</definedName>
    <definedName name="JUKSI" hidden="1">{#N/A,#N/A,TRUE,"TMRSAMPLE";#N/A,#N/A,TRUE,"OPS";#N/A,#N/A,TRUE,"TMR"}</definedName>
    <definedName name="JUKSI_1" hidden="1">{#N/A,#N/A,TRUE,"TMRSAMPLE";#N/A,#N/A,TRUE,"OPS";#N/A,#N/A,TRUE,"TMR"}</definedName>
    <definedName name="June04" hidden="1">#REF!</definedName>
    <definedName name="ＪすえＫどＰ" hidden="1">{#N/A,#N/A,TRUE,"TMRSAMPLE";#N/A,#N/A,TRUE,"OPS";#N/A,#N/A,TRUE,"TMR"}</definedName>
    <definedName name="ＪすえＫどＰ_1" hidden="1">{#N/A,#N/A,TRUE,"TMRSAMPLE";#N/A,#N/A,TRUE,"OPS";#N/A,#N/A,TRUE,"TMR"}</definedName>
    <definedName name="ＪづれＫ" hidden="1">{#N/A,#N/A,TRUE,"TMRSAMPLE";#N/A,#N/A,TRUE,"OPS";#N/A,#N/A,TRUE,"TMR"}</definedName>
    <definedName name="ＪづれＫ_1" hidden="1">{#N/A,#N/A,TRUE,"TMRSAMPLE";#N/A,#N/A,TRUE,"OPS";#N/A,#N/A,TRUE,"TMR"}</definedName>
    <definedName name="kamal"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kamal_1"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kasdfjhd" hidden="1">{"'Typical Costs Estimates'!$C$158:$H$161"}</definedName>
    <definedName name="KDISKSUD" hidden="1">{#N/A,#N/A,TRUE,"TMRSAMPLE";#N/A,#N/A,TRUE,"OPS";#N/A,#N/A,TRUE,"TMR"}</definedName>
    <definedName name="KDISKSUD_1" hidden="1">{#N/A,#N/A,TRUE,"TMRSAMPLE";#N/A,#N/A,TRUE,"OPS";#N/A,#N/A,TRUE,"TMR"}</definedName>
    <definedName name="ＫＤＫＨＪＪがＬ" hidden="1">{#N/A,#N/A,TRUE,"TMRSAMPLE";#N/A,#N/A,TRUE,"OPS";#N/A,#N/A,TRUE,"TMR"}</definedName>
    <definedName name="ＫＤＫＨＪＪがＬ_1" hidden="1">{#N/A,#N/A,TRUE,"TMRSAMPLE";#N/A,#N/A,TRUE,"OPS";#N/A,#N/A,TRUE,"TMR"}</definedName>
    <definedName name="ＫＤＳＨ" hidden="1">{#N/A,#N/A,TRUE,"TMRSAMPLE";#N/A,#N/A,TRUE,"OPS";#N/A,#N/A,TRUE,"TMR"}</definedName>
    <definedName name="ＫＤＳＨ_1" hidden="1">{#N/A,#N/A,TRUE,"TMRSAMPLE";#N/A,#N/A,TRUE,"OPS";#N/A,#N/A,TRUE,"TMR"}</definedName>
    <definedName name="KDSIDJUJEN" hidden="1">{#N/A,#N/A,TRUE,"TMRSAMPLE";#N/A,#N/A,TRUE,"OPS";#N/A,#N/A,TRUE,"TMR"}</definedName>
    <definedName name="KDSIDJUJEN_1" hidden="1">{#N/A,#N/A,TRUE,"TMRSAMPLE";#N/A,#N/A,TRUE,"OPS";#N/A,#N/A,TRUE,"TMR"}</definedName>
    <definedName name="KDSIOEKDI" hidden="1">{#N/A,#N/A,TRUE,"TMRSAMPLE";#N/A,#N/A,TRUE,"OPS";#N/A,#N/A,TRUE,"TMR"}</definedName>
    <definedName name="KDSIOEKDI_1" hidden="1">{#N/A,#N/A,TRUE,"TMRSAMPLE";#N/A,#N/A,TRUE,"OPS";#N/A,#N/A,TRUE,"TMR"}</definedName>
    <definedName name="KEIRK" hidden="1">{#N/A,#N/A,TRUE,"TMRSAMPLE";#N/A,#N/A,TRUE,"OPS";#N/A,#N/A,TRUE,"TMR"}</definedName>
    <definedName name="KEIRK_1" hidden="1">{#N/A,#N/A,TRUE,"TMRSAMPLE";#N/A,#N/A,TRUE,"OPS";#N/A,#N/A,TRUE,"TMR"}</definedName>
    <definedName name="KEISHJ" hidden="1">{#N/A,#N/A,TRUE,"TMRSAMPLE";#N/A,#N/A,TRUE,"OPS";#N/A,#N/A,TRUE,"TMR"}</definedName>
    <definedName name="KEISHJ_1" hidden="1">{#N/A,#N/A,TRUE,"TMRSAMPLE";#N/A,#N/A,TRUE,"OPS";#N/A,#N/A,TRUE,"TMR"}</definedName>
    <definedName name="key" hidden="1">#REF!</definedName>
    <definedName name="ＫＨＤさＧＨＨＬＧさ" hidden="1">{#N/A,#N/A,TRUE,"TMRSAMPLE";#N/A,#N/A,TRUE,"OPS";#N/A,#N/A,TRUE,"TMR"}</definedName>
    <definedName name="ＫＨＤさＧＨＨＬＧさ_1" hidden="1">{#N/A,#N/A,TRUE,"TMRSAMPLE";#N/A,#N/A,TRUE,"OPS";#N/A,#N/A,TRUE,"TMR"}</definedName>
    <definedName name="ki" hidden="1">{#N/A,#N/A,TRUE,"Cover sheet";#N/A,#N/A,TRUE,"Summary";#N/A,#N/A,TRUE,"Key Assumptions";#N/A,#N/A,TRUE,"Profit &amp; Loss";#N/A,#N/A,TRUE,"Balance Sheet";#N/A,#N/A,TRUE,"Cashflow";#N/A,#N/A,TRUE,"IRR";#N/A,#N/A,TRUE,"Ratios";#N/A,#N/A,TRUE,"Debt analysis"}</definedName>
    <definedName name="KIEIEN" hidden="1">{#N/A,#N/A,TRUE,"TMRSAMPLE";#N/A,#N/A,TRUE,"OPS";#N/A,#N/A,TRUE,"TMR"}</definedName>
    <definedName name="KIEIEN_1" hidden="1">{#N/A,#N/A,TRUE,"TMRSAMPLE";#N/A,#N/A,TRUE,"OPS";#N/A,#N/A,TRUE,"TMR"}</definedName>
    <definedName name="KIJJKIJ" hidden="1">{#N/A,#N/A,TRUE,"TMRSAMPLE";#N/A,#N/A,TRUE,"OPS";#N/A,#N/A,TRUE,"TMR"}</definedName>
    <definedName name="KIJJKIJ_1" hidden="1">{#N/A,#N/A,TRUE,"TMRSAMPLE";#N/A,#N/A,TRUE,"OPS";#N/A,#N/A,TRUE,"TMR"}</definedName>
    <definedName name="KIJKIJ" hidden="1">{#N/A,#N/A,TRUE,"TMRSAMPLE";#N/A,#N/A,TRUE,"OPS";#N/A,#N/A,TRUE,"TMR"}</definedName>
    <definedName name="KIJKIJ_1" hidden="1">{#N/A,#N/A,TRUE,"TMRSAMPLE";#N/A,#N/A,TRUE,"OPS";#N/A,#N/A,TRUE,"TMR"}</definedName>
    <definedName name="KIJNHJU" hidden="1">{#N/A,#N/A,TRUE,"TMRSAMPLE";#N/A,#N/A,TRUE,"OPS";#N/A,#N/A,TRUE,"TMR"}</definedName>
    <definedName name="KIJNHJU_1" hidden="1">{#N/A,#N/A,TRUE,"TMRSAMPLE";#N/A,#N/A,TRUE,"OPS";#N/A,#N/A,TRUE,"TMR"}</definedName>
    <definedName name="KINJUHK" hidden="1">{#N/A,#N/A,TRUE,"TMRSAMPLE";#N/A,#N/A,TRUE,"OPS";#N/A,#N/A,TRUE,"TMR"}</definedName>
    <definedName name="KINJUHK_1" hidden="1">{#N/A,#N/A,TRUE,"TMRSAMPLE";#N/A,#N/A,TRUE,"OPS";#N/A,#N/A,TRUE,"TMR"}</definedName>
    <definedName name="KIRJFH" hidden="1">{#N/A,#N/A,TRUE,"TMRSAMPLE";#N/A,#N/A,TRUE,"OPS";#N/A,#N/A,TRUE,"TMR"}</definedName>
    <definedName name="KIRJFH_1" hidden="1">{#N/A,#N/A,TRUE,"TMRSAMPLE";#N/A,#N/A,TRUE,"OPS";#N/A,#N/A,TRUE,"TMR"}</definedName>
    <definedName name="KISJDHRU" hidden="1">{#N/A,#N/A,TRUE,"TMRSAMPLE";#N/A,#N/A,TRUE,"OPS";#N/A,#N/A,TRUE,"TMR"}</definedName>
    <definedName name="KISJDHRU_1" hidden="1">{#N/A,#N/A,TRUE,"TMRSAMPLE";#N/A,#N/A,TRUE,"OPS";#N/A,#N/A,TRUE,"TMR"}</definedName>
    <definedName name="KISKS" hidden="1">{#N/A,#N/A,TRUE,"TMRSAMPLE";#N/A,#N/A,TRUE,"OPS";#N/A,#N/A,TRUE,"TMR"}</definedName>
    <definedName name="KISKS_1" hidden="1">{#N/A,#N/A,TRUE,"TMRSAMPLE";#N/A,#N/A,TRUE,"OPS";#N/A,#N/A,TRUE,"TMR"}</definedName>
    <definedName name="KISKSJDU" hidden="1">{#N/A,#N/A,TRUE,"TMRSAMPLE";#N/A,#N/A,TRUE,"OPS";#N/A,#N/A,TRUE,"TMR"}</definedName>
    <definedName name="KISKSJDU_1" hidden="1">{#N/A,#N/A,TRUE,"TMRSAMPLE";#N/A,#N/A,TRUE,"OPS";#N/A,#N/A,TRUE,"TMR"}</definedName>
    <definedName name="KISKSUJR" hidden="1">{#N/A,#N/A,TRUE,"TMRSAMPLE";#N/A,#N/A,TRUE,"OPS";#N/A,#N/A,TRUE,"TMR"}</definedName>
    <definedName name="KISKSUJR_1" hidden="1">{#N/A,#N/A,TRUE,"TMRSAMPLE";#N/A,#N/A,TRUE,"OPS";#N/A,#N/A,TRUE,"TMR"}</definedName>
    <definedName name="KISMDJFDK" hidden="1">{#N/A,#N/A,TRUE,"TMRSAMPLE";#N/A,#N/A,TRUE,"OPS";#N/A,#N/A,TRUE,"TMR"}</definedName>
    <definedName name="KISMDJFDK_1" hidden="1">{#N/A,#N/A,TRUE,"TMRSAMPLE";#N/A,#N/A,TRUE,"OPS";#N/A,#N/A,TRUE,"TMR"}</definedName>
    <definedName name="KJDJDSKSI" hidden="1">{#N/A,#N/A,TRUE,"TMRSAMPLE";#N/A,#N/A,TRUE,"OPS";#N/A,#N/A,TRUE,"TMR"}</definedName>
    <definedName name="KJDJDSKSI_1" hidden="1">{#N/A,#N/A,TRUE,"TMRSAMPLE";#N/A,#N/A,TRUE,"OPS";#N/A,#N/A,TRUE,"TMR"}</definedName>
    <definedName name="KJIJ" hidden="1">{#N/A,#N/A,TRUE,"TMRSAMPLE";#N/A,#N/A,TRUE,"OPS";#N/A,#N/A,TRUE,"TMR"}</definedName>
    <definedName name="KJIJ_1" hidden="1">{#N/A,#N/A,TRUE,"TMRSAMPLE";#N/A,#N/A,TRUE,"OPS";#N/A,#N/A,TRUE,"TMR"}</definedName>
    <definedName name="kjksdjfjdhfd" hidden="1">{#N/A,#N/A,TRUE,"TITLE";#N/A,#N/A,TRUE,"MKT Cellular Subs";#N/A,#N/A,TRUE,"Cellular sub ";#N/A,#N/A,TRUE,"P&amp;L - Cell";#N/A,#N/A,TRUE,"Rev &amp; Usage assump - Cell";#N/A,#N/A,TRUE,"Cost -  Cellular";"cellular",#N/A,TRUE,"Capex "}</definedName>
    <definedName name="kjksdjfjdhfd_1" hidden="1">{#N/A,#N/A,TRUE,"TITLE";#N/A,#N/A,TRUE,"MKT Cellular Subs";#N/A,#N/A,TRUE,"Cellular sub ";#N/A,#N/A,TRUE,"P&amp;L - Cell";#N/A,#N/A,TRUE,"Rev &amp; Usage assump - Cell";#N/A,#N/A,TRUE,"Cost -  Cellular";"cellular",#N/A,TRUE,"Capex "}</definedName>
    <definedName name="KJUHK" hidden="1">{#N/A,#N/A,TRUE,"TMRSAMPLE";#N/A,#N/A,TRUE,"OPS";#N/A,#N/A,TRUE,"TMR"}</definedName>
    <definedName name="KJUHK_1" hidden="1">{#N/A,#N/A,TRUE,"TMRSAMPLE";#N/A,#N/A,TRUE,"OPS";#N/A,#N/A,TRUE,"TMR"}</definedName>
    <definedName name="kk"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kk_1"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kkkkkkk"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kkkkkkkkkkkkkkkkkk" hidden="1">{#N/A,#N/A,TRUE,"TMRSAMPLE";#N/A,#N/A,TRUE,"OPS";#N/A,#N/A,TRUE,"TMR"}</definedName>
    <definedName name="kkkkkkkkkkkkkkkkkk_1" hidden="1">{#N/A,#N/A,TRUE,"TMRSAMPLE";#N/A,#N/A,TRUE,"OPS";#N/A,#N/A,TRUE,"TMR"}</definedName>
    <definedName name="KL" hidden="1">{#N/A,#N/A,FALSE,"Status of Projects";#N/A,#N/A,FALSE,"CEA-TEC";#N/A,#N/A,FALSE,"U-Constr.";#N/A,#N/A,FALSE,"summary";#N/A,#N/A,FALSE,"PPP-3 yrs"}</definedName>
    <definedName name="KLJKJK" hidden="1">#REF!</definedName>
    <definedName name="KLKDSI" hidden="1">{#N/A,#N/A,TRUE,"TMRSAMPLE";#N/A,#N/A,TRUE,"OPS";#N/A,#N/A,TRUE,"TMR"}</definedName>
    <definedName name="KLKDSI_1" hidden="1">{#N/A,#N/A,TRUE,"TMRSAMPLE";#N/A,#N/A,TRUE,"OPS";#N/A,#N/A,TRUE,"TMR"}</definedName>
    <definedName name="KLKK" hidden="1">{#N/A,#N/A,FALSE,"OSBL"}</definedName>
    <definedName name="kllllllll" hidden="1">#REF!</definedName>
    <definedName name="KNKKNJKH" hidden="1">#REF!</definedName>
    <definedName name="kok" hidden="1">#REF!</definedName>
    <definedName name="ko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KRL585.025" hidden="1">{#N/A,#N/A,FALSE,"QTY STAT";#N/A,#N/A,FALSE,"QTY STAT"}</definedName>
    <definedName name="KSIDJDMF" hidden="1">{#N/A,#N/A,TRUE,"TMRSAMPLE";#N/A,#N/A,TRUE,"OPS";#N/A,#N/A,TRUE,"TMR"}</definedName>
    <definedName name="KSIDJDMF_1" hidden="1">{#N/A,#N/A,TRUE,"TMRSAMPLE";#N/A,#N/A,TRUE,"OPS";#N/A,#N/A,TRUE,"TMR"}</definedName>
    <definedName name="KSIDJFMK" hidden="1">{#N/A,#N/A,TRUE,"TMRSAMPLE";#N/A,#N/A,TRUE,"OPS";#N/A,#N/A,TRUE,"TMR"}</definedName>
    <definedName name="KSIDJFMK_1" hidden="1">{#N/A,#N/A,TRUE,"TMRSAMPLE";#N/A,#N/A,TRUE,"OPS";#N/A,#N/A,TRUE,"TMR"}</definedName>
    <definedName name="ＫＳＪＦＤＨＦＤＮ" hidden="1">{#N/A,#N/A,TRUE,"TMRSAMPLE";#N/A,#N/A,TRUE,"OPS";#N/A,#N/A,TRUE,"TMR"}</definedName>
    <definedName name="ＫＳＪＦＤＨＦＤＮ_1" hidden="1">{#N/A,#N/A,TRUE,"TMRSAMPLE";#N/A,#N/A,TRUE,"OPS";#N/A,#N/A,TRUE,"TMR"}</definedName>
    <definedName name="KSJN" hidden="1">{#N/A,#N/A,TRUE,"TMRSAMPLE";#N/A,#N/A,TRUE,"OPS";#N/A,#N/A,TRUE,"TMR"}</definedName>
    <definedName name="KSJN_1" hidden="1">{#N/A,#N/A,TRUE,"TMRSAMPLE";#N/A,#N/A,TRUE,"OPS";#N/A,#N/A,TRUE,"TMR"}</definedName>
    <definedName name="ＫＳＪぢ" hidden="1">{#N/A,#N/A,TRUE,"TMRSAMPLE";#N/A,#N/A,TRUE,"OPS";#N/A,#N/A,TRUE,"TMR"}</definedName>
    <definedName name="ＫＳＪぢ_1" hidden="1">{#N/A,#N/A,TRUE,"TMRSAMPLE";#N/A,#N/A,TRUE,"OPS";#N/A,#N/A,TRUE,"TMR"}</definedName>
    <definedName name="kskk" hidden="1">{#N/A,#N/A,FALSE,"COVER.XLS";#N/A,#N/A,FALSE,"RACT1.XLS";#N/A,#N/A,FALSE,"RACT2.XLS";#N/A,#N/A,FALSE,"ECCMP";#N/A,#N/A,FALSE,"WELDER.XLS"}</definedName>
    <definedName name="ＫＳＬＳＬＫＤＫＦＪ" hidden="1">{#N/A,#N/A,TRUE,"TMRSAMPLE";#N/A,#N/A,TRUE,"OPS";#N/A,#N/A,TRUE,"TMR"}</definedName>
    <definedName name="ＫＳＬＳＬＫＤＫＦＪ_1" hidden="1">{#N/A,#N/A,TRUE,"TMRSAMPLE";#N/A,#N/A,TRUE,"OPS";#N/A,#N/A,TRUE,"TMR"}</definedName>
    <definedName name="kvs" hidden="1">{#N/A,#N/A,FALSE,"COVER1.XLS ";#N/A,#N/A,FALSE,"RACT1.XLS";#N/A,#N/A,FALSE,"RACT2.XLS";#N/A,#N/A,FALSE,"ECCMP";#N/A,#N/A,FALSE,"WELDER.XLS"}</definedName>
    <definedName name="ＫぉいＰ" hidden="1">{#N/A,#N/A,TRUE,"TMRSAMPLE";#N/A,#N/A,TRUE,"OPS";#N/A,#N/A,TRUE,"TMR"}</definedName>
    <definedName name="ＫぉいＰ_1" hidden="1">{#N/A,#N/A,TRUE,"TMRSAMPLE";#N/A,#N/A,TRUE,"OPS";#N/A,#N/A,TRUE,"TMR"}</definedName>
    <definedName name="laklskjkdjfdjshfjdshfqowqoiewiurweiu" hidden="1">{"qchm_dcf",#N/A,FALSE,"QCHMDCF2";"qchm_terminal",#N/A,FALSE,"QCHMDCF2"}</definedName>
    <definedName name="laklskjkdjfdjshfjdshfqowqoiewiurweiu_1" hidden="1">{"qchm_dcf",#N/A,FALSE,"QCHMDCF2";"qchm_terminal",#N/A,FALSE,"QCHMDCF2"}</definedName>
    <definedName name="lakwoiroitetieruturtruyturtyur" hidden="1">{TRUE,TRUE,-1.25,-15.5,456.75,279.75,FALSE,FALSE,TRUE,TRUE,0,1,18,1,199,6,3,4,TRUE,TRUE,3,TRUE,1,TRUE,100,"Swvu.cash.","ACwvu.cash.",1,FALSE,FALSE,0.511811023622047,0.511811023622047,0.511811023622047,0.511811023622047,1,"","",FALSE,FALSE,FALSE,FALSE,1,#N/A,1,1,#DIV/0!,FALSE,"Rwvu.cash.",#N/A,FALSE,FALSE}</definedName>
    <definedName name="lakwoiroitetieruturtruyturtyur_1" hidden="1">{TRUE,TRUE,-1.25,-15.5,456.75,279.75,FALSE,FALSE,TRUE,TRUE,0,1,18,1,199,6,3,4,TRUE,TRUE,3,TRUE,1,TRUE,100,"Swvu.cash.","ACwvu.cash.",1,FALSE,FALSE,0.511811023622047,0.511811023622047,0.511811023622047,0.511811023622047,1,"","",FALSE,FALSE,FALSE,FALSE,1,#N/A,1,1,#DIV/0!,FALSE,"Rwvu.cash.",#N/A,FALSE,FALSE}</definedName>
    <definedName name="lan" hidden="1">{#N/A,#N/A,TRUE,"BT M200 da 10x20"}</definedName>
    <definedName name="LBL" hidden="1">[39]SALES!#REF!</definedName>
    <definedName name="LDKEHUJ" hidden="1">{"'Sheet1'!$L$16"}</definedName>
    <definedName name="ＬＤさＪＦＪＬ" hidden="1">{#N/A,#N/A,TRUE,"TMRSAMPLE";#N/A,#N/A,TRUE,"OPS";#N/A,#N/A,TRUE,"TMR"}</definedName>
    <definedName name="ＬＤさＪＦＪＬ_1" hidden="1">{#N/A,#N/A,TRUE,"TMRSAMPLE";#N/A,#N/A,TRUE,"OPS";#N/A,#N/A,TRUE,"TMR"}</definedName>
    <definedName name="limcount" hidden="1">1</definedName>
    <definedName name="ListOffset" hidden="1">1</definedName>
    <definedName name="LJLJJ" hidden="1">{#N/A,#N/A,FALSE,"FREE"}</definedName>
    <definedName name="lk"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lkjhgfdsa" hidden="1">{"adj95mult",#N/A,FALSE,"COMPCO";"adj95est",#N/A,FALSE,"COMPCO"}</definedName>
    <definedName name="lkjhgfdsa_1" hidden="1">{"adj95mult",#N/A,FALSE,"COMPCO";"adj95est",#N/A,FALSE,"COMPCO"}</definedName>
    <definedName name="lkjkjhgffdd" hidden="1">{"adj95mult",#N/A,FALSE,"COMPCO";"adj95est",#N/A,FALSE,"COMPCO"}</definedName>
    <definedName name="lkjkjhgffdd_1" hidden="1">{"adj95mult",#N/A,FALSE,"COMPCO";"adj95est",#N/A,FALSE,"COMPCO"}</definedName>
    <definedName name="lkjkjhggffddssa" hidden="1">{"EVA",#N/A,FALSE,"EVA";"WACC",#N/A,FALSE,"WACC"}</definedName>
    <definedName name="lkjkjhggffddssa_1" hidden="1">{"EVA",#N/A,FALSE,"EVA";"WACC",#N/A,FALSE,"WACC"}</definedName>
    <definedName name="ＬＫＪＬＪＬＮ" hidden="1">{#N/A,#N/A,TRUE,"TMRSAMPLE";#N/A,#N/A,TRUE,"OPS";#N/A,#N/A,TRUE,"TMR"}</definedName>
    <definedName name="ＬＫＪＬＪＬＮ_1" hidden="1">{#N/A,#N/A,TRUE,"TMRSAMPLE";#N/A,#N/A,TRUE,"OPS";#N/A,#N/A,TRUE,"TMR"}</definedName>
    <definedName name="lkkjjhhhhggffddssasa" hidden="1">{"targetdcf",#N/A,FALSE,"Merger consequences";"TARGETASSU",#N/A,FALSE,"Merger consequences";"TERMINAL VALUE",#N/A,FALSE,"Merger consequences"}</definedName>
    <definedName name="lkkjjhhhhggffddssasa_1" hidden="1">{"targetdcf",#N/A,FALSE,"Merger consequences";"TARGETASSU",#N/A,FALSE,"Merger consequences";"TERMINAL VALUE",#N/A,FALSE,"Merger consequences"}</definedName>
    <definedName name="lkljjj" hidden="1">[4]損益分岐点!#REF!</definedName>
    <definedName name="lksdsdkjfjdfjdfghjfg" hidden="1">{"mult96",#N/A,FALSE,"PETCOMP";"est96",#N/A,FALSE,"PETCOMP";"mult95",#N/A,FALSE,"PETCOMP";"est95",#N/A,FALSE,"PETCOMP";"multltm",#N/A,FALSE,"PETCOMP";"resultltm",#N/A,FALSE,"PETCOMP"}</definedName>
    <definedName name="lksdsdkjfjdfjdfghjfg_1" hidden="1">{"mult96",#N/A,FALSE,"PETCOMP";"est96",#N/A,FALSE,"PETCOMP";"mult95",#N/A,FALSE,"PETCOMP";"est95",#N/A,FALSE,"PETCOMP";"multltm",#N/A,FALSE,"PETCOMP";"resultltm",#N/A,FALSE,"PETCOMP"}</definedName>
    <definedName name="ll" hidden="1">{#N/A,#N/A,TRUE,"Cover sheet";#N/A,#N/A,TRUE,"Summary";#N/A,#N/A,TRUE,"Key Assumptions";#N/A,#N/A,TRUE,"Profit &amp; Loss";#N/A,#N/A,TRUE,"Balance Sheet";#N/A,#N/A,TRUE,"Cashflow";#N/A,#N/A,TRUE,"IRR";#N/A,#N/A,TRUE,"Ratios";#N/A,#N/A,TRUE,"Debt analysis"}</definedName>
    <definedName name="LL_control" hidden="1">{"'August 2000'!$A$1:$J$101"}</definedName>
    <definedName name="lll"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LLLL" hidden="1">{"PLANT BREAKUP",#N/A,FALSE,"E"}</definedName>
    <definedName name="llllll" hidden="1">{#N/A,#N/A,TRUE,"TMRSAMPLE";#N/A,#N/A,TRUE,"OPS";#N/A,#N/A,TRUE,"TMR"}</definedName>
    <definedName name="llllll_1" hidden="1">{#N/A,#N/A,TRUE,"TMRSAMPLE";#N/A,#N/A,TRUE,"OPS";#N/A,#N/A,TRUE,"TMR"}</definedName>
    <definedName name="llllllllll" hidden="1">{#N/A,#N/A,TRUE,"TMRSAMPLE";#N/A,#N/A,TRUE,"OPS";#N/A,#N/A,TRUE,"TMR"}</definedName>
    <definedName name="llllllllll_1" hidden="1">{#N/A,#N/A,TRUE,"TMRSAMPLE";#N/A,#N/A,TRUE,"OPS";#N/A,#N/A,TRUE,"TMR"}</definedName>
    <definedName name="lskdlaskfsdjfkdsjfkjfdkfjkdf" hidden="1">{"rts",#N/A,TRUE,"TITLE";#N/A,#N/A,TRUE,"P&amp;L - RTS";#N/A,#N/A,TRUE,"RTS biz";#N/A,#N/A,TRUE,"Cost - RTS";"RTS",#N/A,TRUE,"Capex "}</definedName>
    <definedName name="lskdlaskfsdjfkdsjfkjfdkfjkdf_1" hidden="1">{"rts",#N/A,TRUE,"TITLE";#N/A,#N/A,TRUE,"P&amp;L - RTS";#N/A,#N/A,TRUE,"RTS biz";#N/A,#N/A,TRUE,"Cost - RTS";"RTS",#N/A,TRUE,"Capex "}</definedName>
    <definedName name="lskskdjfjdfjdghjdfj" hidden="1">{TRUE,TRUE,-1.25,-15.5,456.75,279.75,FALSE,FALSE,TRUE,TRUE,0,1,18,1,199,6,3,4,TRUE,TRUE,3,TRUE,1,TRUE,100,"Swvu.cash.","ACwvu.cash.",1,FALSE,FALSE,0.511811023622047,0.511811023622047,0.511811023622047,0.511811023622047,1,"","",FALSE,FALSE,FALSE,FALSE,1,#N/A,1,1,#DIV/0!,FALSE,"Rwvu.cash.",#N/A,FALSE,FALSE}</definedName>
    <definedName name="lskskdjfjdfjdghjdfj_1" hidden="1">{TRUE,TRUE,-1.25,-15.5,456.75,279.75,FALSE,FALSE,TRUE,TRUE,0,1,18,1,199,6,3,4,TRUE,TRUE,3,TRUE,1,TRUE,100,"Swvu.cash.","ACwvu.cash.",1,FALSE,FALSE,0.511811023622047,0.511811023622047,0.511811023622047,0.511811023622047,1,"","",FALSE,FALSE,FALSE,FALSE,1,#N/A,1,1,#DIV/0!,FALSE,"Rwvu.cash.",#N/A,FALSE,FALSE}</definedName>
    <definedName name="Ｌき" hidden="1">{#N/A,#N/A,TRUE,"TMRSAMPLE";#N/A,#N/A,TRUE,"OPS";#N/A,#N/A,TRUE,"TMR"}</definedName>
    <definedName name="Ｌき_1" hidden="1">{#N/A,#N/A,TRUE,"TMRSAMPLE";#N/A,#N/A,TRUE,"OPS";#N/A,#N/A,TRUE,"TMR"}</definedName>
    <definedName name="ＬさＦじょい" hidden="1">{#N/A,#N/A,TRUE,"TMRSAMPLE";#N/A,#N/A,TRUE,"OPS";#N/A,#N/A,TRUE,"TMR"}</definedName>
    <definedName name="ＬさＦじょい_1" hidden="1">{#N/A,#N/A,TRUE,"TMRSAMPLE";#N/A,#N/A,TRUE,"OPS";#N/A,#N/A,TRUE,"TMR"}</definedName>
    <definedName name="MasterCheck" hidden="1">#REF!</definedName>
    <definedName name="mb_inputLocation" hidden="1">#REF!</definedName>
    <definedName name="MBMBNBN" hidden="1">#REF!</definedName>
    <definedName name="MCBDB" hidden="1">{#N/A,#N/A,FALSE,"mpph1";#N/A,#N/A,FALSE,"mpmseb";#N/A,#N/A,FALSE,"mpph2"}</definedName>
    <definedName name="m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md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MHGMGH" hidden="1">{#N/A,#N/A,FALSE,"ISBL"}</definedName>
    <definedName name="mhjj" hidden="1">{"'Bill No. 7'!$A$1:$G$32"}</definedName>
    <definedName name="misgroup" hidden="1">[30]GROUPING!$B$440:$B$1029</definedName>
    <definedName name="miuh"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mm" hidden="1">{"adj95mult",#N/A,FALSE,"COMPCO";"adj95est",#N/A,FALSE,"COMPCO"}</definedName>
    <definedName name="mm_1" hidden="1">{"adj95mult",#N/A,FALSE,"COMPCO";"adj95est",#N/A,FALSE,"COMPCO"}</definedName>
    <definedName name="mmm"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mmmm" hidden="1">{"'I-1 and I-2'!$A$1:$G$190"}</definedName>
    <definedName name="monthly" hidden="1">{#N/A,#N/A,FALSE,"Status of Projects";#N/A,#N/A,FALSE,"CEA-TEC";#N/A,#N/A,FALSE,"U-Constr.";#N/A,#N/A,FALSE,"summary";#N/A,#N/A,FALSE,"PPP-3 yrs"}</definedName>
    <definedName name="MS_HTML_Control" hidden="1">{"'Sheet1'!$A$1:$G$156","'Sheet1'!$C$7"}</definedName>
    <definedName name="MYUJTG" hidden="1">{#N/A,#N/A,FALSE,"EW"}</definedName>
    <definedName name="na"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NAME" hidden="1">{"mult96",#N/A,FALSE,"PETCOMP";"est96",#N/A,FALSE,"PETCOMP";"mult95",#N/A,FALSE,"PETCOMP";"est95",#N/A,FALSE,"PETCOMP";"multltm",#N/A,FALSE,"PETCOMP";"resultltm",#N/A,FALSE,"PETCOMP"}</definedName>
    <definedName name="NAME_1" hidden="1">{"mult96",#N/A,FALSE,"PETCOMP";"est96",#N/A,FALSE,"PETCOMP";"mult95",#N/A,FALSE,"PETCOMP";"est95",#N/A,FALSE,"PETCOMP";"multltm",#N/A,FALSE,"PETCOMP";"resultltm",#N/A,FALSE,"PETCOMP"}</definedName>
    <definedName name="name1" hidden="1">#REF!,#REF!,#REF!,#REF!,#REF!,#REF!,#REF!,#REF!,#REF!,#REF!,#REF!,#REF!,#REF!,#REF!,#REF!,#REF!</definedName>
    <definedName name="name2" hidden="1">#REF!,#REF!,#REF!,#REF!,#REF!,#REF!,#REF!,#REF!,#REF!,#REF!,#REF!,#REF!,#REF!,#REF!,#REF!,#REF!</definedName>
    <definedName name="name3" hidden="1">#REF!,#REF!,#REF!,#REF!,#REF!,#REF!,#REF!,#REF!,#REF!,#REF!,#REF!,#REF!,#REF!,#REF!,#REF!,#REF!</definedName>
    <definedName name="name4" hidden="1">#REF!,#REF!</definedName>
    <definedName name="name5" hidden="1">#REF!,#REF!,#REF!,#REF!,#REF!,#REF!,#REF!,#REF!,#REF!,#REF!,#REF!,#REF!,#REF!,#REF!,#REF!,#REF!</definedName>
    <definedName name="name7" hidden="1">#REF!,#REF!,#REF!,#REF!,#REF!,#REF!,#REF!,#REF!,#REF!,#REF!,#REF!,#REF!,#REF!,#REF!,#REF!,#REF!</definedName>
    <definedName name="name8" hidden="1">#REF!,#REF!</definedName>
    <definedName name="name9" hidden="1">#REF!,#REF!,#REF!,#REF!,#REF!</definedName>
    <definedName name="nbvgh" hidden="1">{#N/A,#N/A,FALSE,"PMTABB";#N/A,#N/A,FALSE,"PMTABB"}</definedName>
    <definedName name="ndhsshg" hidden="1">{"'August 2000'!$A$1:$J$101"}</definedName>
    <definedName name="ndtv" hidden="1">{"Graphic",#N/A,TRUE,"Graphic"}</definedName>
    <definedName name="ndtv_1" hidden="1">{"Graphic",#N/A,TRUE,"Graphic"}</definedName>
    <definedName name="Ne"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new" hidden="1">{"Graphic",#N/A,TRUE,"Graphic"}</definedName>
    <definedName name="new_1" hidden="1">{"Graphic",#N/A,TRUE,"Graphic"}</definedName>
    <definedName name="newformat" hidden="1">{"CASH FLOW",#N/A,FALSE,"A"}</definedName>
    <definedName name="NEWNA"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newname" hidden="1">{#N/A,#N/A,TRUE,"Cover sheet";#N/A,#N/A,TRUE,"INPUTS";#N/A,#N/A,TRUE,"OUTPUTS";#N/A,#N/A,TRUE,"VALUATION"}</definedName>
    <definedName name="NEW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NGFHFG" hidden="1">{#N/A,#N/A,FALSE,"PGW"}</definedName>
    <definedName name="nikhil" hidden="1">#REF!</definedName>
    <definedName name="nilesh" hidden="1">[8]CAUSTIC!#REF!</definedName>
    <definedName name="Nitin" hidden="1">'[40]Sheet3 (2)'!$A$60:$A$76</definedName>
    <definedName name="NKIJUJH" hidden="1">{#N/A,#N/A,TRUE,"TMRSAMPLE";#N/A,#N/A,TRUE,"OPS";#N/A,#N/A,TRUE,"TMR"}</definedName>
    <definedName name="NKIJUJH_1" hidden="1">{#N/A,#N/A,TRUE,"TMRSAMPLE";#N/A,#N/A,TRUE,"OPS";#N/A,#N/A,TRUE,"TMR"}</definedName>
    <definedName name="nnn" hidden="1">{"Graphic",#N/A,TRUE,"Graphic"}</definedName>
    <definedName name="nnn_1" hidden="1">{"Graphic",#N/A,TRUE,"Graphic"}</definedName>
    <definedName name="nnnn" hidden="1">#REF!</definedName>
    <definedName name="nnnnnnnnnn" hidden="1">{#N/A,#N/A,FALSE,"Status of Projects";#N/A,#N/A,FALSE,"CEA-TEC";#N/A,#N/A,FALSE,"U-Constr.";#N/A,#N/A,FALSE,"summary";#N/A,#N/A,FALSE,"PPP-3 yrs"}</definedName>
    <definedName name="nss" hidden="1">{#N/A,#N/A,FALSE,"consu_cover";#N/A,#N/A,FALSE,"consu_strategy";#N/A,#N/A,FALSE,"consu_flow";#N/A,#N/A,FALSE,"Summary_reqmt";#N/A,#N/A,FALSE,"field_ppg";#N/A,#N/A,FALSE,"ppg_shop";#N/A,#N/A,FALSE,"strl";#N/A,#N/A,FALSE,"tankages";#N/A,#N/A,FALSE,"gases"}</definedName>
    <definedName name="ny" hidden="1">{"targetdcf",#N/A,FALSE,"Merger consequences";"TARGETASSU",#N/A,FALSE,"Merger consequences";"TERMINAL VALUE",#N/A,FALSE,"Merger consequences"}</definedName>
    <definedName name="ny_1" hidden="1">{"targetdcf",#N/A,FALSE,"Merger consequences";"TARGETASSU",#N/A,FALSE,"Merger consequences";"TERMINAL VALUE",#N/A,FALSE,"Merger consequences"}</definedName>
    <definedName name="o" hidden="1">{#N/A,#N/A,FALSE,"New Depr Sch-150% DB";#N/A,#N/A,FALSE,"Cash Flows RLP";#N/A,#N/A,FALSE,"IRR";#N/A,#N/A,FALSE,"Proforma IS";#N/A,#N/A,FALSE,"Assumptions"}</definedName>
    <definedName name="o_1" hidden="1">{#N/A,#N/A,FALSE,"New Depr Sch-150% DB";#N/A,#N/A,FALSE,"Cash Flows RLP";#N/A,#N/A,FALSE,"IRR";#N/A,#N/A,FALSE,"Proforma IS";#N/A,#N/A,FALSE,"Assumptions"}</definedName>
    <definedName name="OILKULY" hidden="1">{#N/A,#N/A,FALSE,"PMTABB";#N/A,#N/A,FALSE,"PMTABB"}</definedName>
    <definedName name="oisdhfosfdo" hidden="1">{"Graphic",#N/A,TRUE,"Graphic"}</definedName>
    <definedName name="oisdhfosfdo_1" hidden="1">{"Graphic",#N/A,TRUE,"Graphic"}</definedName>
    <definedName name="oiuj"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oki"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old" hidden="1">{"'Sheet1'!$B$1:$B$2"}</definedName>
    <definedName name="olk"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one" hidden="1">{"adj95mult",#N/A,FALSE,"COMPCO";"adj95est",#N/A,FALSE,"COMPCO"}</definedName>
    <definedName name="one_1" hidden="1">{"adj95mult",#N/A,FALSE,"COMPCO";"adj95est",#N/A,FALSE,"COMPCO"}</definedName>
    <definedName name="onsolidate"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ooo" hidden="1">{"Graphic",#N/A,TRUE,"Graphic"}</definedName>
    <definedName name="ooo_1" hidden="1">{"Graphic",#N/A,TRUE,"Graphic"}</definedName>
    <definedName name="oooo" hidden="1">{#N/A,#N/A,TRUE,"Cover sheet";#N/A,#N/A,TRUE,"Summary";#N/A,#N/A,TRUE,"Key Assumptions";#N/A,#N/A,TRUE,"Profit &amp; Loss";#N/A,#N/A,TRUE,"Balance Sheet";#N/A,#N/A,TRUE,"Cashflow";#N/A,#N/A,TRUE,"IRR";#N/A,#N/A,TRUE,"Ratios";#N/A,#N/A,TRUE,"Debt analysis"}</definedName>
    <definedName name="oooooo" hidden="1">{#N/A,#N/A,TRUE,"TMRSAMPLE";#N/A,#N/A,TRUE,"OPS";#N/A,#N/A,TRUE,"TMR"}</definedName>
    <definedName name="oooooo_1" hidden="1">{#N/A,#N/A,TRUE,"TMRSAMPLE";#N/A,#N/A,TRUE,"OPS";#N/A,#N/A,TRUE,"TMR"}</definedName>
    <definedName name="oooooooooooo" hidden="1">{#N/A,#N/A,TRUE,"Cover sheet";#N/A,#N/A,TRUE,"Summary";#N/A,#N/A,TRUE,"Key Assumptions";#N/A,#N/A,TRUE,"Profit &amp; Loss";#N/A,#N/A,TRUE,"Balance Sheet";#N/A,#N/A,TRUE,"Cashflow";#N/A,#N/A,TRUE,"IRR";#N/A,#N/A,TRUE,"Ratios";#N/A,#N/A,TRUE,"Debt analysis"}</definedName>
    <definedName name="opyt" hidden="1">#REF!</definedName>
    <definedName name="OrderTable" hidden="1">#REF!</definedName>
    <definedName name="Others" hidden="1">{#N/A,#N/A,FALSE,"COVER1.XLS ";#N/A,#N/A,FALSE,"RACT1.XLS";#N/A,#N/A,FALSE,"RACT2.XLS";#N/A,#N/A,FALSE,"ECCMP";#N/A,#N/A,FALSE,"WELDER.XLS"}</definedName>
    <definedName name="p" hidden="1">#REF!</definedName>
    <definedName name="p.DCF" hidden="1">#REF!</definedName>
    <definedName name="p.DCF_Titles" hidden="1">#REF!</definedName>
    <definedName name="pakhak" hidden="1">{#N/A,#N/A,FALSE,"PMTABB";#N/A,#N/A,FALSE,"PMTABB"}</definedName>
    <definedName name="Pal_Workbook_GUID" hidden="1">"7UHF6YPQAAAPESC8TKW7DGBX"</definedName>
    <definedName name="pallav" hidden="1">{#N/A,#N/A,FALSE,"PMTABB";#N/A,#N/A,FALSE,"PMTABB"}</definedName>
    <definedName name="parse" hidden="1">#REF!</definedName>
    <definedName name="PCC" hidden="1">{"'Bill No. 7'!$A$1:$G$32"}</definedName>
    <definedName name="PEDESTAL2" hidden="1">#REF!</definedName>
    <definedName name="pitch" hidden="1">{#N/A,#N/A,TRUE,"Cover sheet";#N/A,#N/A,TRUE,"INPUTS";#N/A,#N/A,TRUE,"OUTPUTS";#N/A,#N/A,TRUE,"VALUATION"}</definedName>
    <definedName name="pkg" hidden="1">{#N/A,#N/A,TRUE,"9&amp;10";#N/A,#N/A,TRUE,"11&amp;12";#N/A,#N/A,TRUE,"13to18";#N/A,#N/A,TRUE,"19A";#N/A,#N/A,TRUE,"19B20&amp;21";#N/A,#N/A,TRUE,"22&amp;23";#N/A,#N/A,TRUE,"24";#N/A,#N/A,TRUE,"25&amp;26";#N/A,#N/A,TRUE,"27";#N/A,#N/A,TRUE,"28"}</definedName>
    <definedName name="pliu"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plmnj"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pmc" hidden="1">{#N/A,#N/A,FALSE,"PMTABB";#N/A,#N/A,FALSE,"PMTABB"}</definedName>
    <definedName name="pmcf" hidden="1">{#N/A,#N/A,FALSE,"PMTABB";#N/A,#N/A,FALSE,"PMTABB"}</definedName>
    <definedName name="poiuuyte" hidden="1">{"DCF","UPSIDE CASE",FALSE,"Sheet1";"DCF","BASE CASE",FALSE,"Sheet1";"DCF","DOWNSIDE CASE",FALSE,"Sheet1"}</definedName>
    <definedName name="poiuuyte_1" hidden="1">{"DCF","UPSIDE CASE",FALSE,"Sheet1";"DCF","BASE CASE",FALSE,"Sheet1";"DCF","DOWNSIDE CASE",FALSE,"Sheet1"}</definedName>
    <definedName name="PONL" hidden="1">{#N/A,#N/A,TRUE,"Cover sheet";#N/A,#N/A,TRUE,"INPUTS";#N/A,#N/A,TRUE,"OUTPUTS";#N/A,#N/A,TRUE,"VALUATION"}</definedName>
    <definedName name="post" hidden="1">#REF!</definedName>
    <definedName name="ppp" hidden="1">{"DCF","UPSIDE CASE",FALSE,"Sheet1";"DCF","BASE CASE",FALSE,"Sheet1";"DCF","DOWNSIDE CASE",FALSE,"Sheet1"}</definedName>
    <definedName name="ppp_1" hidden="1">{"DCF","UPSIDE CASE",FALSE,"Sheet1";"DCF","BASE CASE",FALSE,"Sheet1";"DCF","DOWNSIDE CASE",FALSE,"Sheet1"}</definedName>
    <definedName name="pppoip" hidden="1">{#N/A,#N/A,TRUE,"TMRSAMPLE";#N/A,#N/A,TRUE,"OPS";#N/A,#N/A,TRUE,"TMR"}</definedName>
    <definedName name="pppoip_1" hidden="1">{#N/A,#N/A,TRUE,"TMRSAMPLE";#N/A,#N/A,TRUE,"OPS";#N/A,#N/A,TRUE,"TMR"}</definedName>
    <definedName name="PPPP" hidden="1">{#N/A,#N/A,FALSE,"ISBL"}</definedName>
    <definedName name="pratap" hidden="1">{"'Sheet1'!$A$4386:$N$4591"}</definedName>
    <definedName name="prepay" hidden="1">{#N/A,#N/A,FALSE,"PMTABB";#N/A,#N/A,FALSE,"PMTABB"}</definedName>
    <definedName name="Pres" hidden="1">{#N/A,#N/A,TRUE,"Cover sheet";#N/A,#N/A,TRUE,"Summary";#N/A,#N/A,TRUE,"Key Assumptions";#N/A,#N/A,TRUE,"Profit &amp; Loss";#N/A,#N/A,TRUE,"Balance Sheet";#N/A,#N/A,TRUE,"Cashflow";#N/A,#N/A,TRUE,"IRR";#N/A,#N/A,TRUE,"Ratios";#N/A,#N/A,TRUE,"Debt analysis"}</definedName>
    <definedName name="PRESA" hidden="1">{#N/A,#N/A,TRUE,"Cover sheet";#N/A,#N/A,TRUE,"Summary";#N/A,#N/A,TRUE,"Key Assumptions";#N/A,#N/A,TRUE,"Profit &amp; Loss";#N/A,#N/A,TRUE,"Balance Sheet";#N/A,#N/A,TRUE,"Cashflow";#N/A,#N/A,TRUE,"IRR";#N/A,#N/A,TRUE,"Ratios";#N/A,#N/A,TRUE,"Debt analysis"}</definedName>
    <definedName name="Present" hidden="1">{#N/A,#N/A,TRUE,"Cover sheet";#N/A,#N/A,TRUE,"Summary";#N/A,#N/A,TRUE,"Key Assumptions";#N/A,#N/A,TRUE,"Profit &amp; Loss";#N/A,#N/A,TRUE,"Balance Sheet";#N/A,#N/A,TRUE,"Cashflow";#N/A,#N/A,TRUE,"IRR";#N/A,#N/A,TRUE,"Ratios";#N/A,#N/A,TRUE,"Debt analysis"}</definedName>
    <definedName name="process" hidden="1">{#N/A,#N/A,FALSE,"PMTABB";#N/A,#N/A,FALSE,"PMTABB"}</definedName>
    <definedName name="ProdForm" hidden="1">#REF!</definedName>
    <definedName name="Product" hidden="1">#REF!</definedName>
    <definedName name="Profit_Revenue" hidden="1">{"adj95mult",#N/A,FALSE,"COMPCO";"adj95est",#N/A,FALSE,"COMPCO"}</definedName>
    <definedName name="Profit_Revenue_1" hidden="1">{"adj95mult",#N/A,FALSE,"COMPCO";"adj95est",#N/A,FALSE,"COMPCO"}</definedName>
    <definedName name="ProgN" hidden="1">#REF!</definedName>
    <definedName name="prolinks_09d1cedda2664695a2ce4c32013ca750" hidden="1">#REF!</definedName>
    <definedName name="prolinks_0f4ee2c4a92241679464dd17ae79b775" hidden="1">'[41]Group financial statements'!$D$33:$L$44</definedName>
    <definedName name="prolinks_2ec803daa7d149228400a3e8e917770c" hidden="1">#REF!</definedName>
    <definedName name="prolinks_45f2073a6f6d4f4c9da4bfa8e3cb6a8a" hidden="1">#REF!</definedName>
    <definedName name="prolinks_472d582928014f07a5319097938fe05b" hidden="1">#REF!</definedName>
    <definedName name="prolinks_86a056b2815149cf85aaed9bf9e807c0" hidden="1">#REF!</definedName>
    <definedName name="prolinks_af5aca043d674d569493a5d18a35fe01" hidden="1">#REF!</definedName>
    <definedName name="prolinks_b1824d6d39334deb86481603a0db40a3" hidden="1">#REF!</definedName>
    <definedName name="prolinks_d86295881d6e4357bc604b51b80d6300" hidden="1">#REF!</definedName>
    <definedName name="prolinks_f38e60b89e3b40da81853e5659945d89" hidden="1">#REF!</definedName>
    <definedName name="ptich" hidden="1">{#N/A,#N/A,TRUE,"Cover sheet";#N/A,#N/A,TRUE,"INPUTS";#N/A,#N/A,TRUE,"OUTPUTS";#N/A,#N/A,TRUE,"VALUATION"}</definedName>
    <definedName name="PUB_UserID" hidden="1">"MAYERX"</definedName>
    <definedName name="PUMPHOUSE" hidden="1">{"CASH FLOW",#N/A,FALSE,"A"}</definedName>
    <definedName name="PXCDC" hidden="1">#REF!</definedName>
    <definedName name="q_1" hidden="1">{#N/A,#N/A,TRUE,"TMRSAMPLE";#N/A,#N/A,TRUE,"OPS";#N/A,#N/A,TRUE,"TMR"}</definedName>
    <definedName name="qa"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qaaa" hidden="1">{#N/A,#N/A,FALSE,"PMTABB";#N/A,#N/A,FALSE,"PMTABB"}</definedName>
    <definedName name="qap" hidden="1">{"'Typical Costs Estimates'!$C$158:$H$161"}</definedName>
    <definedName name="qas" hidden="1">{"VCS",#N/A,FALSE,"TARA-09";"VCS",#N/A,FALSE,"TARA-10";"VCS",#N/A,FALSE,"TARA-11"}</definedName>
    <definedName name="qc"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qgfqerg" hidden="1">{#N/A,#N/A,FALSE,"PMTABB";#N/A,#N/A,FALSE,"PMTABB"}</definedName>
    <definedName name="qq" hidden="1">{#N/A,#N/A,TRUE,"4";#N/A,#N/A,TRUE,"5";#N/A,#N/A,TRUE,"6&amp;7"}</definedName>
    <definedName name="qqfxlCalcReset" hidden="1">FALSE</definedName>
    <definedName name="qqfxlCalculateOnOpen" hidden="1">FALSE</definedName>
    <definedName name="qqfxlFullBoth" hidden="1">TRUE</definedName>
    <definedName name="qqfxlManualBoth" hidden="1">TRUE</definedName>
    <definedName name="qqfxlSheetsBoth" hidden="1">TRUE</definedName>
    <definedName name="QQQQ" hidden="1">{#N/A,#N/A,FALSE,"EW"}</definedName>
    <definedName name="qt" hidden="1">{"'Sheet1'!$L$16"}</definedName>
    <definedName name="qw" hidden="1">[4]損益分岐点!#REF!</definedName>
    <definedName name="QWE_1" hidden="1">{#N/A,#N/A,TRUE,"TMRSAMPLE";#N/A,#N/A,TRUE,"OPS";#N/A,#N/A,TRUE,"TMR"}</definedName>
    <definedName name="qwef" hidden="1">{#N/A,#N/A,FALSE,"EW"}</definedName>
    <definedName name="QWER" hidden="1">{#N/A,#N/A,FALSE,"SUMMARY";#N/A,#N/A,FALSE,"SUMMARY"}</definedName>
    <definedName name="qwert" hidden="1">{"rcc",#N/A,FALSE,"TARA-09";"rcc",#N/A,FALSE,"TARA-10";"rcc",#N/A,FALSE,"TARA-11"}</definedName>
    <definedName name="qwnmxvnxnv" hidden="1">{"EVA",#N/A,FALSE,"EVA";"WACC",#N/A,FALSE,"WACC"}</definedName>
    <definedName name="qwnmxvnxnv_1" hidden="1">{"EVA",#N/A,FALSE,"EVA";"WACC",#N/A,FALSE,"WACC"}</definedName>
    <definedName name="r.CashFlow" hidden="1">#REF!</definedName>
    <definedName name="r.Leverage" hidden="1">#REF!</definedName>
    <definedName name="r.Liquidity" hidden="1">#REF!</definedName>
    <definedName name="r.Market" hidden="1">#REF!</definedName>
    <definedName name="r.Profitability" hidden="1">#REF!</definedName>
    <definedName name="r.Summary" hidden="1">#REF!</definedName>
    <definedName name="raaa" hidden="1">{"'Sheet1'!$A$4386:$N$4591"}</definedName>
    <definedName name="RAHUL" hidden="1">#REF!</definedName>
    <definedName name="Raj" hidden="1">{"'Sheet1'!$A$4386:$N$4591"}</definedName>
    <definedName name="rama" hidden="1">{"'August 2000'!$A$1:$J$101"}</definedName>
    <definedName name="rate_diff" hidden="1">{"PLANNING",#N/A,FALSE,"A"}</definedName>
    <definedName name="RCArea" hidden="1">#REF!</definedName>
    <definedName name="r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RDN" hidden="1">{#N/A,#N/A,FALSE,"COVER.XLS";#N/A,#N/A,FALSE,"RACT1.XLS";#N/A,#N/A,FALSE,"RACT2.XLS";#N/A,#N/A,FALSE,"ECCMP";#N/A,#N/A,FALSE,"WELDER.XLS"}</definedName>
    <definedName name="rd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re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refg" hidden="1">{#N/A,#N/A,TRUE,"Cover sheet";#N/A,#N/A,TRUE,"INPUTS";#N/A,#N/A,TRUE,"OUTPUTS";#N/A,#N/A,TRUE,"VALUATION"}</definedName>
    <definedName name="repo1" hidden="1">{#N/A,#N/A,FALSE,"8"}</definedName>
    <definedName name="res_sum" hidden="1">{#N/A,#N/A,FALSE,"COVER1.XLS ";#N/A,#N/A,FALSE,"RACT1.XLS";#N/A,#N/A,FALSE,"RACT2.XLS";#N/A,#N/A,FALSE,"ECCMP";#N/A,#N/A,FALSE,"WELDER.XLS"}</definedName>
    <definedName name="Rev" hidden="1">{"turnover",#N/A,FALSE;"profits",#N/A,FALSE;"cash",#N/A,FALSE}</definedName>
    <definedName name="Rev_1" hidden="1">{"turnover",#N/A,FALSE;"profits",#N/A,FALSE;"cash",#N/A,FALSE}</definedName>
    <definedName name="Revenue" hidden="1">{"Graphic",#N/A,TRUE,"Graphic"}</definedName>
    <definedName name="Revenue_1" hidden="1">{"Graphic",#N/A,TRUE,"Graphic"}</definedName>
    <definedName name="Revenue_24x7" hidden="1">{"Graphic",#N/A,TRUE,"Graphic"}</definedName>
    <definedName name="Revenue_24x7_1" hidden="1">{"Graphic",#N/A,TRUE,"Graphic"}</definedName>
    <definedName name="Revenue_Base" hidden="1">{"adj95mult",#N/A,FALSE,"COMPCO";"adj95est",#N/A,FALSE,"COMPCO"}</definedName>
    <definedName name="Revenue_Base_1" hidden="1">{"adj95mult",#N/A,FALSE,"COMPCO";"adj95est",#N/A,FALSE,"COMPCO"}</definedName>
    <definedName name="rgegerg"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rgergeger" hidden="1">{#N/A,#N/A,FALSE,"PGW"}</definedName>
    <definedName name="rh" hidden="1">{#N/A,#N/A,FALSE,"FREE"}</definedName>
    <definedName name="rhw" hidden="1">{#N/A,#N/A,FALSE,"FREE"}</definedName>
    <definedName name="rhwr"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2</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KRI" hidden="1">{#N/A,#N/A,TRUE,"TMRSAMPLE";#N/A,#N/A,TRUE,"OPS";#N/A,#N/A,TRUE,"TMR"}</definedName>
    <definedName name="RKRI_1" hidden="1">{#N/A,#N/A,TRUE,"TMRSAMPLE";#N/A,#N/A,TRUE,"OPS";#N/A,#N/A,TRUE,"TMR"}</definedName>
    <definedName name="rre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rrrtree" hidden="1">#REF!</definedName>
    <definedName name="rt" hidden="1">{#N/A,#N/A,TRUE,"Cover sheet";#N/A,#N/A,TRUE,"Summary";#N/A,#N/A,TRUE,"Key Assumptions";#N/A,#N/A,TRUE,"Profit &amp; Loss";#N/A,#N/A,TRUE,"Balance Sheet";#N/A,#N/A,TRUE,"Cashflow";#N/A,#N/A,TRUE,"IRR";#N/A,#N/A,TRUE,"Ratios";#N/A,#N/A,TRUE,"Debt analysis"}</definedName>
    <definedName name="rtgdsfgdsrhdf" hidden="1">{#N/A,#N/A,FALSE,"PMTABB";#N/A,#N/A,FALSE,"PMTABB"}</definedName>
    <definedName name="rthth"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RTTRTRTR" hidden="1">{#N/A,#N/A,FALSE,"RCC_cover";#N/A,#N/A,FALSE,"philoshophy";#N/A,#N/A,FALSE,"scope";#N/A,#N/A,FALSE,"mrq_budget";#N/A,#N/A,FALSE,"civil_matls";#N/A,#N/A,FALSE,"RCC_engg";#N/A,#N/A,FALSE,"RCC_overall";#N/A,#N/A,FALSE,"share";#N/A,#N/A,FALSE,"agency_graph";#N/A,#N/A,FALSE,"RCC_graph";#N/A,#N/A,FALSE,"rcc_type";#N/A,#N/A,FALSE,"RCC_manpower";#N/A,#N/A,FALSE,"contracting_sch";#N/A,#N/A,FALSE,"manpower";#N/A,#N/A,FALSE,"ecc";#N/A,#N/A,FALSE,"dodsal";#N/A,#N/A,FALSE,"simplex";#N/A,#N/A,FALSE,"gdc";#N/A,#N/A,FALSE,"misc";#N/A,#N/A,FALSE,"MOC";#N/A,#N/A,FALSE,"training";#N/A,#N/A,FALSE,"logistics";#N/A,#N/A,FALSE,"other_agencies"}</definedName>
    <definedName name="rtx" hidden="1">#REF!</definedName>
    <definedName name="RTYU" hidden="1">{#N/A,#N/A,FALSE,"PGW"}</definedName>
    <definedName name="RUIIII" hidden="1">{#N/A,#N/A,TRUE,"TMRSAMPLE";#N/A,#N/A,TRUE,"OPS";#N/A,#N/A,TRUE,"TMR"}</definedName>
    <definedName name="RUIIII_1" hidden="1">{#N/A,#N/A,TRUE,"TMRSAMPLE";#N/A,#N/A,TRUE,"OPS";#N/A,#N/A,TRUE,"TMR"}</definedName>
    <definedName name="rwere" hidden="1">{#N/A,#N/A,FALSE,"COVER1.XLS ";#N/A,#N/A,FALSE,"RACT1.XLS";#N/A,#N/A,FALSE,"RACT2.XLS";#N/A,#N/A,FALSE,"ECCMP";#N/A,#N/A,FALSE,"WELDER.XLS"}</definedName>
    <definedName name="rwh" hidden="1">{#N/A,#N/A,FALSE,"PGW"}</definedName>
    <definedName name="rwhwr" hidden="1">{#N/A,#N/A,FALSE,"PGW"}</definedName>
    <definedName name="Rwvu.A." hidden="1">[42]PGW!#REF!,[42]PGW!#REF!,[42]PGW!#REF!,[42]PGW!#REF!,[42]PGW!#REF!,[42]PGW!#REF!,[42]PGW!#REF!</definedName>
    <definedName name="s"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sach" hidden="1">{"CVS",#N/A,FALSE,"TARA-09";"CVS",#N/A,FALSE,"TARA-10";"CVS",#N/A,FALSE,"TARA-11"}</definedName>
    <definedName name="SACHDEVA" hidden="1">{#N/A,#N/A,FALSE,"Tbal";#N/A,#N/A,FALSE,"Trans";#N/A,#N/A,FALSE,"A-1";#N/A,#N/A,FALSE,"A-2";#N/A,#N/A,FALSE,"A-6";#N/A,#N/A,FALSE,"A-15";#N/A,#N/A,FALSE,"B-1";#N/A,#N/A,FALSE,"B-11"}</definedName>
    <definedName name="SACHIN" hidden="1">{"VCS",#N/A,FALSE,"TARA-09";"VCS",#N/A,FALSE,"TARA-10";"VCS",#N/A,FALSE,"TARA-11"}</definedName>
    <definedName name="sachin1" hidden="1">{"CVS",#N/A,FALSE,"TARA-09";"CVS",#N/A,FALSE,"TARA-10";"CVS",#N/A,FALSE,"TARA-11"}</definedName>
    <definedName name="sachin3" hidden="1">{"rcc",#N/A,FALSE,"TARA-09";"rcc",#N/A,FALSE,"TARA-10";"rcc",#N/A,FALSE,"TARA-11"}</definedName>
    <definedName name="saddadasdadasd"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sadgtdrt" hidden="1">{#N/A,#N/A,FALSE,"PMTABB";#N/A,#N/A,FALSE,"PMTABB"}</definedName>
    <definedName name="sagdhag" hidden="1">{#N/A,#N/A,FALSE,"COVER1.XLS ";#N/A,#N/A,FALSE,"RACT1.XLS";#N/A,#N/A,FALSE,"RACT2.XLS";#N/A,#N/A,FALSE,"ECCMP";#N/A,#N/A,FALSE,"WELDER.XLS"}</definedName>
    <definedName name="SAIUHGAIUH" hidden="1">{#N/A,#N/A,TRUE,"TMRSAMPLE";#N/A,#N/A,TRUE,"OPS";#N/A,#N/A,TRUE,"TMR"}</definedName>
    <definedName name="SAIUHGAIUH_1" hidden="1">{#N/A,#N/A,TRUE,"TMRSAMPLE";#N/A,#N/A,TRUE,"OPS";#N/A,#N/A,TRUE,"TMR"}</definedName>
    <definedName name="sals"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SAPBEX" hidden="1">0</definedName>
    <definedName name="SAPBEX1" hidden="1">"P92"</definedName>
    <definedName name="SAPBEXdnldView" hidden="1">"3YAYRZMNLFAO9AL881FHB9WRK"</definedName>
    <definedName name="SAPBEXhrIndnt" hidden="1">"Wide"</definedName>
    <definedName name="SAPBEXrevision" hidden="1">2</definedName>
    <definedName name="SAPBEXsysID" hidden="1">"P11"</definedName>
    <definedName name="SAPBEXwbID" hidden="1">"482XXP4L7CJJQ0LMS81GBZX65"</definedName>
    <definedName name="SAPFuncF4Help" hidden="1">Main.SAPF4Help()</definedName>
    <definedName name="SAPsysID" hidden="1">"708C5W7SBKP804JT78WJ0JNKI"</definedName>
    <definedName name="SAPwbID" hidden="1">"ARS"</definedName>
    <definedName name="saqw"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saryder" hidden="1">{#N/A,#N/A,FALSE,"PGW"}</definedName>
    <definedName name="sasasa" hidden="1">{"PLANNING",#N/A,FALSE,"A"}</definedName>
    <definedName name="sASasAS"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sasd" hidden="1">{#N/A,#N/A,FALSE,"Status of Projects";#N/A,#N/A,FALSE,"CEA-TEC";#N/A,#N/A,FALSE,"U-Constr.";#N/A,#N/A,FALSE,"summary";#N/A,#N/A,FALSE,"PPP-3 yrs"}</definedName>
    <definedName name="sasdetwerterte" hidden="1">{#N/A,#N/A,FALSE,"PMTABB";#N/A,#N/A,FALSE,"PMTABB"}</definedName>
    <definedName name="Sch3Fixed" hidden="1">[43]DET0900!#REF!</definedName>
    <definedName name="Schdule1" hidden="1">{#N/A,#N/A,FALSE,"COMP"}</definedName>
    <definedName name="schedule" hidden="1">{#N/A,#N/A,FALSE,"COMP"}</definedName>
    <definedName name="schpl" hidden="1">{#N/A,#N/A,FALSE,"Input"}</definedName>
    <definedName name="ｓｄ２２２" hidden="1">[4]損益分岐点!#REF!</definedName>
    <definedName name="sdbbsdkbfgbsdk.fj" hidden="1">{#N/A,#N/A,FALSE,"PMTABB";#N/A,#N/A,FALSE,"PMTABB"}</definedName>
    <definedName name="sdcasc"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sdf" hidden="1">{#N/A,#N/A,FALSE,"WTI";#N/A,#N/A,FALSE,"Cdn Oil";#N/A,#N/A,FALSE,"Cdn Gas";#N/A,#N/A,FALSE,"CDN Gas Exports";#N/A,#N/A,FALSE,"CDN Gas Prod";#N/A,#N/A,FALSE,"CDN Gas Wells";#N/A,#N/A,FALSE,"US Gas";#N/A,#N/A,FALSE,"US Gas Prod";#N/A,#N/A,FALSE,"US Gas Wells";#N/A,#N/A,FALSE,"US Work Gas";#N/A,#N/A,FALSE,"US Rig Count";#N/A,#N/A,FALSE,"US Gas End-Use";#N/A,#N/A,FALSE,"Chem"}</definedName>
    <definedName name="sdfag" hidden="1">{#N/A,#N/A,FALSE,"FREE"}</definedName>
    <definedName name="SDFG" hidden="1">{#N/A,#N/A,TRUE,"TMRSAMPLE";#N/A,#N/A,TRUE,"OPS";#N/A,#N/A,TRUE,"TMR"}</definedName>
    <definedName name="SDFG_1" hidden="1">{#N/A,#N/A,TRUE,"TMRSAMPLE";#N/A,#N/A,TRUE,"OPS";#N/A,#N/A,TRUE,"TMR"}</definedName>
    <definedName name="ＳＤＦＧＤＦＤＳＧ" hidden="1">{#N/A,#N/A,TRUE,"TMRSAMPLE";#N/A,#N/A,TRUE,"OPS";#N/A,#N/A,TRUE,"TMR"}</definedName>
    <definedName name="ＳＤＦＧＤＦＤＳＧ_1" hidden="1">{#N/A,#N/A,TRUE,"TMRSAMPLE";#N/A,#N/A,TRUE,"OPS";#N/A,#N/A,TRUE,"TMR"}</definedName>
    <definedName name="ＳＤＦＧＨ" hidden="1">{#N/A,#N/A,TRUE,"TMRSAMPLE";#N/A,#N/A,TRUE,"OPS";#N/A,#N/A,TRUE,"TMR"}</definedName>
    <definedName name="ＳＤＦＧＨ_1" hidden="1">{#N/A,#N/A,TRUE,"TMRSAMPLE";#N/A,#N/A,TRUE,"OPS";#N/A,#N/A,TRUE,"TMR"}</definedName>
    <definedName name="ＳＤＦＧＨＪ" hidden="1">{#N/A,#N/A,TRUE,"TMRSAMPLE";#N/A,#N/A,TRUE,"OPS";#N/A,#N/A,TRUE,"TMR"}</definedName>
    <definedName name="ＳＤＦＧＨＪ_1" hidden="1">{#N/A,#N/A,TRUE,"TMRSAMPLE";#N/A,#N/A,TRUE,"OPS";#N/A,#N/A,TRUE,"TMR"}</definedName>
    <definedName name="ＳＤＦＧちゅ" hidden="1">{#N/A,#N/A,TRUE,"TMRSAMPLE";#N/A,#N/A,TRUE,"OPS";#N/A,#N/A,TRUE,"TMR"}</definedName>
    <definedName name="ＳＤＦＧちゅ_1" hidden="1">{#N/A,#N/A,TRUE,"TMRSAMPLE";#N/A,#N/A,TRUE,"OPS";#N/A,#N/A,TRUE,"TMR"}</definedName>
    <definedName name="sdfsdffsf" hidden="1">#REF!</definedName>
    <definedName name="sdfsdfsdfs" hidden="1">{#N/A,#N/A,FALSE,"PMTABB";#N/A,#N/A,FALSE,"PMTABB"}</definedName>
    <definedName name="sdfsdfsdfsdfs" hidden="1">6</definedName>
    <definedName name="sdfskdfskdf" hidden="1">{#N/A,#N/A,FALSE,"TOWNSHIP"}</definedName>
    <definedName name="sdn"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sdrf" hidden="1">{#N/A,#N/A,FALSE,"FREE"}</definedName>
    <definedName name="sdsd" hidden="1">{"adj95mult",#N/A,FALSE,"COMPCO";"adj95est",#N/A,FALSE,"COMPCO"}</definedName>
    <definedName name="sdsd_1" hidden="1">{"adj95mult",#N/A,FALSE,"COMPCO";"adj95est",#N/A,FALSE,"COMPCO"}</definedName>
    <definedName name="sed"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SEGDEC03" hidden="1">[44]Fact.Equip.!#REF!</definedName>
    <definedName name="sencount" hidden="1">1</definedName>
    <definedName name="Sept2" hidden="1">#REF!</definedName>
    <definedName name="sf"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sfdsfsdf" hidden="1">"5XE3DWNI2A1IX1M55GJ5LUGO9"</definedName>
    <definedName name="sfsd" hidden="1">{"Area1",#N/A,FALSE,"OREWACC";"Area2",#N/A,FALSE,"OREWACC"}</definedName>
    <definedName name="sfsd_1" hidden="1">{"Area1",#N/A,FALSE,"OREWACC";"Area2",#N/A,FALSE,"OREWACC"}</definedName>
    <definedName name="sgddfg" hidden="1">{#N/A,#N/A,FALSE,"PMTABB";#N/A,#N/A,FALSE,"PMTABB"}</definedName>
    <definedName name="sh" hidden="1">{"'Bill No. 7'!$A$1:$G$32"}</definedName>
    <definedName name="ＳＨＧＤＳＦＨ" hidden="1">{#N/A,#N/A,TRUE,"TMRSAMPLE";#N/A,#N/A,TRUE,"OPS";#N/A,#N/A,TRUE,"TMR"}</definedName>
    <definedName name="ＳＨＧＤＳＦＨ_1" hidden="1">{#N/A,#N/A,TRUE,"TMRSAMPLE";#N/A,#N/A,TRUE,"OPS";#N/A,#N/A,TRUE,"TMR"}</definedName>
    <definedName name="ＳＨＨＳＨＳＴＨＲ" hidden="1">{#N/A,#N/A,TRUE,"TMRSAMPLE";#N/A,#N/A,TRUE,"OPS";#N/A,#N/A,TRUE,"TMR"}</definedName>
    <definedName name="ＳＨＨＳＨＳＴＨＲ_1" hidden="1">{#N/A,#N/A,TRUE,"TMRSAMPLE";#N/A,#N/A,TRUE,"OPS";#N/A,#N/A,TRUE,"TMR"}</definedName>
    <definedName name="short" hidden="1">{#N/A,#N/A,FALSE,"COVER1.XLS ";#N/A,#N/A,FALSE,"RACT1.XLS";#N/A,#N/A,FALSE,"RACT2.XLS";#N/A,#N/A,FALSE,"ECCMP";#N/A,#N/A,FALSE,"WELDER.XLS"}</definedName>
    <definedName name="ＳＫＤＪＨＦＨ" hidden="1">{#N/A,#N/A,TRUE,"TMRSAMPLE";#N/A,#N/A,TRUE,"OPS";#N/A,#N/A,TRUE,"TMR"}</definedName>
    <definedName name="ＳＫＤＪＨＦＨ_1" hidden="1">{#N/A,#N/A,TRUE,"TMRSAMPLE";#N/A,#N/A,TRUE,"OPS";#N/A,#N/A,TRUE,"TMR"}</definedName>
    <definedName name="skjfdhgdfjghfjhg" hidden="1">{"AQUIRORDCF",#N/A,FALSE,"Merger consequences";"Acquirorassns",#N/A,FALSE,"Merger consequences"}</definedName>
    <definedName name="skjfdhgdfjghfjhg_1" hidden="1">{"AQUIRORDCF",#N/A,FALSE,"Merger consequences";"Acquirorassns",#N/A,FALSE,"Merger consequences"}</definedName>
    <definedName name="ＳＫＳＪＤＨＦ" hidden="1">{#N/A,#N/A,TRUE,"TMRSAMPLE";#N/A,#N/A,TRUE,"OPS";#N/A,#N/A,TRUE,"TMR"}</definedName>
    <definedName name="ＳＫＳＪＤＨＦ_1" hidden="1">{#N/A,#N/A,TRUE,"TMRSAMPLE";#N/A,#N/A,TRUE,"OPS";#N/A,#N/A,TRUE,"TMR"}</definedName>
    <definedName name="slkkjaskjla" hidden="1">{#N/A,#N/A,TRUE,"BT M200 da 10x20"}</definedName>
    <definedName name="SLOW" hidden="1">{#N/A,#N/A,TRUE,"TMRSAMPLE";#N/A,#N/A,TRUE,"OPS";#N/A,#N/A,TRUE,"TMR"}</definedName>
    <definedName name="SLOW_1" hidden="1">{#N/A,#N/A,TRUE,"TMRSAMPLE";#N/A,#N/A,TRUE,"OPS";#N/A,#N/A,TRUE,"TMR"}</definedName>
    <definedName name="smeeta" hidden="1">{"mult96",#N/A,FALSE,"PETCOMP";"est96",#N/A,FALSE,"PETCOMP";"mult95",#N/A,FALSE,"PETCOMP";"est95",#N/A,FALSE,"PETCOMP";"multltm",#N/A,FALSE,"PETCOMP";"resultltm",#N/A,FALSE,"PETCOMP"}</definedName>
    <definedName name="smeeta_1" hidden="1">{"mult96",#N/A,FALSE,"PETCOMP";"est96",#N/A,FALSE,"PETCOMP";"mult95",#N/A,FALSE,"PETCOMP";"est95",#N/A,FALSE,"PETCOMP";"multltm",#N/A,FALSE,"PETCOMP";"resultltm",#N/A,FALSE,"PETCOMP"}</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hidden="1">'[45]RK JAN Mar 01'!#REF!</definedName>
    <definedName name="solver_pre" hidden="1">0.000001</definedName>
    <definedName name="solver_scl" hidden="1">2</definedName>
    <definedName name="solver_sho" hidden="1">2</definedName>
    <definedName name="solver_tim" hidden="1">100</definedName>
    <definedName name="solver_tmp" hidden="1">#NULL!</definedName>
    <definedName name="solver_tol" hidden="1">0.05</definedName>
    <definedName name="solver_typ" hidden="1">1</definedName>
    <definedName name="solver_val" hidden="1">0</definedName>
    <definedName name="SpecialPrice" hidden="1">#REF!</definedName>
    <definedName name="SPEP" hidden="1">{#N/A,#N/A,TRUE,"TMRSAMPLE";#N/A,#N/A,TRUE,"OPS";#N/A,#N/A,TRUE,"TMR"}</definedName>
    <definedName name="SPEP_1" hidden="1">{#N/A,#N/A,TRUE,"TMRSAMPLE";#N/A,#N/A,TRUE,"OPS";#N/A,#N/A,TRUE,"TMR"}</definedName>
    <definedName name="SpreadsheetBuilder_1" hidden="1">#REF!</definedName>
    <definedName name="SRS"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ss" hidden="1">{"'August 2000'!$A$1:$J$101"}</definedName>
    <definedName name="ssdsa" hidden="1">{#N/A,#N/A,FALSE,"FREE"}</definedName>
    <definedName name="SSK" hidden="1">{#N/A,#N/A,FALSE,"COMP"}</definedName>
    <definedName name="sso" hidden="1">[46]決算出日!$A$1:$IV$4098</definedName>
    <definedName name="sss" hidden="1">'[16]excise-i'!#REF!</definedName>
    <definedName name="ssss" hidden="1">#REF!</definedName>
    <definedName name="SSSSS" hidden="1">{#N/A,#N/A,TRUE,"Cover sheet";#N/A,#N/A,TRUE,"Summary";#N/A,#N/A,TRUE,"Key Assumptions";#N/A,#N/A,TRUE,"Profit &amp; Loss";#N/A,#N/A,TRUE,"Balance Sheet";#N/A,#N/A,TRUE,"Cashflow";#N/A,#N/A,TRUE,"IRR";#N/A,#N/A,TRUE,"Ratios";#N/A,#N/A,TRUE,"Debt analysis"}</definedName>
    <definedName name="ssssssss" hidden="1">6</definedName>
    <definedName name="S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stef" hidden="1">{#N/A,#N/A,TRUE,"Cover sheet";#N/A,#N/A,TRUE,"Summary";#N/A,#N/A,TRUE,"Key Assumptions";#N/A,#N/A,TRUE,"Profit &amp; Loss";#N/A,#N/A,TRUE,"Balance Sheet";#N/A,#N/A,TRUE,"Cashflow";#N/A,#N/A,TRUE,"IRR";#N/A,#N/A,TRUE,"Ratios";#N/A,#N/A,TRUE,"Debt analysis"}</definedName>
    <definedName name="Stock"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Stt"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Stub" hidden="1">[36]MAIN!$I$11</definedName>
    <definedName name="succ" hidden="1">{#N/A,#N/A,FALSE,"COVER1.XLS ";#N/A,#N/A,FALSE,"RACT1.XLS";#N/A,#N/A,FALSE,"RACT2.XLS";#N/A,#N/A,FALSE,"ECCMP";#N/A,#N/A,FALSE,"WELDER.XLS"}</definedName>
    <definedName name="supply" hidden="1">{#N/A,#N/A,FALSE,"PMTABB";#N/A,#N/A,FALSE,"PMTABB"}</definedName>
    <definedName name="sw" hidden="1">{#N/A,#N/A,FALSE,"Index";#N/A,#N/A,FALSE,"IncStmt";#N/A,#N/A,FALSE,"Ratios";#N/A,#N/A,FALSE,"CashFlows";#N/A,#N/A,FALSE,"Ins1";#N/A,#N/A,FALSE,"Ins2";#N/A,#N/A,FALSE,"SelfFund";#N/A,#N/A,FALSE,"SGA";#N/A,#N/A,FALSE,"Recon";#N/A,#N/A,FALSE,"Earnings";#N/A,#N/A,FALSE,"Earnings (2)";#N/A,#N/A,FALSE,"Stock";#N/A,#N/A,FALSE,"Stock (2)";#N/A,#N/A,FALSE,"PeerRatios";#N/A,#N/A,FALSE,"PeerRanks"}</definedName>
    <definedName name="SWOIU" hidden="1">{#N/A,#N/A,TRUE,"TMRSAMPLE";#N/A,#N/A,TRUE,"OPS";#N/A,#N/A,TRUE,"TMR"}</definedName>
    <definedName name="SWOIU_1" hidden="1">{#N/A,#N/A,TRUE,"TMRSAMPLE";#N/A,#N/A,TRUE,"OPS";#N/A,#N/A,TRUE,"TMR"}</definedName>
    <definedName name="Swvu.A." hidden="1">'[15]PGW-ACCOUNTS'!#REF!</definedName>
    <definedName name="sxcg" hidden="1">{#N/A,#N/A,FALSE,"PGW"}</definedName>
    <definedName name="SZKH" hidden="1">{#N/A,#N/A,TRUE,"TMRSAMPLE";#N/A,#N/A,TRUE,"OPS";#N/A,#N/A,TRUE,"TMR"}</definedName>
    <definedName name="SZKH_1" hidden="1">{#N/A,#N/A,TRUE,"TMRSAMPLE";#N/A,#N/A,TRUE,"OPS";#N/A,#N/A,TRUE,"TMR"}</definedName>
    <definedName name="ＳでＲＧ" hidden="1">{#N/A,#N/A,TRUE,"TMRSAMPLE";#N/A,#N/A,TRUE,"OPS";#N/A,#N/A,TRUE,"TMR"}</definedName>
    <definedName name="ＳでＲＧ_1" hidden="1">{#N/A,#N/A,TRUE,"TMRSAMPLE";#N/A,#N/A,TRUE,"OPS";#N/A,#N/A,TRUE,"TMR"}</definedName>
    <definedName name="tbl_ProdInfo" hidden="1">#REF!</definedName>
    <definedName name="tcos"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test" hidden="1">{"DCF","UPSIDE CASE",FALSE,"Sheet1";"DCF","BASE CASE",FALSE,"Sheet1";"DCF","DOWNSIDE CASE",FALSE,"Sheet1"}</definedName>
    <definedName name="text1" hidden="1">{"'Sheet1'!$L$16"}</definedName>
    <definedName name="TextRefCopyRangeCount" hidden="1">1</definedName>
    <definedName name="tfhg" hidden="1">{"'August 2000'!$A$1:$J$101"}</definedName>
    <definedName name="TGHG" hidden="1">{#N/A,#N/A,FALSE,"SUMMARY";#N/A,#N/A,FALSE,"SUMMARY"}</definedName>
    <definedName name="TGTFGF"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ＴＨＨＲＨＴＲＪＲ" hidden="1">{#N/A,#N/A,TRUE,"TMRSAMPLE";#N/A,#N/A,TRUE,"OPS";#N/A,#N/A,TRUE,"TMR"}</definedName>
    <definedName name="ＴＨＨＲＨＴＲＪＲ_1" hidden="1">{#N/A,#N/A,TRUE,"TMRSAMPLE";#N/A,#N/A,TRUE,"OPS";#N/A,#N/A,TRUE,"TMR"}</definedName>
    <definedName name="thrtgbrgbr" hidden="1">{#N/A,#N/A,FALSE,"Index";#N/A,#N/A,FALSE,"IncStmt";#N/A,#N/A,FALSE,"Ratios";#N/A,#N/A,FALSE,"CashFlows";#N/A,#N/A,FALSE,"Ins1";#N/A,#N/A,FALSE,"Ins2";#N/A,#N/A,FALSE,"SelfFund";#N/A,#N/A,FALSE,"SGA";#N/A,#N/A,FALSE,"Recon";#N/A,#N/A,FALSE,"Earnings";#N/A,#N/A,FALSE,"Earnings (2)";#N/A,#N/A,FALSE,"Stock";#N/A,#N/A,FALSE,"Stock (2)";#N/A,#N/A,FALSE,"PeerRatios";#N/A,#N/A,FALSE,"PeerRanks"}</definedName>
    <definedName name="THTH" hidden="1">{#N/A,#N/A,FALSE,"TOWNSHIP"}</definedName>
    <definedName name="tmkk_control" hidden="1">{"'August 2000'!$A$1:$J$101"}</definedName>
    <definedName name="TML_control" hidden="1">{"'August 2000'!$A$1:$J$101"}</definedName>
    <definedName name="Tolerance" hidden="1">[47]Checks!$F$11</definedName>
    <definedName name="TOPFBTDEC0506" hidden="1">{#N/A,#N/A,FALSE,"PMTABB";#N/A,#N/A,FALSE,"PMTABB"}</definedName>
    <definedName name="TOTOT" hidden="1">{#N/A,#N/A,TRUE,"TMRSAMPLE";#N/A,#N/A,TRUE,"OPS";#N/A,#N/A,TRUE,"TMR"}</definedName>
    <definedName name="TOTOT_1" hidden="1">{#N/A,#N/A,TRUE,"TMRSAMPLE";#N/A,#N/A,TRUE,"OPS";#N/A,#N/A,TRUE,"TMR"}</definedName>
    <definedName name="TOTOTOP" hidden="1">{#N/A,#N/A,TRUE,"TMRSAMPLE";#N/A,#N/A,TRUE,"OPS";#N/A,#N/A,TRUE,"TMR"}</definedName>
    <definedName name="TOTOTOP_1" hidden="1">{#N/A,#N/A,TRUE,"TMRSAMPLE";#N/A,#N/A,TRUE,"OPS";#N/A,#N/A,TRUE,"TMR"}</definedName>
    <definedName name="treeList" hidden="1">"10000000000000000000000000000000000000000000000000000000000000000000000000000000000000000000000000000000000000000000000000000000000000000000000000000000000000000000000000000000000000000000000000000000"</definedName>
    <definedName name="ttrtrtg" hidden="1">{#N/A,#N/A,FALSE,"Index";#N/A,#N/A,FALSE,"IncStmt";#N/A,#N/A,FALSE,"Ratios";#N/A,#N/A,FALSE,"CashFlows";#N/A,#N/A,FALSE,"Ins1";#N/A,#N/A,FALSE,"Ins2";#N/A,#N/A,FALSE,"SelfFund";#N/A,#N/A,FALSE,"SGA";#N/A,#N/A,FALSE,"Recon";#N/A,#N/A,FALSE,"Earnings";#N/A,#N/A,FALSE,"Earnings (2)";#N/A,#N/A,FALSE,"Stock";#N/A,#N/A,FALSE,"Stock (2)";#N/A,#N/A,FALSE,"PeerRatios";#N/A,#N/A,FALSE,"PeerRanks"}</definedName>
    <definedName name="ttthtr" hidden="1">{#N/A,#N/A,FALSE,"TOWNSHIP"}</definedName>
    <definedName name="ttttttttt" hidden="1">{#N/A,#N/A,FALSE,"Index";#N/A,#N/A,FALSE,"IncStmt";#N/A,#N/A,FALSE,"Ratios";#N/A,#N/A,FALSE,"CashFlows";#N/A,#N/A,FALSE,"Ins1";#N/A,#N/A,FALSE,"Ins2";#N/A,#N/A,FALSE,"SelfFund";#N/A,#N/A,FALSE,"SGA";#N/A,#N/A,FALSE,"Recon";#N/A,#N/A,FALSE,"Earnings";#N/A,#N/A,FALSE,"Earnings (2)";#N/A,#N/A,FALSE,"Stock";#N/A,#N/A,FALSE,"Stock (2)";#N/A,#N/A,FALSE,"PeerRatios";#N/A,#N/A,FALSE,"PeerRanks"}</definedName>
    <definedName name="tu"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ty" hidden="1">{#N/A,#N/A,TRUE,"Cover sheet";#N/A,#N/A,TRUE,"Summary";#N/A,#N/A,TRUE,"Key Assumptions";#N/A,#N/A,TRUE,"Profit &amp; Loss";#N/A,#N/A,TRUE,"Balance Sheet";#N/A,#N/A,TRUE,"Cashflow";#N/A,#N/A,TRUE,"IRR";#N/A,#N/A,TRUE,"Ratios";#N/A,#N/A,TRUE,"Debt analysis"}</definedName>
    <definedName name="tyff" hidden="1">{#N/A,#N/A,FALSE,"PGW"}</definedName>
    <definedName name="ＴづＬＫＤＬＴくＴ" hidden="1">{#N/A,#N/A,TRUE,"TMRSAMPLE";#N/A,#N/A,TRUE,"OPS";#N/A,#N/A,TRUE,"TMR"}</definedName>
    <definedName name="ＴづＬＫＤＬＴくＴ_1" hidden="1">{#N/A,#N/A,TRUE,"TMRSAMPLE";#N/A,#N/A,TRUE,"OPS";#N/A,#N/A,TRUE,"TMR"}</definedName>
    <definedName name="u" hidden="1">{#N/A,#N/A,TRUE,"Cover sheet";#N/A,#N/A,TRUE,"Summary";#N/A,#N/A,TRUE,"Key Assumptions";#N/A,#N/A,TRUE,"Profit &amp; Loss";#N/A,#N/A,TRUE,"Balance Sheet";#N/A,#N/A,TRUE,"Cashflow";#N/A,#N/A,TRUE,"IRR";#N/A,#N/A,TRUE,"Ratios";#N/A,#N/A,TRUE,"Debt analysis"}</definedName>
    <definedName name="uu" hidden="1">{#N/A,#N/A,TRUE,"Cover sheet";#N/A,#N/A,TRUE,"Summary";#N/A,#N/A,TRUE,"Key Assumptions";#N/A,#N/A,TRUE,"Profit &amp; Loss";#N/A,#N/A,TRUE,"Balance Sheet";#N/A,#N/A,TRUE,"Cashflow";#N/A,#N/A,TRUE,"IRR";#N/A,#N/A,TRUE,"Ratios";#N/A,#N/A,TRUE,"Debt analysis"}</definedName>
    <definedName name="UU_control" hidden="1">{"'August 2000'!$A$1:$J$101"}</definedName>
    <definedName name="v" hidden="1">{#N/A,#N/A,FALSE,"Index";#N/A,#N/A,FALSE,"IncStmt";#N/A,#N/A,FALSE,"Ratios";#N/A,#N/A,FALSE,"CashFlows";#N/A,#N/A,FALSE,"Ins1";#N/A,#N/A,FALSE,"Ins2";#N/A,#N/A,FALSE,"SelfFund";#N/A,#N/A,FALSE,"SGA";#N/A,#N/A,FALSE,"Recon";#N/A,#N/A,FALSE,"Earnings";#N/A,#N/A,FALSE,"Earnings (2)";#N/A,#N/A,FALSE,"Stock";#N/A,#N/A,FALSE,"Stock (2)";#N/A,#N/A,FALSE,"PeerRatios";#N/A,#N/A,FALSE,"PeerRanks"}</definedName>
    <definedName name="ValuationBAAMultiple" hidden="1">{#N/A,#N/A,TRUE,"Cover sheet";#N/A,#N/A,TRUE,"INPUTS";#N/A,#N/A,TRUE,"OUTPUTS";#N/A,#N/A,TRUE,"VALUATION"}</definedName>
    <definedName name="vb" hidden="1">{#N/A,#N/A,TRUE,"TMRSAMPLE";#N/A,#N/A,TRUE,"OPS";#N/A,#N/A,TRUE,"TMR"}</definedName>
    <definedName name="vb_1" hidden="1">{#N/A,#N/A,TRUE,"TMRSAMPLE";#N/A,#N/A,TRUE,"OPS";#N/A,#N/A,TRUE,"TMR"}</definedName>
    <definedName name="vg" hidden="1">{#N/A,#N/A,TRUE,"Cover sheet";#N/A,#N/A,TRUE,"DCF analysis";#N/A,#N/A,TRUE,"WACC calculation"}</definedName>
    <definedName name="VHVH" hidden="1">'[32]Balance sheet'!#REF!</definedName>
    <definedName name="vhvszhbfg" hidden="1">{"'August 2000'!$A$1:$J$101"}</definedName>
    <definedName name="vijay" hidden="1">{"EVA",#N/A,FALSE,"EVA";"WACC",#N/A,FALSE,"WACC"}</definedName>
    <definedName name="vijay.." hidden="1">{#N/A,#N/A,FALSE,"SUMMARY REPORT"}</definedName>
    <definedName name="vijay_1" hidden="1">{"EVA",#N/A,FALSE,"EVA";"WACC",#N/A,FALSE,"WACC"}</definedName>
    <definedName name="vijay123" hidden="1">{"targetdcf",#N/A,FALSE,"Merger consequences";"TARGETASSU",#N/A,FALSE,"Merger consequences";"TERMINAL VALUE",#N/A,FALSE,"Merger consequences"}</definedName>
    <definedName name="vijay123_1" hidden="1">{"targetdcf",#N/A,FALSE,"Merger consequences";"TARGETASSU",#N/A,FALSE,"Merger consequences";"TERMINAL VALUE",#N/A,FALSE,"Merger consequences"}</definedName>
    <definedName name="viren" hidden="1">{#N/A,#N/A,FALSE,"Banksum";#N/A,#N/A,FALSE,"Banksum"}</definedName>
    <definedName name="viren_1" hidden="1">{#N/A,#N/A,FALSE,"Banksum";#N/A,#N/A,FALSE,"Banksum"}</definedName>
    <definedName name="votl"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vsasgfsghxas" hidden="1">{#N/A,#N/A,FALSE,"consu_cover";#N/A,#N/A,FALSE,"consu_strategy";#N/A,#N/A,FALSE,"consu_flow";#N/A,#N/A,FALSE,"Summary_reqmt";#N/A,#N/A,FALSE,"field_ppg";#N/A,#N/A,FALSE,"ppg_shop";#N/A,#N/A,FALSE,"strl";#N/A,#N/A,FALSE,"tankages";#N/A,#N/A,FALSE,"gases"}</definedName>
    <definedName name="vty"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vvv" hidden="1">{"DCF","UPSIDE CASE",FALSE,"Sheet1";"DCF","BASE CASE",FALSE,"Sheet1";"DCF","DOWNSIDE CASE",FALSE,"Sheet1"}</definedName>
    <definedName name="vvv.dd"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vvv.ss" hidden="1">{#N/A,#N/A,FALSE,"TOWNSHIP"}</definedName>
    <definedName name="vvv.xxx" hidden="1">{#N/A,#N/A,FALSE,"SUMMARY";#N/A,#N/A,FALSE,"SUMMARY"}</definedName>
    <definedName name="vvv_1" hidden="1">{"DCF","UPSIDE CASE",FALSE,"Sheet1";"DCF","BASE CASE",FALSE,"Sheet1";"DCF","DOWNSIDE CASE",FALSE,"Sheet1"}</definedName>
    <definedName name="w" hidden="1">#REF!</definedName>
    <definedName name="water_funds" hidden="1">{"'Sheet1'!$A$4386:$N$4591"}</definedName>
    <definedName name="WDESAX" hidden="1">{#N/A,#N/A,FALSE,"SUMMARY";#N/A,#N/A,FALSE,"SUMMARY"}</definedName>
    <definedName name="wdSD" hidden="1">[2]BB!#REF!</definedName>
    <definedName name="WDSX" hidden="1">{#N/A,#N/A,FALSE,"PGW"}</definedName>
    <definedName name="WDWD" hidden="1">{#N/A,#N/A,FALSE,"PGW"}</definedName>
    <definedName name="WEDWQDX" hidden="1">{#N/A,#N/A,FALSE,"OSBL"}</definedName>
    <definedName name="weeeeeew" hidden="1">#REF!</definedName>
    <definedName name="wefwcc" hidden="1">{#N/A,#N/A,FALSE,"Index";#N/A,#N/A,FALSE,"IncStmt";#N/A,#N/A,FALSE,"Ratios";#N/A,#N/A,FALSE,"CashFlows";#N/A,#N/A,FALSE,"Ins1";#N/A,#N/A,FALSE,"Ins2";#N/A,#N/A,FALSE,"SelfFund";#N/A,#N/A,FALSE,"SGA";#N/A,#N/A,FALSE,"Recon";#N/A,#N/A,FALSE,"Earnings";#N/A,#N/A,FALSE,"Earnings (2)";#N/A,#N/A,FALSE,"Stock";#N/A,#N/A,FALSE,"Stock (2)";#N/A,#N/A,FALSE,"PeerRatios";#N/A,#N/A,FALSE,"PeerRanks"}</definedName>
    <definedName name="wefwefc" hidden="1">{#N/A,#N/A,FALSE,"Index";#N/A,#N/A,FALSE,"IncStmt";#N/A,#N/A,FALSE,"Ratios";#N/A,#N/A,FALSE,"CashFlows";#N/A,#N/A,FALSE,"Ins1";#N/A,#N/A,FALSE,"Ins2";#N/A,#N/A,FALSE,"SelfFund";#N/A,#N/A,FALSE,"SGA";#N/A,#N/A,FALSE,"Recon";#N/A,#N/A,FALSE,"Earnings";#N/A,#N/A,FALSE,"Earnings (2)";#N/A,#N/A,FALSE,"Stock";#N/A,#N/A,FALSE,"Stock (2)";#N/A,#N/A,FALSE,"PeerRatios";#N/A,#N/A,FALSE,"PeerRanks"}</definedName>
    <definedName name="wen"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weqrew"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ew" hidden="1">{"'PS-SOTM'!$A$1","'PS-SOTM'!$A$2:$M$30","'PS-SOTM'!$A$31:$A$38"}</definedName>
    <definedName name="wewwe"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gbwt" hidden="1">{#N/A,#N/A,FALSE,"ISBL"}</definedName>
    <definedName name="winword"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IOSL" hidden="1">{#N/A,#N/A,TRUE,"TMRSAMPLE";#N/A,#N/A,TRUE,"OPS";#N/A,#N/A,TRUE,"TMR"}</definedName>
    <definedName name="WIOSL_1" hidden="1">{#N/A,#N/A,TRUE,"TMRSAMPLE";#N/A,#N/A,TRUE,"OPS";#N/A,#N/A,TRUE,"TMR"}</definedName>
    <definedName name="wqa"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WQDAW" hidden="1">{#N/A,#N/A,FALSE,"ISBL"}</definedName>
    <definedName name="WQDSA" hidden="1">{#N/A,#N/A,FALSE,"PGW"}</definedName>
    <definedName name="WQDWAX"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WQEFAS" hidden="1">{#N/A,#N/A,FALSE,"FREE"}</definedName>
    <definedName name="wqwqw" hidden="1">{#N/A,#N/A,FALSE,"Index";#N/A,#N/A,FALSE,"IncStmt";#N/A,#N/A,FALSE,"Ratios";#N/A,#N/A,FALSE,"CashFlows";#N/A,#N/A,FALSE,"Ins1";#N/A,#N/A,FALSE,"Ins2";#N/A,#N/A,FALSE,"SelfFund";#N/A,#N/A,FALSE,"SGA";#N/A,#N/A,FALSE,"Recon";#N/A,#N/A,FALSE,"Earnings";#N/A,#N/A,FALSE,"Earnings (2)";#N/A,#N/A,FALSE,"Stock";#N/A,#N/A,FALSE,"Stock (2)";#N/A,#N/A,FALSE,"PeerRatios";#N/A,#N/A,FALSE,"PeerRanks"}</definedName>
    <definedName name="wr" hidden="1">{#N/A,#N/A,FALSE,"COVER1.XLS ";#N/A,#N/A,FALSE,"RACT1.XLS";#N/A,#N/A,FALSE,"RACT2.XLS";#N/A,#N/A,FALSE,"ECCMP";#N/A,#N/A,FALSE,"WELDER.XLS"}</definedName>
    <definedName name="wra.abc" hidden="1">{#N/A,#N/A,FALSE,"Index";#N/A,#N/A,FALSE,"IncStmt";#N/A,#N/A,FALSE,"Ratios";#N/A,#N/A,FALSE,"CashFlows";#N/A,#N/A,FALSE,"Ins1";#N/A,#N/A,FALSE,"Ins2";#N/A,#N/A,FALSE,"SelfFund";#N/A,#N/A,FALSE,"SGA";#N/A,#N/A,FALSE,"Recon";#N/A,#N/A,FALSE,"Earnings";#N/A,#N/A,FALSE,"Earnings (2)";#N/A,#N/A,FALSE,"Stock";#N/A,#N/A,FALSE,"Stock (2)";#N/A,#N/A,FALSE,"PeerRatios";#N/A,#N/A,FALSE,"PeerRanks"}</definedName>
    <definedName name="wrb.abc" hidden="1">{#N/A,#N/A,FALSE,"Index";#N/A,#N/A,FALSE,"IncStmt";#N/A,#N/A,FALSE,"Ratios";#N/A,#N/A,FALSE,"CashFlows";#N/A,#N/A,FALSE,"Ins1";#N/A,#N/A,FALSE,"Ins2";#N/A,#N/A,FALSE,"SelfFund";#N/A,#N/A,FALSE,"SGA";#N/A,#N/A,FALSE,"Recon";#N/A,#N/A,FALSE,"Earnings";#N/A,#N/A,FALSE,"Earnings (2)";#N/A,#N/A,FALSE,"Stock";#N/A,#N/A,FALSE,"Stock (2)";#N/A,#N/A,FALSE,"PeerRatios";#N/A,#N/A,FALSE,"PeerRanks"}</definedName>
    <definedName name="wrd.abc" hidden="1">{#N/A,#N/A,FALSE,"Index";#N/A,#N/A,FALSE,"IncStmt";#N/A,#N/A,FALSE,"Ratios";#N/A,#N/A,FALSE,"CashFlows";#N/A,#N/A,FALSE,"Ins1";#N/A,#N/A,FALSE,"Ins2";#N/A,#N/A,FALSE,"SelfFund";#N/A,#N/A,FALSE,"SGA";#N/A,#N/A,FALSE,"Recon";#N/A,#N/A,FALSE,"Earnings";#N/A,#N/A,FALSE,"Earnings (2)";#N/A,#N/A,FALSE,"Stock";#N/A,#N/A,FALSE,"Stock (2)";#N/A,#N/A,FALSE,"PeerRatios";#N/A,#N/A,FALSE,"PeerRanks"}</definedName>
    <definedName name="wre.abc" hidden="1">{#N/A,#N/A,FALSE,"Index";#N/A,#N/A,FALSE,"IncStmt";#N/A,#N/A,FALSE,"Ratios";#N/A,#N/A,FALSE,"CashFlows";#N/A,#N/A,FALSE,"Ins1";#N/A,#N/A,FALSE,"Ins2";#N/A,#N/A,FALSE,"SelfFund";#N/A,#N/A,FALSE,"SGA";#N/A,#N/A,FALSE,"Recon";#N/A,#N/A,FALSE,"Earnings";#N/A,#N/A,FALSE,"Earnings (2)";#N/A,#N/A,FALSE,"Stock";#N/A,#N/A,FALSE,"Stock (2)";#N/A,#N/A,FALSE,"PeerRatios";#N/A,#N/A,FALSE,"PeerRanks"}</definedName>
    <definedName name="wrfwrgfrvgcv" hidden="1">{#N/A,#N/A,FALSE,"Index";#N/A,#N/A,FALSE,"IncStmt";#N/A,#N/A,FALSE,"Ratios";#N/A,#N/A,FALSE,"CashFlows";#N/A,#N/A,FALSE,"Ins1";#N/A,#N/A,FALSE,"Ins2";#N/A,#N/A,FALSE,"SelfFund";#N/A,#N/A,FALSE,"SGA";#N/A,#N/A,FALSE,"Recon";#N/A,#N/A,FALSE,"Earnings";#N/A,#N/A,FALSE,"Earnings (2)";#N/A,#N/A,FALSE,"Stock";#N/A,#N/A,FALSE,"Stock (2)";#N/A,#N/A,FALSE,"PeerRatios";#N/A,#N/A,FALSE,"PeerRanks"}</definedName>
    <definedName name="wrn"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1." hidden="1">{#N/A,#N/A,FALSE,"17MAY";#N/A,#N/A,FALSE,"24MAY"}</definedName>
    <definedName name="wrn.2.2" hidden="1">{#N/A,#N/A,FALSE,"17MAY";#N/A,#N/A,FALSE,"24MAY"}</definedName>
    <definedName name="wrn.AA." hidden="1">{#N/A,#N/A,FALSE,"PMTABB";#N/A,#N/A,FALSE,"PMTABB"}</definedName>
    <definedName name="wrn.abc" hidden="1">{#N/A,#N/A,FALSE,"Index";#N/A,#N/A,FALSE,"IncStmt";#N/A,#N/A,FALSE,"Ratios";#N/A,#N/A,FALSE,"CashFlows";#N/A,#N/A,FALSE,"Ins1";#N/A,#N/A,FALSE,"Ins2";#N/A,#N/A,FALSE,"SelfFund";#N/A,#N/A,FALSE,"SGA";#N/A,#N/A,FALSE,"Recon";#N/A,#N/A,FALSE,"Earnings";#N/A,#N/A,FALSE,"Earnings (2)";#N/A,#N/A,FALSE,"Stock";#N/A,#N/A,FALSE,"Stock (2)";#N/A,#N/A,FALSE,"PeerRatios";#N/A,#N/A,FALSE,"PeerRanks"}</definedName>
    <definedName name="wrn.Accounts." hidden="1">{"turnover",#N/A,FALSE;"profits",#N/A,FALSE;"cash",#N/A,FALSE}</definedName>
    <definedName name="wrn.Accounts._1" hidden="1">{"turnover",#N/A,FALSE;"profits",#N/A,FALSE;"cash",#N/A,FALSE}</definedName>
    <definedName name="wrn.Acquisition_matrix." hidden="1">{"Acq_matrix",#N/A,FALSE,"Acquisition Matrix"}</definedName>
    <definedName name="wrn.Acquisition_matrix._1" hidden="1">{"Acq_matrix",#N/A,FALSE,"Acquisition Matrix"}</definedName>
    <definedName name="wrn.adj95." hidden="1">{"adj95mult",#N/A,FALSE,"COMPCO";"adj95est",#N/A,FALSE,"COMPCO"}</definedName>
    <definedName name="wrn.adj95._1" hidden="1">{"adj95mult",#N/A,FALSE,"COMPCO";"adj95est",#N/A,FALSE,"COMPCO"}</definedName>
    <definedName name="wrn.Aging._.and._.Trend._.Analysis." hidden="1">{#N/A,#N/A,FALSE,"Aging Summary";#N/A,#N/A,FALSE,"Ratio Analysis";#N/A,#N/A,FALSE,"Test 120 Day Accts";#N/A,#N/A,FALSE,"Tickmarks"}</definedName>
    <definedName name="wrn.All." hidden="1">{#N/A,#N/A,TRUE,"Introduction";#N/A,#N/A,TRUE,"Operating Statistics";#N/A,#N/A,TRUE,"Capex &amp; Depreciation";#N/A,#N/A,TRUE,"Equity";#N/A,#N/A,TRUE,"Debt";#N/A,#N/A,TRUE,"Debt (2)";#N/A,#N/A,TRUE,"Financials";#N/A,#N/A,TRUE,"Market Info";#N/A,#N/A,TRUE,"Company Card";#N/A,#N/A,TRUE,"One Pager";#N/A,#N/A,TRUE,"First Page";#N/A,#N/A,TRUE,"Technical";#N/A,#N/A,TRUE,"Range Names"}</definedName>
    <definedName name="wrn.aLL._.Annexures."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1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2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3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1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2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3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3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3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4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4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4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4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1_1"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2"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3"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4"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Annexures._5_5" hidden="1">{"I",#N/A,FALSE,"CU &amp; LAND, BUILDING";"II",#N/A,FALSE,"CU &amp; LAND, BUILDING";"III",#N/A,FALSE,"CU &amp; LAND, BUILDING";#N/A,#N/A,FALSE,"PM";#N/A,#N/A,FALSE,"MFA, CONTIN";#N/A,#N/A,FALSE,"PRE-OP";#N/A,#N/A,FALSE,"REPAIR";"RM",#N/A,FALSE,"RM";#N/A,#N/A,FALSE,"UTILITIES";#N/A,#N/A,FALSE,"MAN";#N/A,#N/A,FALSE,"SALES";#N/A,#N/A,FALSE,"SELLING";#N/A,#N/A,FALSE,"ADMN.";"PACK",#N/A,FALSE,"PACK";"wc",#N/A,FALSE,"WC";#N/A,#N/A,FALSE,"COP, MOF";#N/A,#N/A,FALSE,"DEP";#N/A,#N/A,FALSE,"TL";"PL",#N/A,FALSE,"PL";"CF",#N/A,FALSE,"CF";"BS",#N/A,FALSE,"BS";"DSCR",#N/A,FALSE,"DSCR";#N/A,#N/A,FALSE,"BEP"}</definedName>
    <definedName name="wrn.All._.Main._.Schedules." hidden="1">{"PrefMain",#N/A,FALSE,"Pref";"AsmpMain",#N/A,FALSE,"Asmp";"IncMain",#N/A,FALSE,"Inc";"BalMain",#N/A,FALSE,"Bal";"GCFMain",#N/A,FALSE,"GCF";"RcDsMain",#N/A,FALSE,"RcDs";"RevMain",#N/A,FALSE,"Rev";"WCapMain",#N/A,FALSE,"WCap";"CapExMain",#N/A,FALSE,"CapEx";"DebtMain",#N/A,FALSE,"Debt";"RatMain",#N/A,FALSE,"Rat";"ValMain",#N/A,FALSE,"Val";"BEvnMain",#N/A,FALSE,"BEvn"}</definedName>
    <definedName name="wrn.All._.Reports." hidden="1">{#N/A,#N/A,FALSE,"Balance Sheet";#N/A,#N/A,FALSE,"Profit &amp; Loss ";#N/A,#N/A,FALSE,"Schedule-1";#N/A,#N/A,FALSE,"Schedule-2";#N/A,#N/A,FALSE,"Schedule-3";#N/A,#N/A,FALSE,"Schedule-4 ";#N/A,#N/A,FALSE,"Schedule-5";#N/A,#N/A,FALSE,"Schedule-6,7,8,9";#N/A,#N/A,FALSE,"Schedule-10,11";#N/A,#N/A,FALSE,"Schedule-12,13,14,15";#N/A,#N/A,FALSE,"Scdedule-16";#N/A,#N/A,FALSE,"Schedule-17 ";#N/A,#N/A,FALSE,"Note-9"}</definedName>
    <definedName name="wrn.All._.Reports._1" hidden="1">{#N/A,#N/A,FALSE,"Balance Sheet";#N/A,#N/A,FALSE,"Profit &amp; Loss ";#N/A,#N/A,FALSE,"Schedule-1";#N/A,#N/A,FALSE,"Schedule-2";#N/A,#N/A,FALSE,"Schedule-3";#N/A,#N/A,FALSE,"Schedule-4 ";#N/A,#N/A,FALSE,"Schedule-5";#N/A,#N/A,FALSE,"Schedule-6,7,8,9";#N/A,#N/A,FALSE,"Schedule-10,11";#N/A,#N/A,FALSE,"Schedule-12,13,14,15";#N/A,#N/A,FALSE,"Scdedule-16";#N/A,#N/A,FALSE,"Schedule-17 ";#N/A,#N/A,FALSE,"Note-9"}</definedName>
    <definedName name="wrn.AOC._.Report." hidden="1">{"AOC 1997-1999",#N/A,TRUE,"AOC";"AOC 1999-2001",#N/A,TRUE,"AOC";"AOC 2001-2003",#N/A,TRUE,"AOC";"AOC 2003-2005",#N/A,TRUE,"AOC";"AOC 2005-2007",#N/A,TRUE,"AOC";"AOC 2007-2009",#N/A,TRUE,"AOC"}</definedName>
    <definedName name="wrn.AOC._.REPORT._.97._.to._.01." hidden="1">{"AOC 1997-1999",#N/A,TRUE,"AOC";"AOC 1999-2001",#N/A,TRUE,"AOC"}</definedName>
    <definedName name="wrn.AQUIROR._.DCF." hidden="1">{"AQUIRORDCF",#N/A,FALSE,"Merger consequences";"Acquirorassns",#N/A,FALSE,"Merger consequences"}</definedName>
    <definedName name="wrn.AQUIROR._.DCF._1" hidden="1">{"AQUIRORDCF",#N/A,FALSE,"Merger consequences";"Acquirorassns",#N/A,FALSE,"Merger consequences"}</definedName>
    <definedName name="wrn.Basic._.Report." hidden="1">{#N/A,#N/A,FALSE,"New Depr Sch-150% DB";#N/A,#N/A,FALSE,"Cash Flows RLP";#N/A,#N/A,FALSE,"IRR";#N/A,#N/A,FALSE,"Proforma IS";#N/A,#N/A,FALSE,"Assumptions"}</definedName>
    <definedName name="wrn.Basic._.Report._1" hidden="1">{#N/A,#N/A,FALSE,"New Depr Sch-150% DB";#N/A,#N/A,FALSE,"Cash Flows RLP";#N/A,#N/A,FALSE,"IRR";#N/A,#N/A,FALSE,"Proforma IS";#N/A,#N/A,FALSE,"Assumptions"}</definedName>
    <definedName name="wrn.Bewegungsbilanz." hidden="1">{#N/A,#N/A,FALSE,"Mittelherkunft";#N/A,#N/A,FALSE,"Mittelverwendung"}</definedName>
    <definedName name="wrn.Bilanz." hidden="1">{#N/A,#N/A,FALSE,"Layout Aktiva";#N/A,#N/A,FALSE,"Layout Passiva"}</definedName>
    <definedName name="wrn.Book." hidden="1">{"EVA",#N/A,FALSE,"SMT2";#N/A,#N/A,FALSE,"Summary";#N/A,#N/A,FALSE,"Graphs";#N/A,#N/A,FALSE,"4 Panel"}</definedName>
    <definedName name="wrn.bs1." hidden="1">{"bs",#N/A,FALSE,"BS";"pl",#N/A,FALSE,"PL"}</definedName>
    <definedName name="wrn.bsall." hidden="1">{"bs",#N/A,FALSE,"BS";"pl",#N/A,FALSE,"PL";"res",#N/A,FALSE,"S.CAP,RES";"loans",#N/A,FALSE,"Loans";"inv",#N/A,FALSE,"C.Assets";"fa",#N/A,FALSE,"F.Assets";"ca",#N/A,FALSE,"C.Assets";"cl",#N/A,FALSE,"CL,Sales,Income";"ovh",#N/A,FALSE,"OVH"}</definedName>
    <definedName name="wrn.Cash._.Flow." hidden="1">{#N/A,#N/A,FALSE,"Layout Cash Flow"}</definedName>
    <definedName name="wrn.cellular." hidden="1">{#N/A,#N/A,TRUE,"TITLE";#N/A,#N/A,TRUE,"MKT Cellular Subs";#N/A,#N/A,TRUE,"Cellular sub ";#N/A,#N/A,TRUE,"P&amp;L - Cell";#N/A,#N/A,TRUE,"Rev &amp; Usage assump - Cell";#N/A,#N/A,TRUE,"Cost -  Cellular";"cellular",#N/A,TRUE,"Capex "}</definedName>
    <definedName name="wrn.cellular._1" hidden="1">{#N/A,#N/A,TRUE,"TITLE";#N/A,#N/A,TRUE,"MKT Cellular Subs";#N/A,#N/A,TRUE,"Cellular sub ";#N/A,#N/A,TRUE,"P&amp;L - Cell";#N/A,#N/A,TRUE,"Rev &amp; Usage assump - Cell";#N/A,#N/A,TRUE,"Cost -  Cellular";"cellular",#N/A,TRUE,"Capex "}</definedName>
    <definedName name="wrn.clientcopy." hidden="1">{"Multiples_clientcopy",#N/A,FALSE,"Multiples";"Adjustments_clientcopy",#N/A,FALSE,"Adjustments to Multiples";"GrowthAdj_clientcopy",#N/A,FALSE,"Growth Adjustments";"RiskAdj_clientcopy",#N/A,FALSE,"Risk Adjustments ";"MarginAdj_clientcopy",#N/A,FALSE,"Margin Adjustments";"Regression_clientcopy",#N/A,FALSE,"Regression";"Ratios_clientcopy",#N/A,FALSE,"Ratios"}</definedName>
    <definedName name="wrn.clientcopy._1" hidden="1">{"Multiples_clientcopy",#N/A,FALSE,"Multiples";"Adjustments_clientcopy",#N/A,FALSE,"Adjustments to Multiples";"GrowthAdj_clientcopy",#N/A,FALSE,"Growth Adjustments";"RiskAdj_clientcopy",#N/A,FALSE,"Risk Adjustments ";"MarginAdj_clientcopy",#N/A,FALSE,"Margin Adjustments";"Regression_clientcopy",#N/A,FALSE,"Regression";"Ratios_clientcopy",#N/A,FALSE,"Ratios"}</definedName>
    <definedName name="wrn.CMA._.DATA." hidden="1">{#N/A,#N/A,FALSE,"CMA"}</definedName>
    <definedName name="wrn.CMA._.DATA._1" hidden="1">{#N/A,#N/A,FALSE,"CMA"}</definedName>
    <definedName name="wrn.CMA._.DATA._1_1" hidden="1">{#N/A,#N/A,FALSE,"CMA"}</definedName>
    <definedName name="wrn.CMA._.DATA._1_1_1" hidden="1">{#N/A,#N/A,FALSE,"CMA"}</definedName>
    <definedName name="wrn.CMA._.DATA._1_1_1_1" hidden="1">{#N/A,#N/A,FALSE,"CMA"}</definedName>
    <definedName name="wrn.CMA._.DATA._1_1_2" hidden="1">{#N/A,#N/A,FALSE,"CMA"}</definedName>
    <definedName name="wrn.CMA._.DATA._1_1_2_1" hidden="1">{#N/A,#N/A,FALSE,"CMA"}</definedName>
    <definedName name="wrn.CMA._.DATA._1_1_3" hidden="1">{#N/A,#N/A,FALSE,"CMA"}</definedName>
    <definedName name="wrn.CMA._.DATA._1_1_4" hidden="1">{#N/A,#N/A,FALSE,"CMA"}</definedName>
    <definedName name="wrn.CMA._.DATA._1_1_5" hidden="1">{#N/A,#N/A,FALSE,"CMA"}</definedName>
    <definedName name="wrn.CMA._.DATA._1_2" hidden="1">{#N/A,#N/A,FALSE,"CMA"}</definedName>
    <definedName name="wrn.CMA._.DATA._1_2_1" hidden="1">{#N/A,#N/A,FALSE,"CMA"}</definedName>
    <definedName name="wrn.CMA._.DATA._1_2_1_1" hidden="1">{#N/A,#N/A,FALSE,"CMA"}</definedName>
    <definedName name="wrn.CMA._.DATA._1_2_2" hidden="1">{#N/A,#N/A,FALSE,"CMA"}</definedName>
    <definedName name="wrn.CMA._.DATA._1_2_3" hidden="1">{#N/A,#N/A,FALSE,"CMA"}</definedName>
    <definedName name="wrn.CMA._.DATA._1_2_4" hidden="1">{#N/A,#N/A,FALSE,"CMA"}</definedName>
    <definedName name="wrn.CMA._.DATA._1_2_5" hidden="1">{#N/A,#N/A,FALSE,"CMA"}</definedName>
    <definedName name="wrn.CMA._.DATA._1_3" hidden="1">{#N/A,#N/A,FALSE,"CMA"}</definedName>
    <definedName name="wrn.CMA._.DATA._1_3_1" hidden="1">{#N/A,#N/A,FALSE,"CMA"}</definedName>
    <definedName name="wrn.CMA._.DATA._1_3_1_1" hidden="1">{#N/A,#N/A,FALSE,"CMA"}</definedName>
    <definedName name="wrn.CMA._.DATA._1_3_2" hidden="1">{#N/A,#N/A,FALSE,"CMA"}</definedName>
    <definedName name="wrn.CMA._.DATA._1_3_3" hidden="1">{#N/A,#N/A,FALSE,"CMA"}</definedName>
    <definedName name="wrn.CMA._.DATA._1_3_4" hidden="1">{#N/A,#N/A,FALSE,"CMA"}</definedName>
    <definedName name="wrn.CMA._.DATA._1_3_5" hidden="1">{#N/A,#N/A,FALSE,"CMA"}</definedName>
    <definedName name="wrn.CMA._.DATA._1_4" hidden="1">{#N/A,#N/A,FALSE,"CMA"}</definedName>
    <definedName name="wrn.CMA._.DATA._1_4_1" hidden="1">{#N/A,#N/A,FALSE,"CMA"}</definedName>
    <definedName name="wrn.CMA._.DATA._1_4_1_1" hidden="1">{#N/A,#N/A,FALSE,"CMA"}</definedName>
    <definedName name="wrn.CMA._.DATA._1_4_2" hidden="1">{#N/A,#N/A,FALSE,"CMA"}</definedName>
    <definedName name="wrn.CMA._.DATA._1_4_3" hidden="1">{#N/A,#N/A,FALSE,"CMA"}</definedName>
    <definedName name="wrn.CMA._.DATA._1_5" hidden="1">{#N/A,#N/A,FALSE,"CMA"}</definedName>
    <definedName name="wrn.CMA._.DATA._1_5_1" hidden="1">{#N/A,#N/A,FALSE,"CMA"}</definedName>
    <definedName name="wrn.CMA._.DATA._1_5_1_1" hidden="1">{#N/A,#N/A,FALSE,"CMA"}</definedName>
    <definedName name="wrn.CMA._.DATA._1_5_2" hidden="1">{#N/A,#N/A,FALSE,"CMA"}</definedName>
    <definedName name="wrn.CMA._.DATA._1_5_3" hidden="1">{#N/A,#N/A,FALSE,"CMA"}</definedName>
    <definedName name="wrn.CMA._.DATA._2" hidden="1">{#N/A,#N/A,FALSE,"CMA"}</definedName>
    <definedName name="wrn.CMA._.DATA._2_1" hidden="1">{#N/A,#N/A,FALSE,"CMA"}</definedName>
    <definedName name="wrn.CMA._.DATA._2_1_1" hidden="1">{#N/A,#N/A,FALSE,"CMA"}</definedName>
    <definedName name="wrn.CMA._.DATA._2_1_1_1" hidden="1">{#N/A,#N/A,FALSE,"CMA"}</definedName>
    <definedName name="wrn.CMA._.DATA._2_1_2" hidden="1">{#N/A,#N/A,FALSE,"CMA"}</definedName>
    <definedName name="wrn.CMA._.DATA._2_1_3" hidden="1">{#N/A,#N/A,FALSE,"CMA"}</definedName>
    <definedName name="wrn.CMA._.DATA._2_1_4" hidden="1">{#N/A,#N/A,FALSE,"CMA"}</definedName>
    <definedName name="wrn.CMA._.DATA._2_1_5" hidden="1">{#N/A,#N/A,FALSE,"CMA"}</definedName>
    <definedName name="wrn.CMA._.DATA._2_2" hidden="1">{#N/A,#N/A,FALSE,"CMA"}</definedName>
    <definedName name="wrn.CMA._.DATA._2_2_1" hidden="1">{#N/A,#N/A,FALSE,"CMA"}</definedName>
    <definedName name="wrn.CMA._.DATA._2_2_1_1" hidden="1">{#N/A,#N/A,FALSE,"CMA"}</definedName>
    <definedName name="wrn.CMA._.DATA._2_2_2" hidden="1">{#N/A,#N/A,FALSE,"CMA"}</definedName>
    <definedName name="wrn.CMA._.DATA._2_2_3" hidden="1">{#N/A,#N/A,FALSE,"CMA"}</definedName>
    <definedName name="wrn.CMA._.DATA._2_2_4" hidden="1">{#N/A,#N/A,FALSE,"CMA"}</definedName>
    <definedName name="wrn.CMA._.DATA._2_2_5" hidden="1">{#N/A,#N/A,FALSE,"CMA"}</definedName>
    <definedName name="wrn.CMA._.DATA._2_3" hidden="1">{#N/A,#N/A,FALSE,"CMA"}</definedName>
    <definedName name="wrn.CMA._.DATA._2_3_1" hidden="1">{#N/A,#N/A,FALSE,"CMA"}</definedName>
    <definedName name="wrn.CMA._.DATA._2_3_2" hidden="1">{#N/A,#N/A,FALSE,"CMA"}</definedName>
    <definedName name="wrn.CMA._.DATA._2_3_3" hidden="1">{#N/A,#N/A,FALSE,"CMA"}</definedName>
    <definedName name="wrn.CMA._.DATA._2_4" hidden="1">{#N/A,#N/A,FALSE,"CMA"}</definedName>
    <definedName name="wrn.CMA._.DATA._2_4_1" hidden="1">{#N/A,#N/A,FALSE,"CMA"}</definedName>
    <definedName name="wrn.CMA._.DATA._2_4_2" hidden="1">{#N/A,#N/A,FALSE,"CMA"}</definedName>
    <definedName name="wrn.CMA._.DATA._2_4_3" hidden="1">{#N/A,#N/A,FALSE,"CMA"}</definedName>
    <definedName name="wrn.CMA._.DATA._2_5" hidden="1">{#N/A,#N/A,FALSE,"CMA"}</definedName>
    <definedName name="wrn.CMA._.DATA._2_5_1" hidden="1">{#N/A,#N/A,FALSE,"CMA"}</definedName>
    <definedName name="wrn.CMA._.DATA._2_5_2" hidden="1">{#N/A,#N/A,FALSE,"CMA"}</definedName>
    <definedName name="wrn.CMA._.DATA._2_5_3" hidden="1">{#N/A,#N/A,FALSE,"CMA"}</definedName>
    <definedName name="wrn.CMA._.DATA._3" hidden="1">{#N/A,#N/A,FALSE,"CMA"}</definedName>
    <definedName name="wrn.CMA._.DATA._3_1" hidden="1">{#N/A,#N/A,FALSE,"CMA"}</definedName>
    <definedName name="wrn.CMA._.DATA._3_1_1" hidden="1">{#N/A,#N/A,FALSE,"CMA"}</definedName>
    <definedName name="wrn.CMA._.DATA._3_1_1_1" hidden="1">{#N/A,#N/A,FALSE,"CMA"}</definedName>
    <definedName name="wrn.CMA._.DATA._3_1_2" hidden="1">{#N/A,#N/A,FALSE,"CMA"}</definedName>
    <definedName name="wrn.CMA._.DATA._3_1_3" hidden="1">{#N/A,#N/A,FALSE,"CMA"}</definedName>
    <definedName name="wrn.CMA._.DATA._3_1_4" hidden="1">{#N/A,#N/A,FALSE,"CMA"}</definedName>
    <definedName name="wrn.CMA._.DATA._3_1_5" hidden="1">{#N/A,#N/A,FALSE,"CMA"}</definedName>
    <definedName name="wrn.CMA._.DATA._3_2" hidden="1">{#N/A,#N/A,FALSE,"CMA"}</definedName>
    <definedName name="wrn.CMA._.DATA._3_2_1" hidden="1">{#N/A,#N/A,FALSE,"CMA"}</definedName>
    <definedName name="wrn.CMA._.DATA._3_2_2" hidden="1">{#N/A,#N/A,FALSE,"CMA"}</definedName>
    <definedName name="wrn.CMA._.DATA._3_2_3" hidden="1">{#N/A,#N/A,FALSE,"CMA"}</definedName>
    <definedName name="wrn.CMA._.DATA._3_2_4" hidden="1">{#N/A,#N/A,FALSE,"CMA"}</definedName>
    <definedName name="wrn.CMA._.DATA._3_2_5" hidden="1">{#N/A,#N/A,FALSE,"CMA"}</definedName>
    <definedName name="wrn.CMA._.DATA._3_3" hidden="1">{#N/A,#N/A,FALSE,"CMA"}</definedName>
    <definedName name="wrn.CMA._.DATA._3_3_1" hidden="1">{#N/A,#N/A,FALSE,"CMA"}</definedName>
    <definedName name="wrn.CMA._.DATA._3_3_2" hidden="1">{#N/A,#N/A,FALSE,"CMA"}</definedName>
    <definedName name="wrn.CMA._.DATA._3_3_3" hidden="1">{#N/A,#N/A,FALSE,"CMA"}</definedName>
    <definedName name="wrn.CMA._.DATA._3_4" hidden="1">{#N/A,#N/A,FALSE,"CMA"}</definedName>
    <definedName name="wrn.CMA._.DATA._3_4_1" hidden="1">{#N/A,#N/A,FALSE,"CMA"}</definedName>
    <definedName name="wrn.CMA._.DATA._3_4_2" hidden="1">{#N/A,#N/A,FALSE,"CMA"}</definedName>
    <definedName name="wrn.CMA._.DATA._3_4_3" hidden="1">{#N/A,#N/A,FALSE,"CMA"}</definedName>
    <definedName name="wrn.CMA._.DATA._3_5" hidden="1">{#N/A,#N/A,FALSE,"CMA"}</definedName>
    <definedName name="wrn.CMA._.DATA._3_5_1" hidden="1">{#N/A,#N/A,FALSE,"CMA"}</definedName>
    <definedName name="wrn.CMA._.DATA._3_5_2" hidden="1">{#N/A,#N/A,FALSE,"CMA"}</definedName>
    <definedName name="wrn.CMA._.DATA._3_5_3" hidden="1">{#N/A,#N/A,FALSE,"CMA"}</definedName>
    <definedName name="wrn.CMA._.DATA._4" hidden="1">{#N/A,#N/A,FALSE,"CMA"}</definedName>
    <definedName name="wrn.CMA._.DATA._4_1" hidden="1">{#N/A,#N/A,FALSE,"CMA"}</definedName>
    <definedName name="wrn.CMA._.DATA._4_1_1" hidden="1">{#N/A,#N/A,FALSE,"CMA"}</definedName>
    <definedName name="wrn.CMA._.DATA._4_1_1_1" hidden="1">{#N/A,#N/A,FALSE,"CMA"}</definedName>
    <definedName name="wrn.CMA._.DATA._4_1_2" hidden="1">{#N/A,#N/A,FALSE,"CMA"}</definedName>
    <definedName name="wrn.CMA._.DATA._4_1_3" hidden="1">{#N/A,#N/A,FALSE,"CMA"}</definedName>
    <definedName name="wrn.CMA._.DATA._4_1_4" hidden="1">{#N/A,#N/A,FALSE,"CMA"}</definedName>
    <definedName name="wrn.CMA._.DATA._4_1_5" hidden="1">{#N/A,#N/A,FALSE,"CMA"}</definedName>
    <definedName name="wrn.CMA._.DATA._4_2" hidden="1">{#N/A,#N/A,FALSE,"CMA"}</definedName>
    <definedName name="wrn.CMA._.DATA._4_2_1" hidden="1">{#N/A,#N/A,FALSE,"CMA"}</definedName>
    <definedName name="wrn.CMA._.DATA._4_2_2" hidden="1">{#N/A,#N/A,FALSE,"CMA"}</definedName>
    <definedName name="wrn.CMA._.DATA._4_2_3" hidden="1">{#N/A,#N/A,FALSE,"CMA"}</definedName>
    <definedName name="wrn.CMA._.DATA._4_2_4" hidden="1">{#N/A,#N/A,FALSE,"CMA"}</definedName>
    <definedName name="wrn.CMA._.DATA._4_2_5" hidden="1">{#N/A,#N/A,FALSE,"CMA"}</definedName>
    <definedName name="wrn.CMA._.DATA._4_3" hidden="1">{#N/A,#N/A,FALSE,"CMA"}</definedName>
    <definedName name="wrn.CMA._.DATA._4_3_1" hidden="1">{#N/A,#N/A,FALSE,"CMA"}</definedName>
    <definedName name="wrn.CMA._.DATA._4_3_2" hidden="1">{#N/A,#N/A,FALSE,"CMA"}</definedName>
    <definedName name="wrn.CMA._.DATA._4_3_3" hidden="1">{#N/A,#N/A,FALSE,"CMA"}</definedName>
    <definedName name="wrn.CMA._.DATA._4_4" hidden="1">{#N/A,#N/A,FALSE,"CMA"}</definedName>
    <definedName name="wrn.CMA._.DATA._4_4_1" hidden="1">{#N/A,#N/A,FALSE,"CMA"}</definedName>
    <definedName name="wrn.CMA._.DATA._4_4_2" hidden="1">{#N/A,#N/A,FALSE,"CMA"}</definedName>
    <definedName name="wrn.CMA._.DATA._4_4_3" hidden="1">{#N/A,#N/A,FALSE,"CMA"}</definedName>
    <definedName name="wrn.CMA._.DATA._4_5" hidden="1">{#N/A,#N/A,FALSE,"CMA"}</definedName>
    <definedName name="wrn.CMA._.DATA._4_5_1" hidden="1">{#N/A,#N/A,FALSE,"CMA"}</definedName>
    <definedName name="wrn.CMA._.DATA._4_5_2" hidden="1">{#N/A,#N/A,FALSE,"CMA"}</definedName>
    <definedName name="wrn.CMA._.DATA._4_5_3" hidden="1">{#N/A,#N/A,FALSE,"CMA"}</definedName>
    <definedName name="wrn.CMA._.DATA._5" hidden="1">{#N/A,#N/A,FALSE,"CMA"}</definedName>
    <definedName name="wrn.CMA._.DATA._5_1" hidden="1">{#N/A,#N/A,FALSE,"CMA"}</definedName>
    <definedName name="wrn.CMA._.DATA._5_1_1" hidden="1">{#N/A,#N/A,FALSE,"CMA"}</definedName>
    <definedName name="wrn.CMA._.DATA._5_2" hidden="1">{#N/A,#N/A,FALSE,"CMA"}</definedName>
    <definedName name="wrn.CMA._.DATA._5_3" hidden="1">{#N/A,#N/A,FALSE,"CMA"}</definedName>
    <definedName name="wrn.CMA._.DATA._5_4" hidden="1">{#N/A,#N/A,FALSE,"CMA"}</definedName>
    <definedName name="wrn.CMA._.DATA._5_5" hidden="1">{#N/A,#N/A,FALSE,"CMA"}</definedName>
    <definedName name="wrn.compco." hidden="1">{"mult96",#N/A,FALSE,"PETCOMP";"est96",#N/A,FALSE,"PETCOMP";"mult95",#N/A,FALSE,"PETCOMP";"est95",#N/A,FALSE,"PETCOMP";"multltm",#N/A,FALSE,"PETCOMP";"resultltm",#N/A,FALSE,"PETCOMP"}</definedName>
    <definedName name="wrn.compco._1" hidden="1">{"mult96",#N/A,FALSE,"PETCOMP";"est96",#N/A,FALSE,"PETCOMP";"mult95",#N/A,FALSE,"PETCOMP";"est95",#N/A,FALSE,"PETCOMP";"multltm",#N/A,FALSE,"PETCOMP";"resultltm",#N/A,FALSE,"PETCOMP"}</definedName>
    <definedName name="wrn.Complete." hidden="1">{#N/A,#N/A,FALSE,"SMT1";#N/A,#N/A,FALSE,"SMT2";#N/A,#N/A,FALSE,"Summary";#N/A,#N/A,FALSE,"Graphs";#N/A,#N/A,FALSE,"4 Panel"}</definedName>
    <definedName name="wrn.Complete._.File." hidden="1">{#N/A,#N/A,TRUE,"Top";#N/A,#N/A,TRUE,"Quarter";#N/A,#N/A,TRUE,"Variance";#N/A,#N/A,TRUE,"Forecast";#N/A,#N/A,TRUE,"ForecastMnthly";#N/A,#N/A,TRUE,"ForecastQtrly";#N/A,#N/A,TRUE,"Actual"}</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_1" hidden="1">{#N/A,#N/A,FALSE,"Assumptions";#N/A,#N/A,FALSE,"Proforma IS";#N/A,#N/A,FALSE,"Cash Flows RLP";#N/A,#N/A,FALSE,"IRR";#N/A,#N/A,FALSE,"New Depr Sch-150% DB";#N/A,#N/A,FALSE,"Comments"}</definedName>
    <definedName name="wrn.complete._.report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hidden="1">{#N/A,#N/A,FALSE,"Full";#N/A,#N/A,FALSE,"Half";#N/A,#N/A,FALSE,"Op Expenses";#N/A,#N/A,FALSE,"Cap Charge";#N/A,#N/A,FALSE,"Cost C";#N/A,#N/A,FALSE,"PP&amp;E";#N/A,#N/A,FALSE,"R&amp;D"}</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ncr" hidden="1">{"concr",#N/A,FALSE,"SHARE CAPITAL";"conbscr",#N/A,FALSE,"BSPL-RS.";"concr",#N/A,FALSE,"RESERVE &amp; SURPLUS";"conplcr",#N/A,FALSE,"BSPL-RS.";"concr",#N/A,FALSE,"LOAN FUNDS";"concr",#N/A,FALSE,"FIXED ASSETS";"concr",#N/A,FALSE,"INVESTMENT";"concr",#N/A,FALSE,"PRE-OPERATIVE ";"concr",#N/A,FALSE,"CURRENT ASSETS";"concr",#N/A,FALSE,"CURRENT LIABLITIES";"concr",#N/A,FALSE,"Misc.exp.not w-off";"concr",#N/A,FALSE,"OTHER INCOME";"concr",#N/A,FALSE,"MATERIAL CONS.";"concr",#N/A,FALSE,"PERSONNEL";"concr",#N/A,FALSE,"SALES &amp; ADMN.";"concr",#N/A,FALSE,"INTEREST";"concr",#N/A,FALSE,"CASH FLOW"}</definedName>
    <definedName name="wrn.concr." hidden="1">{"concr",#N/A,FALSE,"SHARE CAPITAL";"conbscr",#N/A,FALSE,"BSPL-RS.";"concr",#N/A,FALSE,"RESERVE &amp; SURPLUS";"conplcr",#N/A,FALSE,"BSPL-RS.";"concr",#N/A,FALSE,"LOAN FUNDS";"concr",#N/A,FALSE,"FIXED ASSETS";"concr",#N/A,FALSE,"INVESTMENT";"concr",#N/A,FALSE,"PRE-OPERATIVE ";"concr",#N/A,FALSE,"CURRENT ASSETS";"concr",#N/A,FALSE,"CURRENT LIABLITIES";"concr",#N/A,FALSE,"Misc.exp.not w-off";"concr",#N/A,FALSE,"OTHER INCOME";"concr",#N/A,FALSE,"MATERIAL CONS.";"concr",#N/A,FALSE,"PERSONNEL";"concr",#N/A,FALSE,"SALES &amp; ADMN.";"concr",#N/A,FALSE,"INTEREST";"concr",#N/A,FALSE,"CASH FLOW"}</definedName>
    <definedName name="wrn.concr._1" hidden="1">{"concr",#N/A,FALSE,"SHARE CAPITAL";"conbscr",#N/A,FALSE,"BSPL-RS.";"concr",#N/A,FALSE,"RESERVE &amp; SURPLUS";"conplcr",#N/A,FALSE,"BSPL-RS.";"concr",#N/A,FALSE,"LOAN FUNDS";"concr",#N/A,FALSE,"FIXED ASSETS";"concr",#N/A,FALSE,"INVESTMENT";"concr",#N/A,FALSE,"PRE-OPERATIVE ";"concr",#N/A,FALSE,"CURRENT ASSETS";"concr",#N/A,FALSE,"CURRENT LIABLITIES";"concr",#N/A,FALSE,"Misc.exp.not w-off";"concr",#N/A,FALSE,"OTHER INCOME";"concr",#N/A,FALSE,"MATERIAL CONS.";"concr",#N/A,FALSE,"PERSONNEL";"concr",#N/A,FALSE,"SALES &amp; ADMN.";"concr",#N/A,FALSE,"INTEREST";"concr",#N/A,FALSE,"CASH FLOW"}</definedName>
    <definedName name="wrn.concr_1" hidden="1">{"concr",#N/A,FALSE,"SHARE CAPITAL";"conbscr",#N/A,FALSE,"BSPL-RS.";"concr",#N/A,FALSE,"RESERVE &amp; SURPLUS";"conplcr",#N/A,FALSE,"BSPL-RS.";"concr",#N/A,FALSE,"LOAN FUNDS";"concr",#N/A,FALSE,"FIXED ASSETS";"concr",#N/A,FALSE,"INVESTMENT";"concr",#N/A,FALSE,"PRE-OPERATIVE ";"concr",#N/A,FALSE,"CURRENT ASSETS";"concr",#N/A,FALSE,"CURRENT LIABLITIES";"concr",#N/A,FALSE,"Misc.exp.not w-off";"concr",#N/A,FALSE,"OTHER INCOME";"concr",#N/A,FALSE,"MATERIAL CONS.";"concr",#N/A,FALSE,"PERSONNEL";"concr",#N/A,FALSE,"SALES &amp; ADMN.";"concr",#N/A,FALSE,"INTEREST";"concr",#N/A,FALSE,"CASH FLOW"}</definedName>
    <definedName name="wrn.conrc."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wrn.conrc._1" hidden="1">{"bsrc",#N/A,FALSE,"BSPL-RS.";"plrc",#N/A,FALSE,"BSPL-RS.";"sccon",#N/A,FALSE,"SHARE CAPITAL";"rsrc",#N/A,FALSE,"RESERVE &amp; SURPLUS";"lfrc",#N/A,FALSE,"LOAN FUNDS";"farc",#N/A,FALSE,"FIXED ASSETS";"prc",#N/A,FALSE,"PRE-OPERATIVE ";"invest.cons",#N/A,FALSE,"INVESTMENT";"carc",#N/A,FALSE,"CURRENT ASSETS";"clrc",#N/A,FALSE,"CURRENT LIABLITIES";"oirc",#N/A,FALSE,"OTHER INCOME";"mcrc",#N/A,FALSE,"MATERIAL CONS.";"perc",#N/A,FALSE,"PERSONNEL";"sarc",#N/A,FALSE,"SALES &amp; ADMN.";"irc",#N/A,FALSE,"INTEREST";"conrs",#N/A,FALSE,"CASH FLOW"}</definedName>
    <definedName name="wrn.consumable." hidden="1">{#N/A,#N/A,FALSE,"consu_cover";#N/A,#N/A,FALSE,"consu_strategy";#N/A,#N/A,FALSE,"consu_flow";#N/A,#N/A,FALSE,"Summary_reqmt";#N/A,#N/A,FALSE,"field_ppg";#N/A,#N/A,FALSE,"ppg_shop";#N/A,#N/A,FALSE,"strl";#N/A,#N/A,FALSE,"tankages";#N/A,#N/A,FALSE,"gases"}</definedName>
    <definedName name="wrn.Cost._.Accounting._.Record." hidden="1">{#N/A,#N/A,TRUE,"PR-A-B";#N/A,#N/A,TRUE,"BY-PROD";#N/A,#N/A,TRUE,"BEP";#N/A,#N/A,TRUE,"ALLOCATION";#N/A,#N/A,TRUE,"Conv.cost";#N/A,#N/A,TRUE,"PROD";#N/A,#N/A,TRUE,"SALE";#N/A,#N/A,TRUE,"Summary";#N/A,#N/A,TRUE,"CONS";#N/A,#N/A,TRUE,"ST&amp;SP";#N/A,#N/A,TRUE,"Rep&amp;Maint";#N/A,#N/A,TRUE,"salary";#N/A,#N/A,TRUE,"PWRCOST";#N/A,#N/A,TRUE,"FUELCONS";#N/A,#N/A,TRUE,"POWER";#N/A,#N/A,TRUE,"Ratios";#N/A,#N/A,TRUE,"SKADJ";#N/A,#N/A,TRUE,"QCD";#N/A,#N/A,TRUE,"mgmt-rep"}</definedName>
    <definedName name="wrn.Cost._.Audit." hidden="1">{#N/A,#N/A,FALSE,"cover1";#N/A,#N/A,FALSE,"cover2";#N/A,#N/A,FALSE,"cover4";#N/A,#N/A,FALSE,"INDEX2";#N/A,#N/A,FALSE,"4";#N/A,#N/A,FALSE,"5";#N/A,#N/A,FALSE,"6&amp;7";#N/A,#N/A,FALSE,"8";#N/A,#N/A,FALSE,"9&amp;10";#N/A,#N/A,FALSE,"11&amp;12";#N/A,#N/A,FALSE,"13to18";#N/A,#N/A,FALSE,"19A";#N/A,#N/A,FALSE,"19B20&amp;21";#N/A,#N/A,FALSE,"22&amp;23";#N/A,#N/A,FALSE,"24";#N/A,#N/A,FALSE,"25&amp;26";#N/A,#N/A,FALSE,"27";#N/A,#N/A,FALSE,"28";#N/A,#N/A,FALSE,"cover5";#N/A,#N/A,FALSE,"INDEX3";#N/A,#N/A,FALSE,"PR-QTY-LYE";#N/A,#N/A,FALSE,"PR-COST-LYE";#N/A,#N/A,FALSE,"PR-QTY-FLK";#N/A,#N/A,FALSE,"PR-COST-FLK";#N/A,#N/A,FALSE,"cover3";#N/A,#N/A,FALSE,"INDEX1";#N/A,#N/A,FALSE,"PR-A-B";#N/A,#N/A,FALSE,"BY-PROD";#N/A,#N/A,FALSE,"BEP";#N/A,#N/A,FALSE,"ALLOCATION";#N/A,#N/A,FALSE,"Conv.cost";#N/A,#N/A,FALSE,"PROD";#N/A,#N/A,FALSE,"SALE";#N/A,#N/A,FALSE,"Summary";#N/A,#N/A,FALSE,"CONS";#N/A,#N/A,FALSE,"ST&amp;SP";#N/A,#N/A,FALSE,"Rep&amp;Maint";#N/A,#N/A,FALSE,"salary";#N/A,#N/A,FALSE,"PWRCOST";#N/A,#N/A,FALSE,"FUELCONS";#N/A,#N/A,FALSE,"POWER";#N/A,#N/A,FALSE,"Ratios";#N/A,#N/A,FALSE,"SKADJ";#N/A,#N/A,FALSE,"QCD"}</definedName>
    <definedName name="wrn.Cost._.Audit._.Report._.Annexure._.A." hidden="1">{#N/A,#N/A,TRUE,"4";#N/A,#N/A,TRUE,"5";#N/A,#N/A,TRUE,"6&amp;7"}</definedName>
    <definedName name="wrn.Cost._.Audit._.Report._.Annexure._.B." hidden="1">{#N/A,#N/A,FALSE,"8"}</definedName>
    <definedName name="wrn.Cost._.Audit._.Report._.Annexure._.C." hidden="1">{#N/A,#N/A,TRUE,"9&amp;10";#N/A,#N/A,TRUE,"11&amp;12";#N/A,#N/A,TRUE,"13to18";#N/A,#N/A,TRUE,"19A";#N/A,#N/A,TRUE,"19B20&amp;21";#N/A,#N/A,TRUE,"22&amp;23";#N/A,#N/A,TRUE,"24";#N/A,#N/A,TRUE,"25&amp;26";#N/A,#N/A,TRUE,"27";#N/A,#N/A,TRUE,"28"}</definedName>
    <definedName name="wrn.Cover._.pages." hidden="1">{#N/A,#N/A,FALSE,"cover1";#N/A,#N/A,FALSE,"cover2";#N/A,#N/A,FALSE,"cover3";#N/A,#N/A,FALSE,"cover4";#N/A,#N/A,FALSE,"cover5";#N/A,#N/A,FALSE,"INDEX1";#N/A,#N/A,FALSE,"INDEX2";#N/A,#N/A,FALSE,"INDEX3"}</definedName>
    <definedName name="wrn.CVS." hidden="1">{"CVS",#N/A,FALSE,"TARA-09";"CVS",#N/A,FALSE,"TARA-10";"CVS",#N/A,FALSE,"TARA-11"}</definedName>
    <definedName name="wrn.DATA." hidden="1">{#N/A,#N/A,FALSE,"WTI";#N/A,#N/A,FALSE,"Cdn Oil";#N/A,#N/A,FALSE,"Cdn Gas";#N/A,#N/A,FALSE,"CDN Gas Exports";#N/A,#N/A,FALSE,"CDN Gas Prod";#N/A,#N/A,FALSE,"CDN Gas Wells";#N/A,#N/A,FALSE,"US Gas";#N/A,#N/A,FALSE,"US Gas Prod";#N/A,#N/A,FALSE,"US Gas Wells";#N/A,#N/A,FALSE,"US Work Gas";#N/A,#N/A,FALSE,"US Rig Count";#N/A,#N/A,FALSE,"US Gas End-Use";#N/A,#N/A,FALSE,"Chem"}</definedName>
    <definedName name="wrn.datapak." hidden="1">{#N/A,#N/A,FALSE,"Status of Projects";#N/A,#N/A,FALSE,"CEA-TEC";#N/A,#N/A,FALSE,"U-Constr.";#N/A,#N/A,FALSE,"summary";#N/A,#N/A,FALSE,"PPP-3 yrs"}</definedName>
    <definedName name="wrn.DCF._.III._.Report." hidden="1">{#N/A,#N/A,FALSE,"Cover";#N/A,#N/A,FALSE,"Pres ";#N/A,#N/A,FALSE,"Outputs";#N/A,#N/A,FALSE,"DCF ";#N/A,#N/A,FALSE,"CFS";#N/A,#N/A,FALSE,"BS";#N/A,#N/A,FALSE,"PL";#N/A,#N/A,FALSE,"Control (In)";#N/A,#N/A,FALSE,"Broker (In)";#N/A,#N/A,FALSE,"In-House (In)";#N/A,#N/A,FALSE,"WACC";#N/A,#N/A,FALSE,"Ass";#N/A,#N/A,FALSE,"Check"}</definedName>
    <definedName name="wrn.DCF_Terminal_Value_qchm." hidden="1">{"qchm_dcf",#N/A,FALSE,"QCHMDCF2";"qchm_terminal",#N/A,FALSE,"QCHMDCF2"}</definedName>
    <definedName name="wrn.DCF_Terminal_Value_qchm._1" hidden="1">{"qchm_dcf",#N/A,FALSE,"QCHMDCF2";"qchm_terminal",#N/A,FALSE,"QCHMDCF2"}</definedName>
    <definedName name="wrn.dd." hidden="1">{#N/A,#N/A,FALSE,"Sheet2"}</definedName>
    <definedName name="wrn.Detailed._.Calculations." hidden="1">{"IncDetail",#N/A,FALSE,"Inc";"BalDetail",#N/A,FALSE,"Bal";"GCFDetail",#N/A,FALSE,"GCF";"RcDsDetail",#N/A,FALSE,"RcDs"}</definedName>
    <definedName name="wrn.Detailed._.Forecasts." hidden="1">{#N/A,#N/A,TRUE,"Forecast";#N/A,#N/A,TRUE,"ForecastMnthly";#N/A,#N/A,TRUE,"ForecastQtrly";#N/A,#N/A,TRUE,"Actual"}</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conomic._.Value._.Added._.Analysis." hidden="1">{"EVA",#N/A,FALSE,"EVA";"WACC",#N/A,FALSE,"WACC"}</definedName>
    <definedName name="wrn.Economic._.Value._.Added._.Analysis._1" hidden="1">{"EVA",#N/A,FALSE,"EVA";"WACC",#N/A,FALSE,"WACC"}</definedName>
    <definedName name="wrn.elect." hidden="1">{"peisbl",#N/A,FALSE,"PPMAN1";"pesub",#N/A,FALSE,"PPMAN1";"megisb",#N/A,FALSE,"MEGMAN";"megii",#N/A,FALSE,"MEGMAN";"arom1",#N/A,FALSE,"aroman";"cover",#N/A,FALSE,"COVER.XLS";"elec1",#N/A,FALSE,"WPR1";"fw",#N/A,FALSE,"OSBLMAN";"md",#N/A,FALSE,"OSBLMAN";"tf",#N/A,FALSE,"OSBLMAN";"elect3",#N/A,FALSE,"WPR1";"mrs1",#N/A,FALSE,"mrsman";"mrs2",#N/A,FALSE,"mrsman";"sp1",#N/A,FALSE,"SPRMAN";"sp2",#N/A,FALSE,"SPRMAN"}</definedName>
    <definedName name="wrn.Emg._.report." hidden="1">{#N/A,#N/A,FALSE,"Emerging Mkt Fund"}</definedName>
    <definedName name="wrn.EO." hidden="1">{#N/A,#N/A,TRUE,"TITLE";#N/A,#N/A,TRUE,"Macro assumptions";#N/A,#N/A,TRUE,"Line roll out schedule";#N/A,#N/A,TRUE,"P&amp;L 109";#N/A,#N/A,TRUE,"EO109 BIZ ";#N/A,#N/A,TRUE,"Rev - 109";#N/A,#N/A,TRUE,"Costs-109";#N/A,#N/A,TRUE,"Capex - 109";#N/A,#N/A,TRUE,"Revenue shares"}</definedName>
    <definedName name="wrn.EO._1" hidden="1">{#N/A,#N/A,TRUE,"TITLE";#N/A,#N/A,TRUE,"Macro assumptions";#N/A,#N/A,TRUE,"Line roll out schedule";#N/A,#N/A,TRUE,"P&amp;L 109";#N/A,#N/A,TRUE,"EO109 BIZ ";#N/A,#N/A,TRUE,"Rev - 109";#N/A,#N/A,TRUE,"Costs-109";#N/A,#N/A,TRUE,"Capex - 109";#N/A,#N/A,TRUE,"Revenue shares"}</definedName>
    <definedName name="wrn.EW." hidden="1">{#N/A,#N/A,FALSE,"EW"}</definedName>
    <definedName name="wrn.Executive._.Summary." hidden="1">{#N/A,#N/A,TRUE,"Top";#N/A,#N/A,TRUE,"Quarter";#N/A,#N/A,TRUE,"Variance"}</definedName>
    <definedName name="wrn.filecopy." hidden="1">{"Multiples_filecopy",#N/A,FALSE,"Multiples";"Adjustments_filecopy",#N/A,FALSE,"Adjustments to Multiples";"GrowthAdj_filecopy",#N/A,FALSE,"Growth Adjustments";"RiskAdj_filecopy",#N/A,FALSE,"Risk Adjustments ";"MarginAdj_filecopy",#N/A,FALSE,"Margin Adjustments";"Regression_filecopy",#N/A,FALSE,"Regression";"Ratios_filecopy",#N/A,FALSE,"Ratios"}</definedName>
    <definedName name="wrn.filecopy._1" hidden="1">{"Multiples_filecopy",#N/A,FALSE,"Multiples";"Adjustments_filecopy",#N/A,FALSE,"Adjustments to Multiples";"GrowthAdj_filecopy",#N/A,FALSE,"Growth Adjustments";"RiskAdj_filecopy",#N/A,FALSE,"Risk Adjustments ";"MarginAdj_filecopy",#N/A,FALSE,"Margin Adjustments";"Regression_filecopy",#N/A,FALSE,"Regression";"Ratios_filecopy",#N/A,FALSE,"Ratios"}</definedName>
    <definedName name="wrn.FIN." hidden="1">{#N/A,#N/A,FALSE,"FINS"}</definedName>
    <definedName name="wrn.Finanzbedarfsrechnung." hidden="1">{#N/A,#N/A,FALSE,"Finanzbedarfsrechnung"}</definedName>
    <definedName name="wrn.FORM1." hidden="1">{#N/A,#N/A,FALSE,"COMP"}</definedName>
    <definedName name="wrn.FREE." hidden="1">{#N/A,#N/A,FALSE,"FREE"}</definedName>
    <definedName name="wrn.FTS." hidden="1">{"FTS",#N/A,FALSE,"E"}</definedName>
    <definedName name="wrn.FTS._.PLANT._.BREAKUP." hidden="1">{"PLANT BREAKUP",#N/A,FALSE,"E"}</definedName>
    <definedName name="wrn.full." hidden="1">{#N/A,#N/A,FALSE,"Income Statement";#N/A,#N/A,FALSE,"Balance Sheet";#N/A,#N/A,FALSE,"Cash Flow";#N/A,#N/A,FALSE,"D&amp;A";#N/A,#N/A,FALSE,"Capitalization";#N/A,#N/A,FALSE,"Debt Amortization";#N/A,#N/A,FALSE,"Deferred Taxes"}</definedName>
    <definedName name="wrn.Full._.Financials." hidden="1">{#N/A,#N/A,TRUE,"Financials";#N/A,#N/A,TRUE,"Operating Statistics";#N/A,#N/A,TRUE,"Capex &amp; Depreciation";#N/A,#N/A,TRUE,"Debt"}</definedName>
    <definedName name="wrn.Full._.model." hidden="1">{#N/A,#N/A,TRUE,"Cover sheet";#N/A,#N/A,TRUE,"Summary";#N/A,#N/A,TRUE,"Key Assumptions";#N/A,#N/A,TRUE,"Profit &amp; Loss";#N/A,#N/A,TRUE,"Balance Sheet";#N/A,#N/A,TRUE,"Cashflow";#N/A,#N/A,TRUE,"IRR";#N/A,#N/A,TRUE,"Ratios";#N/A,#N/A,TRUE,"Debt analysis"}</definedName>
    <definedName name="wrn.full._1" hidden="1">{#N/A,#N/A,FALSE,"Income Statement";#N/A,#N/A,FALSE,"Balance Sheet";#N/A,#N/A,FALSE,"Cash Flow";#N/A,#N/A,FALSE,"D&amp;A";#N/A,#N/A,FALSE,"Capitalization";#N/A,#N/A,FALSE,"Debt Amortization";#N/A,#N/A,FALSE,"Deferred Taxes"}</definedName>
    <definedName name="wrn.Global._.CompCo." hidden="1">{"Outputs",#N/A,TRUE,"North America";"Outputs",#N/A,TRUE,"Europe";"Outputs",#N/A,TRUE,"Asia Pacific";"Outputs",#N/A,TRUE,"Latin America";"Outputs",#N/A,TRUE,"Wireless"}</definedName>
    <definedName name="wrn.Global._.CompCo._1" hidden="1">{"Outputs",#N/A,TRUE,"North America";"Outputs",#N/A,TRUE,"Europe";"Outputs",#N/A,TRUE,"Asia Pacific";"Outputs",#N/A,TRUE,"Latin America";"Outputs",#N/A,TRUE,"Wireless"}</definedName>
    <definedName name="wrn.GuV." hidden="1">{#N/A,#N/A,FALSE,"Layout GuV"}</definedName>
    <definedName name="wrn.Hongkong." hidden="1">{#N/A,#N/A,FALSE,"Tbal";#N/A,#N/A,FALSE,"Trans";#N/A,#N/A,FALSE,"A-1";#N/A,#N/A,FALSE,"A-2";#N/A,#N/A,FALSE,"A-6";#N/A,#N/A,FALSE,"A-15";#N/A,#N/A,FALSE,"B-1";#N/A,#N/A,FALSE,"B-11"}</definedName>
    <definedName name="wrn.III." hidden="1">{"CASHFLOW",#N/A,FALSE,"Northpointe"}</definedName>
    <definedName name="wrn.imprim."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wrn.imprim._1" hidden="1">{#N/A,#N/A,FALSE,"Feuil";#N/A,#N/A,FALSE,"Feuil (2)";#N/A,#N/A,FALSE,"Feuil (3)";#N/A,#N/A,FALSE,"Feuil (4)";#N/A,#N/A,FALSE,"Feuil (5)";#N/A,#N/A,FALSE,"Feuil (6)";#N/A,#N/A,FALSE,"Feuil (7)";#N/A,#N/A,FALSE,"Feuil (8)";#N/A,#N/A,FALSE,"Feuil (9)";#N/A,#N/A,FALSE,"Feuil (10)";#N/A,#N/A,FALSE,"Feuil (11)";#N/A,#N/A,FALSE,"Feuil (12)";#N/A,#N/A,FALSE,"Feuil (13)";#N/A,#N/A,FALSE,"Feuil (14)";#N/A,#N/A,FALSE,"Feuil (15)";#N/A,#N/A,FALSE,"Feuil (16)"}</definedName>
    <definedName name="wrn.Input._.Screen." hidden="1">{#N/A,#N/A,FALSE,"Input"}</definedName>
    <definedName name="wrn.Inputs." hidden="1">{"Inputs",#N/A,TRUE,"North America";"Inputs",#N/A,TRUE,"Europe";"Inputs",#N/A,TRUE,"Asia Pacific";"Inputs",#N/A,TRUE,"Latin America";"Inputs",#N/A,TRUE,"Wireless"}</definedName>
    <definedName name="wrn.Inputs._1" hidden="1">{"Inputs",#N/A,TRUE,"North America";"Inputs",#N/A,TRUE,"Europe";"Inputs",#N/A,TRUE,"Asia Pacific";"Inputs",#N/A,TRUE,"Latin America";"Inputs",#N/A,TRUE,"Wireless"}</definedName>
    <definedName name="wrn.ISBL." hidden="1">{#N/A,#N/A,FALSE,"ISBL"}</definedName>
    <definedName name="wrn.jim." hidden="1">{#N/A,#N/A,FALSE,"Comparison";#N/A,#N/A,FALSE,"IS";#N/A,#N/A,FALSE,"Items by Group";#N/A,#N/A,FALSE,"Bank Conv"}</definedName>
    <definedName name="wrn.Komplettausdruck." hidden="1">{#N/A,#N/A,FALSE,"Layout Aktiva";#N/A,#N/A,FALSE,"Layout Passiva";#N/A,#N/A,FALSE,"Layout GuV";#N/A,#N/A,FALSE,"Layout Cash Flow";#N/A,#N/A,FALSE,"Mittelherkunft";#N/A,#N/A,FALSE,"Mittelverwendung";#N/A,#N/A,FALSE,"Finanzbedarfsrechnung"}</definedName>
    <definedName name="wrn.koop" hidden="1">{#N/A,#N/A,FALSE,"Index";#N/A,#N/A,FALSE,"IncStmt";#N/A,#N/A,FALSE,"Ratios";#N/A,#N/A,FALSE,"CashFlows";#N/A,#N/A,FALSE,"Ins1";#N/A,#N/A,FALSE,"Ins2";#N/A,#N/A,FALSE,"SelfFund";#N/A,#N/A,FALSE,"SGA";#N/A,#N/A,FALSE,"Recon";#N/A,#N/A,FALSE,"Earnings";#N/A,#N/A,FALSE,"Earnings (2)";#N/A,#N/A,FALSE,"Stock";#N/A,#N/A,FALSE,"Stock (2)";#N/A,#N/A,FALSE,"PeerRatios";#N/A,#N/A,FALSE,"PeerRanks"}</definedName>
    <definedName name="wrn.Lalit." hidden="1">{#N/A,#N/A,FALSE,"Banksum";#N/A,#N/A,FALSE,"Banksum"}</definedName>
    <definedName name="wrn.Lalit._1" hidden="1">{#N/A,#N/A,FALSE,"Banksum";#N/A,#N/A,FALSE,"Banksum"}</definedName>
    <definedName name="wrn.Level._.4." hidden="1">{"Income (All hidden)",#N/A,FALSE,"Income";"EPS (All Hidden)",#N/A,FALSE,"EPS";"Cash Flow (All Hidden)",#N/A,FALSE,"CashFlow";"Quarterly (Last, Current and Next)",#N/A,FALSE,"Quarterly";"Inventory",#N/A,FALSE,"Inventory";"Other Section",#N/A,FALSE,"Detail Qtrly";"Dividend (All Hidden)",#N/A,FALSE,"Dividend";"ROE (All Hidden)",#N/A,FALSE,"Return On Equity";"FinRatio",#N/A,FALSE,"Financials &amp; Ratios"}</definedName>
    <definedName name="wrn.MD._.and._.A." hidden="1">{"Points saillants",#N/A,FALSE,"faits saillant";"Tableau 1",#N/A,FALSE,"sommaire1";"Tableau 2",#N/A,FALSE,"actif2";"Tableau 3",#N/A,FALSE,"pretdouteux3";"Tableau 4",#N/A,FALSE,"actifadmin4";"Tableau 5",#N/A,FALSE,"passif5";"Tableau 6",#N/A,FALSE,"revenunet6";"Tableau 7",#N/A,FALSE,"autresrevenus7";"Tableau 8",#N/A,FALSE,"pertepret8";"Tableau 9",#N/A,FALSE,"fraisexploitati9";"Tableau 10",#N/A,FALSE,"actifrisq10";"Tableau 11",#N/A,FALSE,"bri11";"highlights",#N/A,FALSE,"faits saillant";"Table 1",#N/A,FALSE,"sommaire1";"Table 2",#N/A,FALSE,"actif2";"Table 3",#N/A,FALSE,"pretdouteux3";"Table 4",#N/A,FALSE,"actifadmin4";"Table 5",#N/A,FALSE,"passif5";"Table 6",#N/A,FALSE,"revenunet6";"Table 7",#N/A,FALSE,"autresrevenus7";"Table 8",#N/A,FALSE,"pertepret8";"Table 9",#N/A,FALSE,"fraisexploitati9";"Table 10",#N/A,FALSE,"actifrisq10";"Table 11",#N/A,FALSE,"bri11"}</definedName>
    <definedName name="wrn.MDS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wrn.MDS1._1"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wrn.Model._.Level._.3." hidden="1">{"Income (All hidden)",#N/A,FALSE,"Income";"EPS (All Hidden)",#N/A,FALSE,"EPS";"EPS (All Hidden)",#N/A,FALSE,"CashFlow";"Quarterly (Last, Current and Next)",#N/A,FALSE,"Quarterly"}</definedName>
    <definedName name="wrn.Munsell." hidden="1">{#N/A,#N/A,FALSE,"Index";#N/A,#N/A,FALSE,"IncStmt";#N/A,#N/A,FALSE,"Ratios";#N/A,#N/A,FALSE,"CashFlows";#N/A,#N/A,FALSE,"Ins1";#N/A,#N/A,FALSE,"Ins2";#N/A,#N/A,FALSE,"SelfFund";#N/A,#N/A,FALSE,"SGA";#N/A,#N/A,FALSE,"Recon";#N/A,#N/A,FALSE,"Earnings";#N/A,#N/A,FALSE,"Earnings (2)";#N/A,#N/A,FALSE,"Stock";#N/A,#N/A,FALSE,"Stock (2)";#N/A,#N/A,FALSE,"PeerRatios";#N/A,#N/A,FALSE,"PeerRanks"}</definedName>
    <definedName name="wrn.notcomplete" hidden="1">{#N/A,#N/A,FALSE,"SMT1";#N/A,#N/A,FALSE,"SMT2";#N/A,#N/A,FALSE,"Summary";#N/A,#N/A,FALSE,"Graphs";#N/A,#N/A,FALSE,"4 Panel"}</definedName>
    <definedName name="wrn.One._.Pager._.plus._.Technicals." hidden="1">{#N/A,#N/A,FALSE,"One Pager";#N/A,#N/A,FALSE,"Technical"}</definedName>
    <definedName name="wrn.OSBL." hidden="1">{#N/A,#N/A,FALSE,"OSBL"}</definedName>
    <definedName name="wrn.OUTPUT." hidden="1">{"DCF","UPSIDE CASE",FALSE,"Sheet1";"DCF","BASE CASE",FALSE,"Sheet1";"DCF","DOWNSIDE CASE",FALSE,"Sheet1"}</definedName>
    <definedName name="wrn.OUTPUT._1" hidden="1">{"DCF","UPSIDE CASE",FALSE,"Sheet1";"DCF","BASE CASE",FALSE,"Sheet1";"DCF","DOWNSIDE CASE",FALSE,"Sheet1"}</definedName>
    <definedName name="wrn.paging." hidden="1">{"paging",#N/A,TRUE,"TITLE";#N/A,#N/A,TRUE,"Paging subs";#N/A,#N/A,TRUE,"P&amp;L - Paging";#N/A,#N/A,TRUE,"Rev &amp; Usage Assump - Paging";#N/A,#N/A,TRUE,"Cost - Paging";"paging",#N/A,TRUE,"Capex "}</definedName>
    <definedName name="wrn.paging._1" hidden="1">{"paging",#N/A,TRUE,"TITLE";#N/A,#N/A,TRUE,"Paging subs";#N/A,#N/A,TRUE,"P&amp;L - Paging";#N/A,#N/A,TRUE,"Rev &amp; Usage Assump - Paging";#N/A,#N/A,TRUE,"Cost - Paging";"paging",#N/A,TRUE,"Capex "}</definedName>
    <definedName name="wrn.PEWC1." hidden="1">{"Graphic",#N/A,TRUE,"Graphic"}</definedName>
    <definedName name="wrn.PEWC1._1" hidden="1">{"Graphic",#N/A,TRUE,"Graphic"}</definedName>
    <definedName name="wrn.PGW." hidden="1">{#N/A,#N/A,FALSE,"PGW"}</definedName>
    <definedName name="wrn.piping." hidden="1">{#N/A,#N/A,FALSE,"Pipg_cover";#N/A,#N/A,FALSE,"Pipe-mat";#N/A,#N/A,FALSE,"piplqd";#N/A,#N/A,FALSE,"planload";#N/A,#N/A,FALSE,"pipload";#N/A,#N/A,FALSE,"cumic";#N/A,#N/A,FALSE,"cumliq";#N/A,#N/A,FALSE,"cumcont";#N/A,#N/A,FALSE,"contmonth";"PLAN",#N/A,FALSE,"oresreqsum";"GRA1",#N/A,FALSE,"oresreqsum";"GRA2",#N/A,FALSE,"oresreqsum";#N/A,#N/A,FALSE,"welders";"PLAN",#N/A,FALSE,"eccsum";"GRA1",#N/A,FALSE,"eccsum";"GRA2",#N/A,FALSE,"eccsum";"PLAN",#N/A,FALSE,"dodsalsum";"grap1",#N/A,FALSE,"dodsalsum";"graph2",#N/A,FALSE,"dodsalsum";"PLAN",#N/A,FALSE,"b&amp;rsum";"graph1",#N/A,FALSE,"b&amp;rsum";"graph2",#N/A,FALSE,"b&amp;rsum";"PLAN",#N/A,FALSE,"petronsum";"graph1",#N/A,FALSE,"petronsum";"graph2",#N/A,FALSE,"petronsum";"PLAN",#N/A,FALSE,"gdcsum";"graph1",#N/A,FALSE,"gdcsum";"graph2",#N/A,FALSE,"gdcsum";#N/A,#N/A,FALSE,"ubelsum";"PLAN",#N/A,FALSE,"othersum";"GRA1",#N/A,FALSE,"othersum";"GRA2",#N/A,FALSE,"othersum"}</definedName>
    <definedName name="wrn.PLANNING." hidden="1">{"PLANNING",#N/A,FALSE,"A"}</definedName>
    <definedName name="wrn.polymwe."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rn.print." hidden="1">{#N/A,#N/A,FALSE,"Japan 2003";#N/A,#N/A,FALSE,"Sheet2"}</definedName>
    <definedName name="wrn.Print._.all." hidden="1">{#N/A,#N/A,FALSE,"DCF";#N/A,#N/A,FALSE,"P&amp;L";#N/A,#N/A,FALSE,"BS";#N/A,#N/A,FALSE,"CF";#N/A,#N/A,FALSE,"debt schedule";#N/A,#N/A,FALSE,"WorkCap";#N/A,#N/A,FALSE,"ETACS";#N/A,#N/A,FALSE,"GSM";#N/A,#N/A,FALSE,"LEC";#N/A,#N/A,FALSE,"IGF";#N/A,#N/A,FALSE,"Expenses";#N/A,#N/A,FALSE,"Labour Expenses";#N/A,#N/A,FALSE,"Capex&amp;Depn";#N/A,#N/A,FALSE,"Fixed assets";#N/A,#N/A,FALSE,"WACC_Fixed";#N/A,#N/A,FALSE,"WACC_Cel"}</definedName>
    <definedName name="wrn.Print._.all._1" hidden="1">{#N/A,#N/A,FALSE,"DCF";#N/A,#N/A,FALSE,"P&amp;L";#N/A,#N/A,FALSE,"BS";#N/A,#N/A,FALSE,"CF";#N/A,#N/A,FALSE,"debt schedule";#N/A,#N/A,FALSE,"WorkCap";#N/A,#N/A,FALSE,"ETACS";#N/A,#N/A,FALSE,"GSM";#N/A,#N/A,FALSE,"LEC";#N/A,#N/A,FALSE,"IGF";#N/A,#N/A,FALSE,"Expenses";#N/A,#N/A,FALSE,"Labour Expenses";#N/A,#N/A,FALSE,"Capex&amp;Depn";#N/A,#N/A,FALSE,"Fixed assets";#N/A,#N/A,FALSE,"WACC_Fixed";#N/A,#N/A,FALSE,"WACC_Cel"}</definedName>
    <definedName name="wrn.print._1" hidden="1">{#N/A,#N/A,FALSE,"Japan 2003";#N/A,#N/A,FALSE,"Sheet2"}</definedName>
    <definedName name="wrn.Proforma." hidden="1">{#N/A,#N/A,TRUE,"PR-QTY-LYE";#N/A,#N/A,TRUE,"PR-COST-LYE";#N/A,#N/A,TRUE,"PR-QTY-FLK";#N/A,#N/A,TRUE,"PR-COST-FLK"}</definedName>
    <definedName name="wrn.QTIS." hidden="1">{#N/A,#N/A,FALSE,"QTY STAT";#N/A,#N/A,FALSE,"QTY STAT"}</definedName>
    <definedName name="wrn.RCC." hidden="1">{"rcc",#N/A,FALSE,"TARA-09";"rcc",#N/A,FALSE,"TARA-10";"rcc",#N/A,FALSE,"TARA-11"}</definedName>
    <definedName name="wrn.reco." hidden="1">{#N/A,#N/A,FALSE,"Sheet2"}</definedName>
    <definedName name="wrn.report." hidden="1">{#N/A,#N/A,FALSE,"COVER.XLS";#N/A,#N/A,FALSE,"RACT1.XLS";#N/A,#N/A,FALSE,"RACT2.XLS";#N/A,#N/A,FALSE,"ECCMP";#N/A,#N/A,FALSE,"WELDER.XLS"}</definedName>
    <definedName name="wrn.REPORT._1" hidden="1">{#N/A,#N/A,FALSE,"Balance Sheet";#N/A,#N/A,FALSE,"Profit &amp; Loss ";#N/A,#N/A,FALSE,"Schedule-1";#N/A,#N/A,FALSE,"Schedule-2";#N/A,#N/A,FALSE,"Schedule-3";#N/A,#N/A,FALSE,"Schedule-4 ";#N/A,#N/A,FALSE,"Schedule-5";#N/A,#N/A,FALSE,"Schedule-6,7,8,9";#N/A,#N/A,FALSE,"Schedule-10,11";#N/A,#N/A,FALSE,"Schedule-12,13,14,15";#N/A,#N/A,FALSE,"Scdedule-16"}</definedName>
    <definedName name="wrn.Report1." hidden="1">{"Print1",#N/A,TRUE,"P&amp;L";"Print2",#N/A,TRUE,"CashFL"}</definedName>
    <definedName name="wrn.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rn.rgperf." hidden="1">{#N/A,#N/A,FALSE,"Sheet-1";#N/A,#N/A,FALSE,"Sheet-2";#N/A,#N/A,FALSE,"Sheet-3"}</definedName>
    <definedName name="wrn.RPLINS." hidden="1">{#N/A,#N/A,FALSE,"str_title";#N/A,#N/A,FALSE,"SUM";#N/A,#N/A,FALSE,"Scope";#N/A,#N/A,FALSE,"PIE-Jn";#N/A,#N/A,FALSE,"PIE-Jn_Hz";#N/A,#N/A,FALSE,"Liq_Plan";#N/A,#N/A,FALSE,"S_Curve";#N/A,#N/A,FALSE,"Liq_Prof";#N/A,#N/A,FALSE,"Man_Pwr";#N/A,#N/A,FALSE,"Man_Prof"}</definedName>
    <definedName name="wrn.RTS." hidden="1">{"rts",#N/A,TRUE,"TITLE";#N/A,#N/A,TRUE,"P&amp;L - RTS";#N/A,#N/A,TRUE,"RTS biz";#N/A,#N/A,TRUE,"Cost - RTS";"RTS",#N/A,TRUE,"Capex "}</definedName>
    <definedName name="wrn.RTS._1" hidden="1">{"rts",#N/A,TRUE,"TITLE";#N/A,#N/A,TRUE,"P&amp;L - RTS";#N/A,#N/A,TRUE,"RTS biz";#N/A,#N/A,TRUE,"Cost - RTS";"RTS",#N/A,TRUE,"Capex "}</definedName>
    <definedName name="wrn.Source._.Notes." hidden="1">{"IncNotes",#N/A,FALSE,"Inc";"BalNotes",#N/A,FALSE,"Bal";"GCFNotes",#N/A,FALSE,"GCF";"RcDsNotes",#N/A,FALSE,"RcDs";"RevNotes",#N/A,FALSE,"Rev";"WCapNotes",#N/A,FALSE,"WCap";"CapExNotes",#N/A,FALSE,"CapEx";"DebtNotes",#N/A,FALSE,"Debt";"RatNotes",#N/A,FALSE,"Rat";"ValNotes",#N/A,FALSE,"Val"}</definedName>
    <definedName name="wrn.SPINNING._.PROJ._.ANNEXURES."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1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2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3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4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4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4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4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5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5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5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1_5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1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2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3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3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3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4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4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4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5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5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2_5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1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2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3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3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3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4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4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4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5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5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3_5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1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2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3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3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3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4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4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4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5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5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4_5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1_1"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2"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3"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4"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PINNING._.PROJ._.ANNEXURES._5_5" hidden="1">{"ANNEXURE 1",#N/A,FALSE,"Sales";"ANNEXURE 2",#N/A,FALSE,"Sales";"ANNEXURE 3",#N/A,FALSE,"Sales";"ANNEXURE 4",#N/A,FALSE,"Sales";"ANNEXURE 5",#N/A,FALSE,"Sales";"ANNEXURE 6",#N/A,FALSE,"Sales";"ANNEXURE 7",#N/A,FALSE,"Sales";"ANNEXURE 8",#N/A,FALSE,"Sales";"annexure 9",#N/A,FALSE,"Sales";"ANNEXURE 10",#N/A,FALSE,"Sales";"ANNEXURE 11",#N/A,FALSE,"Sales";"ANNEXURE 12",#N/A,FALSE,"Sales";"ANNEXURE 13A 13B",#N/A,FALSE,"Sales";"ANNEXURE 14",#N/A,FALSE,"Sales";"ANNEXURE 15",#N/A,FALSE,"Sales";"ANNEXURE 16",#N/A,FALSE,"Sales";"ANNEXURE 17",#N/A,FALSE,"Sales";"ANNEXURE 18",#N/A,FALSE,"Sales";"ANNEXURE 19",#N/A,FALSE,"Sales";"ANNEXURE 20",#N/A,FALSE,"Sales";"ANNEXURE 21",#N/A,FALSE,"Sales";"ANNEXURE 22",#N/A,FALSE,"Sales";"ANNEXURE 23",#N/A,FALSE,"Sales"}</definedName>
    <definedName name="wrn.summ1" hidden="1">{#N/A,#N/A,FALSE,"COVER1.XLS ";#N/A,#N/A,FALSE,"RACT1.XLS";#N/A,#N/A,FALSE,"RACT2.XLS";#N/A,#N/A,FALSE,"ECCMP";#N/A,#N/A,FALSE,"WELDER.XLS"}</definedName>
    <definedName name="wrn.Summary." hidden="1">{"Section 1",#N/A,TRUE,"Summary";"Section 2",#N/A,TRUE,"Summary";"Section 3",#N/A,TRUE,"Summary";"Section 4",#N/A,TRUE,"Summary"}</definedName>
    <definedName name="wrn.Summary._1" hidden="1">{"Section 1",#N/A,TRUE,"Summary";"Section 2",#N/A,TRUE,"Summary";"Section 3",#N/A,TRUE,"Summary";"Section 4",#N/A,TRUE,"Summary"}</definedName>
    <definedName name="wrn.TARGET._.DCF."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elstra._.Inputs." hidden="1">{"Inputs",#N/A,FALSE,"US_FL";"Inputs",#N/A,FALSE,"EUROPE_FL";"Inputs",#N/A,FALSE,"ASIA_FL"}</definedName>
    <definedName name="wrn.Telstra._.Inputs._1" hidden="1">{"Inputs",#N/A,FALSE,"US_FL";"Inputs",#N/A,FALSE,"EUROPE_FL";"Inputs",#N/A,FALSE,"ASIA_FL"}</definedName>
    <definedName name="wrn.Telstra._.Output." hidden="1">{"Output",#N/A,FALSE,"US_FL";"Output",#N/A,FALSE,"EUROPE_FL";"Output",#N/A,FALSE,"ASIA_FL"}</definedName>
    <definedName name="wrn.Telstra._.Output._1" hidden="1">{"Output",#N/A,FALSE,"US_FL";"Output",#N/A,FALSE,"EUROPE_FL";"Output",#N/A,FALSE,"ASIA_FL"}</definedName>
    <definedName name="wrn.tmr." hidden="1">{#N/A,#N/A,TRUE,"TMRSAMPLE";#N/A,#N/A,TRUE,"OPS";#N/A,#N/A,TRUE,"TMR"}</definedName>
    <definedName name="wrn.tmr._1" hidden="1">{#N/A,#N/A,TRUE,"TMRSAMPLE";#N/A,#N/A,TRUE,"OPS";#N/A,#N/A,TRUE,"TMR"}</definedName>
    <definedName name="wrn.TOWNSHIP." hidden="1">{#N/A,#N/A,FALSE,"TOWNSHIP"}</definedName>
    <definedName name="wrn.trial." hidden="1">{#N/A,#N/A,FALSE,"mpph1";#N/A,#N/A,FALSE,"mpmseb";#N/A,#N/A,FALSE,"mpph2"}</definedName>
    <definedName name="wrn.Trimestriel." hidden="1">{"Points saillants",#N/A,FALSE,"PTS SAILLANTS";"Bilan",#N/A,FALSE,"BILAN";"Revenus",#N/A,FALSE,"REVENUS";"BNR",#N/A,FALSE,"BNR et CAP";"Flux de trésorerie",#N/A,FALSE,"EVOL_FINANCE";"info sectorielle",#N/A,FALSE,"INFO.SECTORIELLE";"autres revenus",#N/A,FALSE,"AUT_REV";"frais d'exploitation",#N/A,FALSE,"frais expl.";"Résultats trimestriels",#N/A,FALSE,"RÉSULTATS TRIM.";"Renseignement",#N/A,FALSE,"RENSEI_ACT";"Highlights",#N/A,FALSE,"PTS SAILLANTS";"Assets",#N/A,FALSE,"BILAN";"Income",#N/A,FALSE,"REVENUS";"Shareholders",#N/A,FALSE,"BNR et CAP";"Cash flows",#N/A,FALSE,"EVOL_FINANCE";"Segmented info",#N/A,FALSE,"INFO.SECTORIELLE";"other income",#N/A,FALSE,"AUT_REV";"Operating costs",#N/A,FALSE,"frais expl.";"Quaterly results",#N/A,FALSE,"RÉSULTATS TRIM.";"Information",#N/A,FALSE,"RENSEI_ACT"}</definedName>
    <definedName name="wrn.VCS." hidden="1">{"VCS",#N/A,FALSE,"TARA-09";"VCS",#N/A,FALSE,"TARA-10";"VCS",#N/A,FALSE,"TARA-11"}</definedName>
    <definedName name="wrn.vd." hidden="1">{#N/A,#N/A,TRUE,"BT M200 da 10x20"}</definedName>
    <definedName name="wrn.Wacc." hidden="1">{"Area1",#N/A,FALSE,"OREWACC";"Area2",#N/A,FALSE,"OREWACC"}</definedName>
    <definedName name="wrn.Wacc._1" hidden="1">{"Area1",#N/A,FALSE,"OREWACC";"Area2",#N/A,FALSE,"OREWACC"}</definedName>
    <definedName name="wrn.WEEKLY." hidden="1">{#N/A,#N/A,FALSE,"SUMMARY REPORT"}</definedName>
    <definedName name="wrn.zero." hidden="1">{#N/A,#N/A,FALSE,"$0 equity - 0% costs";#N/A,#N/A,FALSE,"$0 equity - 5% costs";#N/A,#N/A,FALSE,"$0 equity - 10% costs"}</definedName>
    <definedName name="WRN0" hidden="1">{#N/A,#N/A,FALSE,"COVER1.XLS ";#N/A,#N/A,FALSE,"RACT1.XLS";#N/A,#N/A,FALSE,"RACT2.XLS";#N/A,#N/A,FALSE,"ECCMP";#N/A,#N/A,FALSE,"WELDER.XLS"}</definedName>
    <definedName name="wrn1.Bewegungsbilanz" hidden="1">{#N/A,#N/A,FALSE,"Mittelherkunft";#N/A,#N/A,FALSE,"Mittelverwendung"}</definedName>
    <definedName name="wrn1.datapak" hidden="1">{#N/A,#N/A,FALSE,"Status of Projects";#N/A,#N/A,FALSE,"CEA-TEC";#N/A,#N/A,FALSE,"U-Constr.";#N/A,#N/A,FALSE,"summary";#N/A,#N/A,FALSE,"PPP-3 yrs"}</definedName>
    <definedName name="wrn1.fin" hidden="1">{#N/A,#N/A,FALSE,"FINS"}</definedName>
    <definedName name="wrn1.polymwe"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rn1.repor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rn1.repo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RN2.POLYMWE" hidden="1">{#N/A,#N/A,TRUE,"Economic Indicators";#N/A,#N/A,TRUE,"Cracker Shutdown schedule";#N/A,#N/A,TRUE,"Benzene Shutdown schedule";#N/A,#N/A,TRUE,"PX Shutdown schedule";#N/A,#N/A,TRUE,"Financials";#N/A,#N/A,TRUE,"Prices&amp;Margins";#N/A,#N/A,TRUE,"Demand-supply";#N/A,#N/A,TRUE,"Polymers-Ind Sum-1999-2000";#N/A,#N/A,TRUE,"Polymers-Ind Sum-Q4";#N/A,#N/A,TRUE,"Polymers-Ind Sum-Q3";#N/A,#N/A,TRUE,"Polymers-Ind Sum-Q4overQ3";#N/A,#N/A,TRUE,"RIL-Q4-Prodn-Sales";#N/A,#N/A,TRUE,"RIL-Q4-Prices";#N/A,#N/A,TRUE,"RIL-Q4-Feedstock";#N/A,#N/A,TRUE,"IPCL-Q4-Prodn-Sales";#N/A,#N/A,TRUE,"IPCL-Q4-Prices";#N/A,#N/A,TRUE,"IPCL-Q4-Feedstock";#N/A,#N/A,TRUE,"NOCIL-Q4-Prodn-Sales";#N/A,#N/A,TRUE,"NOCIL-Q4-Prices";#N/A,#N/A,TRUE,"GAIL-Q4-Prodn-Sales";#N/A,#N/A,TRUE,"GAIL-Q4-Prices"}</definedName>
    <definedName name="wrn2.tmr." hidden="1">{#N/A,#N/A,TRUE,"TMRSAMPLE";#N/A,#N/A,TRUE,"OPS";#N/A,#N/A,TRUE,"TMR"}</definedName>
    <definedName name="wrn2.tmr._1" hidden="1">{#N/A,#N/A,TRUE,"TMRSAMPLE";#N/A,#N/A,TRUE,"OPS";#N/A,#N/A,TRUE,"TMR"}</definedName>
    <definedName name="wrn2report" hidden="1">{#N/A,#N/A,FALSE,"Budget at a Glance";#N/A,#N/A,FALSE,"Receipts";#N/A,#N/A,FALSE,"Expenditure";#N/A,#N/A,FALSE,"Impact";#N/A,#N/A,FALSE,"Non-Durables";#N/A,#N/A,FALSE,"Durables";#N/A,#N/A,FALSE,"Cement";#N/A,#N/A,FALSE,"Power Cables";#N/A,#N/A,FALSE,"NFM";#N/A,#N/A,FALSE,"Auto";#N/A,#N/A,FALSE,"Auto1";#N/A,#N/A,FALSE,"Chemicals";#N/A,#N/A,FALSE,"Steel duty";#N/A,#N/A,FALSE,"Petrochemicals";#N/A,#N/A,FALSE,"Paper";#N/A,#N/A,FALSE,"Fibres";#N/A,#N/A,FALSE,"Tyre";#N/A,#N/A,FALSE,"Tyre1";#N/A,#N/A,FALSE,"Cotton (prices &amp; Duty)";#N/A,#N/A,FALSE,"Telecom Equipment";#N/A,#N/A,FALSE,"Cigarettes"}</definedName>
    <definedName name="ws" hidden="1">#REF!</definedName>
    <definedName name="wsgz" hidden="1">{#N/A,#N/A,FALSE,"COVER1.XLS ";#N/A,#N/A,FALSE,"RACT1.XLS";#N/A,#N/A,FALSE,"RACT2.XLS";#N/A,#N/A,FALSE,"ECCMP";#N/A,#N/A,FALSE,"WELDER.XLS"}</definedName>
    <definedName name="wvu.A." hidden="1">{TRUE,TRUE,-1.25,-15.5,484.5,255,FALSE,FALSE,TRUE,FALSE,0,2,16,1,6,13,5,4,TRUE,TRUE,3,TRUE,1,TRUE,75,"Swvu.A.","ACwvu.A.",#N/A,FALSE,FALSE,0.2,0.22,1,0.641,2,"&amp;L&amp;""Arial,Bold""&amp;11Essar Projects Limited
EOL Refinery Project&amp;C&amp;""Arial,Bold""&amp;14TOTAL REFINERY PROJECT
REFINERY FACILITIES AND TERMINAL/MARKETING FACILITIES&amp;R&amp;""Arial,Bold""&amp;12Updated as on 17th November, 1997","&amp;L&amp;""Poster Bodoni ATT,Bold""&amp;12Prepared By : EPL (Planning and Cost Control)&amp;R&amp;D, &amp;T",TRUE,FALSE,FALSE,FALSE,1,#N/A,1,1,#DIV/0!,"=R1:R5","Rwvu.A.","Cwvu.A.",FALSE,FALSE,FALSE,8,65532,65532,FALSE,FALSE,TRUE,TRUE,TRUE}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sh._1" hidden="1">{TRUE,TRUE,-1.25,-15.5,456.75,279.75,FALSE,FALSE,TRUE,TRUE,0,1,18,1,199,6,3,4,TRUE,TRUE,3,TRUE,1,TRUE,100,"Swvu.cash.","ACwvu.cash.",1,FALSE,FALSE,0.511811023622047,0.511811023622047,0.511811023622047,0.511811023622047,1,"","",FALSE,FALSE,FALSE,FALSE,1,#N/A,1,1,#DIV/0!,FALSE,"Rwvu.cash.",#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fits._1" hidden="1">{TRUE,TRUE,-1.25,-15.5,456.75,279.75,FALSE,FALSE,TRUE,TRUE,0,1,21,1,127,6,3,4,TRUE,TRUE,3,TRUE,1,TRUE,100,"Swvu.profits.","ACwvu.profits.",1,FALSE,FALSE,0.511811023622047,0.511811023622047,0.511811023622047,0.511811023622047,1,"","",FALSE,FALSE,FALSE,FALSE,1,#N/A,1,1,#DIV/0!,FALSE,"Rwvu.profits.",#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turnover._1" hidden="1">{TRUE,TRUE,-1.25,-15.5,456.75,279.75,FALSE,FALSE,TRUE,TRUE,0,1,8,1,4,6,3,4,TRUE,TRUE,3,TRUE,1,TRUE,100,"Swvu.turnover.","ACwvu.turnover.",1,FALSE,FALSE,0.511811023622047,0.511811023622047,0.511811023622047,0.511811023622047,1,"","",FALSE,FALSE,FALSE,FALSE,1,#N/A,1,1,#DIV/0!,FALSE,"Rwvu.turnover.",#N/A,FALSE,FALSE}</definedName>
    <definedName name="ww" hidden="1">{#N/A,#N/A,TRUE,"Cover sheet";#N/A,#N/A,TRUE,"Summary";#N/A,#N/A,TRUE,"Key Assumptions";#N/A,#N/A,TRUE,"Profit &amp; Loss";#N/A,#N/A,TRUE,"Balance Sheet";#N/A,#N/A,TRUE,"Cashflow";#N/A,#N/A,TRUE,"IRR";#N/A,#N/A,TRUE,"Ratios";#N/A,#N/A,TRUE,"Debt analysis"}</definedName>
    <definedName name="ＷＷ" hidden="1">{#N/A,#N/A,TRUE,"TMRSAMPLE";#N/A,#N/A,TRUE,"OPS";#N/A,#N/A,TRUE,"TMR"}</definedName>
    <definedName name="ＷＷ_1" hidden="1">{#N/A,#N/A,TRUE,"TMRSAMPLE";#N/A,#N/A,TRUE,"OPS";#N/A,#N/A,TRUE,"TMR"}</definedName>
    <definedName name="www" hidden="1">{"DCF","UPSIDE CASE",FALSE,"Sheet1";"DCF","BASE CASE",FALSE,"Sheet1";"DCF","DOWNSIDE CASE",FALSE,"Sheet1"}</definedName>
    <definedName name="www_1" hidden="1">{"DCF","UPSIDE CASE",FALSE,"Sheet1";"DCF","BASE CASE",FALSE,"Sheet1";"DCF","DOWNSIDE CASE",FALSE,"Sheet1"}</definedName>
    <definedName name="wwww" hidden="1">{#N/A,#N/A,FALSE,"FREE"}</definedName>
    <definedName name="xcft" hidden="1">{#N/A,#N/A,FALSE,"PGW"}</definedName>
    <definedName name="xcvg" hidden="1">{#N/A,#N/A,FALSE,"SUMMARY";#N/A,#N/A,FALSE,"SUMMARY"}</definedName>
    <definedName name="xd" hidden="1">{#N/A,#N/A,FALSE,"PMTABB";#N/A,#N/A,FALSE,"PMTABB"}</definedName>
    <definedName name="xdft" hidden="1">{#N/A,#N/A,FALSE,"ISBL"}</definedName>
    <definedName name="xdrt" hidden="1">{#N/A,#N/A,FALSE,"Aging Summary";#N/A,#N/A,FALSE,"Ratio Analysis";#N/A,#N/A,FALSE,"Test 120 Day Accts";#N/A,#N/A,FALSE,"Tickmarks"}</definedName>
    <definedName name="XREF_COLUMN_1" hidden="1">#REF!</definedName>
    <definedName name="XREF_COLUMN_10" hidden="1">#REF!</definedName>
    <definedName name="XREF_COLUMN_11" hidden="1">'[48]Inventory Count Sheet '!#REF!</definedName>
    <definedName name="XREF_COLUMN_12" hidden="1">'[48]Inventory Count Sheet '!#REF!</definedName>
    <definedName name="XREF_COLUMN_13" hidden="1">'[48]Inventory Count Sheet '!#REF!</definedName>
    <definedName name="XREF_COLUMN_14" hidden="1">#REF!</definedName>
    <definedName name="XREF_COLUMN_2" hidden="1">#REF!</definedName>
    <definedName name="XREF_COLUMN_28" hidden="1">'[49]TAB 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0" hidden="1">#REF!</definedName>
    <definedName name="XRefCopy100Row" hidden="1">#REF!</definedName>
    <definedName name="XRefCopy101" hidden="1">#REF!</definedName>
    <definedName name="XRefCopy101Row" hidden="1">#REF!</definedName>
    <definedName name="XRefCopy102" hidden="1">#REF!</definedName>
    <definedName name="XRefCopy102Row" hidden="1">#REF!</definedName>
    <definedName name="XRefCopy103" hidden="1">#REF!</definedName>
    <definedName name="XRefCopy103Row" hidden="1">#REF!</definedName>
    <definedName name="XRefCopy104" hidden="1">#REF!</definedName>
    <definedName name="XRefCopy104Row" hidden="1">#REF!</definedName>
    <definedName name="XRefCopy105" hidden="1">#REF!</definedName>
    <definedName name="XRefCopy105Row" hidden="1">#REF!</definedName>
    <definedName name="XRefCopy106" hidden="1">#REF!</definedName>
    <definedName name="XRefCopy106Row" hidden="1">#REF!</definedName>
    <definedName name="XRefCopy107" hidden="1">#REF!</definedName>
    <definedName name="XRefCopy107Row" hidden="1">#REF!</definedName>
    <definedName name="XRefCopy108" hidden="1">#REF!</definedName>
    <definedName name="XRefCopy108Row" hidden="1">#REF!</definedName>
    <definedName name="XRefCopy109" hidden="1">#REF!</definedName>
    <definedName name="XRefCopy109Row" hidden="1">#REF!</definedName>
    <definedName name="XRefCopy10Row" hidden="1">#REF!</definedName>
    <definedName name="XRefCopy11" hidden="1">#REF!</definedName>
    <definedName name="XRefCopy110" hidden="1">#REF!</definedName>
    <definedName name="XRefCopy110Row" hidden="1">#REF!</definedName>
    <definedName name="XRefCopy111" hidden="1">#REF!</definedName>
    <definedName name="XRefCopy111Row" hidden="1">#REF!</definedName>
    <definedName name="XRefCopy112" hidden="1">#REF!</definedName>
    <definedName name="XRefCopy112Row" hidden="1">#REF!</definedName>
    <definedName name="XRefCopy113" hidden="1">#REF!</definedName>
    <definedName name="XRefCopy114" hidden="1">#REF!</definedName>
    <definedName name="XRefCopy114Row" hidden="1">#REF!</definedName>
    <definedName name="XRefCopy115" hidden="1">#REF!</definedName>
    <definedName name="XRefCopy115Row" hidden="1">#REF!</definedName>
    <definedName name="XRefCopy116" hidden="1">#REF!</definedName>
    <definedName name="XRefCopy117" hidden="1">#REF!</definedName>
    <definedName name="XRefCopy117Row" hidden="1">#REF!</definedName>
    <definedName name="XRefCopy118" hidden="1">#REF!</definedName>
    <definedName name="XRefCopy118Row" hidden="1">#REF!</definedName>
    <definedName name="XRefCopy119" hidden="1">#REF!</definedName>
    <definedName name="XRefCopy119Row" hidden="1">#REF!</definedName>
    <definedName name="XRefCopy11Row" hidden="1">#REF!</definedName>
    <definedName name="XRefCopy12" hidden="1">#REF!</definedName>
    <definedName name="XRefCopy120" hidden="1">#REF!</definedName>
    <definedName name="XRefCopy120Row" hidden="1">#REF!</definedName>
    <definedName name="XRefCopy121" hidden="1">#REF!</definedName>
    <definedName name="XRefCopy121Row" hidden="1">#REF!</definedName>
    <definedName name="XRefCopy122" hidden="1">#REF!</definedName>
    <definedName name="XRefCopy122Row" hidden="1">#REF!</definedName>
    <definedName name="XRefCopy123" hidden="1">#REF!</definedName>
    <definedName name="XRefCopy123Row" hidden="1">#REF!</definedName>
    <definedName name="XRefCopy124" hidden="1">#REF!</definedName>
    <definedName name="XRefCopy124Row" hidden="1">#REF!</definedName>
    <definedName name="XRefCopy125" hidden="1">#REF!</definedName>
    <definedName name="XRefCopy125Row" hidden="1">#REF!</definedName>
    <definedName name="XRefCopy126" hidden="1">#REF!</definedName>
    <definedName name="XRefCopy126Row" hidden="1">#REF!</definedName>
    <definedName name="XRefCopy127" hidden="1">#REF!</definedName>
    <definedName name="XRefCopy127Row" hidden="1">#REF!</definedName>
    <definedName name="XRefCopy128" hidden="1">#REF!</definedName>
    <definedName name="XRefCopy128Row" hidden="1">#REF!</definedName>
    <definedName name="XRefCopy129" hidden="1">#REF!</definedName>
    <definedName name="XRefCopy129Row" hidden="1">#REF!</definedName>
    <definedName name="XRefCopy12Row" hidden="1">#REF!</definedName>
    <definedName name="XRefCopy13" hidden="1">#REF!</definedName>
    <definedName name="XRefCopy130" hidden="1">#REF!</definedName>
    <definedName name="XRefCopy130Row" hidden="1">#REF!</definedName>
    <definedName name="XRefCopy131" hidden="1">#REF!</definedName>
    <definedName name="XRefCopy131Row" hidden="1">#REF!</definedName>
    <definedName name="XRefCopy132" hidden="1">#REF!</definedName>
    <definedName name="XRefCopy132Row" hidden="1">#REF!</definedName>
    <definedName name="XRefCopy133" hidden="1">#REF!</definedName>
    <definedName name="XRefCopy133Row" hidden="1">#REF!</definedName>
    <definedName name="XRefCopy134" hidden="1">#REF!</definedName>
    <definedName name="XRefCopy134Row" hidden="1">#REF!</definedName>
    <definedName name="XRefCopy135" hidden="1">#REF!</definedName>
    <definedName name="XRefCopy135Row" hidden="1">#REF!</definedName>
    <definedName name="XRefCopy136" hidden="1">#REF!</definedName>
    <definedName name="XRefCopy136Row" hidden="1">#REF!</definedName>
    <definedName name="XRefCopy137" hidden="1">#REF!</definedName>
    <definedName name="XRefCopy137Row" hidden="1">#REF!</definedName>
    <definedName name="XRefCopy138" hidden="1">#REF!</definedName>
    <definedName name="XRefCopy138Row" hidden="1">#REF!</definedName>
    <definedName name="XRefCopy139" hidden="1">#REF!</definedName>
    <definedName name="XRefCopy139Row" hidden="1">#REF!</definedName>
    <definedName name="XRefCopy13Row" hidden="1">#REF!</definedName>
    <definedName name="XRefCopy14" hidden="1">#REF!</definedName>
    <definedName name="XRefCopy140" hidden="1">#REF!</definedName>
    <definedName name="XRefCopy140Row" hidden="1">#REF!</definedName>
    <definedName name="XRefCopy141" hidden="1">#REF!</definedName>
    <definedName name="XRefCopy141Row" hidden="1">#REF!</definedName>
    <definedName name="XRefCopy142" hidden="1">#REF!</definedName>
    <definedName name="XRefCopy142Row" hidden="1">#REF!</definedName>
    <definedName name="XRefCopy143" hidden="1">#REF!</definedName>
    <definedName name="XRefCopy143Row" hidden="1">#REF!</definedName>
    <definedName name="XRefCopy144" hidden="1">#REF!</definedName>
    <definedName name="XRefCopy144Row" hidden="1">#REF!</definedName>
    <definedName name="XRefCopy145" hidden="1">#REF!</definedName>
    <definedName name="XRefCopy145Row" hidden="1">#REF!</definedName>
    <definedName name="XRefCopy146" hidden="1">#REF!</definedName>
    <definedName name="XRefCopy146Row" hidden="1">#REF!</definedName>
    <definedName name="XRefCopy147" hidden="1">#REF!</definedName>
    <definedName name="XRefCopy147Row" hidden="1">#REF!</definedName>
    <definedName name="XRefCopy148" hidden="1">#REF!</definedName>
    <definedName name="XRefCopy148Row" hidden="1">#REF!</definedName>
    <definedName name="XRefCopy149" hidden="1">#REF!</definedName>
    <definedName name="XRefCopy149Row" hidden="1">#REF!</definedName>
    <definedName name="XRefCopy14Row" hidden="1">#REF!</definedName>
    <definedName name="XRefCopy15" hidden="1">#REF!</definedName>
    <definedName name="XRefCopy150" hidden="1">#REF!</definedName>
    <definedName name="XRefCopy150Row" hidden="1">#REF!</definedName>
    <definedName name="XRefCopy151" hidden="1">#REF!</definedName>
    <definedName name="XRefCopy151Row" hidden="1">#REF!</definedName>
    <definedName name="XRefCopy152" hidden="1">#REF!</definedName>
    <definedName name="XRefCopy153" hidden="1">#REF!</definedName>
    <definedName name="XRefCopy153Row" hidden="1">#REF!</definedName>
    <definedName name="XRefCopy154" hidden="1">#REF!</definedName>
    <definedName name="XRefCopy154Row" hidden="1">#REF!</definedName>
    <definedName name="XRefCopy155" hidden="1">#REF!</definedName>
    <definedName name="XRefCopy155Row" hidden="1">#REF!</definedName>
    <definedName name="XRefCopy156" hidden="1">#REF!</definedName>
    <definedName name="XRefCopy15Row" hidden="1">#REF!</definedName>
    <definedName name="XRefCopy16" hidden="1">'[50]5.Crs. TB'!#REF!</definedName>
    <definedName name="XRefCopy16Row" hidden="1">[50]XREF!#REF!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[51]XREF!#REF!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'[48]Inventory Count Sheet '!#REF!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5" hidden="1">#REF!</definedName>
    <definedName name="XRefCopy75Row" hidden="1">#REF!</definedName>
    <definedName name="XRefCopy76"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 hidden="1">#REF!</definedName>
    <definedName name="XRefCopy98Row" hidden="1">#REF!</definedName>
    <definedName name="XRefCopy99" hidden="1">#REF!</definedName>
    <definedName name="XRefCopy99Row" hidden="1">#REF!</definedName>
    <definedName name="XRefCopy9Row" hidden="1">#REF!</definedName>
    <definedName name="XRefCopyRangeCount" hidden="1">2</definedName>
    <definedName name="XRefPaste1" hidden="1">#REF!</definedName>
    <definedName name="XRefPaste10" hidden="1">#REF!</definedName>
    <definedName name="XRefPaste100Row" hidden="1">#REF!</definedName>
    <definedName name="XRefPaste101Row" hidden="1">#REF!</definedName>
    <definedName name="XRefPaste102Row" hidden="1">#REF!</definedName>
    <definedName name="XRefPaste103Row" hidden="1">#REF!</definedName>
    <definedName name="XRefPaste104Row" hidden="1">#REF!</definedName>
    <definedName name="XRefPaste105Row" hidden="1">#REF!</definedName>
    <definedName name="XRefPaste106Row" hidden="1">#REF!</definedName>
    <definedName name="XRefPaste107Row" hidden="1">#REF!</definedName>
    <definedName name="XRefPaste108Row" hidden="1">#REF!</definedName>
    <definedName name="XRefPaste109Row" hidden="1">#REF!</definedName>
    <definedName name="XRefPaste10Row" hidden="1">#REF!</definedName>
    <definedName name="XRefPaste11" hidden="1">#REF!</definedName>
    <definedName name="XRefPaste110Row" hidden="1">#REF!</definedName>
    <definedName name="XRefPaste111Row" hidden="1">#REF!</definedName>
    <definedName name="XRefPaste112Row" hidden="1">#REF!</definedName>
    <definedName name="XRefPaste113Row" hidden="1">#REF!</definedName>
    <definedName name="XRefPaste114Row" hidden="1">#REF!</definedName>
    <definedName name="XRefPaste115Row" hidden="1">#REF!</definedName>
    <definedName name="XRefPaste116Row" hidden="1">#REF!</definedName>
    <definedName name="XRefPaste117Row" hidden="1">#REF!</definedName>
    <definedName name="XRefPaste118Row" hidden="1">#REF!</definedName>
    <definedName name="XRefPaste119Row" hidden="1">#REF!</definedName>
    <definedName name="XRefPaste11Row" hidden="1">#REF!</definedName>
    <definedName name="XRefPaste12" hidden="1">#REF!</definedName>
    <definedName name="XRefPaste120Row" hidden="1">#REF!</definedName>
    <definedName name="XRefPaste121Row" hidden="1">#REF!</definedName>
    <definedName name="XRefPaste122Row" hidden="1">#REF!</definedName>
    <definedName name="XRefPaste123Row" hidden="1">#REF!</definedName>
    <definedName name="XRefPaste124Row" hidden="1">#REF!</definedName>
    <definedName name="XRefPaste125Row" hidden="1">#REF!</definedName>
    <definedName name="XRefPaste126Row" hidden="1">#REF!</definedName>
    <definedName name="XRefPaste127Row" hidden="1">#REF!</definedName>
    <definedName name="XRefPaste128Row" hidden="1">#REF!</definedName>
    <definedName name="XRefPaste129Row" hidden="1">#REF!</definedName>
    <definedName name="XRefPaste12Row" hidden="1">#REF!</definedName>
    <definedName name="XRefPaste13" hidden="1">#REF!</definedName>
    <definedName name="XRefPaste130Row" hidden="1">#REF!</definedName>
    <definedName name="XRefPaste131Row" hidden="1">#REF!</definedName>
    <definedName name="XRefPaste132Row" hidden="1">#REF!</definedName>
    <definedName name="XRefPaste133Row" hidden="1">#REF!</definedName>
    <definedName name="XRefPaste134Row" hidden="1">#REF!</definedName>
    <definedName name="XRefPaste135Row" hidden="1">#REF!</definedName>
    <definedName name="XRefPaste13Row" hidden="1">#REF!</definedName>
    <definedName name="XRefPaste14" hidden="1">#REF!</definedName>
    <definedName name="XRefPaste14Row" hidden="1">#REF!</definedName>
    <definedName name="XRefPaste15" hidden="1">#REF!</definedName>
    <definedName name="XRefPaste15Row" hidden="1">#REF!</definedName>
    <definedName name="XRefPaste16" hidden="1">#REF!</definedName>
    <definedName name="XRefPaste16Row" hidden="1">#REF!</definedName>
    <definedName name="XRefPaste17" hidden="1">#REF!</definedName>
    <definedName name="XRefPaste17Row" hidden="1">#REF!</definedName>
    <definedName name="XRefPaste18" hidden="1">#REF!</definedName>
    <definedName name="XRefPaste18Row" hidden="1">#REF!</definedName>
    <definedName name="XRefPaste19" hidden="1">#REF!</definedName>
    <definedName name="XRefPaste19Row" hidden="1">#REF!</definedName>
    <definedName name="XRefPaste1Row" hidden="1">#REF!</definedName>
    <definedName name="XRefPaste2" hidden="1">#REF!</definedName>
    <definedName name="XRefPaste20" hidden="1">#REF!</definedName>
    <definedName name="XRefPaste20Row" hidden="1">#REF!</definedName>
    <definedName name="XRefPaste21"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[51]XREF!#REF!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'[48]Inventory Count Sheet '!#REF!</definedName>
    <definedName name="XRefPaste35Row" hidden="1">#REF!</definedName>
    <definedName name="XRefPaste36" hidden="1">'[48]Inventory Count Sheet '!#REF!</definedName>
    <definedName name="XRefPaste36Row" hidden="1">#REF!</definedName>
    <definedName name="XRefPaste37" hidden="1">'[48]Inventory Count Sheet '!#REF!</definedName>
    <definedName name="XRefPaste37Row" hidden="1">#REF!</definedName>
    <definedName name="XRefPaste38" hidden="1">'[48]Inventory Count Sheet '!#REF!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'[49]2.Control Sheet'!#REF!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 hidden="1">#REF!</definedName>
    <definedName name="XRefPaste94Row" hidden="1">#REF!</definedName>
    <definedName name="XRefPaste95" hidden="1">#REF!</definedName>
    <definedName name="XRefPaste95Row" hidden="1">#REF!</definedName>
    <definedName name="XRefPaste96Row" hidden="1">#REF!</definedName>
    <definedName name="XRefPaste97Row" hidden="1">#REF!</definedName>
    <definedName name="XRefPaste98Row" hidden="1">#REF!</definedName>
    <definedName name="XRefPaste99Row" hidden="1">#REF!</definedName>
    <definedName name="XRefPaste9Row" hidden="1">#REF!</definedName>
    <definedName name="XRefPasteRangeCount" hidden="1">1</definedName>
    <definedName name="xrt" hidden="1">{#N/A,#N/A,FALSE,"OSBL"}</definedName>
    <definedName name="xsxa" hidden="1">{"'Sheet1'!$A$4386:$N$4591"}</definedName>
    <definedName name="xxx" hidden="1">{#N/A,#N/A,TRUE,"Cover sheet";#N/A,#N/A,TRUE,"DCF analysis";#N/A,#N/A,TRUE,"WACC calculation"}</definedName>
    <definedName name="xxxx" hidden="1">{"'I-1 and I-2'!$A$1:$G$190"}</definedName>
    <definedName name="xxxxx" hidden="1">{#N/A,#N/A,FALSE,"cash &amp; bk-smry";#N/A,#N/A,FALSE,"Bank -acc";#N/A,#N/A,FALSE,"Reco-bkbal";#N/A,#N/A,FALSE,"Fixed-dep";#N/A,#N/A,FALSE,"Bank-trf";#N/A,#N/A,FALSE,"Margin money";#N/A,#N/A,FALSE,"Dbtrs-sumry";#N/A,#N/A,FALSE,"sales summary";#N/A,#N/A,FALSE,"Dbtrs-ageing";#N/A,#N/A,FALSE,"subs-coll";#N/A,#N/A,FALSE,"Dbtrs-c'bility";#N/A,#N/A,FALSE,"Dbtrs-confirms";#N/A,#N/A,FALSE,"for_curr_debt";#N/A,#N/A,FALSE,"Credit notes";#N/A,#N/A,FALSE,"invsum";#N/A,#N/A,FALSE,"inven-break";#N/A,#N/A,FALSE,"valuation";#N/A,#N/A,FALSE,"inv-cut off"}</definedName>
    <definedName name="XXXXXXXXXXXXX" hidden="1">{#N/A,#N/A,FALSE,"COVER1.XLS ";#N/A,#N/A,FALSE,"RACT1.XLS";#N/A,#N/A,FALSE,"RACT2.XLS";#N/A,#N/A,FALSE,"ECCMP";#N/A,#N/A,FALSE,"WELDER.XLS"}</definedName>
    <definedName name="xyz" hidden="1">'[52]#REF'!$A$10:$A$57</definedName>
    <definedName name="yeya" hidden="1">{#N/A,#N/A,FALSE,"PGW"}</definedName>
    <definedName name="YHUKI" hidden="1">{#N/A,#N/A,TRUE,"TMRSAMPLE";#N/A,#N/A,TRUE,"OPS";#N/A,#N/A,TRUE,"TMR"}</definedName>
    <definedName name="YHUKI_1" hidden="1">{#N/A,#N/A,TRUE,"TMRSAMPLE";#N/A,#N/A,TRUE,"OPS";#N/A,#N/A,TRUE,"TMR"}</definedName>
    <definedName name="yo" hidden="1">{#N/A,#N/A,FALSE,"$100 equity - 0% costs";#N/A,#N/A,FALSE,"$100 equity - 5% costs";#N/A,#N/A,FALSE,"$50 equity - 0% costs";#N/A,#N/A,FALSE,"$100 equity - 10% costs";#N/A,#N/A,FALSE,"$50 equity - 5% costs";#N/A,#N/A,FALSE,"$50 equity - 10% costs";#N/A,#N/A,FALSE,"$150 equity - 0% costs";#N/A,#N/A,FALSE,"$150 equity - 5% costs";#N/A,#N/A,FALSE,"$150 equity - 10% costs";#N/A,#N/A,FALSE,"Summary";#N/A,#N/A,FALSE,"$0 equity - 0% costs";#N/A,#N/A,FALSE,"$0 equity - 5% costs";#N/A,#N/A,FALSE,"$0 equity - 10% costs"}</definedName>
    <definedName name="yoy" hidden="1">{#N/A,#N/A,FALSE,"$0 equity - 0% costs";#N/A,#N/A,FALSE,"$0 equity - 5% costs";#N/A,#N/A,FALSE,"$0 equity - 10% costs"}</definedName>
    <definedName name="yoyo" hidden="1">{#N/A,#N/A,FALSE,"$100 equity - 0% costs";#N/A,#N/A,FALSE,"$100 equity - 5% costs";#N/A,#N/A,FALSE,"$50 equity - 0% costs";#N/A,#N/A,FALSE,"$100 equity - 10% costs";#N/A,#N/A,FALSE,"$50 equity - 5% costs";#N/A,#N/A,FALSE,"$50 equity - 10% costs";#N/A,#N/A,FALSE,"$150 equity - 0% costs";#N/A,#N/A,FALSE,"$150 equity - 5% costs";#N/A,#N/A,FALSE,"$150 equity - 10% costs";#N/A,#N/A,FALSE,"Summary";#N/A,#N/A,FALSE,"$0 equity - 0% costs";#N/A,#N/A,FALSE,"$0 equity - 5% costs";#N/A,#N/A,FALSE,"$0 equity - 10% costs"}</definedName>
    <definedName name="yoyoyo" hidden="1">{#N/A,#N/A,FALSE,"$0 equity - 0% costs";#N/A,#N/A,FALSE,"$0 equity - 5% costs";#N/A,#N/A,FALSE,"$0 equity - 10% costs"}</definedName>
    <definedName name="ＹＴＫＫＫＫＴＫＹＴ" hidden="1">{#N/A,#N/A,TRUE,"TMRSAMPLE";#N/A,#N/A,TRUE,"OPS";#N/A,#N/A,TRUE,"TMR"}</definedName>
    <definedName name="ＹＴＫＫＫＫＴＫＹＴ_1" hidden="1">{#N/A,#N/A,TRUE,"TMRSAMPLE";#N/A,#N/A,TRUE,"OPS";#N/A,#N/A,TRUE,"TMR"}</definedName>
    <definedName name="yy" hidden="1">{#N/A,#N/A,TRUE,"Cover sheet";#N/A,#N/A,TRUE,"Summary";#N/A,#N/A,TRUE,"Key Assumptions";#N/A,#N/A,TRUE,"Profit &amp; Loss";#N/A,#N/A,TRUE,"Balance Sheet";#N/A,#N/A,TRUE,"Cashflow";#N/A,#N/A,TRUE,"IRR";#N/A,#N/A,TRUE,"Ratios";#N/A,#N/A,TRUE,"Debt analysis"}</definedName>
    <definedName name="yyy" hidden="1">{#N/A,#N/A,FALSE,"PGW"}</definedName>
    <definedName name="Z_0CCEA51C_6B5A_492A_905D_2F185A7C043A_.wvu.PrintArea" hidden="1">#REF!</definedName>
    <definedName name="Z_151C847C_F869_11D1_B680_00A02416AF98_.wvu.Cols" hidden="1">#REF!</definedName>
    <definedName name="Z_151C847C_F869_11D1_B680_00A02416AF98_.wvu.PrintTitles" hidden="1">'[53]19-PERF'!$B$1:$B$65536,'[53]19-PERF'!$A$1:$IV$4</definedName>
    <definedName name="Z_344F5AB5_F908_11D8_871D_00508D3936C3_.wvu.Rows" hidden="1">[54]Sheet1!$A$7:$IV$7,[54]Sheet1!$A$10:$IV$10,[54]Sheet1!$A$27:$IV$28,[54]Sheet1!$A$30:$IV$30,[54]Sheet1!$A$37:$IV$40,[54]Sheet1!$A$45:$IV$45,[54]Sheet1!$A$66:$IV$66,[54]Sheet1!$A$69:$IV$69,[54]Sheet1!$A$81:$IV$82,[54]Sheet1!$A$85:$IV$85,[54]Sheet1!$A$122:$IV$124,[54]Sheet1!$A$133:$IV$133,[54]Sheet1!$A$146:$IV$146,[54]Sheet1!$A$174:$IV$175,[54]Sheet1!$A$177:$IV$177,[54]Sheet1!$A$179:$IV$179,[54]Sheet1!$A$187:$IV$188,[54]Sheet1!$A$193:$IV$201</definedName>
    <definedName name="Z_67EFEDCD_998B_11D7_BAAE_00508D3936C3_.wvu.PrintTitles" hidden="1">[55]SLB_PROD!$A$1:$A$65536,[55]SLB_PROD!$A$5:$IV$8</definedName>
    <definedName name="Z_9EF739CB_9998_11D7_8C04_00508D4511B4_.wvu.PrintTitles" hidden="1">[55]SLB_PROD!$A$1:$A$65536,[55]SLB_PROD!$A$5:$IV$8</definedName>
    <definedName name="Z_AB004A4F_858A_4AC9_ADF0_FD624C01378E_.wvu.PrintArea" hidden="1">#REF!</definedName>
    <definedName name="Z_AB004A4F_858A_4AC9_ADF0_FD624C01378E_.wvu.Rows" hidden="1">#REF!,#REF!,#REF!</definedName>
    <definedName name="Z_BC1C3220_DCDB_11D4_B61D_008048DB3DFC_.wvu.PrintArea" hidden="1">#REF!</definedName>
    <definedName name="Z_F93949A5_3508_11D6_AB98_0080AD7F2B9C_.wvu.PrintTitles" hidden="1">[55]SLB_PROD!$A$1:$A$65536,[55]SLB_PROD!$A$5:$IV$8</definedName>
    <definedName name="zesewe" hidden="1">{#N/A,#N/A,FALSE,"FREE"}</definedName>
    <definedName name="zfxc" hidden="1">{#N/A,#N/A,TRUE,"TMRSAMPLE";#N/A,#N/A,TRUE,"OPS";#N/A,#N/A,TRUE,"TMR"}</definedName>
    <definedName name="zfxc_1" hidden="1">{#N/A,#N/A,TRUE,"TMRSAMPLE";#N/A,#N/A,TRUE,"OPS";#N/A,#N/A,TRUE,"TMR"}</definedName>
    <definedName name="zxgsdfg" hidden="1">{"'Bill No. 7'!$A$1:$G$32"}</definedName>
    <definedName name="zz" hidden="1">{"adj95mult",#N/A,FALSE,"COMPCO";"adj95est",#N/A,FALSE,"COMPCO"}</definedName>
    <definedName name="zz_1" hidden="1">{"adj95mult",#N/A,FALSE,"COMPCO";"adj95est",#N/A,FALSE,"COMPCO"}</definedName>
    <definedName name="zzzz" hidden="1">{"'Sheet1'!$A$4386:$N$4591"}</definedName>
    <definedName name="あＬＳＫＤＪ" hidden="1">{#N/A,#N/A,TRUE,"TMRSAMPLE";#N/A,#N/A,TRUE,"OPS";#N/A,#N/A,TRUE,"TMR"}</definedName>
    <definedName name="あＬＳＫＤＪ_1" hidden="1">{#N/A,#N/A,TRUE,"TMRSAMPLE";#N/A,#N/A,TRUE,"OPS";#N/A,#N/A,TRUE,"TMR"}</definedName>
    <definedName name="あＷでＲＦ" hidden="1">{#N/A,#N/A,TRUE,"TMRSAMPLE";#N/A,#N/A,TRUE,"OPS";#N/A,#N/A,TRUE,"TMR"}</definedName>
    <definedName name="あＷでＲＦ_1" hidden="1">{#N/A,#N/A,TRUE,"TMRSAMPLE";#N/A,#N/A,TRUE,"OPS";#N/A,#N/A,TRUE,"TMR"}</definedName>
    <definedName name="いえおえおえお" hidden="1">{#N/A,#N/A,TRUE,"TMRSAMPLE";#N/A,#N/A,TRUE,"OPS";#N/A,#N/A,TRUE,"TMR"}</definedName>
    <definedName name="いえおえおえお_1" hidden="1">{#N/A,#N/A,TRUE,"TMRSAMPLE";#N/A,#N/A,TRUE,"OPS";#N/A,#N/A,TRUE,"TMR"}</definedName>
    <definedName name="うＲＫりつＪＳＬ" hidden="1">{#N/A,#N/A,TRUE,"TMRSAMPLE";#N/A,#N/A,TRUE,"OPS";#N/A,#N/A,TRUE,"TMR"}</definedName>
    <definedName name="うＲＫりつＪＳＬ_1" hidden="1">{#N/A,#N/A,TRUE,"TMRSAMPLE";#N/A,#N/A,TRUE,"OPS";#N/A,#N/A,TRUE,"TMR"}</definedName>
    <definedName name="うＴ" hidden="1">{#N/A,#N/A,TRUE,"TMRSAMPLE";#N/A,#N/A,TRUE,"OPS";#N/A,#N/A,TRUE,"TMR"}</definedName>
    <definedName name="うＴ_1" hidden="1">{#N/A,#N/A,TRUE,"TMRSAMPLE";#N/A,#N/A,TRUE,"OPS";#N/A,#N/A,TRUE,"TMR"}</definedName>
    <definedName name="えＴＫＹＴＫＹＴＫＴＹ" hidden="1">{#N/A,#N/A,TRUE,"TMRSAMPLE";#N/A,#N/A,TRUE,"OPS";#N/A,#N/A,TRUE,"TMR"}</definedName>
    <definedName name="えＴＫＹＴＫＹＴＫＴＹ_1" hidden="1">{#N/A,#N/A,TRUE,"TMRSAMPLE";#N/A,#N/A,TRUE,"OPS";#N/A,#N/A,TRUE,"TMR"}</definedName>
    <definedName name="えふぉじょげＮ" hidden="1">{#N/A,#N/A,TRUE,"TMRSAMPLE";#N/A,#N/A,TRUE,"OPS";#N/A,#N/A,TRUE,"TMR"}</definedName>
    <definedName name="えふぉじょげＮ_1" hidden="1">{#N/A,#N/A,TRUE,"TMRSAMPLE";#N/A,#N/A,TRUE,"OPS";#N/A,#N/A,TRUE,"TMR"}</definedName>
    <definedName name="えぺぺＰ" hidden="1">{#N/A,#N/A,TRUE,"TMRSAMPLE";#N/A,#N/A,TRUE,"OPS";#N/A,#N/A,TRUE,"TMR"}</definedName>
    <definedName name="えぺぺＰ_1" hidden="1">{#N/A,#N/A,TRUE,"TMRSAMPLE";#N/A,#N/A,TRUE,"OPS";#N/A,#N/A,TRUE,"TMR"}</definedName>
    <definedName name="えんＱ" hidden="1">{#N/A,#N/A,TRUE,"TMRSAMPLE";#N/A,#N/A,TRUE,"OPS";#N/A,#N/A,TRUE,"TMR"}</definedName>
    <definedName name="えんＱ_1" hidden="1">{#N/A,#N/A,TRUE,"TMRSAMPLE";#N/A,#N/A,TRUE,"OPS";#N/A,#N/A,TRUE,"TMR"}</definedName>
    <definedName name="おＫＳＪＤＳＨＤ" hidden="1">{#N/A,#N/A,TRUE,"TMRSAMPLE";#N/A,#N/A,TRUE,"OPS";#N/A,#N/A,TRUE,"TMR"}</definedName>
    <definedName name="おＫＳＪＤＳＨＤ_1" hidden="1">{#N/A,#N/A,TRUE,"TMRSAMPLE";#N/A,#N/A,TRUE,"OPS";#N/A,#N/A,TRUE,"TMR"}</definedName>
    <definedName name="さＤＧＨＬＫＤＳＪＬＪＳＦ" hidden="1">{#N/A,#N/A,TRUE,"TMRSAMPLE";#N/A,#N/A,TRUE,"OPS";#N/A,#N/A,TRUE,"TMR"}</definedName>
    <definedName name="さＤＧＨＬＫＤＳＪＬＪＳＦ_1" hidden="1">{#N/A,#N/A,TRUE,"TMRSAMPLE";#N/A,#N/A,TRUE,"OPS";#N/A,#N/A,TRUE,"TMR"}</definedName>
    <definedName name="さＤＨＧＳＧＤＬＨ" hidden="1">{#N/A,#N/A,TRUE,"TMRSAMPLE";#N/A,#N/A,TRUE,"OPS";#N/A,#N/A,TRUE,"TMR"}</definedName>
    <definedName name="さＤＨＧＳＧＤＬＨ_1" hidden="1">{#N/A,#N/A,TRUE,"TMRSAMPLE";#N/A,#N/A,TRUE,"OPS";#N/A,#N/A,TRUE,"TMR"}</definedName>
    <definedName name="さＬＫＨＦＤＬＫＨ" hidden="1">{#N/A,#N/A,TRUE,"TMRSAMPLE";#N/A,#N/A,TRUE,"OPS";#N/A,#N/A,TRUE,"TMR"}</definedName>
    <definedName name="さＬＫＨＦＤＬＫＨ_1" hidden="1">{#N/A,#N/A,TRUE,"TMRSAMPLE";#N/A,#N/A,TRUE,"OPS";#N/A,#N/A,TRUE,"TMR"}</definedName>
    <definedName name="さＬＫＨＧＬＤＳＦ" hidden="1">{#N/A,#N/A,TRUE,"TMRSAMPLE";#N/A,#N/A,TRUE,"OPS";#N/A,#N/A,TRUE,"TMR"}</definedName>
    <definedName name="さＬＫＨＧＬＤＳＦ_1" hidden="1">{#N/A,#N/A,TRUE,"TMRSAMPLE";#N/A,#N/A,TRUE,"OPS";#N/A,#N/A,TRUE,"TMR"}</definedName>
    <definedName name="さＬＫＪＧＦＬＫＪ" hidden="1">{#N/A,#N/A,TRUE,"TMRSAMPLE";#N/A,#N/A,TRUE,"OPS";#N/A,#N/A,TRUE,"TMR"}</definedName>
    <definedName name="さＬＫＪＧＦＬＫＪ_1" hidden="1">{#N/A,#N/A,TRUE,"TMRSAMPLE";#N/A,#N/A,TRUE,"OPS";#N/A,#N/A,TRUE,"TMR"}</definedName>
    <definedName name="さＬＫＬＫＪＮ" hidden="1">{#N/A,#N/A,TRUE,"TMRSAMPLE";#N/A,#N/A,TRUE,"OPS";#N/A,#N/A,TRUE,"TMR"}</definedName>
    <definedName name="さＬＫＬＫＪＮ_1" hidden="1">{#N/A,#N/A,TRUE,"TMRSAMPLE";#N/A,#N/A,TRUE,"OPS";#N/A,#N/A,TRUE,"TMR"}</definedName>
    <definedName name="だＳ" hidden="1">{#N/A,#N/A,TRUE,"TMRSAMPLE";#N/A,#N/A,TRUE,"OPS";#N/A,#N/A,TRUE,"TMR"}</definedName>
    <definedName name="だＳ_1" hidden="1">{#N/A,#N/A,TRUE,"TMRSAMPLE";#N/A,#N/A,TRUE,"OPS";#N/A,#N/A,TRUE,"TMR"}</definedName>
    <definedName name="てＫＫＫＹＴ" hidden="1">{#N/A,#N/A,TRUE,"TMRSAMPLE";#N/A,#N/A,TRUE,"OPS";#N/A,#N/A,TRUE,"TMR"}</definedName>
    <definedName name="てＫＫＫＹＴ_1" hidden="1">{#N/A,#N/A,TRUE,"TMRSAMPLE";#N/A,#N/A,TRUE,"OPS";#N/A,#N/A,TRUE,"TMR"}</definedName>
    <definedName name="てＫＴＫＫＹＫＹＴ" hidden="1">{#N/A,#N/A,TRUE,"TMRSAMPLE";#N/A,#N/A,TRUE,"OPS";#N/A,#N/A,TRUE,"TMR"}</definedName>
    <definedName name="てＫＴＫＫＹＫＹＴ_1" hidden="1">{#N/A,#N/A,TRUE,"TMRSAMPLE";#N/A,#N/A,TRUE,"OPS";#N/A,#N/A,TRUE,"TMR"}</definedName>
    <definedName name="てＫＹＫＫＫ" hidden="1">{#N/A,#N/A,TRUE,"TMRSAMPLE";#N/A,#N/A,TRUE,"OPS";#N/A,#N/A,TRUE,"TMR"}</definedName>
    <definedName name="てＫＹＫＫＫ_1" hidden="1">{#N/A,#N/A,TRUE,"TMRSAMPLE";#N/A,#N/A,TRUE,"OPS";#N/A,#N/A,TRUE,"TMR"}</definedName>
    <definedName name="ぽＬＫＨ" hidden="1">{#N/A,#N/A,TRUE,"TMRSAMPLE";#N/A,#N/A,TRUE,"OPS";#N/A,#N/A,TRUE,"TMR"}</definedName>
    <definedName name="ぽＬＫＨ_1" hidden="1">{#N/A,#N/A,TRUE,"TMRSAMPLE";#N/A,#N/A,TRUE,"OPS";#N/A,#N/A,TRUE,"TMR"}</definedName>
    <definedName name="んＶＦＬＫＦ" hidden="1">{#N/A,#N/A,TRUE,"TMRSAMPLE";#N/A,#N/A,TRUE,"OPS";#N/A,#N/A,TRUE,"TMR"}</definedName>
    <definedName name="んＶＦＬＫＦ_1" hidden="1">{#N/A,#N/A,TRUE,"TMRSAMPLE";#N/A,#N/A,TRUE,"OPS";#N/A,#N/A,TRUE,"TMR"}</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46" i="2" l="1"/>
  <c r="F346" i="2"/>
  <c r="E346" i="2"/>
  <c r="J345" i="2"/>
  <c r="I345" i="2"/>
  <c r="H345" i="2"/>
  <c r="H346" i="2" s="1"/>
  <c r="G345" i="2"/>
  <c r="G346" i="2" s="1"/>
  <c r="F345" i="2"/>
  <c r="E345" i="2"/>
  <c r="D345" i="2"/>
  <c r="D346" i="2" s="1"/>
  <c r="J339" i="2"/>
  <c r="H339" i="2"/>
  <c r="G339" i="2"/>
  <c r="F339" i="2"/>
  <c r="E339" i="2"/>
  <c r="D339" i="2"/>
  <c r="I337" i="2"/>
  <c r="I339" i="2" s="1"/>
  <c r="J332" i="2"/>
  <c r="H332" i="2"/>
  <c r="G332" i="2"/>
  <c r="F332" i="2"/>
  <c r="E332" i="2"/>
  <c r="D332" i="2"/>
  <c r="I331" i="2"/>
  <c r="I330" i="2"/>
  <c r="I329" i="2"/>
  <c r="I328" i="2"/>
  <c r="J304" i="2" s="1"/>
  <c r="J352" i="2" s="1"/>
  <c r="I327" i="2"/>
  <c r="I332" i="2" s="1"/>
  <c r="J321" i="2"/>
  <c r="I321" i="2"/>
  <c r="H321" i="2"/>
  <c r="G321" i="2"/>
  <c r="F321" i="2"/>
  <c r="E321" i="2"/>
  <c r="D321" i="2"/>
  <c r="J320" i="2"/>
  <c r="I320" i="2"/>
  <c r="H320" i="2"/>
  <c r="H368" i="2" s="1"/>
  <c r="G320" i="2"/>
  <c r="G368" i="2" s="1"/>
  <c r="F320" i="2"/>
  <c r="E320" i="2"/>
  <c r="J319" i="2"/>
  <c r="J367" i="2" s="1"/>
  <c r="I319" i="2"/>
  <c r="H319" i="2"/>
  <c r="G319" i="2"/>
  <c r="G367" i="2" s="1"/>
  <c r="F319" i="2"/>
  <c r="F367" i="2" s="1"/>
  <c r="E319" i="2"/>
  <c r="J318" i="2"/>
  <c r="J366" i="2" s="1"/>
  <c r="I318" i="2"/>
  <c r="I366" i="2" s="1"/>
  <c r="H318" i="2"/>
  <c r="H366" i="2" s="1"/>
  <c r="G318" i="2"/>
  <c r="F318" i="2"/>
  <c r="F366" i="2" s="1"/>
  <c r="E318" i="2"/>
  <c r="E366" i="2" s="1"/>
  <c r="J317" i="2"/>
  <c r="I317" i="2"/>
  <c r="I365" i="2" s="1"/>
  <c r="H317" i="2"/>
  <c r="H365" i="2" s="1"/>
  <c r="G317" i="2"/>
  <c r="G365" i="2" s="1"/>
  <c r="F317" i="2"/>
  <c r="E317" i="2"/>
  <c r="E365" i="2" s="1"/>
  <c r="F315" i="2"/>
  <c r="D315" i="2"/>
  <c r="J314" i="2"/>
  <c r="J362" i="2" s="1"/>
  <c r="I314" i="2"/>
  <c r="H314" i="2"/>
  <c r="G314" i="2"/>
  <c r="G362" i="2" s="1"/>
  <c r="F314" i="2"/>
  <c r="F362" i="2" s="1"/>
  <c r="E314" i="2"/>
  <c r="J313" i="2"/>
  <c r="J361" i="2" s="1"/>
  <c r="I313" i="2"/>
  <c r="I361" i="2" s="1"/>
  <c r="H313" i="2"/>
  <c r="G313" i="2"/>
  <c r="F313" i="2"/>
  <c r="F361" i="2" s="1"/>
  <c r="E313" i="2"/>
  <c r="E361" i="2" s="1"/>
  <c r="J312" i="2"/>
  <c r="I312" i="2"/>
  <c r="I360" i="2" s="1"/>
  <c r="H312" i="2"/>
  <c r="H360" i="2" s="1"/>
  <c r="G312" i="2"/>
  <c r="F312" i="2"/>
  <c r="E312" i="2"/>
  <c r="E360" i="2" s="1"/>
  <c r="J311" i="2"/>
  <c r="I311" i="2"/>
  <c r="H311" i="2"/>
  <c r="H359" i="2" s="1"/>
  <c r="G311" i="2"/>
  <c r="G359" i="2" s="1"/>
  <c r="F311" i="2"/>
  <c r="E311" i="2"/>
  <c r="J310" i="2"/>
  <c r="J358" i="2" s="1"/>
  <c r="I310" i="2"/>
  <c r="H310" i="2"/>
  <c r="H315" i="2" s="1"/>
  <c r="G310" i="2"/>
  <c r="G358" i="2" s="1"/>
  <c r="F310" i="2"/>
  <c r="F358" i="2" s="1"/>
  <c r="E310" i="2"/>
  <c r="H308" i="2"/>
  <c r="D308" i="2"/>
  <c r="J307" i="2"/>
  <c r="I307" i="2"/>
  <c r="I355" i="2" s="1"/>
  <c r="H307" i="2"/>
  <c r="H355" i="2" s="1"/>
  <c r="G307" i="2"/>
  <c r="F307" i="2"/>
  <c r="E307" i="2"/>
  <c r="E355" i="2" s="1"/>
  <c r="J306" i="2"/>
  <c r="I306" i="2"/>
  <c r="H306" i="2"/>
  <c r="H354" i="2" s="1"/>
  <c r="G306" i="2"/>
  <c r="G354" i="2" s="1"/>
  <c r="F306" i="2"/>
  <c r="E306" i="2"/>
  <c r="J305" i="2"/>
  <c r="J353" i="2" s="1"/>
  <c r="I305" i="2"/>
  <c r="H305" i="2"/>
  <c r="G305" i="2"/>
  <c r="G353" i="2" s="1"/>
  <c r="F305" i="2"/>
  <c r="F353" i="2" s="1"/>
  <c r="E305" i="2"/>
  <c r="I304" i="2"/>
  <c r="I352" i="2" s="1"/>
  <c r="H304" i="2"/>
  <c r="G304" i="2"/>
  <c r="F304" i="2"/>
  <c r="F352" i="2" s="1"/>
  <c r="E304" i="2"/>
  <c r="E352" i="2" s="1"/>
  <c r="J303" i="2"/>
  <c r="I303" i="2"/>
  <c r="I351" i="2" s="1"/>
  <c r="H303" i="2"/>
  <c r="H351" i="2" s="1"/>
  <c r="G303" i="2"/>
  <c r="F303" i="2"/>
  <c r="E303" i="2"/>
  <c r="E351" i="2" s="1"/>
  <c r="J295" i="2"/>
  <c r="I295" i="2"/>
  <c r="H295" i="2"/>
  <c r="G295" i="2"/>
  <c r="F295" i="2"/>
  <c r="E295" i="2"/>
  <c r="D295" i="2"/>
  <c r="D368" i="2" s="1"/>
  <c r="J294" i="2"/>
  <c r="I294" i="2"/>
  <c r="H294" i="2"/>
  <c r="G294" i="2"/>
  <c r="F294" i="2"/>
  <c r="E294" i="2"/>
  <c r="D294" i="2"/>
  <c r="D367" i="2" s="1"/>
  <c r="J293" i="2"/>
  <c r="I293" i="2"/>
  <c r="H293" i="2"/>
  <c r="G293" i="2"/>
  <c r="G296" i="2" s="1"/>
  <c r="F293" i="2"/>
  <c r="E293" i="2"/>
  <c r="D293" i="2"/>
  <c r="D366" i="2" s="1"/>
  <c r="J292" i="2"/>
  <c r="J296" i="2" s="1"/>
  <c r="I292" i="2"/>
  <c r="I296" i="2" s="1"/>
  <c r="H292" i="2"/>
  <c r="G292" i="2"/>
  <c r="F292" i="2"/>
  <c r="F296" i="2" s="1"/>
  <c r="E292" i="2"/>
  <c r="E296" i="2" s="1"/>
  <c r="D292" i="2"/>
  <c r="J289" i="2"/>
  <c r="I289" i="2"/>
  <c r="H289" i="2"/>
  <c r="G289" i="2"/>
  <c r="F289" i="2"/>
  <c r="E289" i="2"/>
  <c r="D289" i="2"/>
  <c r="D362" i="2" s="1"/>
  <c r="J288" i="2"/>
  <c r="I288" i="2"/>
  <c r="H288" i="2"/>
  <c r="G288" i="2"/>
  <c r="F288" i="2"/>
  <c r="E288" i="2"/>
  <c r="D288" i="2"/>
  <c r="D361" i="2" s="1"/>
  <c r="J287" i="2"/>
  <c r="I287" i="2"/>
  <c r="H287" i="2"/>
  <c r="G287" i="2"/>
  <c r="F287" i="2"/>
  <c r="E287" i="2"/>
  <c r="D287" i="2"/>
  <c r="D360" i="2" s="1"/>
  <c r="J286" i="2"/>
  <c r="J290" i="2" s="1"/>
  <c r="I286" i="2"/>
  <c r="H286" i="2"/>
  <c r="G286" i="2"/>
  <c r="F286" i="2"/>
  <c r="F290" i="2" s="1"/>
  <c r="E286" i="2"/>
  <c r="D286" i="2"/>
  <c r="D359" i="2" s="1"/>
  <c r="J285" i="2"/>
  <c r="I285" i="2"/>
  <c r="I290" i="2" s="1"/>
  <c r="H285" i="2"/>
  <c r="H290" i="2" s="1"/>
  <c r="G285" i="2"/>
  <c r="F285" i="2"/>
  <c r="E285" i="2"/>
  <c r="E290" i="2" s="1"/>
  <c r="D285" i="2"/>
  <c r="J282" i="2"/>
  <c r="I282" i="2"/>
  <c r="H282" i="2"/>
  <c r="G282" i="2"/>
  <c r="F282" i="2"/>
  <c r="E282" i="2"/>
  <c r="D282" i="2"/>
  <c r="D355" i="2" s="1"/>
  <c r="J281" i="2"/>
  <c r="I281" i="2"/>
  <c r="H281" i="2"/>
  <c r="G281" i="2"/>
  <c r="F281" i="2"/>
  <c r="E281" i="2"/>
  <c r="D281" i="2"/>
  <c r="D354" i="2" s="1"/>
  <c r="J280" i="2"/>
  <c r="I280" i="2"/>
  <c r="H280" i="2"/>
  <c r="G280" i="2"/>
  <c r="F280" i="2"/>
  <c r="E280" i="2"/>
  <c r="D280" i="2"/>
  <c r="D353" i="2" s="1"/>
  <c r="J279" i="2"/>
  <c r="I279" i="2"/>
  <c r="H279" i="2"/>
  <c r="H283" i="2" s="1"/>
  <c r="G279" i="2"/>
  <c r="F279" i="2"/>
  <c r="E279" i="2"/>
  <c r="D279" i="2"/>
  <c r="D352" i="2" s="1"/>
  <c r="J278" i="2"/>
  <c r="J283" i="2" s="1"/>
  <c r="I278" i="2"/>
  <c r="H278" i="2"/>
  <c r="G278" i="2"/>
  <c r="G283" i="2" s="1"/>
  <c r="F278" i="2"/>
  <c r="F283" i="2" s="1"/>
  <c r="E278" i="2"/>
  <c r="D278" i="2"/>
  <c r="D351" i="2" s="1"/>
  <c r="I273" i="2"/>
  <c r="H273" i="2"/>
  <c r="D273" i="2"/>
  <c r="J272" i="2"/>
  <c r="J273" i="2" s="1"/>
  <c r="I272" i="2"/>
  <c r="H272" i="2"/>
  <c r="G272" i="2"/>
  <c r="G273" i="2" s="1"/>
  <c r="F272" i="2"/>
  <c r="F273" i="2" s="1"/>
  <c r="E272" i="2"/>
  <c r="D272" i="2"/>
  <c r="J266" i="2"/>
  <c r="I266" i="2"/>
  <c r="H266" i="2"/>
  <c r="G266" i="2"/>
  <c r="F266" i="2"/>
  <c r="E266" i="2"/>
  <c r="D266" i="2"/>
  <c r="J259" i="2"/>
  <c r="I259" i="2"/>
  <c r="H259" i="2"/>
  <c r="G259" i="2"/>
  <c r="F259" i="2"/>
  <c r="E259" i="2"/>
  <c r="E273" i="2" s="1"/>
  <c r="D259" i="2"/>
  <c r="D249" i="2"/>
  <c r="J248" i="2"/>
  <c r="I248" i="2"/>
  <c r="H248" i="2"/>
  <c r="H249" i="2" s="1"/>
  <c r="H36" i="2" s="1"/>
  <c r="G248" i="2"/>
  <c r="G249" i="2" s="1"/>
  <c r="F248" i="2"/>
  <c r="E248" i="2"/>
  <c r="D248" i="2"/>
  <c r="J242" i="2"/>
  <c r="I242" i="2"/>
  <c r="H242" i="2"/>
  <c r="G242" i="2"/>
  <c r="F242" i="2"/>
  <c r="E242" i="2"/>
  <c r="D242" i="2"/>
  <c r="J235" i="2"/>
  <c r="I235" i="2"/>
  <c r="I249" i="2" s="1"/>
  <c r="H235" i="2"/>
  <c r="G235" i="2"/>
  <c r="F235" i="2"/>
  <c r="E235" i="2"/>
  <c r="E249" i="2" s="1"/>
  <c r="D235" i="2"/>
  <c r="E225" i="2"/>
  <c r="J224" i="2"/>
  <c r="I224" i="2"/>
  <c r="H224" i="2"/>
  <c r="H225" i="2" s="1"/>
  <c r="G224" i="2"/>
  <c r="F224" i="2"/>
  <c r="E224" i="2"/>
  <c r="D224" i="2"/>
  <c r="D225" i="2" s="1"/>
  <c r="J218" i="2"/>
  <c r="I218" i="2"/>
  <c r="H218" i="2"/>
  <c r="G218" i="2"/>
  <c r="F218" i="2"/>
  <c r="E218" i="2"/>
  <c r="D218" i="2"/>
  <c r="J211" i="2"/>
  <c r="I211" i="2"/>
  <c r="I225" i="2" s="1"/>
  <c r="I35" i="2" s="1"/>
  <c r="H211" i="2"/>
  <c r="G211" i="2"/>
  <c r="F211" i="2"/>
  <c r="E211" i="2"/>
  <c r="D211" i="2"/>
  <c r="I201" i="2"/>
  <c r="H201" i="2"/>
  <c r="E201" i="2"/>
  <c r="J200" i="2"/>
  <c r="I200" i="2"/>
  <c r="H200" i="2"/>
  <c r="G200" i="2"/>
  <c r="F200" i="2"/>
  <c r="E200" i="2"/>
  <c r="D200" i="2"/>
  <c r="D201" i="2" s="1"/>
  <c r="D34" i="2" s="1"/>
  <c r="J194" i="2"/>
  <c r="I194" i="2"/>
  <c r="H194" i="2"/>
  <c r="G194" i="2"/>
  <c r="F194" i="2"/>
  <c r="E194" i="2"/>
  <c r="D194" i="2"/>
  <c r="J187" i="2"/>
  <c r="I187" i="2"/>
  <c r="H187" i="2"/>
  <c r="G187" i="2"/>
  <c r="F187" i="2"/>
  <c r="E187" i="2"/>
  <c r="D187" i="2"/>
  <c r="H175" i="2"/>
  <c r="G175" i="2"/>
  <c r="J174" i="2"/>
  <c r="J175" i="2" s="1"/>
  <c r="I174" i="2"/>
  <c r="I175" i="2" s="1"/>
  <c r="H174" i="2"/>
  <c r="G174" i="2"/>
  <c r="F174" i="2"/>
  <c r="F175" i="2" s="1"/>
  <c r="E174" i="2"/>
  <c r="E175" i="2" s="1"/>
  <c r="D174" i="2"/>
  <c r="J168" i="2"/>
  <c r="I168" i="2"/>
  <c r="H168" i="2"/>
  <c r="G168" i="2"/>
  <c r="F168" i="2"/>
  <c r="E168" i="2"/>
  <c r="D168" i="2"/>
  <c r="J161" i="2"/>
  <c r="I161" i="2"/>
  <c r="H161" i="2"/>
  <c r="G161" i="2"/>
  <c r="F161" i="2"/>
  <c r="E161" i="2"/>
  <c r="D161" i="2"/>
  <c r="D175" i="2" s="1"/>
  <c r="H151" i="2"/>
  <c r="G151" i="2"/>
  <c r="J150" i="2"/>
  <c r="J151" i="2" s="1"/>
  <c r="I150" i="2"/>
  <c r="I151" i="2" s="1"/>
  <c r="H150" i="2"/>
  <c r="G150" i="2"/>
  <c r="F150" i="2"/>
  <c r="F151" i="2" s="1"/>
  <c r="E150" i="2"/>
  <c r="E151" i="2" s="1"/>
  <c r="D150" i="2"/>
  <c r="J144" i="2"/>
  <c r="I144" i="2"/>
  <c r="H144" i="2"/>
  <c r="G144" i="2"/>
  <c r="F144" i="2"/>
  <c r="E144" i="2"/>
  <c r="D144" i="2"/>
  <c r="J137" i="2"/>
  <c r="I137" i="2"/>
  <c r="H137" i="2"/>
  <c r="G137" i="2"/>
  <c r="F137" i="2"/>
  <c r="E137" i="2"/>
  <c r="D137" i="2"/>
  <c r="D151" i="2" s="1"/>
  <c r="D36" i="2" s="1"/>
  <c r="J126" i="2"/>
  <c r="J127" i="2" s="1"/>
  <c r="I126" i="2"/>
  <c r="I127" i="2" s="1"/>
  <c r="H126" i="2"/>
  <c r="G126" i="2"/>
  <c r="F126" i="2"/>
  <c r="F127" i="2" s="1"/>
  <c r="E126" i="2"/>
  <c r="E127" i="2" s="1"/>
  <c r="D126" i="2"/>
  <c r="J120" i="2"/>
  <c r="I120" i="2"/>
  <c r="H120" i="2"/>
  <c r="H127" i="2" s="1"/>
  <c r="H35" i="2" s="1"/>
  <c r="G120" i="2"/>
  <c r="F120" i="2"/>
  <c r="E120" i="2"/>
  <c r="D120" i="2"/>
  <c r="D127" i="2" s="1"/>
  <c r="D35" i="2" s="1"/>
  <c r="J113" i="2"/>
  <c r="I113" i="2"/>
  <c r="H113" i="2"/>
  <c r="G113" i="2"/>
  <c r="G127" i="2" s="1"/>
  <c r="F113" i="2"/>
  <c r="E113" i="2"/>
  <c r="D113" i="2"/>
  <c r="D103" i="2"/>
  <c r="J102" i="2"/>
  <c r="I102" i="2"/>
  <c r="H102" i="2"/>
  <c r="G102" i="2"/>
  <c r="G103" i="2" s="1"/>
  <c r="F102" i="2"/>
  <c r="F103" i="2" s="1"/>
  <c r="E102" i="2"/>
  <c r="D102" i="2"/>
  <c r="J96" i="2"/>
  <c r="J103" i="2" s="1"/>
  <c r="I96" i="2"/>
  <c r="H96" i="2"/>
  <c r="G96" i="2"/>
  <c r="F96" i="2"/>
  <c r="E96" i="2"/>
  <c r="D96" i="2"/>
  <c r="J89" i="2"/>
  <c r="I89" i="2"/>
  <c r="H89" i="2"/>
  <c r="H103" i="2" s="1"/>
  <c r="H34" i="2" s="1"/>
  <c r="G89" i="2"/>
  <c r="F89" i="2"/>
  <c r="E89" i="2"/>
  <c r="D89" i="2"/>
  <c r="J64" i="2"/>
  <c r="I64" i="2"/>
  <c r="H64" i="2"/>
  <c r="G64" i="2"/>
  <c r="H63" i="2" s="1"/>
  <c r="F64" i="2"/>
  <c r="G63" i="2" s="1"/>
  <c r="E64" i="2"/>
  <c r="D64" i="2"/>
  <c r="J63" i="2"/>
  <c r="I63" i="2"/>
  <c r="F63" i="2"/>
  <c r="E63" i="2"/>
  <c r="D63" i="2"/>
  <c r="F57" i="2"/>
  <c r="E57" i="2"/>
  <c r="D57" i="2"/>
  <c r="F56" i="2"/>
  <c r="E56" i="2"/>
  <c r="D56" i="2"/>
  <c r="F55" i="2"/>
  <c r="E55" i="2"/>
  <c r="D55" i="2"/>
  <c r="F54" i="2"/>
  <c r="E54" i="2"/>
  <c r="D54" i="2"/>
  <c r="J50" i="2"/>
  <c r="J57" i="2" s="1"/>
  <c r="H50" i="2"/>
  <c r="I50" i="2" s="1"/>
  <c r="I57" i="2" s="1"/>
  <c r="G50" i="2"/>
  <c r="G57" i="2" s="1"/>
  <c r="H49" i="2"/>
  <c r="I49" i="2" s="1"/>
  <c r="I56" i="2" s="1"/>
  <c r="G49" i="2"/>
  <c r="G56" i="2" s="1"/>
  <c r="H48" i="2"/>
  <c r="H55" i="2" s="1"/>
  <c r="G48" i="2"/>
  <c r="G55" i="2" s="1"/>
  <c r="H47" i="2"/>
  <c r="H54" i="2" s="1"/>
  <c r="G47" i="2"/>
  <c r="G54" i="2" s="1"/>
  <c r="J37" i="2"/>
  <c r="I37" i="2"/>
  <c r="H37" i="2"/>
  <c r="G37" i="2"/>
  <c r="F37" i="2"/>
  <c r="D37" i="2"/>
  <c r="I36" i="2"/>
  <c r="G36" i="2"/>
  <c r="E36" i="2"/>
  <c r="E35" i="2"/>
  <c r="E25" i="2"/>
  <c r="D25" i="2"/>
  <c r="J24" i="2"/>
  <c r="I24" i="2"/>
  <c r="H24" i="2"/>
  <c r="G24" i="2"/>
  <c r="F24" i="2"/>
  <c r="E24" i="2"/>
  <c r="D24" i="2"/>
  <c r="J23" i="2"/>
  <c r="I23" i="2"/>
  <c r="H23" i="2"/>
  <c r="G23" i="2"/>
  <c r="F23" i="2"/>
  <c r="E23" i="2"/>
  <c r="D23" i="2"/>
  <c r="J22" i="2"/>
  <c r="I22" i="2"/>
  <c r="H22" i="2"/>
  <c r="G22" i="2"/>
  <c r="F22" i="2"/>
  <c r="E22" i="2"/>
  <c r="D22" i="2"/>
  <c r="J21" i="2"/>
  <c r="I21" i="2"/>
  <c r="H21" i="2"/>
  <c r="G21" i="2"/>
  <c r="F21" i="2"/>
  <c r="E21" i="2"/>
  <c r="D21" i="2"/>
  <c r="J20" i="2"/>
  <c r="I20" i="2"/>
  <c r="H20" i="2"/>
  <c r="D20" i="2"/>
  <c r="G19" i="2"/>
  <c r="F19" i="2"/>
  <c r="E19" i="2"/>
  <c r="D19" i="2"/>
  <c r="J18" i="2"/>
  <c r="I18" i="2"/>
  <c r="H18" i="2"/>
  <c r="G18" i="2"/>
  <c r="F18" i="2"/>
  <c r="E18" i="2"/>
  <c r="D18" i="2"/>
  <c r="E17" i="2"/>
  <c r="D17" i="2"/>
  <c r="F16" i="2"/>
  <c r="E16" i="2"/>
  <c r="F15" i="2"/>
  <c r="E15" i="2"/>
  <c r="G14" i="2"/>
  <c r="F14" i="2"/>
  <c r="E14" i="2"/>
  <c r="J13" i="2"/>
  <c r="I13" i="2"/>
  <c r="H13" i="2"/>
  <c r="G13" i="2"/>
  <c r="F13" i="2"/>
  <c r="E13" i="2"/>
  <c r="D13" i="2"/>
  <c r="J12" i="2"/>
  <c r="J26" i="2" s="1"/>
  <c r="I12" i="2"/>
  <c r="H12" i="2"/>
  <c r="H26" i="2" s="1"/>
  <c r="G12" i="2"/>
  <c r="F12" i="2"/>
  <c r="F26" i="2" s="1"/>
  <c r="E12" i="2"/>
  <c r="D12" i="2"/>
  <c r="D26" i="2" s="1"/>
  <c r="I10" i="2"/>
  <c r="I9" i="2"/>
  <c r="J8" i="2"/>
  <c r="I8" i="2"/>
  <c r="H8" i="2"/>
  <c r="G8" i="2"/>
  <c r="F8" i="2"/>
  <c r="E8" i="2"/>
  <c r="D8" i="2"/>
  <c r="J7" i="2"/>
  <c r="I7" i="2"/>
  <c r="I11" i="2" s="1"/>
  <c r="H7" i="2"/>
  <c r="G7" i="2"/>
  <c r="F7" i="2"/>
  <c r="E7" i="2"/>
  <c r="E11" i="2" s="1"/>
  <c r="D7" i="2"/>
  <c r="J6" i="2"/>
  <c r="I6" i="2"/>
  <c r="H6" i="2"/>
  <c r="H11" i="2" s="1"/>
  <c r="G6" i="2"/>
  <c r="G11" i="2" s="1"/>
  <c r="F6" i="2"/>
  <c r="E6" i="2"/>
  <c r="D6" i="2"/>
  <c r="D11" i="2" s="1"/>
  <c r="E4" i="2"/>
  <c r="E79" i="2" s="1"/>
  <c r="J1491" i="1"/>
  <c r="F1491" i="1"/>
  <c r="I1490" i="1"/>
  <c r="E1490" i="1"/>
  <c r="H1489" i="1"/>
  <c r="D1489" i="1"/>
  <c r="J1487" i="1"/>
  <c r="G1487" i="1"/>
  <c r="F1487" i="1"/>
  <c r="J1486" i="1"/>
  <c r="I1486" i="1"/>
  <c r="F1486" i="1"/>
  <c r="E1486" i="1"/>
  <c r="I1485" i="1"/>
  <c r="H1485" i="1"/>
  <c r="E1485" i="1"/>
  <c r="D1485" i="1"/>
  <c r="J1483" i="1"/>
  <c r="H1483" i="1"/>
  <c r="F1483" i="1"/>
  <c r="D1483" i="1"/>
  <c r="I1482" i="1"/>
  <c r="E1482" i="1"/>
  <c r="J1481" i="1"/>
  <c r="H1481" i="1"/>
  <c r="D1481" i="1"/>
  <c r="J1465" i="1"/>
  <c r="I1465" i="1"/>
  <c r="H1465" i="1"/>
  <c r="H1491" i="1" s="1"/>
  <c r="G1465" i="1"/>
  <c r="G1483" i="1" s="1"/>
  <c r="F1465" i="1"/>
  <c r="E1465" i="1"/>
  <c r="D1465" i="1"/>
  <c r="J1464" i="1"/>
  <c r="J1482" i="1" s="1"/>
  <c r="I1464" i="1"/>
  <c r="H1464" i="1"/>
  <c r="G1464" i="1"/>
  <c r="F1464" i="1"/>
  <c r="F1482" i="1" s="1"/>
  <c r="E1464" i="1"/>
  <c r="D1464" i="1"/>
  <c r="J1463" i="1"/>
  <c r="I1463" i="1"/>
  <c r="I1481" i="1" s="1"/>
  <c r="H1463" i="1"/>
  <c r="G1463" i="1"/>
  <c r="F1463" i="1"/>
  <c r="E1463" i="1"/>
  <c r="E1481" i="1" s="1"/>
  <c r="D1463" i="1"/>
  <c r="E1462" i="1"/>
  <c r="G1459" i="1"/>
  <c r="F1459" i="1"/>
  <c r="E1459" i="1"/>
  <c r="D1459" i="1"/>
  <c r="H1458" i="1"/>
  <c r="H1457" i="1"/>
  <c r="H1456" i="1"/>
  <c r="I1360" i="1" s="1"/>
  <c r="I1456" i="1" s="1"/>
  <c r="J1360" i="1" s="1"/>
  <c r="J1456" i="1" s="1"/>
  <c r="G1453" i="1"/>
  <c r="F1453" i="1"/>
  <c r="E1453" i="1"/>
  <c r="D1453" i="1"/>
  <c r="I1452" i="1"/>
  <c r="H1452" i="1"/>
  <c r="H1451" i="1"/>
  <c r="I1355" i="1" s="1"/>
  <c r="I1451" i="1" s="1"/>
  <c r="J1355" i="1" s="1"/>
  <c r="J1451" i="1" s="1"/>
  <c r="H1450" i="1"/>
  <c r="I1354" i="1" s="1"/>
  <c r="I1450" i="1" s="1"/>
  <c r="J1354" i="1" s="1"/>
  <c r="J1450" i="1" s="1"/>
  <c r="I1449" i="1"/>
  <c r="H1449" i="1"/>
  <c r="H1448" i="1"/>
  <c r="G1446" i="1"/>
  <c r="F1446" i="1"/>
  <c r="E1446" i="1"/>
  <c r="E1460" i="1" s="1"/>
  <c r="D1446" i="1"/>
  <c r="D1460" i="1" s="1"/>
  <c r="H1445" i="1"/>
  <c r="H1444" i="1"/>
  <c r="H1443" i="1"/>
  <c r="H1442" i="1"/>
  <c r="F1436" i="1"/>
  <c r="J1435" i="1"/>
  <c r="G1435" i="1"/>
  <c r="F1435" i="1"/>
  <c r="E1435" i="1"/>
  <c r="D1435" i="1"/>
  <c r="I1432" i="1"/>
  <c r="I1431" i="1"/>
  <c r="I1435" i="1" s="1"/>
  <c r="H1431" i="1"/>
  <c r="H1435" i="1" s="1"/>
  <c r="J1429" i="1"/>
  <c r="H1429" i="1"/>
  <c r="G1429" i="1"/>
  <c r="G1436" i="1" s="1"/>
  <c r="F1429" i="1"/>
  <c r="E1429" i="1"/>
  <c r="D1429" i="1"/>
  <c r="I1426" i="1"/>
  <c r="I1424" i="1"/>
  <c r="H1424" i="1"/>
  <c r="J1422" i="1"/>
  <c r="J1436" i="1" s="1"/>
  <c r="I1422" i="1"/>
  <c r="G1422" i="1"/>
  <c r="F1422" i="1"/>
  <c r="E1422" i="1"/>
  <c r="D1422" i="1"/>
  <c r="I1421" i="1"/>
  <c r="H1421" i="1"/>
  <c r="H1417" i="1"/>
  <c r="H1422" i="1" s="1"/>
  <c r="H1412" i="1"/>
  <c r="G1412" i="1"/>
  <c r="J1411" i="1"/>
  <c r="I1411" i="1"/>
  <c r="H1411" i="1"/>
  <c r="G1411" i="1"/>
  <c r="F1411" i="1"/>
  <c r="F1412" i="1" s="1"/>
  <c r="E1411" i="1"/>
  <c r="E1412" i="1" s="1"/>
  <c r="D1411" i="1"/>
  <c r="J1405" i="1"/>
  <c r="I1405" i="1"/>
  <c r="H1405" i="1"/>
  <c r="G1405" i="1"/>
  <c r="F1405" i="1"/>
  <c r="E1405" i="1"/>
  <c r="D1405" i="1"/>
  <c r="J1398" i="1"/>
  <c r="I1398" i="1"/>
  <c r="H1398" i="1"/>
  <c r="G1398" i="1"/>
  <c r="F1398" i="1"/>
  <c r="E1398" i="1"/>
  <c r="D1398" i="1"/>
  <c r="D1412" i="1" s="1"/>
  <c r="H1388" i="1"/>
  <c r="J1387" i="1"/>
  <c r="H1387" i="1"/>
  <c r="G1387" i="1"/>
  <c r="G1388" i="1" s="1"/>
  <c r="F1387" i="1"/>
  <c r="E1387" i="1"/>
  <c r="E1388" i="1" s="1"/>
  <c r="D1387" i="1"/>
  <c r="I1384" i="1"/>
  <c r="I1387" i="1" s="1"/>
  <c r="J1381" i="1"/>
  <c r="I1381" i="1"/>
  <c r="H1381" i="1"/>
  <c r="G1381" i="1"/>
  <c r="F1381" i="1"/>
  <c r="E1381" i="1"/>
  <c r="D1381" i="1"/>
  <c r="J1374" i="1"/>
  <c r="I1374" i="1"/>
  <c r="H1374" i="1"/>
  <c r="G1374" i="1"/>
  <c r="F1374" i="1"/>
  <c r="E1374" i="1"/>
  <c r="D1374" i="1"/>
  <c r="D1388" i="1" s="1"/>
  <c r="H1364" i="1"/>
  <c r="E1364" i="1"/>
  <c r="D1364" i="1"/>
  <c r="H1363" i="1"/>
  <c r="G1363" i="1"/>
  <c r="F1363" i="1"/>
  <c r="E1363" i="1"/>
  <c r="D1363" i="1"/>
  <c r="I1362" i="1"/>
  <c r="I1458" i="1" s="1"/>
  <c r="J1362" i="1" s="1"/>
  <c r="J1458" i="1" s="1"/>
  <c r="I1361" i="1"/>
  <c r="I1457" i="1" s="1"/>
  <c r="J1361" i="1" s="1"/>
  <c r="J1457" i="1" s="1"/>
  <c r="H1357" i="1"/>
  <c r="G1357" i="1"/>
  <c r="F1357" i="1"/>
  <c r="E1357" i="1"/>
  <c r="D1357" i="1"/>
  <c r="J1356" i="1"/>
  <c r="J1452" i="1" s="1"/>
  <c r="I1356" i="1"/>
  <c r="J1353" i="1"/>
  <c r="J1449" i="1" s="1"/>
  <c r="I1353" i="1"/>
  <c r="I1352" i="1"/>
  <c r="H1350" i="1"/>
  <c r="G1350" i="1"/>
  <c r="F1350" i="1"/>
  <c r="E1350" i="1"/>
  <c r="D1350" i="1"/>
  <c r="I1349" i="1"/>
  <c r="I1445" i="1" s="1"/>
  <c r="J1349" i="1" s="1"/>
  <c r="J1445" i="1" s="1"/>
  <c r="I1348" i="1"/>
  <c r="I1444" i="1" s="1"/>
  <c r="J1348" i="1" s="1"/>
  <c r="J1444" i="1" s="1"/>
  <c r="I1347" i="1"/>
  <c r="I1443" i="1" s="1"/>
  <c r="J1347" i="1" s="1"/>
  <c r="J1443" i="1" s="1"/>
  <c r="I1346" i="1"/>
  <c r="I1442" i="1" s="1"/>
  <c r="J1346" i="1" s="1"/>
  <c r="J1442" i="1" s="1"/>
  <c r="D1337" i="1"/>
  <c r="D1336" i="1"/>
  <c r="E1240" i="1" s="1"/>
  <c r="E1336" i="1" s="1"/>
  <c r="F1240" i="1" s="1"/>
  <c r="F1336" i="1" s="1"/>
  <c r="D1335" i="1"/>
  <c r="D1334" i="1"/>
  <c r="J1331" i="1"/>
  <c r="E1331" i="1"/>
  <c r="F1235" i="1" s="1"/>
  <c r="F1331" i="1" s="1"/>
  <c r="G1235" i="1" s="1"/>
  <c r="G1331" i="1" s="1"/>
  <c r="D1331" i="1"/>
  <c r="D1330" i="1"/>
  <c r="D1329" i="1"/>
  <c r="E1328" i="1"/>
  <c r="F1232" i="1" s="1"/>
  <c r="F1328" i="1" s="1"/>
  <c r="G1232" i="1" s="1"/>
  <c r="G1328" i="1" s="1"/>
  <c r="H1232" i="1" s="1"/>
  <c r="H1328" i="1" s="1"/>
  <c r="I1232" i="1" s="1"/>
  <c r="I1328" i="1" s="1"/>
  <c r="D1328" i="1"/>
  <c r="D1327" i="1"/>
  <c r="D1332" i="1" s="1"/>
  <c r="D1324" i="1"/>
  <c r="J1323" i="1"/>
  <c r="F1323" i="1"/>
  <c r="E1323" i="1"/>
  <c r="D1323" i="1"/>
  <c r="I1322" i="1"/>
  <c r="J1226" i="1" s="1"/>
  <c r="J1322" i="1" s="1"/>
  <c r="D1322" i="1"/>
  <c r="D1321" i="1"/>
  <c r="D1320" i="1"/>
  <c r="J1315" i="1"/>
  <c r="F1315" i="1"/>
  <c r="J1314" i="1"/>
  <c r="I1314" i="1"/>
  <c r="H1314" i="1"/>
  <c r="G1314" i="1"/>
  <c r="F1314" i="1"/>
  <c r="E1314" i="1"/>
  <c r="E1315" i="1" s="1"/>
  <c r="D1314" i="1"/>
  <c r="J1308" i="1"/>
  <c r="I1308" i="1"/>
  <c r="I1315" i="1" s="1"/>
  <c r="H1308" i="1"/>
  <c r="G1308" i="1"/>
  <c r="F1308" i="1"/>
  <c r="E1308" i="1"/>
  <c r="D1308" i="1"/>
  <c r="J1301" i="1"/>
  <c r="I1301" i="1"/>
  <c r="H1301" i="1"/>
  <c r="G1301" i="1"/>
  <c r="G1315" i="1" s="1"/>
  <c r="F1301" i="1"/>
  <c r="E1301" i="1"/>
  <c r="D1301" i="1"/>
  <c r="J1291" i="1"/>
  <c r="F1291" i="1"/>
  <c r="J1290" i="1"/>
  <c r="I1290" i="1"/>
  <c r="H1290" i="1"/>
  <c r="G1290" i="1"/>
  <c r="F1290" i="1"/>
  <c r="E1290" i="1"/>
  <c r="E1291" i="1" s="1"/>
  <c r="D1290" i="1"/>
  <c r="J1284" i="1"/>
  <c r="I1284" i="1"/>
  <c r="I1291" i="1" s="1"/>
  <c r="H1284" i="1"/>
  <c r="G1284" i="1"/>
  <c r="F1284" i="1"/>
  <c r="E1284" i="1"/>
  <c r="D1284" i="1"/>
  <c r="J1277" i="1"/>
  <c r="I1277" i="1"/>
  <c r="H1277" i="1"/>
  <c r="G1277" i="1"/>
  <c r="G1291" i="1" s="1"/>
  <c r="F1277" i="1"/>
  <c r="E1277" i="1"/>
  <c r="D1277" i="1"/>
  <c r="J1267" i="1"/>
  <c r="F1267" i="1"/>
  <c r="J1266" i="1"/>
  <c r="I1266" i="1"/>
  <c r="H1266" i="1"/>
  <c r="G1266" i="1"/>
  <c r="F1266" i="1"/>
  <c r="E1266" i="1"/>
  <c r="E1267" i="1" s="1"/>
  <c r="D1266" i="1"/>
  <c r="J1260" i="1"/>
  <c r="I1260" i="1"/>
  <c r="H1260" i="1"/>
  <c r="G1260" i="1"/>
  <c r="F1260" i="1"/>
  <c r="E1260" i="1"/>
  <c r="D1260" i="1"/>
  <c r="J1253" i="1"/>
  <c r="I1253" i="1"/>
  <c r="H1253" i="1"/>
  <c r="G1253" i="1"/>
  <c r="G1267" i="1" s="1"/>
  <c r="F1253" i="1"/>
  <c r="E1253" i="1"/>
  <c r="D1253" i="1"/>
  <c r="D1243" i="1"/>
  <c r="D1242" i="1"/>
  <c r="E1241" i="1"/>
  <c r="E1337" i="1" s="1"/>
  <c r="F1241" i="1" s="1"/>
  <c r="F1337" i="1" s="1"/>
  <c r="G1241" i="1" s="1"/>
  <c r="G1337" i="1" s="1"/>
  <c r="H1241" i="1" s="1"/>
  <c r="H1337" i="1" s="1"/>
  <c r="I1241" i="1" s="1"/>
  <c r="I1337" i="1" s="1"/>
  <c r="J1241" i="1" s="1"/>
  <c r="J1337" i="1" s="1"/>
  <c r="G1240" i="1"/>
  <c r="G1336" i="1" s="1"/>
  <c r="H1240" i="1" s="1"/>
  <c r="H1336" i="1" s="1"/>
  <c r="I1240" i="1" s="1"/>
  <c r="I1336" i="1" s="1"/>
  <c r="J1240" i="1" s="1"/>
  <c r="J1336" i="1" s="1"/>
  <c r="E1239" i="1"/>
  <c r="E1242" i="1" s="1"/>
  <c r="F1238" i="1"/>
  <c r="F1334" i="1" s="1"/>
  <c r="E1238" i="1"/>
  <c r="E1334" i="1" s="1"/>
  <c r="E1236" i="1"/>
  <c r="D1236" i="1"/>
  <c r="H1235" i="1"/>
  <c r="H1331" i="1" s="1"/>
  <c r="I1235" i="1" s="1"/>
  <c r="I1331" i="1" s="1"/>
  <c r="J1235" i="1" s="1"/>
  <c r="E1235" i="1"/>
  <c r="F1234" i="1"/>
  <c r="F1330" i="1" s="1"/>
  <c r="G1234" i="1" s="1"/>
  <c r="G1330" i="1" s="1"/>
  <c r="H1234" i="1" s="1"/>
  <c r="H1330" i="1" s="1"/>
  <c r="I1234" i="1" s="1"/>
  <c r="I1330" i="1" s="1"/>
  <c r="J1234" i="1" s="1"/>
  <c r="J1330" i="1" s="1"/>
  <c r="E1234" i="1"/>
  <c r="E1330" i="1" s="1"/>
  <c r="H1233" i="1"/>
  <c r="H1329" i="1" s="1"/>
  <c r="I1233" i="1" s="1"/>
  <c r="I1329" i="1" s="1"/>
  <c r="J1233" i="1" s="1"/>
  <c r="J1329" i="1" s="1"/>
  <c r="E1233" i="1"/>
  <c r="E1329" i="1" s="1"/>
  <c r="F1233" i="1" s="1"/>
  <c r="F1329" i="1" s="1"/>
  <c r="G1233" i="1" s="1"/>
  <c r="G1329" i="1" s="1"/>
  <c r="J1232" i="1"/>
  <c r="J1328" i="1" s="1"/>
  <c r="E1232" i="1"/>
  <c r="E1231" i="1"/>
  <c r="E1327" i="1" s="1"/>
  <c r="D1229" i="1"/>
  <c r="I1228" i="1"/>
  <c r="I1324" i="1" s="1"/>
  <c r="J1228" i="1" s="1"/>
  <c r="J1324" i="1" s="1"/>
  <c r="E1228" i="1"/>
  <c r="E1324" i="1" s="1"/>
  <c r="F1228" i="1" s="1"/>
  <c r="F1324" i="1" s="1"/>
  <c r="G1228" i="1" s="1"/>
  <c r="G1324" i="1" s="1"/>
  <c r="H1228" i="1" s="1"/>
  <c r="H1324" i="1" s="1"/>
  <c r="G1227" i="1"/>
  <c r="G1323" i="1" s="1"/>
  <c r="H1227" i="1" s="1"/>
  <c r="H1323" i="1" s="1"/>
  <c r="I1227" i="1" s="1"/>
  <c r="I1323" i="1" s="1"/>
  <c r="J1227" i="1" s="1"/>
  <c r="F1227" i="1"/>
  <c r="E1227" i="1"/>
  <c r="E1226" i="1"/>
  <c r="E1322" i="1" s="1"/>
  <c r="F1226" i="1" s="1"/>
  <c r="F1322" i="1" s="1"/>
  <c r="G1226" i="1" s="1"/>
  <c r="G1322" i="1" s="1"/>
  <c r="H1226" i="1" s="1"/>
  <c r="H1322" i="1" s="1"/>
  <c r="I1226" i="1" s="1"/>
  <c r="E1224" i="1"/>
  <c r="G1220" i="1"/>
  <c r="J1219" i="1"/>
  <c r="J1220" i="1" s="1"/>
  <c r="I1219" i="1"/>
  <c r="I1220" i="1" s="1"/>
  <c r="H1219" i="1"/>
  <c r="G1219" i="1"/>
  <c r="F1219" i="1"/>
  <c r="F1220" i="1" s="1"/>
  <c r="E1219" i="1"/>
  <c r="E1220" i="1" s="1"/>
  <c r="D1219" i="1"/>
  <c r="J1213" i="1"/>
  <c r="I1213" i="1"/>
  <c r="H1213" i="1"/>
  <c r="G1213" i="1"/>
  <c r="F1213" i="1"/>
  <c r="E1213" i="1"/>
  <c r="D1213" i="1"/>
  <c r="J1206" i="1"/>
  <c r="I1206" i="1"/>
  <c r="H1206" i="1"/>
  <c r="H1220" i="1" s="1"/>
  <c r="G1206" i="1"/>
  <c r="F1206" i="1"/>
  <c r="E1206" i="1"/>
  <c r="D1206" i="1"/>
  <c r="D1220" i="1" s="1"/>
  <c r="J1194" i="1"/>
  <c r="I1194" i="1"/>
  <c r="J1193" i="1"/>
  <c r="I1193" i="1"/>
  <c r="J1190" i="1"/>
  <c r="I1190" i="1"/>
  <c r="J1189" i="1"/>
  <c r="J1191" i="1" s="1"/>
  <c r="I1189" i="1"/>
  <c r="I1191" i="1" s="1"/>
  <c r="J1188" i="1"/>
  <c r="I1188" i="1"/>
  <c r="J1185" i="1"/>
  <c r="I1185" i="1"/>
  <c r="J1184" i="1"/>
  <c r="J1186" i="1" s="1"/>
  <c r="J1195" i="1" s="1"/>
  <c r="I1184" i="1"/>
  <c r="I1186" i="1" s="1"/>
  <c r="J1179" i="1"/>
  <c r="I1179" i="1"/>
  <c r="J1176" i="1"/>
  <c r="I1176" i="1"/>
  <c r="J1171" i="1"/>
  <c r="J1180" i="1" s="1"/>
  <c r="I1171" i="1"/>
  <c r="I1180" i="1" s="1"/>
  <c r="J1164" i="1"/>
  <c r="I1164" i="1"/>
  <c r="J1161" i="1"/>
  <c r="I1161" i="1"/>
  <c r="J1156" i="1"/>
  <c r="J1165" i="1" s="1"/>
  <c r="I1156" i="1"/>
  <c r="I1165" i="1" s="1"/>
  <c r="J1149" i="1"/>
  <c r="I1149" i="1"/>
  <c r="J1146" i="1"/>
  <c r="I1146" i="1"/>
  <c r="J1141" i="1"/>
  <c r="J1150" i="1" s="1"/>
  <c r="I1141" i="1"/>
  <c r="I1150" i="1" s="1"/>
  <c r="H1133" i="1"/>
  <c r="G1133" i="1"/>
  <c r="F1133" i="1"/>
  <c r="E1133" i="1"/>
  <c r="D1133" i="1"/>
  <c r="J1132" i="1"/>
  <c r="J1133" i="1" s="1"/>
  <c r="I1132" i="1"/>
  <c r="I1133" i="1" s="1"/>
  <c r="H1130" i="1"/>
  <c r="G1130" i="1"/>
  <c r="G1134" i="1" s="1"/>
  <c r="F1130" i="1"/>
  <c r="F1134" i="1" s="1"/>
  <c r="E1130" i="1"/>
  <c r="D1130" i="1"/>
  <c r="J1129" i="1"/>
  <c r="I1129" i="1"/>
  <c r="J1128" i="1"/>
  <c r="I1128" i="1"/>
  <c r="J1127" i="1"/>
  <c r="J1130" i="1" s="1"/>
  <c r="I1127" i="1"/>
  <c r="I1130" i="1" s="1"/>
  <c r="I1125" i="1"/>
  <c r="H1125" i="1"/>
  <c r="H1134" i="1" s="1"/>
  <c r="G1125" i="1"/>
  <c r="F1125" i="1"/>
  <c r="E1125" i="1"/>
  <c r="E1134" i="1" s="1"/>
  <c r="D1125" i="1"/>
  <c r="D1134" i="1" s="1"/>
  <c r="J1124" i="1"/>
  <c r="I1124" i="1"/>
  <c r="J1123" i="1"/>
  <c r="J1125" i="1" s="1"/>
  <c r="I1123" i="1"/>
  <c r="J1118" i="1"/>
  <c r="I1118" i="1"/>
  <c r="J1115" i="1"/>
  <c r="I1115" i="1"/>
  <c r="J1110" i="1"/>
  <c r="J1119" i="1" s="1"/>
  <c r="I1110" i="1"/>
  <c r="I1119" i="1" s="1"/>
  <c r="F1104" i="1"/>
  <c r="J1103" i="1"/>
  <c r="I1103" i="1"/>
  <c r="H1103" i="1"/>
  <c r="G1103" i="1"/>
  <c r="F1103" i="1"/>
  <c r="E1103" i="1"/>
  <c r="D1103" i="1"/>
  <c r="J1100" i="1"/>
  <c r="J1104" i="1" s="1"/>
  <c r="I1100" i="1"/>
  <c r="H1100" i="1"/>
  <c r="G1100" i="1"/>
  <c r="F1100" i="1"/>
  <c r="E1100" i="1"/>
  <c r="D1100" i="1"/>
  <c r="D1104" i="1" s="1"/>
  <c r="J1095" i="1"/>
  <c r="I1095" i="1"/>
  <c r="H1095" i="1"/>
  <c r="H1104" i="1" s="1"/>
  <c r="G1095" i="1"/>
  <c r="G1104" i="1" s="1"/>
  <c r="F1095" i="1"/>
  <c r="E1095" i="1"/>
  <c r="D1095" i="1"/>
  <c r="J1089" i="1"/>
  <c r="D1089" i="1"/>
  <c r="J1088" i="1"/>
  <c r="I1088" i="1"/>
  <c r="H1088" i="1"/>
  <c r="G1088" i="1"/>
  <c r="F1088" i="1"/>
  <c r="E1088" i="1"/>
  <c r="D1088" i="1"/>
  <c r="J1085" i="1"/>
  <c r="I1085" i="1"/>
  <c r="H1085" i="1"/>
  <c r="G1085" i="1"/>
  <c r="F1085" i="1"/>
  <c r="F1089" i="1" s="1"/>
  <c r="E1085" i="1"/>
  <c r="D1085" i="1"/>
  <c r="J1080" i="1"/>
  <c r="I1080" i="1"/>
  <c r="I1089" i="1" s="1"/>
  <c r="H1080" i="1"/>
  <c r="H1089" i="1" s="1"/>
  <c r="G1080" i="1"/>
  <c r="G1089" i="1" s="1"/>
  <c r="F1080" i="1"/>
  <c r="E1080" i="1"/>
  <c r="E1089" i="1" s="1"/>
  <c r="D1080" i="1"/>
  <c r="G1074" i="1"/>
  <c r="J1073" i="1"/>
  <c r="I1073" i="1"/>
  <c r="H1073" i="1"/>
  <c r="G1073" i="1"/>
  <c r="F1073" i="1"/>
  <c r="E1073" i="1"/>
  <c r="D1073" i="1"/>
  <c r="J1070" i="1"/>
  <c r="J1074" i="1" s="1"/>
  <c r="I1070" i="1"/>
  <c r="H1070" i="1"/>
  <c r="G1070" i="1"/>
  <c r="F1070" i="1"/>
  <c r="F1074" i="1" s="1"/>
  <c r="E1070" i="1"/>
  <c r="D1070" i="1"/>
  <c r="D1074" i="1" s="1"/>
  <c r="J1065" i="1"/>
  <c r="I1065" i="1"/>
  <c r="H1065" i="1"/>
  <c r="H1074" i="1" s="1"/>
  <c r="G1065" i="1"/>
  <c r="F1065" i="1"/>
  <c r="E1065" i="1"/>
  <c r="D1065" i="1"/>
  <c r="D1059" i="1"/>
  <c r="I1058" i="1"/>
  <c r="H1058" i="1"/>
  <c r="G1058" i="1"/>
  <c r="F1058" i="1"/>
  <c r="E1058" i="1"/>
  <c r="D1058" i="1"/>
  <c r="J1057" i="1"/>
  <c r="J1058" i="1" s="1"/>
  <c r="I1057" i="1"/>
  <c r="H1055" i="1"/>
  <c r="G1055" i="1"/>
  <c r="G1059" i="1" s="1"/>
  <c r="F1055" i="1"/>
  <c r="F1059" i="1" s="1"/>
  <c r="E1055" i="1"/>
  <c r="D1055" i="1"/>
  <c r="J1054" i="1"/>
  <c r="I1054" i="1"/>
  <c r="I1053" i="1"/>
  <c r="I1052" i="1"/>
  <c r="H1050" i="1"/>
  <c r="H1059" i="1" s="1"/>
  <c r="G1050" i="1"/>
  <c r="F1050" i="1"/>
  <c r="E1050" i="1"/>
  <c r="E1059" i="1" s="1"/>
  <c r="D1050" i="1"/>
  <c r="I1049" i="1"/>
  <c r="I1048" i="1"/>
  <c r="I1050" i="1" s="1"/>
  <c r="J1042" i="1"/>
  <c r="I1042" i="1"/>
  <c r="J1041" i="1"/>
  <c r="I1041" i="1"/>
  <c r="J1038" i="1"/>
  <c r="I1038" i="1"/>
  <c r="J1037" i="1"/>
  <c r="J1053" i="1" s="1"/>
  <c r="I1037" i="1"/>
  <c r="I1039" i="1" s="1"/>
  <c r="I1036" i="1"/>
  <c r="J1033" i="1"/>
  <c r="J1049" i="1" s="1"/>
  <c r="I1033" i="1"/>
  <c r="J1032" i="1"/>
  <c r="J1048" i="1" s="1"/>
  <c r="J1050" i="1" s="1"/>
  <c r="I1032" i="1"/>
  <c r="I1034" i="1" s="1"/>
  <c r="J1027" i="1"/>
  <c r="I1027" i="1"/>
  <c r="H1027" i="1"/>
  <c r="G1027" i="1"/>
  <c r="F1027" i="1"/>
  <c r="E1027" i="1"/>
  <c r="D1027" i="1"/>
  <c r="J1024" i="1"/>
  <c r="J1028" i="1" s="1"/>
  <c r="I1024" i="1"/>
  <c r="H1024" i="1"/>
  <c r="G1024" i="1"/>
  <c r="F1024" i="1"/>
  <c r="F1028" i="1" s="1"/>
  <c r="E1024" i="1"/>
  <c r="D1024" i="1"/>
  <c r="D1028" i="1" s="1"/>
  <c r="J1019" i="1"/>
  <c r="I1019" i="1"/>
  <c r="H1019" i="1"/>
  <c r="H1028" i="1" s="1"/>
  <c r="G1019" i="1"/>
  <c r="G1028" i="1" s="1"/>
  <c r="F1019" i="1"/>
  <c r="E1019" i="1"/>
  <c r="D1019" i="1"/>
  <c r="J1013" i="1"/>
  <c r="D1013" i="1"/>
  <c r="J1012" i="1"/>
  <c r="I1012" i="1"/>
  <c r="H1012" i="1"/>
  <c r="G1012" i="1"/>
  <c r="F1012" i="1"/>
  <c r="E1012" i="1"/>
  <c r="D1012" i="1"/>
  <c r="J1009" i="1"/>
  <c r="I1009" i="1"/>
  <c r="H1009" i="1"/>
  <c r="G1009" i="1"/>
  <c r="F1009" i="1"/>
  <c r="F1013" i="1" s="1"/>
  <c r="E1009" i="1"/>
  <c r="D1009" i="1"/>
  <c r="J1004" i="1"/>
  <c r="I1004" i="1"/>
  <c r="I1013" i="1" s="1"/>
  <c r="H1004" i="1"/>
  <c r="H1013" i="1" s="1"/>
  <c r="G1004" i="1"/>
  <c r="G1013" i="1" s="1"/>
  <c r="F1004" i="1"/>
  <c r="E1004" i="1"/>
  <c r="E1013" i="1" s="1"/>
  <c r="D1004" i="1"/>
  <c r="G998" i="1"/>
  <c r="J997" i="1"/>
  <c r="I997" i="1"/>
  <c r="H997" i="1"/>
  <c r="G997" i="1"/>
  <c r="F997" i="1"/>
  <c r="E997" i="1"/>
  <c r="D997" i="1"/>
  <c r="J994" i="1"/>
  <c r="J998" i="1" s="1"/>
  <c r="I994" i="1"/>
  <c r="H994" i="1"/>
  <c r="G994" i="1"/>
  <c r="F994" i="1"/>
  <c r="F998" i="1" s="1"/>
  <c r="E994" i="1"/>
  <c r="D994" i="1"/>
  <c r="D998" i="1" s="1"/>
  <c r="J989" i="1"/>
  <c r="I989" i="1"/>
  <c r="H989" i="1"/>
  <c r="H998" i="1" s="1"/>
  <c r="G989" i="1"/>
  <c r="F989" i="1"/>
  <c r="E989" i="1"/>
  <c r="D989" i="1"/>
  <c r="D981" i="1"/>
  <c r="D982" i="1" s="1"/>
  <c r="D979" i="1"/>
  <c r="D983" i="1" s="1"/>
  <c r="D978" i="1"/>
  <c r="G977" i="1"/>
  <c r="H917" i="1" s="1"/>
  <c r="H977" i="1" s="1"/>
  <c r="I917" i="1" s="1"/>
  <c r="I977" i="1" s="1"/>
  <c r="E977" i="1"/>
  <c r="D977" i="1"/>
  <c r="E976" i="1"/>
  <c r="D976" i="1"/>
  <c r="D974" i="1"/>
  <c r="D973" i="1"/>
  <c r="E972" i="1"/>
  <c r="D972" i="1"/>
  <c r="H968" i="1"/>
  <c r="F968" i="1"/>
  <c r="J967" i="1"/>
  <c r="I967" i="1"/>
  <c r="I968" i="1" s="1"/>
  <c r="H967" i="1"/>
  <c r="G967" i="1"/>
  <c r="F967" i="1"/>
  <c r="E967" i="1"/>
  <c r="E968" i="1" s="1"/>
  <c r="D967" i="1"/>
  <c r="I964" i="1"/>
  <c r="H964" i="1"/>
  <c r="G964" i="1"/>
  <c r="F964" i="1"/>
  <c r="E964" i="1"/>
  <c r="D964" i="1"/>
  <c r="J963" i="1"/>
  <c r="J964" i="1" s="1"/>
  <c r="J968" i="1" s="1"/>
  <c r="J959" i="1"/>
  <c r="I959" i="1"/>
  <c r="H959" i="1"/>
  <c r="G959" i="1"/>
  <c r="G968" i="1" s="1"/>
  <c r="F959" i="1"/>
  <c r="E959" i="1"/>
  <c r="D959" i="1"/>
  <c r="D968" i="1" s="1"/>
  <c r="J953" i="1"/>
  <c r="G953" i="1"/>
  <c r="F953" i="1"/>
  <c r="J952" i="1"/>
  <c r="I952" i="1"/>
  <c r="H952" i="1"/>
  <c r="G952" i="1"/>
  <c r="F952" i="1"/>
  <c r="E952" i="1"/>
  <c r="E953" i="1" s="1"/>
  <c r="D952" i="1"/>
  <c r="J949" i="1"/>
  <c r="H949" i="1"/>
  <c r="G949" i="1"/>
  <c r="F949" i="1"/>
  <c r="E949" i="1"/>
  <c r="D949" i="1"/>
  <c r="I948" i="1"/>
  <c r="I949" i="1" s="1"/>
  <c r="J944" i="1"/>
  <c r="H944" i="1"/>
  <c r="H953" i="1" s="1"/>
  <c r="G944" i="1"/>
  <c r="F944" i="1"/>
  <c r="E944" i="1"/>
  <c r="D944" i="1"/>
  <c r="D953" i="1" s="1"/>
  <c r="I943" i="1"/>
  <c r="I944" i="1" s="1"/>
  <c r="G938" i="1"/>
  <c r="J937" i="1"/>
  <c r="I937" i="1"/>
  <c r="H937" i="1"/>
  <c r="G937" i="1"/>
  <c r="F937" i="1"/>
  <c r="E937" i="1"/>
  <c r="D937" i="1"/>
  <c r="W936" i="1"/>
  <c r="T936" i="1"/>
  <c r="P936" i="1"/>
  <c r="V936" i="1" s="1"/>
  <c r="O936" i="1"/>
  <c r="N936" i="1"/>
  <c r="M936" i="1"/>
  <c r="W935" i="1"/>
  <c r="P935" i="1"/>
  <c r="O935" i="1"/>
  <c r="N935" i="1"/>
  <c r="T935" i="1" s="1"/>
  <c r="M935" i="1"/>
  <c r="S935" i="1" s="1"/>
  <c r="W934" i="1"/>
  <c r="N934" i="1"/>
  <c r="T934" i="1" s="1"/>
  <c r="J934" i="1"/>
  <c r="I934" i="1"/>
  <c r="P934" i="1" s="1"/>
  <c r="H934" i="1"/>
  <c r="O934" i="1" s="1"/>
  <c r="G934" i="1"/>
  <c r="F934" i="1"/>
  <c r="M934" i="1" s="1"/>
  <c r="E934" i="1"/>
  <c r="D934" i="1"/>
  <c r="W933" i="1"/>
  <c r="V933" i="1"/>
  <c r="P933" i="1"/>
  <c r="O933" i="1"/>
  <c r="N933" i="1"/>
  <c r="M933" i="1"/>
  <c r="W932" i="1"/>
  <c r="P932" i="1"/>
  <c r="O932" i="1"/>
  <c r="U932" i="1" s="1"/>
  <c r="N932" i="1"/>
  <c r="M932" i="1"/>
  <c r="W931" i="1"/>
  <c r="V931" i="1"/>
  <c r="P931" i="1"/>
  <c r="O931" i="1"/>
  <c r="N931" i="1"/>
  <c r="M931" i="1"/>
  <c r="S931" i="1" s="1"/>
  <c r="W930" i="1"/>
  <c r="P930" i="1"/>
  <c r="O930" i="1"/>
  <c r="U930" i="1" s="1"/>
  <c r="N930" i="1"/>
  <c r="M930" i="1"/>
  <c r="W929" i="1"/>
  <c r="N929" i="1"/>
  <c r="J929" i="1"/>
  <c r="I929" i="1"/>
  <c r="I938" i="1" s="1"/>
  <c r="H929" i="1"/>
  <c r="H938" i="1" s="1"/>
  <c r="G929" i="1"/>
  <c r="F929" i="1"/>
  <c r="E929" i="1"/>
  <c r="E938" i="1" s="1"/>
  <c r="D929" i="1"/>
  <c r="D938" i="1" s="1"/>
  <c r="W928" i="1"/>
  <c r="P928" i="1"/>
  <c r="O928" i="1"/>
  <c r="N928" i="1"/>
  <c r="T928" i="1" s="1"/>
  <c r="M928" i="1"/>
  <c r="W927" i="1"/>
  <c r="U927" i="1"/>
  <c r="P927" i="1"/>
  <c r="V927" i="1" s="1"/>
  <c r="O927" i="1"/>
  <c r="N927" i="1"/>
  <c r="M927" i="1"/>
  <c r="S927" i="1" s="1"/>
  <c r="E922" i="1"/>
  <c r="D922" i="1"/>
  <c r="P921" i="1"/>
  <c r="O921" i="1"/>
  <c r="U936" i="1" s="1"/>
  <c r="N921" i="1"/>
  <c r="E921" i="1"/>
  <c r="E981" i="1" s="1"/>
  <c r="P920" i="1"/>
  <c r="V935" i="1" s="1"/>
  <c r="O920" i="1"/>
  <c r="U935" i="1" s="1"/>
  <c r="N920" i="1"/>
  <c r="M920" i="1"/>
  <c r="M919" i="1"/>
  <c r="F919" i="1"/>
  <c r="D919" i="1"/>
  <c r="P918" i="1"/>
  <c r="O918" i="1"/>
  <c r="U933" i="1" s="1"/>
  <c r="N918" i="1"/>
  <c r="T933" i="1" s="1"/>
  <c r="M918" i="1"/>
  <c r="S933" i="1" s="1"/>
  <c r="E918" i="1"/>
  <c r="E978" i="1" s="1"/>
  <c r="F918" i="1" s="1"/>
  <c r="F978" i="1" s="1"/>
  <c r="G918" i="1" s="1"/>
  <c r="G978" i="1" s="1"/>
  <c r="H918" i="1" s="1"/>
  <c r="H978" i="1" s="1"/>
  <c r="I918" i="1" s="1"/>
  <c r="I978" i="1" s="1"/>
  <c r="J918" i="1" s="1"/>
  <c r="J978" i="1" s="1"/>
  <c r="P917" i="1"/>
  <c r="V932" i="1" s="1"/>
  <c r="O917" i="1"/>
  <c r="N917" i="1"/>
  <c r="T932" i="1" s="1"/>
  <c r="M917" i="1"/>
  <c r="S932" i="1" s="1"/>
  <c r="J917" i="1"/>
  <c r="J977" i="1" s="1"/>
  <c r="F917" i="1"/>
  <c r="F977" i="1" s="1"/>
  <c r="G917" i="1" s="1"/>
  <c r="E917" i="1"/>
  <c r="P916" i="1"/>
  <c r="O916" i="1"/>
  <c r="U931" i="1" s="1"/>
  <c r="N916" i="1"/>
  <c r="T931" i="1" s="1"/>
  <c r="M916" i="1"/>
  <c r="F916" i="1"/>
  <c r="F976" i="1" s="1"/>
  <c r="E916" i="1"/>
  <c r="P915" i="1"/>
  <c r="V930" i="1" s="1"/>
  <c r="O915" i="1"/>
  <c r="N915" i="1"/>
  <c r="T930" i="1" s="1"/>
  <c r="M915" i="1"/>
  <c r="S930" i="1" s="1"/>
  <c r="M914" i="1"/>
  <c r="D914" i="1"/>
  <c r="D923" i="1" s="1"/>
  <c r="P913" i="1"/>
  <c r="V928" i="1" s="1"/>
  <c r="O913" i="1"/>
  <c r="U928" i="1" s="1"/>
  <c r="N913" i="1"/>
  <c r="M913" i="1"/>
  <c r="S928" i="1" s="1"/>
  <c r="G913" i="1"/>
  <c r="G973" i="1" s="1"/>
  <c r="H913" i="1" s="1"/>
  <c r="H973" i="1" s="1"/>
  <c r="I913" i="1" s="1"/>
  <c r="I973" i="1" s="1"/>
  <c r="J913" i="1" s="1"/>
  <c r="J973" i="1" s="1"/>
  <c r="F913" i="1"/>
  <c r="F973" i="1" s="1"/>
  <c r="E913" i="1"/>
  <c r="E973" i="1" s="1"/>
  <c r="P912" i="1"/>
  <c r="O912" i="1"/>
  <c r="N912" i="1"/>
  <c r="T927" i="1" s="1"/>
  <c r="M912" i="1"/>
  <c r="E912" i="1"/>
  <c r="E914" i="1" s="1"/>
  <c r="E908" i="1"/>
  <c r="H907" i="1"/>
  <c r="G907" i="1"/>
  <c r="F907" i="1"/>
  <c r="E907" i="1"/>
  <c r="D907" i="1"/>
  <c r="I906" i="1"/>
  <c r="H904" i="1"/>
  <c r="G904" i="1"/>
  <c r="F904" i="1"/>
  <c r="E904" i="1"/>
  <c r="D904" i="1"/>
  <c r="I903" i="1"/>
  <c r="J888" i="1" s="1"/>
  <c r="J903" i="1" s="1"/>
  <c r="I902" i="1"/>
  <c r="I901" i="1"/>
  <c r="H899" i="1"/>
  <c r="H908" i="1" s="1"/>
  <c r="G899" i="1"/>
  <c r="G908" i="1" s="1"/>
  <c r="F899" i="1"/>
  <c r="E899" i="1"/>
  <c r="D899" i="1"/>
  <c r="D908" i="1" s="1"/>
  <c r="J898" i="1"/>
  <c r="I898" i="1"/>
  <c r="J883" i="1" s="1"/>
  <c r="I897" i="1"/>
  <c r="I891" i="1"/>
  <c r="I892" i="1" s="1"/>
  <c r="I888" i="1"/>
  <c r="J887" i="1"/>
  <c r="J902" i="1" s="1"/>
  <c r="I887" i="1"/>
  <c r="I886" i="1"/>
  <c r="J884" i="1"/>
  <c r="I883" i="1"/>
  <c r="J882" i="1"/>
  <c r="J897" i="1" s="1"/>
  <c r="I882" i="1"/>
  <c r="I878" i="1"/>
  <c r="H878" i="1"/>
  <c r="D878" i="1"/>
  <c r="J877" i="1"/>
  <c r="I877" i="1"/>
  <c r="H877" i="1"/>
  <c r="G877" i="1"/>
  <c r="F877" i="1"/>
  <c r="E877" i="1"/>
  <c r="D877" i="1"/>
  <c r="J874" i="1"/>
  <c r="I874" i="1"/>
  <c r="H874" i="1"/>
  <c r="G874" i="1"/>
  <c r="F874" i="1"/>
  <c r="E874" i="1"/>
  <c r="D874" i="1"/>
  <c r="J869" i="1"/>
  <c r="I869" i="1"/>
  <c r="H869" i="1"/>
  <c r="G869" i="1"/>
  <c r="F869" i="1"/>
  <c r="E869" i="1"/>
  <c r="E878" i="1" s="1"/>
  <c r="D869" i="1"/>
  <c r="D863" i="1"/>
  <c r="J862" i="1"/>
  <c r="I862" i="1"/>
  <c r="H862" i="1"/>
  <c r="H863" i="1" s="1"/>
  <c r="G862" i="1"/>
  <c r="F862" i="1"/>
  <c r="E862" i="1"/>
  <c r="D862" i="1"/>
  <c r="J859" i="1"/>
  <c r="I859" i="1"/>
  <c r="H859" i="1"/>
  <c r="G859" i="1"/>
  <c r="F859" i="1"/>
  <c r="E859" i="1"/>
  <c r="D859" i="1"/>
  <c r="J854" i="1"/>
  <c r="I854" i="1"/>
  <c r="I863" i="1" s="1"/>
  <c r="H854" i="1"/>
  <c r="G854" i="1"/>
  <c r="F854" i="1"/>
  <c r="E854" i="1"/>
  <c r="E863" i="1" s="1"/>
  <c r="D854" i="1"/>
  <c r="E848" i="1"/>
  <c r="J847" i="1"/>
  <c r="I847" i="1"/>
  <c r="H847" i="1"/>
  <c r="H848" i="1" s="1"/>
  <c r="G847" i="1"/>
  <c r="F847" i="1"/>
  <c r="E847" i="1"/>
  <c r="D847" i="1"/>
  <c r="D848" i="1" s="1"/>
  <c r="J844" i="1"/>
  <c r="I844" i="1"/>
  <c r="H844" i="1"/>
  <c r="G844" i="1"/>
  <c r="G848" i="1" s="1"/>
  <c r="F844" i="1"/>
  <c r="E844" i="1"/>
  <c r="D844" i="1"/>
  <c r="J839" i="1"/>
  <c r="J848" i="1" s="1"/>
  <c r="I839" i="1"/>
  <c r="I848" i="1" s="1"/>
  <c r="H839" i="1"/>
  <c r="G839" i="1"/>
  <c r="F839" i="1"/>
  <c r="F848" i="1" s="1"/>
  <c r="E839" i="1"/>
  <c r="D839" i="1"/>
  <c r="D828" i="1"/>
  <c r="E751" i="1" s="1"/>
  <c r="E828" i="1" s="1"/>
  <c r="F751" i="1" s="1"/>
  <c r="F828" i="1" s="1"/>
  <c r="G751" i="1" s="1"/>
  <c r="G828" i="1" s="1"/>
  <c r="H751" i="1" s="1"/>
  <c r="H828" i="1" s="1"/>
  <c r="I751" i="1" s="1"/>
  <c r="I828" i="1" s="1"/>
  <c r="J751" i="1" s="1"/>
  <c r="J828" i="1" s="1"/>
  <c r="D827" i="1"/>
  <c r="D826" i="1"/>
  <c r="D823" i="1"/>
  <c r="E746" i="1" s="1"/>
  <c r="E823" i="1" s="1"/>
  <c r="F746" i="1" s="1"/>
  <c r="F823" i="1" s="1"/>
  <c r="G746" i="1" s="1"/>
  <c r="G823" i="1" s="1"/>
  <c r="H746" i="1" s="1"/>
  <c r="H823" i="1" s="1"/>
  <c r="I746" i="1" s="1"/>
  <c r="I823" i="1" s="1"/>
  <c r="J746" i="1" s="1"/>
  <c r="J823" i="1" s="1"/>
  <c r="D822" i="1"/>
  <c r="J818" i="1"/>
  <c r="G818" i="1"/>
  <c r="F818" i="1"/>
  <c r="J817" i="1"/>
  <c r="I817" i="1"/>
  <c r="H817" i="1"/>
  <c r="G817" i="1"/>
  <c r="F817" i="1"/>
  <c r="E817" i="1"/>
  <c r="D817" i="1"/>
  <c r="D816" i="1"/>
  <c r="J814" i="1"/>
  <c r="I814" i="1"/>
  <c r="H814" i="1"/>
  <c r="G814" i="1"/>
  <c r="F814" i="1"/>
  <c r="E814" i="1"/>
  <c r="D814" i="1"/>
  <c r="J809" i="1"/>
  <c r="I809" i="1"/>
  <c r="H809" i="1"/>
  <c r="H818" i="1" s="1"/>
  <c r="G809" i="1"/>
  <c r="F809" i="1"/>
  <c r="E809" i="1"/>
  <c r="D809" i="1"/>
  <c r="D818" i="1" s="1"/>
  <c r="H803" i="1"/>
  <c r="J802" i="1"/>
  <c r="I802" i="1"/>
  <c r="H802" i="1"/>
  <c r="G801" i="1"/>
  <c r="G802" i="1" s="1"/>
  <c r="G803" i="1" s="1"/>
  <c r="F801" i="1"/>
  <c r="F802" i="1" s="1"/>
  <c r="E801" i="1"/>
  <c r="E802" i="1" s="1"/>
  <c r="D801" i="1"/>
  <c r="D802" i="1" s="1"/>
  <c r="J799" i="1"/>
  <c r="J803" i="1" s="1"/>
  <c r="I799" i="1"/>
  <c r="H799" i="1"/>
  <c r="G799" i="1"/>
  <c r="F799" i="1"/>
  <c r="F803" i="1" s="1"/>
  <c r="E799" i="1"/>
  <c r="D799" i="1"/>
  <c r="J794" i="1"/>
  <c r="I794" i="1"/>
  <c r="I803" i="1" s="1"/>
  <c r="H794" i="1"/>
  <c r="G794" i="1"/>
  <c r="F794" i="1"/>
  <c r="E794" i="1"/>
  <c r="E803" i="1" s="1"/>
  <c r="D794" i="1"/>
  <c r="D803" i="1" s="1"/>
  <c r="J785" i="1"/>
  <c r="J786" i="1" s="1"/>
  <c r="I785" i="1"/>
  <c r="H785" i="1"/>
  <c r="G785" i="1"/>
  <c r="F785" i="1"/>
  <c r="F786" i="1" s="1"/>
  <c r="E785" i="1"/>
  <c r="D785" i="1"/>
  <c r="J782" i="1"/>
  <c r="I782" i="1"/>
  <c r="I786" i="1" s="1"/>
  <c r="H782" i="1"/>
  <c r="G782" i="1"/>
  <c r="F782" i="1"/>
  <c r="E782" i="1"/>
  <c r="E786" i="1" s="1"/>
  <c r="D782" i="1"/>
  <c r="J777" i="1"/>
  <c r="I777" i="1"/>
  <c r="H777" i="1"/>
  <c r="H786" i="1" s="1"/>
  <c r="G777" i="1"/>
  <c r="G786" i="1" s="1"/>
  <c r="F777" i="1"/>
  <c r="E777" i="1"/>
  <c r="D777" i="1"/>
  <c r="D786" i="1" s="1"/>
  <c r="J770" i="1"/>
  <c r="J771" i="1" s="1"/>
  <c r="I770" i="1"/>
  <c r="P922" i="1" s="1"/>
  <c r="H770" i="1"/>
  <c r="O922" i="1" s="1"/>
  <c r="F770" i="1"/>
  <c r="M922" i="1" s="1"/>
  <c r="E770" i="1"/>
  <c r="G769" i="1"/>
  <c r="G770" i="1" s="1"/>
  <c r="N922" i="1" s="1"/>
  <c r="F769" i="1"/>
  <c r="M921" i="1" s="1"/>
  <c r="S936" i="1" s="1"/>
  <c r="E769" i="1"/>
  <c r="D769" i="1"/>
  <c r="D770" i="1" s="1"/>
  <c r="J767" i="1"/>
  <c r="I767" i="1"/>
  <c r="H767" i="1"/>
  <c r="O919" i="1" s="1"/>
  <c r="U934" i="1" s="1"/>
  <c r="G767" i="1"/>
  <c r="N919" i="1" s="1"/>
  <c r="F767" i="1"/>
  <c r="E767" i="1"/>
  <c r="D767" i="1"/>
  <c r="J762" i="1"/>
  <c r="I762" i="1"/>
  <c r="P914" i="1" s="1"/>
  <c r="H762" i="1"/>
  <c r="G762" i="1"/>
  <c r="G771" i="1" s="1"/>
  <c r="N923" i="1" s="1"/>
  <c r="F762" i="1"/>
  <c r="E762" i="1"/>
  <c r="D762" i="1"/>
  <c r="O760" i="1"/>
  <c r="N760" i="1"/>
  <c r="D754" i="1"/>
  <c r="D752" i="1"/>
  <c r="E749" i="1"/>
  <c r="D747" i="1"/>
  <c r="E745" i="1"/>
  <c r="F740" i="1"/>
  <c r="D740" i="1"/>
  <c r="I739" i="1"/>
  <c r="J739" i="1" s="1"/>
  <c r="J740" i="1" s="1"/>
  <c r="H739" i="1"/>
  <c r="H740" i="1" s="1"/>
  <c r="E739" i="1"/>
  <c r="F739" i="1" s="1"/>
  <c r="G739" i="1" s="1"/>
  <c r="G740" i="1" s="1"/>
  <c r="D737" i="1"/>
  <c r="I736" i="1"/>
  <c r="J736" i="1" s="1"/>
  <c r="F736" i="1"/>
  <c r="G736" i="1" s="1"/>
  <c r="H736" i="1" s="1"/>
  <c r="E736" i="1"/>
  <c r="G735" i="1"/>
  <c r="H735" i="1" s="1"/>
  <c r="I735" i="1" s="1"/>
  <c r="J735" i="1" s="1"/>
  <c r="F735" i="1"/>
  <c r="E735" i="1"/>
  <c r="I734" i="1"/>
  <c r="F734" i="1"/>
  <c r="G734" i="1" s="1"/>
  <c r="H734" i="1" s="1"/>
  <c r="E734" i="1"/>
  <c r="E737" i="1" s="1"/>
  <c r="D732" i="1"/>
  <c r="D741" i="1" s="1"/>
  <c r="F731" i="1"/>
  <c r="G731" i="1" s="1"/>
  <c r="H731" i="1" s="1"/>
  <c r="I731" i="1" s="1"/>
  <c r="J731" i="1" s="1"/>
  <c r="E731" i="1"/>
  <c r="E730" i="1"/>
  <c r="I724" i="1"/>
  <c r="J723" i="1"/>
  <c r="J724" i="1" s="1"/>
  <c r="I723" i="1"/>
  <c r="J720" i="1"/>
  <c r="I720" i="1"/>
  <c r="J719" i="1"/>
  <c r="I719" i="1"/>
  <c r="I721" i="1" s="1"/>
  <c r="J718" i="1"/>
  <c r="J721" i="1" s="1"/>
  <c r="I718" i="1"/>
  <c r="J715" i="1"/>
  <c r="I715" i="1"/>
  <c r="J714" i="1"/>
  <c r="I714" i="1"/>
  <c r="I716" i="1" s="1"/>
  <c r="I725" i="1" s="1"/>
  <c r="J709" i="1"/>
  <c r="I709" i="1"/>
  <c r="J706" i="1"/>
  <c r="J710" i="1" s="1"/>
  <c r="I706" i="1"/>
  <c r="J701" i="1"/>
  <c r="I701" i="1"/>
  <c r="I710" i="1" s="1"/>
  <c r="J695" i="1"/>
  <c r="J694" i="1"/>
  <c r="I694" i="1"/>
  <c r="J691" i="1"/>
  <c r="I691" i="1"/>
  <c r="J686" i="1"/>
  <c r="I686" i="1"/>
  <c r="I695" i="1" s="1"/>
  <c r="J680" i="1"/>
  <c r="J679" i="1"/>
  <c r="I679" i="1"/>
  <c r="J676" i="1"/>
  <c r="I676" i="1"/>
  <c r="J671" i="1"/>
  <c r="I671" i="1"/>
  <c r="I680" i="1" s="1"/>
  <c r="J664" i="1"/>
  <c r="I664" i="1"/>
  <c r="J658" i="1"/>
  <c r="J665" i="1" s="1"/>
  <c r="I658" i="1"/>
  <c r="J651" i="1"/>
  <c r="I651" i="1"/>
  <c r="I665" i="1" s="1"/>
  <c r="J639" i="1"/>
  <c r="I639" i="1"/>
  <c r="J638" i="1"/>
  <c r="I638" i="1"/>
  <c r="J637" i="1"/>
  <c r="I637" i="1"/>
  <c r="J636" i="1"/>
  <c r="J640" i="1" s="1"/>
  <c r="I636" i="1"/>
  <c r="I640" i="1" s="1"/>
  <c r="J634" i="1"/>
  <c r="J633" i="1"/>
  <c r="I633" i="1"/>
  <c r="J632" i="1"/>
  <c r="I632" i="1"/>
  <c r="J631" i="1"/>
  <c r="I631" i="1"/>
  <c r="J630" i="1"/>
  <c r="I630" i="1"/>
  <c r="J629" i="1"/>
  <c r="I629" i="1"/>
  <c r="I634" i="1" s="1"/>
  <c r="J626" i="1"/>
  <c r="I626" i="1"/>
  <c r="J625" i="1"/>
  <c r="I625" i="1"/>
  <c r="J624" i="1"/>
  <c r="I624" i="1"/>
  <c r="J623" i="1"/>
  <c r="J627" i="1" s="1"/>
  <c r="J641" i="1" s="1"/>
  <c r="I623" i="1"/>
  <c r="J622" i="1"/>
  <c r="I622" i="1"/>
  <c r="I627" i="1" s="1"/>
  <c r="I641" i="1" s="1"/>
  <c r="J616" i="1"/>
  <c r="I616" i="1"/>
  <c r="J610" i="1"/>
  <c r="J617" i="1" s="1"/>
  <c r="I610" i="1"/>
  <c r="J603" i="1"/>
  <c r="I603" i="1"/>
  <c r="I617" i="1" s="1"/>
  <c r="I591" i="1"/>
  <c r="J567" i="1" s="1"/>
  <c r="J591" i="1" s="1"/>
  <c r="I590" i="1"/>
  <c r="J589" i="1"/>
  <c r="I589" i="1"/>
  <c r="I588" i="1"/>
  <c r="I585" i="1"/>
  <c r="I584" i="1"/>
  <c r="I583" i="1"/>
  <c r="J559" i="1" s="1"/>
  <c r="J583" i="1" s="1"/>
  <c r="J582" i="1"/>
  <c r="I582" i="1"/>
  <c r="J558" i="1" s="1"/>
  <c r="I581" i="1"/>
  <c r="I578" i="1"/>
  <c r="J554" i="1" s="1"/>
  <c r="J578" i="1" s="1"/>
  <c r="I577" i="1"/>
  <c r="J553" i="1" s="1"/>
  <c r="J577" i="1" s="1"/>
  <c r="I576" i="1"/>
  <c r="J552" i="1" s="1"/>
  <c r="J576" i="1" s="1"/>
  <c r="I575" i="1"/>
  <c r="I574" i="1"/>
  <c r="J565" i="1"/>
  <c r="J564" i="1"/>
  <c r="J561" i="1"/>
  <c r="J585" i="1" s="1"/>
  <c r="J560" i="1"/>
  <c r="J584" i="1" s="1"/>
  <c r="J557" i="1"/>
  <c r="J551" i="1"/>
  <c r="J575" i="1" s="1"/>
  <c r="J579" i="1" s="1"/>
  <c r="J550" i="1"/>
  <c r="J574" i="1" s="1"/>
  <c r="J544" i="1"/>
  <c r="I544" i="1"/>
  <c r="J538" i="1"/>
  <c r="I538" i="1"/>
  <c r="J531" i="1"/>
  <c r="J545" i="1" s="1"/>
  <c r="I531" i="1"/>
  <c r="I545" i="1" s="1"/>
  <c r="J520" i="1"/>
  <c r="I520" i="1"/>
  <c r="J514" i="1"/>
  <c r="I514" i="1"/>
  <c r="I521" i="1" s="1"/>
  <c r="J507" i="1"/>
  <c r="J521" i="1" s="1"/>
  <c r="I507" i="1"/>
  <c r="D497" i="1"/>
  <c r="J496" i="1"/>
  <c r="I496" i="1"/>
  <c r="H496" i="1"/>
  <c r="G496" i="1"/>
  <c r="F496" i="1"/>
  <c r="E496" i="1"/>
  <c r="D496" i="1"/>
  <c r="J490" i="1"/>
  <c r="I490" i="1"/>
  <c r="H490" i="1"/>
  <c r="G490" i="1"/>
  <c r="F490" i="1"/>
  <c r="E490" i="1"/>
  <c r="D490" i="1"/>
  <c r="J483" i="1"/>
  <c r="I483" i="1"/>
  <c r="I497" i="1" s="1"/>
  <c r="H483" i="1"/>
  <c r="H497" i="1" s="1"/>
  <c r="G483" i="1"/>
  <c r="F483" i="1"/>
  <c r="E483" i="1"/>
  <c r="E497" i="1" s="1"/>
  <c r="D483" i="1"/>
  <c r="D472" i="1"/>
  <c r="J471" i="1"/>
  <c r="I471" i="1"/>
  <c r="H471" i="1"/>
  <c r="G471" i="1"/>
  <c r="F471" i="1"/>
  <c r="E471" i="1"/>
  <c r="J470" i="1"/>
  <c r="I470" i="1"/>
  <c r="H470" i="1"/>
  <c r="G470" i="1"/>
  <c r="F470" i="1"/>
  <c r="E470" i="1"/>
  <c r="J469" i="1"/>
  <c r="J472" i="1" s="1"/>
  <c r="I469" i="1"/>
  <c r="H469" i="1"/>
  <c r="G469" i="1"/>
  <c r="F469" i="1"/>
  <c r="E469" i="1"/>
  <c r="J468" i="1"/>
  <c r="I468" i="1"/>
  <c r="H468" i="1"/>
  <c r="H472" i="1" s="1"/>
  <c r="G468" i="1"/>
  <c r="G472" i="1" s="1"/>
  <c r="F468" i="1"/>
  <c r="E468" i="1"/>
  <c r="J466" i="1"/>
  <c r="F466" i="1"/>
  <c r="D466" i="1"/>
  <c r="J465" i="1"/>
  <c r="I465" i="1"/>
  <c r="H465" i="1"/>
  <c r="G465" i="1"/>
  <c r="F465" i="1"/>
  <c r="E465" i="1"/>
  <c r="J464" i="1"/>
  <c r="I464" i="1"/>
  <c r="H464" i="1"/>
  <c r="G464" i="1"/>
  <c r="F464" i="1"/>
  <c r="E464" i="1"/>
  <c r="J463" i="1"/>
  <c r="I463" i="1"/>
  <c r="H463" i="1"/>
  <c r="G463" i="1"/>
  <c r="F463" i="1"/>
  <c r="E463" i="1"/>
  <c r="J462" i="1"/>
  <c r="I462" i="1"/>
  <c r="H462" i="1"/>
  <c r="G462" i="1"/>
  <c r="G466" i="1" s="1"/>
  <c r="F462" i="1"/>
  <c r="E462" i="1"/>
  <c r="J461" i="1"/>
  <c r="I461" i="1"/>
  <c r="I466" i="1" s="1"/>
  <c r="H461" i="1"/>
  <c r="H466" i="1" s="1"/>
  <c r="G461" i="1"/>
  <c r="F461" i="1"/>
  <c r="E461" i="1"/>
  <c r="E466" i="1" s="1"/>
  <c r="G459" i="1"/>
  <c r="G473" i="1" s="1"/>
  <c r="D459" i="1"/>
  <c r="D473" i="1" s="1"/>
  <c r="J458" i="1"/>
  <c r="I458" i="1"/>
  <c r="H458" i="1"/>
  <c r="G458" i="1"/>
  <c r="F458" i="1"/>
  <c r="E458" i="1"/>
  <c r="J457" i="1"/>
  <c r="I457" i="1"/>
  <c r="H457" i="1"/>
  <c r="G457" i="1"/>
  <c r="F457" i="1"/>
  <c r="E457" i="1"/>
  <c r="J456" i="1"/>
  <c r="I456" i="1"/>
  <c r="H456" i="1"/>
  <c r="G456" i="1"/>
  <c r="F456" i="1"/>
  <c r="E456" i="1"/>
  <c r="J455" i="1"/>
  <c r="I455" i="1"/>
  <c r="H455" i="1"/>
  <c r="H459" i="1" s="1"/>
  <c r="G455" i="1"/>
  <c r="F455" i="1"/>
  <c r="E455" i="1"/>
  <c r="J454" i="1"/>
  <c r="J459" i="1" s="1"/>
  <c r="J473" i="1" s="1"/>
  <c r="I454" i="1"/>
  <c r="I459" i="1" s="1"/>
  <c r="H454" i="1"/>
  <c r="G454" i="1"/>
  <c r="F454" i="1"/>
  <c r="F459" i="1" s="1"/>
  <c r="E454" i="1"/>
  <c r="E459" i="1" s="1"/>
  <c r="H449" i="1"/>
  <c r="D449" i="1"/>
  <c r="J448" i="1"/>
  <c r="I448" i="1"/>
  <c r="H448" i="1"/>
  <c r="G448" i="1"/>
  <c r="G449" i="1" s="1"/>
  <c r="F448" i="1"/>
  <c r="E448" i="1"/>
  <c r="D448" i="1"/>
  <c r="J442" i="1"/>
  <c r="I442" i="1"/>
  <c r="H442" i="1"/>
  <c r="G442" i="1"/>
  <c r="F442" i="1"/>
  <c r="E442" i="1"/>
  <c r="D442" i="1"/>
  <c r="J435" i="1"/>
  <c r="J449" i="1" s="1"/>
  <c r="I435" i="1"/>
  <c r="I449" i="1" s="1"/>
  <c r="H435" i="1"/>
  <c r="G435" i="1"/>
  <c r="F435" i="1"/>
  <c r="F449" i="1" s="1"/>
  <c r="E435" i="1"/>
  <c r="E449" i="1" s="1"/>
  <c r="D435" i="1"/>
  <c r="I424" i="1"/>
  <c r="H424" i="1"/>
  <c r="G424" i="1"/>
  <c r="F424" i="1"/>
  <c r="F425" i="1" s="1"/>
  <c r="E424" i="1"/>
  <c r="D424" i="1"/>
  <c r="J418" i="1"/>
  <c r="J425" i="1" s="1"/>
  <c r="I418" i="1"/>
  <c r="H418" i="1"/>
  <c r="G418" i="1"/>
  <c r="F418" i="1"/>
  <c r="E418" i="1"/>
  <c r="D418" i="1"/>
  <c r="J411" i="1"/>
  <c r="I411" i="1"/>
  <c r="H411" i="1"/>
  <c r="H425" i="1" s="1"/>
  <c r="G411" i="1"/>
  <c r="G425" i="1" s="1"/>
  <c r="F411" i="1"/>
  <c r="E411" i="1"/>
  <c r="D411" i="1"/>
  <c r="D425" i="1" s="1"/>
  <c r="G402" i="1"/>
  <c r="J401" i="1"/>
  <c r="J402" i="1" s="1"/>
  <c r="I401" i="1"/>
  <c r="H401" i="1"/>
  <c r="G401" i="1"/>
  <c r="F401" i="1"/>
  <c r="F402" i="1" s="1"/>
  <c r="F331" i="1" s="1"/>
  <c r="E401" i="1"/>
  <c r="D401" i="1"/>
  <c r="J395" i="1"/>
  <c r="I395" i="1"/>
  <c r="H395" i="1"/>
  <c r="G395" i="1"/>
  <c r="F395" i="1"/>
  <c r="E395" i="1"/>
  <c r="D395" i="1"/>
  <c r="J388" i="1"/>
  <c r="I388" i="1"/>
  <c r="H388" i="1"/>
  <c r="G388" i="1"/>
  <c r="F388" i="1"/>
  <c r="E388" i="1"/>
  <c r="D388" i="1"/>
  <c r="D377" i="1"/>
  <c r="E353" i="1" s="1"/>
  <c r="E377" i="1" s="1"/>
  <c r="F353" i="1" s="1"/>
  <c r="F377" i="1" s="1"/>
  <c r="G353" i="1" s="1"/>
  <c r="G377" i="1" s="1"/>
  <c r="H353" i="1" s="1"/>
  <c r="H377" i="1" s="1"/>
  <c r="I353" i="1" s="1"/>
  <c r="I377" i="1" s="1"/>
  <c r="J353" i="1" s="1"/>
  <c r="J377" i="1" s="1"/>
  <c r="D376" i="1"/>
  <c r="D375" i="1"/>
  <c r="E351" i="1" s="1"/>
  <c r="E375" i="1" s="1"/>
  <c r="F351" i="1" s="1"/>
  <c r="F375" i="1" s="1"/>
  <c r="G351" i="1" s="1"/>
  <c r="G375" i="1" s="1"/>
  <c r="H351" i="1" s="1"/>
  <c r="H375" i="1" s="1"/>
  <c r="I351" i="1" s="1"/>
  <c r="I375" i="1" s="1"/>
  <c r="J351" i="1" s="1"/>
  <c r="J375" i="1" s="1"/>
  <c r="D374" i="1"/>
  <c r="H371" i="1"/>
  <c r="I347" i="1" s="1"/>
  <c r="I371" i="1" s="1"/>
  <c r="D371" i="1"/>
  <c r="E347" i="1" s="1"/>
  <c r="E371" i="1" s="1"/>
  <c r="G370" i="1"/>
  <c r="D370" i="1"/>
  <c r="D369" i="1"/>
  <c r="E368" i="1"/>
  <c r="F344" i="1" s="1"/>
  <c r="F368" i="1" s="1"/>
  <c r="G344" i="1" s="1"/>
  <c r="G368" i="1" s="1"/>
  <c r="H344" i="1" s="1"/>
  <c r="H368" i="1" s="1"/>
  <c r="I344" i="1" s="1"/>
  <c r="I368" i="1" s="1"/>
  <c r="J344" i="1" s="1"/>
  <c r="J368" i="1" s="1"/>
  <c r="D368" i="1"/>
  <c r="E344" i="1" s="1"/>
  <c r="D367" i="1"/>
  <c r="F364" i="1"/>
  <c r="G340" i="1" s="1"/>
  <c r="G364" i="1" s="1"/>
  <c r="H340" i="1" s="1"/>
  <c r="H364" i="1" s="1"/>
  <c r="I340" i="1" s="1"/>
  <c r="I364" i="1" s="1"/>
  <c r="J340" i="1" s="1"/>
  <c r="J364" i="1" s="1"/>
  <c r="E364" i="1"/>
  <c r="D364" i="1"/>
  <c r="E363" i="1"/>
  <c r="F339" i="1" s="1"/>
  <c r="F363" i="1" s="1"/>
  <c r="G339" i="1" s="1"/>
  <c r="G363" i="1" s="1"/>
  <c r="H339" i="1" s="1"/>
  <c r="H363" i="1" s="1"/>
  <c r="I339" i="1" s="1"/>
  <c r="I363" i="1" s="1"/>
  <c r="J339" i="1" s="1"/>
  <c r="J363" i="1" s="1"/>
  <c r="D363" i="1"/>
  <c r="H362" i="1"/>
  <c r="I338" i="1" s="1"/>
  <c r="I362" i="1" s="1"/>
  <c r="J338" i="1" s="1"/>
  <c r="J362" i="1" s="1"/>
  <c r="D362" i="1"/>
  <c r="E338" i="1" s="1"/>
  <c r="E362" i="1" s="1"/>
  <c r="F338" i="1" s="1"/>
  <c r="F362" i="1" s="1"/>
  <c r="D361" i="1"/>
  <c r="F360" i="1"/>
  <c r="E360" i="1"/>
  <c r="D360" i="1"/>
  <c r="D354" i="1"/>
  <c r="E352" i="1"/>
  <c r="E376" i="1" s="1"/>
  <c r="F352" i="1" s="1"/>
  <c r="F376" i="1" s="1"/>
  <c r="G352" i="1" s="1"/>
  <c r="G376" i="1" s="1"/>
  <c r="H352" i="1" s="1"/>
  <c r="H376" i="1" s="1"/>
  <c r="I352" i="1" s="1"/>
  <c r="I376" i="1" s="1"/>
  <c r="J352" i="1" s="1"/>
  <c r="J376" i="1" s="1"/>
  <c r="E350" i="1"/>
  <c r="D348" i="1"/>
  <c r="J347" i="1"/>
  <c r="J371" i="1" s="1"/>
  <c r="F347" i="1"/>
  <c r="F371" i="1" s="1"/>
  <c r="G347" i="1" s="1"/>
  <c r="G371" i="1" s="1"/>
  <c r="H347" i="1" s="1"/>
  <c r="H346" i="1"/>
  <c r="H370" i="1" s="1"/>
  <c r="I346" i="1" s="1"/>
  <c r="I370" i="1" s="1"/>
  <c r="J346" i="1" s="1"/>
  <c r="J370" i="1" s="1"/>
  <c r="E346" i="1"/>
  <c r="E370" i="1" s="1"/>
  <c r="F346" i="1" s="1"/>
  <c r="F370" i="1" s="1"/>
  <c r="G346" i="1" s="1"/>
  <c r="E345" i="1"/>
  <c r="E369" i="1" s="1"/>
  <c r="F345" i="1" s="1"/>
  <c r="F369" i="1" s="1"/>
  <c r="G345" i="1" s="1"/>
  <c r="G369" i="1" s="1"/>
  <c r="H345" i="1" s="1"/>
  <c r="H369" i="1" s="1"/>
  <c r="I345" i="1" s="1"/>
  <c r="I369" i="1" s="1"/>
  <c r="J345" i="1" s="1"/>
  <c r="J369" i="1" s="1"/>
  <c r="D341" i="1"/>
  <c r="F340" i="1"/>
  <c r="E340" i="1"/>
  <c r="E339" i="1"/>
  <c r="G338" i="1"/>
  <c r="G362" i="1" s="1"/>
  <c r="H338" i="1" s="1"/>
  <c r="E337" i="1"/>
  <c r="G336" i="1"/>
  <c r="F336" i="1"/>
  <c r="E336" i="1"/>
  <c r="J327" i="1"/>
  <c r="F327" i="1"/>
  <c r="J326" i="1"/>
  <c r="I326" i="1"/>
  <c r="I327" i="1" s="1"/>
  <c r="H326" i="1"/>
  <c r="H327" i="1" s="1"/>
  <c r="G326" i="1"/>
  <c r="F326" i="1"/>
  <c r="E326" i="1"/>
  <c r="E327" i="1" s="1"/>
  <c r="D326" i="1"/>
  <c r="D327" i="1" s="1"/>
  <c r="J320" i="1"/>
  <c r="I320" i="1"/>
  <c r="H320" i="1"/>
  <c r="G320" i="1"/>
  <c r="G327" i="1" s="1"/>
  <c r="F320" i="1"/>
  <c r="E320" i="1"/>
  <c r="D320" i="1"/>
  <c r="J313" i="1"/>
  <c r="I313" i="1"/>
  <c r="H313" i="1"/>
  <c r="G313" i="1"/>
  <c r="F313" i="1"/>
  <c r="E313" i="1"/>
  <c r="D313" i="1"/>
  <c r="J302" i="1"/>
  <c r="F302" i="1"/>
  <c r="J301" i="1"/>
  <c r="I301" i="1"/>
  <c r="I302" i="1" s="1"/>
  <c r="H301" i="1"/>
  <c r="G301" i="1"/>
  <c r="F301" i="1"/>
  <c r="E301" i="1"/>
  <c r="E302" i="1" s="1"/>
  <c r="D301" i="1"/>
  <c r="J295" i="1"/>
  <c r="I295" i="1"/>
  <c r="H295" i="1"/>
  <c r="G295" i="1"/>
  <c r="F295" i="1"/>
  <c r="E295" i="1"/>
  <c r="D295" i="1"/>
  <c r="J288" i="1"/>
  <c r="I288" i="1"/>
  <c r="H288" i="1"/>
  <c r="G288" i="1"/>
  <c r="G302" i="1" s="1"/>
  <c r="F288" i="1"/>
  <c r="E288" i="1"/>
  <c r="D288" i="1"/>
  <c r="J280" i="1"/>
  <c r="I279" i="1"/>
  <c r="E279" i="1"/>
  <c r="D279" i="1"/>
  <c r="J278" i="1"/>
  <c r="I278" i="1"/>
  <c r="H278" i="1"/>
  <c r="G278" i="1"/>
  <c r="F278" i="1"/>
  <c r="E278" i="1"/>
  <c r="J277" i="1"/>
  <c r="I277" i="1"/>
  <c r="H277" i="1"/>
  <c r="G277" i="1"/>
  <c r="F277" i="1"/>
  <c r="E277" i="1"/>
  <c r="J276" i="1"/>
  <c r="I276" i="1"/>
  <c r="H276" i="1"/>
  <c r="H279" i="1" s="1"/>
  <c r="G276" i="1"/>
  <c r="F276" i="1"/>
  <c r="E276" i="1"/>
  <c r="J275" i="1"/>
  <c r="J279" i="1" s="1"/>
  <c r="I275" i="1"/>
  <c r="H275" i="1"/>
  <c r="G275" i="1"/>
  <c r="G279" i="1" s="1"/>
  <c r="F275" i="1"/>
  <c r="F279" i="1" s="1"/>
  <c r="E275" i="1"/>
  <c r="H273" i="1"/>
  <c r="D273" i="1"/>
  <c r="J272" i="1"/>
  <c r="I272" i="1"/>
  <c r="H272" i="1"/>
  <c r="G272" i="1"/>
  <c r="F272" i="1"/>
  <c r="E272" i="1"/>
  <c r="J271" i="1"/>
  <c r="I271" i="1"/>
  <c r="H271" i="1"/>
  <c r="G271" i="1"/>
  <c r="F271" i="1"/>
  <c r="E271" i="1"/>
  <c r="J270" i="1"/>
  <c r="I270" i="1"/>
  <c r="H270" i="1"/>
  <c r="G270" i="1"/>
  <c r="F270" i="1"/>
  <c r="E270" i="1"/>
  <c r="J269" i="1"/>
  <c r="I269" i="1"/>
  <c r="I273" i="1" s="1"/>
  <c r="H269" i="1"/>
  <c r="G269" i="1"/>
  <c r="F269" i="1"/>
  <c r="E269" i="1"/>
  <c r="E273" i="1" s="1"/>
  <c r="J268" i="1"/>
  <c r="J273" i="1" s="1"/>
  <c r="I268" i="1"/>
  <c r="H268" i="1"/>
  <c r="G268" i="1"/>
  <c r="G273" i="1" s="1"/>
  <c r="F268" i="1"/>
  <c r="F273" i="1" s="1"/>
  <c r="E268" i="1"/>
  <c r="D266" i="1"/>
  <c r="J265" i="1"/>
  <c r="I265" i="1"/>
  <c r="H265" i="1"/>
  <c r="G265" i="1"/>
  <c r="F265" i="1"/>
  <c r="J264" i="1"/>
  <c r="I264" i="1"/>
  <c r="H264" i="1"/>
  <c r="G264" i="1"/>
  <c r="F264" i="1"/>
  <c r="E264" i="1"/>
  <c r="J263" i="1"/>
  <c r="I263" i="1"/>
  <c r="H263" i="1"/>
  <c r="G263" i="1"/>
  <c r="F263" i="1"/>
  <c r="E263" i="1"/>
  <c r="J262" i="1"/>
  <c r="I262" i="1"/>
  <c r="I266" i="1" s="1"/>
  <c r="I280" i="1" s="1"/>
  <c r="H262" i="1"/>
  <c r="G262" i="1"/>
  <c r="F262" i="1"/>
  <c r="E262" i="1"/>
  <c r="E266" i="1" s="1"/>
  <c r="E280" i="1" s="1"/>
  <c r="J261" i="1"/>
  <c r="J266" i="1" s="1"/>
  <c r="I261" i="1"/>
  <c r="H261" i="1"/>
  <c r="G261" i="1"/>
  <c r="G266" i="1" s="1"/>
  <c r="G280" i="1" s="1"/>
  <c r="F261" i="1"/>
  <c r="F266" i="1" s="1"/>
  <c r="F280" i="1" s="1"/>
  <c r="E261" i="1"/>
  <c r="D257" i="1"/>
  <c r="D256" i="1"/>
  <c r="F255" i="1"/>
  <c r="G145" i="1" s="1"/>
  <c r="G255" i="1" s="1"/>
  <c r="H145" i="1" s="1"/>
  <c r="H255" i="1" s="1"/>
  <c r="I145" i="1" s="1"/>
  <c r="I255" i="1" s="1"/>
  <c r="J145" i="1" s="1"/>
  <c r="J255" i="1" s="1"/>
  <c r="E255" i="1"/>
  <c r="F145" i="1" s="1"/>
  <c r="D255" i="1"/>
  <c r="E254" i="1"/>
  <c r="D254" i="1"/>
  <c r="D253" i="1"/>
  <c r="E143" i="1" s="1"/>
  <c r="F250" i="1"/>
  <c r="G140" i="1" s="1"/>
  <c r="G250" i="1" s="1"/>
  <c r="D250" i="1"/>
  <c r="D249" i="1"/>
  <c r="E139" i="1" s="1"/>
  <c r="E249" i="1" s="1"/>
  <c r="F139" i="1" s="1"/>
  <c r="F249" i="1" s="1"/>
  <c r="G139" i="1" s="1"/>
  <c r="G249" i="1" s="1"/>
  <c r="H139" i="1" s="1"/>
  <c r="H249" i="1" s="1"/>
  <c r="I139" i="1" s="1"/>
  <c r="I249" i="1" s="1"/>
  <c r="J139" i="1" s="1"/>
  <c r="J249" i="1" s="1"/>
  <c r="D248" i="1"/>
  <c r="E138" i="1" s="1"/>
  <c r="E248" i="1" s="1"/>
  <c r="F138" i="1" s="1"/>
  <c r="F248" i="1" s="1"/>
  <c r="G138" i="1" s="1"/>
  <c r="G248" i="1" s="1"/>
  <c r="H138" i="1" s="1"/>
  <c r="H248" i="1" s="1"/>
  <c r="I138" i="1" s="1"/>
  <c r="I248" i="1" s="1"/>
  <c r="J138" i="1" s="1"/>
  <c r="J248" i="1" s="1"/>
  <c r="D247" i="1"/>
  <c r="D246" i="1"/>
  <c r="D243" i="1"/>
  <c r="D242" i="1"/>
  <c r="D241" i="1"/>
  <c r="E240" i="1"/>
  <c r="F130" i="1" s="1"/>
  <c r="F240" i="1" s="1"/>
  <c r="G130" i="1" s="1"/>
  <c r="G240" i="1" s="1"/>
  <c r="H130" i="1" s="1"/>
  <c r="H240" i="1" s="1"/>
  <c r="I130" i="1" s="1"/>
  <c r="I240" i="1" s="1"/>
  <c r="J130" i="1" s="1"/>
  <c r="J240" i="1" s="1"/>
  <c r="D240" i="1"/>
  <c r="E130" i="1" s="1"/>
  <c r="D239" i="1"/>
  <c r="D244" i="1" s="1"/>
  <c r="G236" i="1"/>
  <c r="J235" i="1"/>
  <c r="J236" i="1" s="1"/>
  <c r="I235" i="1"/>
  <c r="H235" i="1"/>
  <c r="G235" i="1"/>
  <c r="F235" i="1"/>
  <c r="F236" i="1" s="1"/>
  <c r="E235" i="1"/>
  <c r="D235" i="1"/>
  <c r="J229" i="1"/>
  <c r="I229" i="1"/>
  <c r="H229" i="1"/>
  <c r="G229" i="1"/>
  <c r="F229" i="1"/>
  <c r="E229" i="1"/>
  <c r="D229" i="1"/>
  <c r="J222" i="1"/>
  <c r="I222" i="1"/>
  <c r="I236" i="1" s="1"/>
  <c r="H222" i="1"/>
  <c r="H236" i="1" s="1"/>
  <c r="G222" i="1"/>
  <c r="F222" i="1"/>
  <c r="E222" i="1"/>
  <c r="E236" i="1" s="1"/>
  <c r="D222" i="1"/>
  <c r="D236" i="1" s="1"/>
  <c r="G214" i="1"/>
  <c r="J213" i="1"/>
  <c r="J214" i="1" s="1"/>
  <c r="I213" i="1"/>
  <c r="H213" i="1"/>
  <c r="G213" i="1"/>
  <c r="F213" i="1"/>
  <c r="F214" i="1" s="1"/>
  <c r="E213" i="1"/>
  <c r="D213" i="1"/>
  <c r="J207" i="1"/>
  <c r="I207" i="1"/>
  <c r="H207" i="1"/>
  <c r="G207" i="1"/>
  <c r="F207" i="1"/>
  <c r="E207" i="1"/>
  <c r="D207" i="1"/>
  <c r="J200" i="1"/>
  <c r="I200" i="1"/>
  <c r="I214" i="1" s="1"/>
  <c r="H200" i="1"/>
  <c r="H214" i="1" s="1"/>
  <c r="G200" i="1"/>
  <c r="F200" i="1"/>
  <c r="E200" i="1"/>
  <c r="E214" i="1" s="1"/>
  <c r="D200" i="1"/>
  <c r="D214" i="1" s="1"/>
  <c r="G192" i="1"/>
  <c r="J191" i="1"/>
  <c r="J192" i="1" s="1"/>
  <c r="I191" i="1"/>
  <c r="H191" i="1"/>
  <c r="G191" i="1"/>
  <c r="F191" i="1"/>
  <c r="F192" i="1" s="1"/>
  <c r="E191" i="1"/>
  <c r="D191" i="1"/>
  <c r="J185" i="1"/>
  <c r="I185" i="1"/>
  <c r="H185" i="1"/>
  <c r="G185" i="1"/>
  <c r="F185" i="1"/>
  <c r="E185" i="1"/>
  <c r="D185" i="1"/>
  <c r="J181" i="1"/>
  <c r="J178" i="1"/>
  <c r="I178" i="1"/>
  <c r="I192" i="1" s="1"/>
  <c r="H178" i="1"/>
  <c r="H192" i="1" s="1"/>
  <c r="G178" i="1"/>
  <c r="F178" i="1"/>
  <c r="E178" i="1"/>
  <c r="E192" i="1" s="1"/>
  <c r="D178" i="1"/>
  <c r="D192" i="1" s="1"/>
  <c r="H170" i="1"/>
  <c r="D170" i="1"/>
  <c r="J169" i="1"/>
  <c r="I169" i="1"/>
  <c r="H169" i="1"/>
  <c r="G169" i="1"/>
  <c r="G170" i="1" s="1"/>
  <c r="F169" i="1"/>
  <c r="E169" i="1"/>
  <c r="D169" i="1"/>
  <c r="J163" i="1"/>
  <c r="I163" i="1"/>
  <c r="H163" i="1"/>
  <c r="G163" i="1"/>
  <c r="F163" i="1"/>
  <c r="E163" i="1"/>
  <c r="D163" i="1"/>
  <c r="J156" i="1"/>
  <c r="I156" i="1"/>
  <c r="I170" i="1" s="1"/>
  <c r="H156" i="1"/>
  <c r="G156" i="1"/>
  <c r="F156" i="1"/>
  <c r="E156" i="1"/>
  <c r="E170" i="1" s="1"/>
  <c r="D156" i="1"/>
  <c r="D148" i="1"/>
  <c r="D147" i="1"/>
  <c r="E146" i="1"/>
  <c r="E256" i="1" s="1"/>
  <c r="F146" i="1" s="1"/>
  <c r="F256" i="1" s="1"/>
  <c r="G146" i="1" s="1"/>
  <c r="G256" i="1" s="1"/>
  <c r="H146" i="1" s="1"/>
  <c r="H256" i="1" s="1"/>
  <c r="I146" i="1" s="1"/>
  <c r="I256" i="1" s="1"/>
  <c r="J146" i="1" s="1"/>
  <c r="J256" i="1" s="1"/>
  <c r="E145" i="1"/>
  <c r="F144" i="1"/>
  <c r="F254" i="1" s="1"/>
  <c r="G144" i="1" s="1"/>
  <c r="G254" i="1" s="1"/>
  <c r="H144" i="1" s="1"/>
  <c r="H254" i="1" s="1"/>
  <c r="I144" i="1" s="1"/>
  <c r="I254" i="1" s="1"/>
  <c r="J144" i="1" s="1"/>
  <c r="J254" i="1" s="1"/>
  <c r="E144" i="1"/>
  <c r="D141" i="1"/>
  <c r="H140" i="1"/>
  <c r="H250" i="1" s="1"/>
  <c r="I140" i="1" s="1"/>
  <c r="I250" i="1" s="1"/>
  <c r="J140" i="1" s="1"/>
  <c r="J250" i="1" s="1"/>
  <c r="E140" i="1"/>
  <c r="E250" i="1" s="1"/>
  <c r="F140" i="1" s="1"/>
  <c r="F137" i="1"/>
  <c r="F247" i="1" s="1"/>
  <c r="G137" i="1" s="1"/>
  <c r="G247" i="1" s="1"/>
  <c r="H137" i="1" s="1"/>
  <c r="H247" i="1" s="1"/>
  <c r="I137" i="1" s="1"/>
  <c r="I247" i="1" s="1"/>
  <c r="J137" i="1" s="1"/>
  <c r="J247" i="1" s="1"/>
  <c r="E137" i="1"/>
  <c r="E247" i="1" s="1"/>
  <c r="E136" i="1"/>
  <c r="E246" i="1" s="1"/>
  <c r="D134" i="1"/>
  <c r="E133" i="1"/>
  <c r="E243" i="1" s="1"/>
  <c r="F133" i="1" s="1"/>
  <c r="F243" i="1" s="1"/>
  <c r="G133" i="1" s="1"/>
  <c r="G243" i="1" s="1"/>
  <c r="H133" i="1" s="1"/>
  <c r="H243" i="1" s="1"/>
  <c r="I133" i="1" s="1"/>
  <c r="I243" i="1" s="1"/>
  <c r="J133" i="1" s="1"/>
  <c r="J243" i="1" s="1"/>
  <c r="G132" i="1"/>
  <c r="G242" i="1" s="1"/>
  <c r="H132" i="1" s="1"/>
  <c r="H242" i="1" s="1"/>
  <c r="I132" i="1" s="1"/>
  <c r="I242" i="1" s="1"/>
  <c r="J132" i="1" s="1"/>
  <c r="J242" i="1" s="1"/>
  <c r="E132" i="1"/>
  <c r="E242" i="1" s="1"/>
  <c r="F132" i="1" s="1"/>
  <c r="F242" i="1" s="1"/>
  <c r="F131" i="1"/>
  <c r="F241" i="1" s="1"/>
  <c r="G131" i="1" s="1"/>
  <c r="G241" i="1" s="1"/>
  <c r="H131" i="1" s="1"/>
  <c r="H241" i="1" s="1"/>
  <c r="I131" i="1" s="1"/>
  <c r="I241" i="1" s="1"/>
  <c r="J131" i="1" s="1"/>
  <c r="J241" i="1" s="1"/>
  <c r="E131" i="1"/>
  <c r="E241" i="1" s="1"/>
  <c r="E129" i="1"/>
  <c r="D119" i="1"/>
  <c r="J117" i="1"/>
  <c r="I116" i="1"/>
  <c r="G113" i="1"/>
  <c r="F112" i="1"/>
  <c r="E111" i="1"/>
  <c r="D110" i="1"/>
  <c r="I106" i="1"/>
  <c r="E106" i="1"/>
  <c r="H105" i="1"/>
  <c r="D105" i="1"/>
  <c r="G104" i="1"/>
  <c r="J103" i="1"/>
  <c r="F103" i="1"/>
  <c r="I102" i="1"/>
  <c r="E102" i="1"/>
  <c r="H95" i="1"/>
  <c r="G95" i="1"/>
  <c r="D95" i="1"/>
  <c r="J94" i="1"/>
  <c r="G94" i="1"/>
  <c r="F94" i="1"/>
  <c r="D94" i="1"/>
  <c r="D118" i="1" s="1"/>
  <c r="J93" i="1"/>
  <c r="I93" i="1"/>
  <c r="H93" i="1"/>
  <c r="H117" i="1" s="1"/>
  <c r="F93" i="1"/>
  <c r="E93" i="1"/>
  <c r="D93" i="1"/>
  <c r="D117" i="1" s="1"/>
  <c r="I92" i="1"/>
  <c r="H92" i="1"/>
  <c r="G92" i="1"/>
  <c r="G116" i="1" s="1"/>
  <c r="E92" i="1"/>
  <c r="J89" i="1"/>
  <c r="G89" i="1"/>
  <c r="F89" i="1"/>
  <c r="D89" i="1"/>
  <c r="D113" i="1" s="1"/>
  <c r="J88" i="1"/>
  <c r="I88" i="1"/>
  <c r="F88" i="1"/>
  <c r="E88" i="1"/>
  <c r="D88" i="1"/>
  <c r="D112" i="1" s="1"/>
  <c r="I87" i="1"/>
  <c r="H87" i="1"/>
  <c r="E87" i="1"/>
  <c r="D87" i="1"/>
  <c r="H86" i="1"/>
  <c r="G86" i="1"/>
  <c r="D86" i="1"/>
  <c r="J85" i="1"/>
  <c r="G85" i="1"/>
  <c r="F85" i="1"/>
  <c r="I82" i="1"/>
  <c r="H82" i="1"/>
  <c r="E82" i="1"/>
  <c r="D82" i="1"/>
  <c r="H81" i="1"/>
  <c r="G81" i="1"/>
  <c r="D81" i="1"/>
  <c r="J80" i="1"/>
  <c r="G80" i="1"/>
  <c r="F80" i="1"/>
  <c r="D80" i="1"/>
  <c r="D104" i="1" s="1"/>
  <c r="J79" i="1"/>
  <c r="I79" i="1"/>
  <c r="F79" i="1"/>
  <c r="E79" i="1"/>
  <c r="D79" i="1"/>
  <c r="D103" i="1" s="1"/>
  <c r="I78" i="1"/>
  <c r="H78" i="1"/>
  <c r="E78" i="1"/>
  <c r="D78" i="1"/>
  <c r="I72" i="1"/>
  <c r="J71" i="1"/>
  <c r="I71" i="1"/>
  <c r="H71" i="1"/>
  <c r="H119" i="1" s="1"/>
  <c r="G71" i="1"/>
  <c r="G119" i="1" s="1"/>
  <c r="F71" i="1"/>
  <c r="E71" i="1"/>
  <c r="D71" i="1"/>
  <c r="J70" i="1"/>
  <c r="J118" i="1" s="1"/>
  <c r="I70" i="1"/>
  <c r="H70" i="1"/>
  <c r="G70" i="1"/>
  <c r="G118" i="1" s="1"/>
  <c r="F70" i="1"/>
  <c r="F118" i="1" s="1"/>
  <c r="E70" i="1"/>
  <c r="D70" i="1"/>
  <c r="J69" i="1"/>
  <c r="I69" i="1"/>
  <c r="I117" i="1" s="1"/>
  <c r="H69" i="1"/>
  <c r="G69" i="1"/>
  <c r="F69" i="1"/>
  <c r="F117" i="1" s="1"/>
  <c r="E69" i="1"/>
  <c r="E117" i="1" s="1"/>
  <c r="D69" i="1"/>
  <c r="J68" i="1"/>
  <c r="I68" i="1"/>
  <c r="H68" i="1"/>
  <c r="H116" i="1" s="1"/>
  <c r="G68" i="1"/>
  <c r="G72" i="1" s="1"/>
  <c r="F68" i="1"/>
  <c r="E68" i="1"/>
  <c r="E116" i="1" s="1"/>
  <c r="D68" i="1"/>
  <c r="D72" i="1" s="1"/>
  <c r="H66" i="1"/>
  <c r="J65" i="1"/>
  <c r="J113" i="1" s="1"/>
  <c r="I65" i="1"/>
  <c r="H65" i="1"/>
  <c r="G65" i="1"/>
  <c r="F65" i="1"/>
  <c r="F113" i="1" s="1"/>
  <c r="E65" i="1"/>
  <c r="D65" i="1"/>
  <c r="J64" i="1"/>
  <c r="J112" i="1" s="1"/>
  <c r="I64" i="1"/>
  <c r="I112" i="1" s="1"/>
  <c r="H64" i="1"/>
  <c r="G64" i="1"/>
  <c r="F64" i="1"/>
  <c r="E64" i="1"/>
  <c r="E112" i="1" s="1"/>
  <c r="D64" i="1"/>
  <c r="J63" i="1"/>
  <c r="I63" i="1"/>
  <c r="I111" i="1" s="1"/>
  <c r="H63" i="1"/>
  <c r="H111" i="1" s="1"/>
  <c r="G63" i="1"/>
  <c r="F63" i="1"/>
  <c r="E63" i="1"/>
  <c r="D63" i="1"/>
  <c r="D111" i="1" s="1"/>
  <c r="J62" i="1"/>
  <c r="I62" i="1"/>
  <c r="H62" i="1"/>
  <c r="H110" i="1" s="1"/>
  <c r="G62" i="1"/>
  <c r="G110" i="1" s="1"/>
  <c r="F62" i="1"/>
  <c r="E62" i="1"/>
  <c r="D62" i="1"/>
  <c r="D66" i="1" s="1"/>
  <c r="J61" i="1"/>
  <c r="I61" i="1"/>
  <c r="H61" i="1"/>
  <c r="G61" i="1"/>
  <c r="G66" i="1" s="1"/>
  <c r="F61" i="1"/>
  <c r="E61" i="1"/>
  <c r="D61" i="1"/>
  <c r="J58" i="1"/>
  <c r="I58" i="1"/>
  <c r="H58" i="1"/>
  <c r="H106" i="1" s="1"/>
  <c r="G58" i="1"/>
  <c r="F58" i="1"/>
  <c r="E58" i="1"/>
  <c r="D58" i="1"/>
  <c r="D106" i="1" s="1"/>
  <c r="J57" i="1"/>
  <c r="I57" i="1"/>
  <c r="H57" i="1"/>
  <c r="G57" i="1"/>
  <c r="G105" i="1" s="1"/>
  <c r="F57" i="1"/>
  <c r="E57" i="1"/>
  <c r="D57" i="1"/>
  <c r="J56" i="1"/>
  <c r="J59" i="1" s="1"/>
  <c r="I56" i="1"/>
  <c r="H56" i="1"/>
  <c r="G56" i="1"/>
  <c r="F56" i="1"/>
  <c r="F104" i="1" s="1"/>
  <c r="E56" i="1"/>
  <c r="D56" i="1"/>
  <c r="J55" i="1"/>
  <c r="I55" i="1"/>
  <c r="I103" i="1" s="1"/>
  <c r="H55" i="1"/>
  <c r="G55" i="1"/>
  <c r="F55" i="1"/>
  <c r="E55" i="1"/>
  <c r="E103" i="1" s="1"/>
  <c r="D55" i="1"/>
  <c r="J54" i="1"/>
  <c r="I54" i="1"/>
  <c r="I59" i="1" s="1"/>
  <c r="H54" i="1"/>
  <c r="H59" i="1" s="1"/>
  <c r="G54" i="1"/>
  <c r="F54" i="1"/>
  <c r="E54" i="1"/>
  <c r="E59" i="1" s="1"/>
  <c r="D54" i="1"/>
  <c r="D59" i="1" s="1"/>
  <c r="J49" i="1"/>
  <c r="I49" i="1"/>
  <c r="H49" i="1"/>
  <c r="G49" i="1"/>
  <c r="F49" i="1"/>
  <c r="E49" i="1"/>
  <c r="D49" i="1"/>
  <c r="J28" i="1"/>
  <c r="F28" i="1"/>
  <c r="J27" i="1"/>
  <c r="I27" i="1"/>
  <c r="I28" i="1" s="1"/>
  <c r="H27" i="1"/>
  <c r="G27" i="1"/>
  <c r="F27" i="1"/>
  <c r="E27" i="1"/>
  <c r="E28" i="1" s="1"/>
  <c r="D27" i="1"/>
  <c r="J21" i="1"/>
  <c r="I21" i="1"/>
  <c r="H21" i="1"/>
  <c r="H28" i="1" s="1"/>
  <c r="G21" i="1"/>
  <c r="F21" i="1"/>
  <c r="E21" i="1"/>
  <c r="D21" i="1"/>
  <c r="D28" i="1" s="1"/>
  <c r="J14" i="1"/>
  <c r="I14" i="1"/>
  <c r="H14" i="1"/>
  <c r="G14" i="1"/>
  <c r="G28" i="1" s="1"/>
  <c r="F14" i="1"/>
  <c r="E14" i="1"/>
  <c r="D14" i="1"/>
  <c r="F4" i="1"/>
  <c r="D4" i="1"/>
  <c r="D73" i="1" l="1"/>
  <c r="I592" i="1"/>
  <c r="J566" i="1"/>
  <c r="J590" i="1" s="1"/>
  <c r="F66" i="1"/>
  <c r="J66" i="1"/>
  <c r="H102" i="1"/>
  <c r="J104" i="1"/>
  <c r="F109" i="1"/>
  <c r="E134" i="1"/>
  <c r="E239" i="1"/>
  <c r="F170" i="1"/>
  <c r="J170" i="1"/>
  <c r="D258" i="1"/>
  <c r="D124" i="1" s="1"/>
  <c r="E147" i="1"/>
  <c r="E253" i="1"/>
  <c r="H266" i="1"/>
  <c r="H280" i="1" s="1"/>
  <c r="D280" i="1"/>
  <c r="D302" i="1"/>
  <c r="H302" i="1"/>
  <c r="E374" i="1"/>
  <c r="E354" i="1"/>
  <c r="D378" i="1"/>
  <c r="D402" i="1"/>
  <c r="D331" i="1" s="1"/>
  <c r="H402" i="1"/>
  <c r="H331" i="1" s="1"/>
  <c r="E402" i="1"/>
  <c r="E331" i="1" s="1"/>
  <c r="I402" i="1"/>
  <c r="I331" i="1" s="1"/>
  <c r="J788" i="1"/>
  <c r="J588" i="1"/>
  <c r="J568" i="1"/>
  <c r="I737" i="1"/>
  <c r="J734" i="1"/>
  <c r="J737" i="1" s="1"/>
  <c r="G737" i="1"/>
  <c r="D831" i="1"/>
  <c r="D755" i="1"/>
  <c r="I907" i="1"/>
  <c r="J891" i="1"/>
  <c r="I1055" i="1"/>
  <c r="J1036" i="1"/>
  <c r="F59" i="1"/>
  <c r="E732" i="1"/>
  <c r="E741" i="1" s="1"/>
  <c r="F730" i="1"/>
  <c r="G73" i="1"/>
  <c r="D83" i="1"/>
  <c r="D107" i="1" s="1"/>
  <c r="F4" i="2"/>
  <c r="F79" i="2" s="1"/>
  <c r="F1462" i="1"/>
  <c r="G59" i="1"/>
  <c r="E72" i="1"/>
  <c r="G109" i="1"/>
  <c r="E251" i="1"/>
  <c r="F136" i="1"/>
  <c r="D251" i="1"/>
  <c r="G360" i="1"/>
  <c r="J331" i="1"/>
  <c r="F473" i="1"/>
  <c r="H473" i="1"/>
  <c r="J581" i="1"/>
  <c r="J586" i="1" s="1"/>
  <c r="J562" i="1"/>
  <c r="G4" i="1"/>
  <c r="E66" i="1"/>
  <c r="I66" i="1"/>
  <c r="I73" i="1" s="1"/>
  <c r="F72" i="1"/>
  <c r="F73" i="1" s="1"/>
  <c r="J72" i="1"/>
  <c r="J73" i="1" s="1"/>
  <c r="H72" i="1"/>
  <c r="H73" i="1" s="1"/>
  <c r="D102" i="1"/>
  <c r="J109" i="1"/>
  <c r="E141" i="1"/>
  <c r="E361" i="1"/>
  <c r="F337" i="1" s="1"/>
  <c r="F361" i="1" s="1"/>
  <c r="G337" i="1" s="1"/>
  <c r="G361" i="1" s="1"/>
  <c r="H337" i="1" s="1"/>
  <c r="H361" i="1" s="1"/>
  <c r="I337" i="1" s="1"/>
  <c r="I361" i="1" s="1"/>
  <c r="J337" i="1" s="1"/>
  <c r="J361" i="1" s="1"/>
  <c r="E341" i="1"/>
  <c r="D355" i="1"/>
  <c r="D365" i="1"/>
  <c r="D372" i="1"/>
  <c r="E343" i="1"/>
  <c r="G331" i="1"/>
  <c r="G788" i="1"/>
  <c r="E425" i="1"/>
  <c r="I425" i="1"/>
  <c r="F472" i="1"/>
  <c r="G497" i="1"/>
  <c r="I740" i="1"/>
  <c r="F921" i="1"/>
  <c r="E982" i="1"/>
  <c r="E472" i="1"/>
  <c r="E473" i="1" s="1"/>
  <c r="I472" i="1"/>
  <c r="I473" i="1" s="1"/>
  <c r="F497" i="1"/>
  <c r="J497" i="1"/>
  <c r="I579" i="1"/>
  <c r="I586" i="1"/>
  <c r="J716" i="1"/>
  <c r="J725" i="1" s="1"/>
  <c r="E822" i="1"/>
  <c r="E747" i="1"/>
  <c r="F771" i="1"/>
  <c r="M923" i="1" s="1"/>
  <c r="D829" i="1"/>
  <c r="E750" i="1"/>
  <c r="E827" i="1" s="1"/>
  <c r="F750" i="1" s="1"/>
  <c r="F827" i="1" s="1"/>
  <c r="G750" i="1" s="1"/>
  <c r="G827" i="1" s="1"/>
  <c r="H750" i="1" s="1"/>
  <c r="H827" i="1" s="1"/>
  <c r="I750" i="1" s="1"/>
  <c r="I827" i="1" s="1"/>
  <c r="J750" i="1" s="1"/>
  <c r="J827" i="1" s="1"/>
  <c r="F863" i="1"/>
  <c r="J863" i="1"/>
  <c r="G863" i="1"/>
  <c r="I884" i="1"/>
  <c r="I889" i="1"/>
  <c r="I904" i="1"/>
  <c r="J886" i="1"/>
  <c r="N914" i="1"/>
  <c r="T929" i="1" s="1"/>
  <c r="O929" i="1"/>
  <c r="E979" i="1"/>
  <c r="I1059" i="1"/>
  <c r="F1231" i="1"/>
  <c r="E1332" i="1"/>
  <c r="G1238" i="1"/>
  <c r="G35" i="2"/>
  <c r="I176" i="2"/>
  <c r="F297" i="2"/>
  <c r="J297" i="2"/>
  <c r="D1462" i="1"/>
  <c r="D4" i="2"/>
  <c r="D79" i="2" s="1"/>
  <c r="E740" i="1"/>
  <c r="E826" i="1"/>
  <c r="E752" i="1"/>
  <c r="D771" i="1"/>
  <c r="D788" i="1" s="1"/>
  <c r="O914" i="1"/>
  <c r="H771" i="1"/>
  <c r="O923" i="1" s="1"/>
  <c r="E771" i="1"/>
  <c r="I771" i="1"/>
  <c r="P923" i="1" s="1"/>
  <c r="P919" i="1"/>
  <c r="V934" i="1" s="1"/>
  <c r="E818" i="1"/>
  <c r="I818" i="1"/>
  <c r="D824" i="1"/>
  <c r="F878" i="1"/>
  <c r="J878" i="1"/>
  <c r="G878" i="1"/>
  <c r="J899" i="1"/>
  <c r="F908" i="1"/>
  <c r="E919" i="1"/>
  <c r="E923" i="1" s="1"/>
  <c r="S934" i="1"/>
  <c r="P929" i="1"/>
  <c r="V929" i="1" s="1"/>
  <c r="I953" i="1"/>
  <c r="F912" i="1"/>
  <c r="E974" i="1"/>
  <c r="I1043" i="1"/>
  <c r="J1034" i="1"/>
  <c r="J555" i="1"/>
  <c r="H737" i="1"/>
  <c r="F737" i="1"/>
  <c r="D756" i="1"/>
  <c r="F979" i="1"/>
  <c r="G916" i="1"/>
  <c r="I1195" i="1"/>
  <c r="E1225" i="1"/>
  <c r="E1321" i="1" s="1"/>
  <c r="F1225" i="1" s="1"/>
  <c r="F1321" i="1" s="1"/>
  <c r="G1225" i="1" s="1"/>
  <c r="G1321" i="1" s="1"/>
  <c r="H1225" i="1" s="1"/>
  <c r="H1321" i="1" s="1"/>
  <c r="I1225" i="1" s="1"/>
  <c r="I1321" i="1" s="1"/>
  <c r="J1225" i="1" s="1"/>
  <c r="J1321" i="1" s="1"/>
  <c r="D1325" i="1"/>
  <c r="F938" i="1"/>
  <c r="M929" i="1"/>
  <c r="S929" i="1" s="1"/>
  <c r="J938" i="1"/>
  <c r="I1267" i="1"/>
  <c r="D1315" i="1"/>
  <c r="H1315" i="1"/>
  <c r="E1335" i="1"/>
  <c r="F1239" i="1" s="1"/>
  <c r="I899" i="1"/>
  <c r="E998" i="1"/>
  <c r="I998" i="1"/>
  <c r="E1028" i="1"/>
  <c r="I1028" i="1"/>
  <c r="E1074" i="1"/>
  <c r="I1074" i="1"/>
  <c r="E1104" i="1"/>
  <c r="I1104" i="1"/>
  <c r="J1134" i="1"/>
  <c r="I1134" i="1"/>
  <c r="E1243" i="1"/>
  <c r="D1291" i="1"/>
  <c r="H1291" i="1"/>
  <c r="D1338" i="1"/>
  <c r="I1448" i="1"/>
  <c r="I1357" i="1"/>
  <c r="F1364" i="1"/>
  <c r="E1229" i="1"/>
  <c r="E1320" i="1"/>
  <c r="D1267" i="1"/>
  <c r="H1267" i="1"/>
  <c r="G1364" i="1"/>
  <c r="F1460" i="1"/>
  <c r="H43" i="2"/>
  <c r="E1338" i="1"/>
  <c r="I1388" i="1"/>
  <c r="F1388" i="1"/>
  <c r="I1412" i="1"/>
  <c r="J1412" i="1"/>
  <c r="D1436" i="1"/>
  <c r="H1453" i="1"/>
  <c r="G1460" i="1"/>
  <c r="F1489" i="1"/>
  <c r="F1485" i="1"/>
  <c r="J1489" i="1"/>
  <c r="J1485" i="1"/>
  <c r="G1490" i="1"/>
  <c r="G1486" i="1"/>
  <c r="D1491" i="1"/>
  <c r="D1487" i="1"/>
  <c r="F1481" i="1"/>
  <c r="G1482" i="1"/>
  <c r="J1388" i="1"/>
  <c r="I1429" i="1"/>
  <c r="I1436" i="1" s="1"/>
  <c r="H1436" i="1"/>
  <c r="E1436" i="1"/>
  <c r="H1441" i="1"/>
  <c r="H1455" i="1"/>
  <c r="G1489" i="1"/>
  <c r="G1485" i="1"/>
  <c r="G1481" i="1"/>
  <c r="D1490" i="1"/>
  <c r="D1486" i="1"/>
  <c r="D1482" i="1"/>
  <c r="H1490" i="1"/>
  <c r="H1486" i="1"/>
  <c r="H1482" i="1"/>
  <c r="E1491" i="1"/>
  <c r="E1487" i="1"/>
  <c r="E1483" i="1"/>
  <c r="I1491" i="1"/>
  <c r="I1487" i="1"/>
  <c r="I1483" i="1"/>
  <c r="D27" i="2"/>
  <c r="D75" i="2" s="1"/>
  <c r="H27" i="2"/>
  <c r="H75" i="2" s="1"/>
  <c r="I27" i="2"/>
  <c r="I75" i="2" s="1"/>
  <c r="H1487" i="1"/>
  <c r="E1489" i="1"/>
  <c r="I1489" i="1"/>
  <c r="F1490" i="1"/>
  <c r="J1490" i="1"/>
  <c r="G1491" i="1"/>
  <c r="E26" i="2"/>
  <c r="I26" i="2"/>
  <c r="D176" i="2"/>
  <c r="E274" i="2"/>
  <c r="E31" i="2" s="1"/>
  <c r="E37" i="2"/>
  <c r="F11" i="2"/>
  <c r="J11" i="2"/>
  <c r="D38" i="2"/>
  <c r="G26" i="2"/>
  <c r="G27" i="2" s="1"/>
  <c r="G75" i="2" s="1"/>
  <c r="J49" i="2"/>
  <c r="J56" i="2" s="1"/>
  <c r="H38" i="2"/>
  <c r="F34" i="2"/>
  <c r="H176" i="2"/>
  <c r="I274" i="2"/>
  <c r="I31" i="2" s="1"/>
  <c r="H57" i="2"/>
  <c r="G176" i="2"/>
  <c r="G225" i="2"/>
  <c r="F249" i="2"/>
  <c r="F36" i="2" s="1"/>
  <c r="J249" i="2"/>
  <c r="J36" i="2" s="1"/>
  <c r="H274" i="2"/>
  <c r="H31" i="2" s="1"/>
  <c r="D358" i="2"/>
  <c r="D290" i="2"/>
  <c r="E297" i="2"/>
  <c r="E353" i="2"/>
  <c r="E80" i="1" s="1"/>
  <c r="E104" i="1" s="1"/>
  <c r="I353" i="2"/>
  <c r="I80" i="1" s="1"/>
  <c r="I104" i="1" s="1"/>
  <c r="F359" i="2"/>
  <c r="F86" i="1" s="1"/>
  <c r="J359" i="2"/>
  <c r="J86" i="1" s="1"/>
  <c r="H362" i="2"/>
  <c r="H89" i="1" s="1"/>
  <c r="H113" i="1" s="1"/>
  <c r="F365" i="2"/>
  <c r="J365" i="2"/>
  <c r="H56" i="2"/>
  <c r="D283" i="2"/>
  <c r="G352" i="2"/>
  <c r="G79" i="1" s="1"/>
  <c r="G103" i="1" s="1"/>
  <c r="F355" i="2"/>
  <c r="F82" i="1" s="1"/>
  <c r="F106" i="1" s="1"/>
  <c r="J355" i="2"/>
  <c r="J82" i="1" s="1"/>
  <c r="J106" i="1" s="1"/>
  <c r="E358" i="2"/>
  <c r="E315" i="2"/>
  <c r="I358" i="2"/>
  <c r="I315" i="2"/>
  <c r="G361" i="2"/>
  <c r="G88" i="1" s="1"/>
  <c r="G112" i="1" s="1"/>
  <c r="E362" i="2"/>
  <c r="E89" i="1" s="1"/>
  <c r="E113" i="1" s="1"/>
  <c r="I362" i="2"/>
  <c r="I89" i="1" s="1"/>
  <c r="I113" i="1" s="1"/>
  <c r="G315" i="2"/>
  <c r="E368" i="2"/>
  <c r="E95" i="1" s="1"/>
  <c r="E119" i="1" s="1"/>
  <c r="I368" i="2"/>
  <c r="I95" i="1" s="1"/>
  <c r="I119" i="1" s="1"/>
  <c r="I47" i="2"/>
  <c r="I48" i="2"/>
  <c r="F176" i="2"/>
  <c r="J176" i="2"/>
  <c r="F201" i="2"/>
  <c r="J201" i="2"/>
  <c r="J34" i="2" s="1"/>
  <c r="D274" i="2"/>
  <c r="D31" i="2" s="1"/>
  <c r="D356" i="2"/>
  <c r="F351" i="2"/>
  <c r="F308" i="2"/>
  <c r="F322" i="2" s="1"/>
  <c r="J351" i="2"/>
  <c r="J308" i="2"/>
  <c r="H352" i="2"/>
  <c r="H79" i="1" s="1"/>
  <c r="E354" i="2"/>
  <c r="E81" i="1" s="1"/>
  <c r="E105" i="1" s="1"/>
  <c r="I354" i="2"/>
  <c r="I81" i="1" s="1"/>
  <c r="I105" i="1" s="1"/>
  <c r="G355" i="2"/>
  <c r="G82" i="1" s="1"/>
  <c r="G106" i="1" s="1"/>
  <c r="J363" i="2"/>
  <c r="F360" i="2"/>
  <c r="F87" i="1" s="1"/>
  <c r="F111" i="1" s="1"/>
  <c r="J360" i="2"/>
  <c r="J87" i="1" s="1"/>
  <c r="J111" i="1" s="1"/>
  <c r="H361" i="2"/>
  <c r="H88" i="1" s="1"/>
  <c r="H112" i="1" s="1"/>
  <c r="J315" i="2"/>
  <c r="J322" i="2" s="1"/>
  <c r="H369" i="2"/>
  <c r="H367" i="2"/>
  <c r="H94" i="1" s="1"/>
  <c r="H118" i="1" s="1"/>
  <c r="F368" i="2"/>
  <c r="F95" i="1" s="1"/>
  <c r="F119" i="1" s="1"/>
  <c r="J368" i="2"/>
  <c r="J95" i="1" s="1"/>
  <c r="J119" i="1" s="1"/>
  <c r="G322" i="2"/>
  <c r="E103" i="2"/>
  <c r="E34" i="2" s="1"/>
  <c r="I103" i="2"/>
  <c r="I34" i="2" s="1"/>
  <c r="G201" i="2"/>
  <c r="G274" i="2" s="1"/>
  <c r="G31" i="2" s="1"/>
  <c r="F225" i="2"/>
  <c r="F35" i="2" s="1"/>
  <c r="J225" i="2"/>
  <c r="J35" i="2" s="1"/>
  <c r="E283" i="2"/>
  <c r="I283" i="2"/>
  <c r="I297" i="2" s="1"/>
  <c r="G290" i="2"/>
  <c r="G297" i="2" s="1"/>
  <c r="D296" i="2"/>
  <c r="H296" i="2"/>
  <c r="H297" i="2" s="1"/>
  <c r="G351" i="2"/>
  <c r="H353" i="2"/>
  <c r="H80" i="1" s="1"/>
  <c r="H104" i="1" s="1"/>
  <c r="F354" i="2"/>
  <c r="F81" i="1" s="1"/>
  <c r="F105" i="1" s="1"/>
  <c r="J354" i="2"/>
  <c r="J81" i="1" s="1"/>
  <c r="J105" i="1" s="1"/>
  <c r="G308" i="2"/>
  <c r="G363" i="2"/>
  <c r="E359" i="2"/>
  <c r="E86" i="1" s="1"/>
  <c r="E110" i="1" s="1"/>
  <c r="I359" i="2"/>
  <c r="I86" i="1" s="1"/>
  <c r="I110" i="1" s="1"/>
  <c r="G360" i="2"/>
  <c r="G87" i="1" s="1"/>
  <c r="G111" i="1" s="1"/>
  <c r="E369" i="2"/>
  <c r="G366" i="2"/>
  <c r="G93" i="1" s="1"/>
  <c r="G117" i="1" s="1"/>
  <c r="E367" i="2"/>
  <c r="E94" i="1" s="1"/>
  <c r="E118" i="1" s="1"/>
  <c r="I367" i="2"/>
  <c r="I94" i="1" s="1"/>
  <c r="I118" i="1" s="1"/>
  <c r="D322" i="2"/>
  <c r="D70" i="2" s="1"/>
  <c r="H322" i="2"/>
  <c r="I346" i="2"/>
  <c r="H358" i="2"/>
  <c r="D365" i="2"/>
  <c r="E308" i="2"/>
  <c r="I308" i="2"/>
  <c r="J38" i="2" l="1"/>
  <c r="J40" i="2"/>
  <c r="F298" i="2"/>
  <c r="F30" i="2"/>
  <c r="F32" i="2" s="1"/>
  <c r="F60" i="2" s="1"/>
  <c r="I322" i="2"/>
  <c r="F38" i="2"/>
  <c r="F40" i="2"/>
  <c r="D77" i="2"/>
  <c r="I1453" i="1"/>
  <c r="J1352" i="1"/>
  <c r="I30" i="2"/>
  <c r="I32" i="2" s="1"/>
  <c r="I59" i="2" s="1"/>
  <c r="I298" i="2"/>
  <c r="G1462" i="1"/>
  <c r="G4" i="2"/>
  <c r="G79" i="2" s="1"/>
  <c r="H4" i="1"/>
  <c r="F141" i="1"/>
  <c r="F246" i="1"/>
  <c r="E754" i="1"/>
  <c r="D832" i="1"/>
  <c r="D833" i="1" s="1"/>
  <c r="E378" i="1"/>
  <c r="F350" i="1"/>
  <c r="I83" i="1"/>
  <c r="I107" i="1" s="1"/>
  <c r="H103" i="1"/>
  <c r="H83" i="1"/>
  <c r="H107" i="1" s="1"/>
  <c r="F42" i="2"/>
  <c r="H71" i="2"/>
  <c r="H76" i="2" s="1"/>
  <c r="H77" i="2" s="1"/>
  <c r="H40" i="2"/>
  <c r="D71" i="2"/>
  <c r="D76" i="2" s="1"/>
  <c r="D40" i="2"/>
  <c r="D298" i="2"/>
  <c r="D30" i="2"/>
  <c r="D32" i="2" s="1"/>
  <c r="H1459" i="1"/>
  <c r="I1359" i="1"/>
  <c r="D1339" i="1"/>
  <c r="J569" i="1"/>
  <c r="E983" i="1"/>
  <c r="J274" i="2"/>
  <c r="J31" i="2" s="1"/>
  <c r="E176" i="2"/>
  <c r="G34" i="2"/>
  <c r="I593" i="1"/>
  <c r="E788" i="1"/>
  <c r="E96" i="1"/>
  <c r="J906" i="1"/>
  <c r="J907" i="1" s="1"/>
  <c r="J892" i="1"/>
  <c r="J592" i="1"/>
  <c r="J593" i="1" s="1"/>
  <c r="D379" i="1"/>
  <c r="D330" i="1" s="1"/>
  <c r="F341" i="1"/>
  <c r="F129" i="1"/>
  <c r="E244" i="1"/>
  <c r="E258" i="1" s="1"/>
  <c r="E124" i="1" s="1"/>
  <c r="E83" i="1"/>
  <c r="E107" i="1" s="1"/>
  <c r="H363" i="2"/>
  <c r="H370" i="2" s="1"/>
  <c r="H72" i="2" s="1"/>
  <c r="H85" i="1"/>
  <c r="F41" i="2"/>
  <c r="G356" i="2"/>
  <c r="G78" i="1"/>
  <c r="E356" i="2"/>
  <c r="E370" i="2" s="1"/>
  <c r="E72" i="2" s="1"/>
  <c r="F369" i="2"/>
  <c r="F92" i="1"/>
  <c r="J42" i="2"/>
  <c r="G60" i="2"/>
  <c r="V60" i="2" s="1"/>
  <c r="E27" i="2"/>
  <c r="E75" i="2" s="1"/>
  <c r="E1325" i="1"/>
  <c r="E1339" i="1" s="1"/>
  <c r="F1224" i="1"/>
  <c r="G976" i="1"/>
  <c r="G919" i="1"/>
  <c r="I788" i="1"/>
  <c r="E348" i="1"/>
  <c r="E355" i="1" s="1"/>
  <c r="E367" i="1"/>
  <c r="I96" i="1"/>
  <c r="I38" i="2"/>
  <c r="I40" i="2" s="1"/>
  <c r="F363" i="2"/>
  <c r="F356" i="2"/>
  <c r="F78" i="1"/>
  <c r="I55" i="2"/>
  <c r="J48" i="2"/>
  <c r="J55" i="2" s="1"/>
  <c r="I363" i="2"/>
  <c r="I85" i="1"/>
  <c r="J27" i="2"/>
  <c r="J75" i="2" s="1"/>
  <c r="D369" i="2"/>
  <c r="D92" i="1"/>
  <c r="I369" i="2"/>
  <c r="I370" i="2" s="1"/>
  <c r="I72" i="2" s="1"/>
  <c r="D297" i="2"/>
  <c r="J41" i="2"/>
  <c r="E38" i="2"/>
  <c r="I54" i="2"/>
  <c r="J47" i="2"/>
  <c r="E322" i="2"/>
  <c r="J110" i="1"/>
  <c r="J90" i="1"/>
  <c r="J114" i="1" s="1"/>
  <c r="H356" i="2"/>
  <c r="D363" i="2"/>
  <c r="D85" i="1"/>
  <c r="F27" i="2"/>
  <c r="F75" i="2" s="1"/>
  <c r="D43" i="2"/>
  <c r="I1345" i="1"/>
  <c r="H1446" i="1"/>
  <c r="H1460" i="1" s="1"/>
  <c r="F1335" i="1"/>
  <c r="F1242" i="1"/>
  <c r="F972" i="1"/>
  <c r="F914" i="1"/>
  <c r="F749" i="1"/>
  <c r="E829" i="1"/>
  <c r="F274" i="2"/>
  <c r="F31" i="2" s="1"/>
  <c r="H41" i="2"/>
  <c r="F1327" i="1"/>
  <c r="F1236" i="1"/>
  <c r="I893" i="1"/>
  <c r="F745" i="1"/>
  <c r="E824" i="1"/>
  <c r="H336" i="1"/>
  <c r="G365" i="1"/>
  <c r="E73" i="1"/>
  <c r="F788" i="1"/>
  <c r="J1052" i="1"/>
  <c r="J1055" i="1" s="1"/>
  <c r="J1059" i="1" s="1"/>
  <c r="J1039" i="1"/>
  <c r="F365" i="1"/>
  <c r="E148" i="1"/>
  <c r="H96" i="1"/>
  <c r="J356" i="2"/>
  <c r="J78" i="1"/>
  <c r="J298" i="2"/>
  <c r="J30" i="2"/>
  <c r="G369" i="2"/>
  <c r="G370" i="2" s="1"/>
  <c r="G72" i="2" s="1"/>
  <c r="E363" i="2"/>
  <c r="E85" i="1"/>
  <c r="I356" i="2"/>
  <c r="J369" i="2"/>
  <c r="J370" i="2" s="1"/>
  <c r="J72" i="2" s="1"/>
  <c r="J92" i="1"/>
  <c r="F110" i="1"/>
  <c r="F90" i="1"/>
  <c r="F114" i="1" s="1"/>
  <c r="G298" i="2"/>
  <c r="G30" i="2"/>
  <c r="G32" i="2" s="1"/>
  <c r="G59" i="2" s="1"/>
  <c r="H298" i="2"/>
  <c r="H30" i="2"/>
  <c r="H32" i="2" s="1"/>
  <c r="D42" i="2"/>
  <c r="I908" i="1"/>
  <c r="J1043" i="1"/>
  <c r="U929" i="1"/>
  <c r="H42" i="2"/>
  <c r="D41" i="2"/>
  <c r="G1334" i="1"/>
  <c r="J901" i="1"/>
  <c r="J904" i="1" s="1"/>
  <c r="J908" i="1" s="1"/>
  <c r="J889" i="1"/>
  <c r="F981" i="1"/>
  <c r="F922" i="1"/>
  <c r="G341" i="1"/>
  <c r="G96" i="1"/>
  <c r="F732" i="1"/>
  <c r="F741" i="1" s="1"/>
  <c r="G730" i="1"/>
  <c r="E365" i="1"/>
  <c r="F143" i="1"/>
  <c r="E257" i="1"/>
  <c r="G90" i="1"/>
  <c r="G114" i="1" s="1"/>
  <c r="H788" i="1"/>
  <c r="E109" i="1" l="1"/>
  <c r="E90" i="1"/>
  <c r="E114" i="1" s="1"/>
  <c r="G1231" i="1"/>
  <c r="F1332" i="1"/>
  <c r="F826" i="1"/>
  <c r="F752" i="1"/>
  <c r="G1239" i="1"/>
  <c r="F1338" i="1"/>
  <c r="E71" i="2"/>
  <c r="E76" i="2" s="1"/>
  <c r="E77" i="2" s="1"/>
  <c r="E41" i="2"/>
  <c r="E42" i="2"/>
  <c r="E372" i="1"/>
  <c r="F343" i="1"/>
  <c r="E298" i="2"/>
  <c r="E30" i="2"/>
  <c r="E32" i="2" s="1"/>
  <c r="I61" i="2"/>
  <c r="H1238" i="1"/>
  <c r="I60" i="2"/>
  <c r="J116" i="1"/>
  <c r="J96" i="1"/>
  <c r="J83" i="1"/>
  <c r="J107" i="1" s="1"/>
  <c r="J102" i="1"/>
  <c r="F822" i="1"/>
  <c r="F747" i="1"/>
  <c r="G102" i="1"/>
  <c r="G83" i="1"/>
  <c r="G107" i="1" s="1"/>
  <c r="F239" i="1"/>
  <c r="F134" i="1"/>
  <c r="I1455" i="1"/>
  <c r="I1363" i="1"/>
  <c r="D51" i="2"/>
  <c r="D44" i="2"/>
  <c r="E831" i="1"/>
  <c r="E755" i="1"/>
  <c r="E756" i="1" s="1"/>
  <c r="F51" i="2"/>
  <c r="J44" i="2"/>
  <c r="F147" i="1"/>
  <c r="F253" i="1"/>
  <c r="G921" i="1"/>
  <c r="F982" i="1"/>
  <c r="E43" i="2"/>
  <c r="F974" i="1"/>
  <c r="F983" i="1" s="1"/>
  <c r="G912" i="1"/>
  <c r="I1441" i="1"/>
  <c r="I1350" i="1"/>
  <c r="I1364" i="1" s="1"/>
  <c r="F59" i="2"/>
  <c r="F61" i="2" s="1"/>
  <c r="D96" i="1"/>
  <c r="D116" i="1"/>
  <c r="I109" i="1"/>
  <c r="I90" i="1"/>
  <c r="I114" i="1" s="1"/>
  <c r="F83" i="1"/>
  <c r="F107" i="1" s="1"/>
  <c r="F102" i="1"/>
  <c r="G979" i="1"/>
  <c r="H916" i="1"/>
  <c r="F116" i="1"/>
  <c r="F96" i="1"/>
  <c r="F354" i="1"/>
  <c r="F374" i="1"/>
  <c r="F251" i="1"/>
  <c r="G136" i="1"/>
  <c r="J1357" i="1"/>
  <c r="J1448" i="1"/>
  <c r="J1453" i="1" s="1"/>
  <c r="F71" i="2"/>
  <c r="F76" i="2" s="1"/>
  <c r="F77" i="2" s="1"/>
  <c r="F43" i="2"/>
  <c r="F44" i="2" s="1"/>
  <c r="J71" i="2"/>
  <c r="J76" i="2" s="1"/>
  <c r="J77" i="2" s="1"/>
  <c r="J43" i="2"/>
  <c r="H1462" i="1"/>
  <c r="H4" i="2"/>
  <c r="H79" i="2" s="1"/>
  <c r="I4" i="1"/>
  <c r="H730" i="1"/>
  <c r="G732" i="1"/>
  <c r="G741" i="1" s="1"/>
  <c r="G61" i="2"/>
  <c r="F923" i="1"/>
  <c r="J51" i="2"/>
  <c r="J54" i="2"/>
  <c r="E40" i="2"/>
  <c r="I71" i="2"/>
  <c r="I76" i="2" s="1"/>
  <c r="I77" i="2" s="1"/>
  <c r="I43" i="2"/>
  <c r="I41" i="2"/>
  <c r="I44" i="2" s="1"/>
  <c r="I42" i="2"/>
  <c r="I51" i="2" s="1"/>
  <c r="H90" i="1"/>
  <c r="H114" i="1" s="1"/>
  <c r="H109" i="1"/>
  <c r="G120" i="1"/>
  <c r="G97" i="1"/>
  <c r="J893" i="1"/>
  <c r="H59" i="2"/>
  <c r="H61" i="2" s="1"/>
  <c r="H60" i="2"/>
  <c r="W60" i="2" s="1"/>
  <c r="J32" i="2"/>
  <c r="H97" i="1"/>
  <c r="H120" i="1"/>
  <c r="H360" i="1"/>
  <c r="H341" i="1"/>
  <c r="D90" i="1"/>
  <c r="D114" i="1" s="1"/>
  <c r="D109" i="1"/>
  <c r="D370" i="2"/>
  <c r="D72" i="2" s="1"/>
  <c r="D73" i="2" s="1"/>
  <c r="E70" i="2" s="1"/>
  <c r="E73" i="2" s="1"/>
  <c r="F70" i="2" s="1"/>
  <c r="F73" i="2" s="1"/>
  <c r="G70" i="2" s="1"/>
  <c r="I120" i="1"/>
  <c r="F1320" i="1"/>
  <c r="F1229" i="1"/>
  <c r="F1243" i="1" s="1"/>
  <c r="F370" i="2"/>
  <c r="F72" i="2" s="1"/>
  <c r="E97" i="1"/>
  <c r="E120" i="1"/>
  <c r="G40" i="2"/>
  <c r="G38" i="2"/>
  <c r="D60" i="2"/>
  <c r="D59" i="2"/>
  <c r="H44" i="2"/>
  <c r="H51" i="2"/>
  <c r="E379" i="1"/>
  <c r="E330" i="1" s="1"/>
  <c r="E121" i="1" l="1"/>
  <c r="E123" i="1"/>
  <c r="E329" i="1"/>
  <c r="G121" i="1"/>
  <c r="G123" i="1"/>
  <c r="G329" i="1"/>
  <c r="E44" i="2"/>
  <c r="E51" i="2"/>
  <c r="G143" i="1"/>
  <c r="F257" i="1"/>
  <c r="F244" i="1"/>
  <c r="G129" i="1"/>
  <c r="G745" i="1"/>
  <c r="F824" i="1"/>
  <c r="P760" i="1"/>
  <c r="G73" i="2"/>
  <c r="H70" i="2" s="1"/>
  <c r="H73" i="2" s="1"/>
  <c r="I70" i="2" s="1"/>
  <c r="I73" i="2" s="1"/>
  <c r="J70" i="2" s="1"/>
  <c r="J73" i="2" s="1"/>
  <c r="J60" i="2"/>
  <c r="J59" i="2"/>
  <c r="J61" i="2" s="1"/>
  <c r="I4" i="2"/>
  <c r="I79" i="2" s="1"/>
  <c r="I1462" i="1"/>
  <c r="J4" i="1"/>
  <c r="F355" i="1"/>
  <c r="H919" i="1"/>
  <c r="H976" i="1"/>
  <c r="G749" i="1"/>
  <c r="F829" i="1"/>
  <c r="D61" i="2"/>
  <c r="F1325" i="1"/>
  <c r="F1339" i="1" s="1"/>
  <c r="G1224" i="1"/>
  <c r="I336" i="1"/>
  <c r="H365" i="1"/>
  <c r="G246" i="1"/>
  <c r="G141" i="1"/>
  <c r="F97" i="1"/>
  <c r="F120" i="1"/>
  <c r="X60" i="2"/>
  <c r="E59" i="2"/>
  <c r="E60" i="2"/>
  <c r="J1345" i="1"/>
  <c r="I1446" i="1"/>
  <c r="I1460" i="1" s="1"/>
  <c r="F754" i="1"/>
  <c r="E832" i="1"/>
  <c r="E833" i="1" s="1"/>
  <c r="I1459" i="1"/>
  <c r="J1359" i="1"/>
  <c r="H1334" i="1"/>
  <c r="G1335" i="1"/>
  <c r="G1242" i="1"/>
  <c r="G1327" i="1"/>
  <c r="G1236" i="1"/>
  <c r="G71" i="2"/>
  <c r="G76" i="2" s="1"/>
  <c r="G77" i="2" s="1"/>
  <c r="G43" i="2"/>
  <c r="G42" i="2"/>
  <c r="G41" i="2"/>
  <c r="G44" i="2" s="1"/>
  <c r="I97" i="1"/>
  <c r="H121" i="1"/>
  <c r="H329" i="1"/>
  <c r="H123" i="1"/>
  <c r="I730" i="1"/>
  <c r="H732" i="1"/>
  <c r="H741" i="1" s="1"/>
  <c r="G350" i="1"/>
  <c r="F378" i="1"/>
  <c r="D120" i="1"/>
  <c r="D97" i="1"/>
  <c r="G972" i="1"/>
  <c r="G914" i="1"/>
  <c r="G923" i="1" s="1"/>
  <c r="G981" i="1"/>
  <c r="G922" i="1"/>
  <c r="F148" i="1"/>
  <c r="J97" i="1"/>
  <c r="J120" i="1"/>
  <c r="F348" i="1"/>
  <c r="F367" i="1"/>
  <c r="F372" i="1" l="1"/>
  <c r="G343" i="1"/>
  <c r="F379" i="1"/>
  <c r="F330" i="1" s="1"/>
  <c r="I360" i="1"/>
  <c r="I341" i="1"/>
  <c r="J4" i="2"/>
  <c r="J79" i="2" s="1"/>
  <c r="J1462" i="1"/>
  <c r="G822" i="1"/>
  <c r="G747" i="1"/>
  <c r="G253" i="1"/>
  <c r="G147" i="1"/>
  <c r="G51" i="2"/>
  <c r="I1238" i="1"/>
  <c r="F121" i="1"/>
  <c r="F329" i="1"/>
  <c r="F123" i="1"/>
  <c r="G974" i="1"/>
  <c r="H912" i="1"/>
  <c r="G354" i="1"/>
  <c r="G374" i="1"/>
  <c r="G1332" i="1"/>
  <c r="H1231" i="1"/>
  <c r="F755" i="1"/>
  <c r="F756" i="1" s="1"/>
  <c r="F831" i="1"/>
  <c r="E61" i="2"/>
  <c r="G1229" i="1"/>
  <c r="G1243" i="1" s="1"/>
  <c r="G1320" i="1"/>
  <c r="G826" i="1"/>
  <c r="G752" i="1"/>
  <c r="D121" i="1"/>
  <c r="D329" i="1"/>
  <c r="D123" i="1"/>
  <c r="J1455" i="1"/>
  <c r="J1459" i="1" s="1"/>
  <c r="J1363" i="1"/>
  <c r="H136" i="1"/>
  <c r="G251" i="1"/>
  <c r="H979" i="1"/>
  <c r="I916" i="1"/>
  <c r="G239" i="1"/>
  <c r="G134" i="1"/>
  <c r="J121" i="1"/>
  <c r="J329" i="1"/>
  <c r="J123" i="1"/>
  <c r="G982" i="1"/>
  <c r="H921" i="1"/>
  <c r="I732" i="1"/>
  <c r="I741" i="1" s="1"/>
  <c r="J730" i="1"/>
  <c r="J732" i="1" s="1"/>
  <c r="J741" i="1" s="1"/>
  <c r="I121" i="1"/>
  <c r="I123" i="1"/>
  <c r="I329" i="1"/>
  <c r="H1239" i="1"/>
  <c r="G1338" i="1"/>
  <c r="J1441" i="1"/>
  <c r="J1446" i="1" s="1"/>
  <c r="J1460" i="1" s="1"/>
  <c r="J1350" i="1"/>
  <c r="J1364" i="1" s="1"/>
  <c r="F258" i="1"/>
  <c r="F124" i="1" s="1"/>
  <c r="H1236" i="1" l="1"/>
  <c r="H1327" i="1"/>
  <c r="H972" i="1"/>
  <c r="H914" i="1"/>
  <c r="H923" i="1" s="1"/>
  <c r="J336" i="1"/>
  <c r="I365" i="1"/>
  <c r="G148" i="1"/>
  <c r="G983" i="1"/>
  <c r="I1334" i="1"/>
  <c r="G257" i="1"/>
  <c r="H143" i="1"/>
  <c r="I976" i="1"/>
  <c r="I919" i="1"/>
  <c r="H922" i="1"/>
  <c r="H981" i="1"/>
  <c r="H1335" i="1"/>
  <c r="H1242" i="1"/>
  <c r="G244" i="1"/>
  <c r="G258" i="1" s="1"/>
  <c r="G124" i="1" s="1"/>
  <c r="H129" i="1"/>
  <c r="H246" i="1"/>
  <c r="H141" i="1"/>
  <c r="H749" i="1"/>
  <c r="G829" i="1"/>
  <c r="F832" i="1"/>
  <c r="F833" i="1" s="1"/>
  <c r="G754" i="1"/>
  <c r="H350" i="1"/>
  <c r="G378" i="1"/>
  <c r="G367" i="1"/>
  <c r="G348" i="1"/>
  <c r="G355" i="1" s="1"/>
  <c r="H1224" i="1"/>
  <c r="G1325" i="1"/>
  <c r="G1339" i="1" s="1"/>
  <c r="G824" i="1"/>
  <c r="H745" i="1"/>
  <c r="H982" i="1" l="1"/>
  <c r="I921" i="1"/>
  <c r="H374" i="1"/>
  <c r="H354" i="1"/>
  <c r="H826" i="1"/>
  <c r="H752" i="1"/>
  <c r="H974" i="1"/>
  <c r="H983" i="1" s="1"/>
  <c r="I912" i="1"/>
  <c r="G372" i="1"/>
  <c r="G379" i="1" s="1"/>
  <c r="G330" i="1" s="1"/>
  <c r="H343" i="1"/>
  <c r="G755" i="1"/>
  <c r="G756" i="1" s="1"/>
  <c r="G831" i="1"/>
  <c r="H1332" i="1"/>
  <c r="I1231" i="1"/>
  <c r="H747" i="1"/>
  <c r="H822" i="1"/>
  <c r="H1229" i="1"/>
  <c r="H1243" i="1" s="1"/>
  <c r="H1320" i="1"/>
  <c r="H134" i="1"/>
  <c r="H239" i="1"/>
  <c r="H147" i="1"/>
  <c r="H253" i="1"/>
  <c r="H251" i="1"/>
  <c r="I136" i="1"/>
  <c r="I1239" i="1"/>
  <c r="H1338" i="1"/>
  <c r="J916" i="1"/>
  <c r="I979" i="1"/>
  <c r="J1238" i="1"/>
  <c r="J341" i="1"/>
  <c r="J360" i="1"/>
  <c r="J365" i="1" s="1"/>
  <c r="I1335" i="1" l="1"/>
  <c r="I1242" i="1"/>
  <c r="H244" i="1"/>
  <c r="I129" i="1"/>
  <c r="I922" i="1"/>
  <c r="I981" i="1"/>
  <c r="J919" i="1"/>
  <c r="J976" i="1"/>
  <c r="J979" i="1" s="1"/>
  <c r="H148" i="1"/>
  <c r="H754" i="1"/>
  <c r="G832" i="1"/>
  <c r="G833" i="1" s="1"/>
  <c r="I914" i="1"/>
  <c r="I923" i="1" s="1"/>
  <c r="I972" i="1"/>
  <c r="H348" i="1"/>
  <c r="H355" i="1" s="1"/>
  <c r="H367" i="1"/>
  <c r="I246" i="1"/>
  <c r="I141" i="1"/>
  <c r="H824" i="1"/>
  <c r="I745" i="1"/>
  <c r="H829" i="1"/>
  <c r="I749" i="1"/>
  <c r="J1334" i="1"/>
  <c r="I143" i="1"/>
  <c r="H257" i="1"/>
  <c r="H1325" i="1"/>
  <c r="H1339" i="1" s="1"/>
  <c r="I1224" i="1"/>
  <c r="I1327" i="1"/>
  <c r="I1236" i="1"/>
  <c r="H378" i="1"/>
  <c r="I350" i="1"/>
  <c r="I134" i="1" l="1"/>
  <c r="I239" i="1"/>
  <c r="J1231" i="1"/>
  <c r="I1332" i="1"/>
  <c r="I147" i="1"/>
  <c r="I253" i="1"/>
  <c r="I251" i="1"/>
  <c r="J136" i="1"/>
  <c r="J912" i="1"/>
  <c r="I974" i="1"/>
  <c r="I983" i="1" s="1"/>
  <c r="J921" i="1"/>
  <c r="I982" i="1"/>
  <c r="I826" i="1"/>
  <c r="I752" i="1"/>
  <c r="H831" i="1"/>
  <c r="H755" i="1"/>
  <c r="H756" i="1" s="1"/>
  <c r="H258" i="1"/>
  <c r="H124" i="1" s="1"/>
  <c r="I374" i="1"/>
  <c r="I354" i="1"/>
  <c r="I1229" i="1"/>
  <c r="I1243" i="1" s="1"/>
  <c r="I1320" i="1"/>
  <c r="I822" i="1"/>
  <c r="I747" i="1"/>
  <c r="H372" i="1"/>
  <c r="H379" i="1" s="1"/>
  <c r="H330" i="1" s="1"/>
  <c r="I343" i="1"/>
  <c r="J1239" i="1"/>
  <c r="I1338" i="1"/>
  <c r="J1224" i="1" l="1"/>
  <c r="I1325" i="1"/>
  <c r="I1339" i="1" s="1"/>
  <c r="I829" i="1"/>
  <c r="J749" i="1"/>
  <c r="J1327" i="1"/>
  <c r="J1332" i="1" s="1"/>
  <c r="J1236" i="1"/>
  <c r="J143" i="1"/>
  <c r="I257" i="1"/>
  <c r="I754" i="1"/>
  <c r="H832" i="1"/>
  <c r="H833" i="1" s="1"/>
  <c r="J914" i="1"/>
  <c r="J923" i="1" s="1"/>
  <c r="J972" i="1"/>
  <c r="J974" i="1" s="1"/>
  <c r="I148" i="1"/>
  <c r="I348" i="1"/>
  <c r="I355" i="1" s="1"/>
  <c r="I367" i="1"/>
  <c r="J981" i="1"/>
  <c r="J982" i="1" s="1"/>
  <c r="J922" i="1"/>
  <c r="I244" i="1"/>
  <c r="J129" i="1"/>
  <c r="J1335" i="1"/>
  <c r="J1338" i="1" s="1"/>
  <c r="J1242" i="1"/>
  <c r="J745" i="1"/>
  <c r="I824" i="1"/>
  <c r="I378" i="1"/>
  <c r="J350" i="1"/>
  <c r="J246" i="1"/>
  <c r="J251" i="1" s="1"/>
  <c r="J141" i="1"/>
  <c r="J822" i="1" l="1"/>
  <c r="J824" i="1" s="1"/>
  <c r="J747" i="1"/>
  <c r="J239" i="1"/>
  <c r="J244" i="1" s="1"/>
  <c r="J258" i="1" s="1"/>
  <c r="J124" i="1" s="1"/>
  <c r="J134" i="1"/>
  <c r="J343" i="1"/>
  <c r="I372" i="1"/>
  <c r="J752" i="1"/>
  <c r="J826" i="1"/>
  <c r="J829" i="1" s="1"/>
  <c r="J354" i="1"/>
  <c r="J374" i="1"/>
  <c r="J378" i="1" s="1"/>
  <c r="I258" i="1"/>
  <c r="I124" i="1" s="1"/>
  <c r="J147" i="1"/>
  <c r="J253" i="1"/>
  <c r="J257" i="1" s="1"/>
  <c r="I379" i="1"/>
  <c r="I330" i="1" s="1"/>
  <c r="I831" i="1"/>
  <c r="I755" i="1"/>
  <c r="I756" i="1" s="1"/>
  <c r="J983" i="1"/>
  <c r="J1320" i="1"/>
  <c r="J1325" i="1" s="1"/>
  <c r="J1339" i="1" s="1"/>
  <c r="J1229" i="1"/>
  <c r="J1243" i="1" s="1"/>
  <c r="L1243" i="1" s="1"/>
  <c r="J148" i="1" l="1"/>
  <c r="J754" i="1"/>
  <c r="I832" i="1"/>
  <c r="I833" i="1" s="1"/>
  <c r="J348" i="1"/>
  <c r="J355" i="1" s="1"/>
  <c r="J367" i="1"/>
  <c r="J372" i="1" s="1"/>
  <c r="J379" i="1" s="1"/>
  <c r="J330" i="1" s="1"/>
  <c r="J755" i="1" l="1"/>
  <c r="J756" i="1" s="1"/>
  <c r="J831" i="1"/>
  <c r="J832" i="1" s="1"/>
  <c r="J833" i="1" s="1"/>
</calcChain>
</file>

<file path=xl/sharedStrings.xml><?xml version="1.0" encoding="utf-8"?>
<sst xmlns="http://schemas.openxmlformats.org/spreadsheetml/2006/main" count="3255" uniqueCount="211">
  <si>
    <t>Bajaj Hindusthan Sugar Limited</t>
  </si>
  <si>
    <t>Particulars</t>
  </si>
  <si>
    <t>I</t>
  </si>
  <si>
    <t>Sugar</t>
  </si>
  <si>
    <t>Crushing capacity</t>
  </si>
  <si>
    <t>Mill Name</t>
  </si>
  <si>
    <t>Units</t>
  </si>
  <si>
    <t>West</t>
  </si>
  <si>
    <t>Kinauni</t>
  </si>
  <si>
    <t>QCD</t>
  </si>
  <si>
    <t>Thanbhawan</t>
  </si>
  <si>
    <t>Budana</t>
  </si>
  <si>
    <t>Bilai</t>
  </si>
  <si>
    <t>Gagnauli</t>
  </si>
  <si>
    <t>Sub-total (A)</t>
  </si>
  <si>
    <t>Central</t>
  </si>
  <si>
    <t>Gola</t>
  </si>
  <si>
    <t>Palia</t>
  </si>
  <si>
    <t>Khmbarkhera</t>
  </si>
  <si>
    <t>Barkhera</t>
  </si>
  <si>
    <t>Maqsoodpur</t>
  </si>
  <si>
    <t>Sub-total (B)</t>
  </si>
  <si>
    <t>East</t>
  </si>
  <si>
    <t>Pratappur</t>
  </si>
  <si>
    <t>Rudoli</t>
  </si>
  <si>
    <t>Utrola</t>
  </si>
  <si>
    <t>Kundarki</t>
  </si>
  <si>
    <t>Sub-total (C)</t>
  </si>
  <si>
    <t>Total</t>
  </si>
  <si>
    <t>Number of operational days</t>
  </si>
  <si>
    <t>Days</t>
  </si>
  <si>
    <t>Average operational days</t>
  </si>
  <si>
    <t>Total crushing capacity</t>
  </si>
  <si>
    <t>Lac Qtl</t>
  </si>
  <si>
    <t>Cane actually crushed</t>
  </si>
  <si>
    <t>Qtl</t>
  </si>
  <si>
    <t>Capacity utilization</t>
  </si>
  <si>
    <t>Sugar recovery rate (%)</t>
  </si>
  <si>
    <t>%</t>
  </si>
  <si>
    <t>Free stock of sugar (% of Closing stock)</t>
  </si>
  <si>
    <t>Opening stock of Sugar - Finished Stock</t>
  </si>
  <si>
    <t>Sugar Produced From Cane - Finished Goods</t>
  </si>
  <si>
    <t>Sugar Biss Reprocess - Loss</t>
  </si>
  <si>
    <t>Sugar Sold</t>
  </si>
  <si>
    <t>Excess / (Shortage) if any</t>
  </si>
  <si>
    <t>Closing Stock of Sugar  - Finished</t>
  </si>
  <si>
    <t>Sugar WIP Opening Stock</t>
  </si>
  <si>
    <t>Sugar WIP Closing Stock</t>
  </si>
  <si>
    <t>Molasses - C</t>
  </si>
  <si>
    <t>Qty of C-Molasses produced</t>
  </si>
  <si>
    <t>Molasses - C recovery from cane (% of cane crushed)</t>
  </si>
  <si>
    <t>Molasses - C closing stock (% of Molasses-C produced)</t>
  </si>
  <si>
    <t>Molasses - C Sold outside (% of Molasses-C produced)</t>
  </si>
  <si>
    <t>Opening stock of Molasses  C (Sugar Division)</t>
  </si>
  <si>
    <t>Closing stock of Molasses C (Sugar Division)</t>
  </si>
  <si>
    <t>Qty of Molasses - C Sold Outside</t>
  </si>
  <si>
    <t>Qty of Molasses - Tr to Inter Segment</t>
  </si>
  <si>
    <t>Molasses C in Sugar Div - (loss) / Gain</t>
  </si>
  <si>
    <t>Molasses C in Sugar Div - WIP (Opening Stock)</t>
  </si>
  <si>
    <t>Molasses C in Sugar Div - WIP (Closing Stock)</t>
  </si>
  <si>
    <t>B Molasses Produced in Sugar Div</t>
  </si>
  <si>
    <t>B Molasses Transfer Inter Segment</t>
  </si>
  <si>
    <t>B Molasses Opening Stock in Sugar Div</t>
  </si>
  <si>
    <t>B Molasses Closing Stock in Sugar Div</t>
  </si>
  <si>
    <t>B Molasses in Sugar - Opening WIP</t>
  </si>
  <si>
    <t>B Molasses in Sugar - Closing WIP</t>
  </si>
  <si>
    <t>Op Stock of Syrup in Sugar</t>
  </si>
  <si>
    <t>GNL</t>
  </si>
  <si>
    <t>Production of Syrup in Sugar</t>
  </si>
  <si>
    <t>Syrup transfer Inter segment</t>
  </si>
  <si>
    <t>Closing Stock of Syrup in Sugar</t>
  </si>
  <si>
    <t>II</t>
  </si>
  <si>
    <t>Distillery</t>
  </si>
  <si>
    <t>Alcohol production capacity</t>
  </si>
  <si>
    <t>KLPD</t>
  </si>
  <si>
    <t>Op Stock of C Molasses in Distt</t>
  </si>
  <si>
    <t>Recd / Purchased from Sugar Div</t>
  </si>
  <si>
    <t>Purchase from outside</t>
  </si>
  <si>
    <t>In-transit</t>
  </si>
  <si>
    <t>C Molasses - Consumed</t>
  </si>
  <si>
    <t>C Molasses - Gain /( Loss)</t>
  </si>
  <si>
    <t>C Molasses - Closing Stock</t>
  </si>
  <si>
    <t>B Molasses Recd / Purchased from Sugar Div</t>
  </si>
  <si>
    <t>B Molasses - Consumed</t>
  </si>
  <si>
    <t>B Molasses - Gain /( Loss)</t>
  </si>
  <si>
    <t>B Molasses - Opening Stock</t>
  </si>
  <si>
    <t>B Molasses - Closing Stock</t>
  </si>
  <si>
    <t>Alcohol from Molasses C (Opening Stock)</t>
  </si>
  <si>
    <t>Ltr</t>
  </si>
  <si>
    <t>Produced</t>
  </si>
  <si>
    <t>Alcohol from Molasses C (Production)</t>
  </si>
  <si>
    <t>Consumed</t>
  </si>
  <si>
    <t>Alcohol from Molasses C (Sold)</t>
  </si>
  <si>
    <t>Alcohol from Molasses C Gain / (Loss)</t>
  </si>
  <si>
    <t>Alcohol from Molasses C Closing Stock</t>
  </si>
  <si>
    <t>Alcohol from Molasses B (Production)</t>
  </si>
  <si>
    <t>Alcohol from Molasses B (Sold)</t>
  </si>
  <si>
    <t>Alcohol from Molasses B Gain / (Loss)</t>
  </si>
  <si>
    <t>Alcohol from Molasses B Opening Stock</t>
  </si>
  <si>
    <t>Alcohol from Molasses B Closing Stock</t>
  </si>
  <si>
    <t>Alcohol from Syrup (Production)</t>
  </si>
  <si>
    <t>Alcohol from Syrup (Sold)</t>
  </si>
  <si>
    <t>Alcohol from Syrup Gain / (Loss)</t>
  </si>
  <si>
    <t>Alcohol from Syrup Opening Stock</t>
  </si>
  <si>
    <t>Alcohol from Syrup Closing Stock</t>
  </si>
  <si>
    <t>Op Stock of Syrup in Distillery</t>
  </si>
  <si>
    <t xml:space="preserve">Syrup received Inter segment </t>
  </si>
  <si>
    <t>Syrup Consumption</t>
  </si>
  <si>
    <t>Closing Stock of Syrup in Distillery</t>
  </si>
  <si>
    <t>Bagasse</t>
  </si>
  <si>
    <t>Qty of Bagasse produced (Sugar division)</t>
  </si>
  <si>
    <t>Bagasse - Opening stock  (Sugar Div Only)</t>
  </si>
  <si>
    <t>Bagasse - Transfer from Sugar to Inter Segment / Consumed in Cogen</t>
  </si>
  <si>
    <t>Bagasse - Sold Outside</t>
  </si>
  <si>
    <t>Bagasse - (Shortage) / Excess</t>
  </si>
  <si>
    <t>Bagasse - Closing Stock Sugar</t>
  </si>
  <si>
    <t xml:space="preserve">Power Division : </t>
  </si>
  <si>
    <t>Op stock of Bagasse</t>
  </si>
  <si>
    <t>Bagasse Recd Inter Segment</t>
  </si>
  <si>
    <t>Bagasse Purchase Outside</t>
  </si>
  <si>
    <t>Bagasse Consumed for Steam Production</t>
  </si>
  <si>
    <t>Bagasse Closing Stock in Power Division</t>
  </si>
  <si>
    <t>Fixed Assets Schedule</t>
  </si>
  <si>
    <t>Gross Block</t>
  </si>
  <si>
    <t>INR Cr</t>
  </si>
  <si>
    <t>Net Block</t>
  </si>
  <si>
    <t>Depreciation</t>
  </si>
  <si>
    <t>Sugar + Cogen</t>
  </si>
  <si>
    <t>Corporate</t>
  </si>
  <si>
    <t>Sugarcane data</t>
  </si>
  <si>
    <t>UOM</t>
  </si>
  <si>
    <t>Cost of cane purchased</t>
  </si>
  <si>
    <t>Cane Purchase Gate</t>
  </si>
  <si>
    <t>Cane Purchase Centre</t>
  </si>
  <si>
    <t>Burnt Cane Adj</t>
  </si>
  <si>
    <t>Cane Price Variance gate</t>
  </si>
  <si>
    <t>Cane Price Variance Centre</t>
  </si>
  <si>
    <t>Sub Total A</t>
  </si>
  <si>
    <t>Commision Gate</t>
  </si>
  <si>
    <t>Commission Centre</t>
  </si>
  <si>
    <t>SPP Claim - Commission</t>
  </si>
  <si>
    <t>Cane Purchase Tax Gate</t>
  </si>
  <si>
    <t>Cane Purchase Tax Center</t>
  </si>
  <si>
    <t>Railway Freight</t>
  </si>
  <si>
    <t>Truck Freight</t>
  </si>
  <si>
    <t>SPP Claim - Freight</t>
  </si>
  <si>
    <t>Cane TPT Toll Tax</t>
  </si>
  <si>
    <t>Cane Loading</t>
  </si>
  <si>
    <t>Cane Parking Yard</t>
  </si>
  <si>
    <t>Cane Centre Exp.</t>
  </si>
  <si>
    <t>Cane Marketing &amp; Devlopment</t>
  </si>
  <si>
    <t>Cane Subsidy State GoV</t>
  </si>
  <si>
    <t>Sub Total B</t>
  </si>
  <si>
    <t>Grand Total  A+B</t>
  </si>
  <si>
    <t>Details of quantity of cane</t>
  </si>
  <si>
    <t>Cane Qty Gate</t>
  </si>
  <si>
    <t>Lakh Qtl</t>
  </si>
  <si>
    <t>Cane Qty Centre</t>
  </si>
  <si>
    <t>Total Qty of Cane purchased</t>
  </si>
  <si>
    <t>Early</t>
  </si>
  <si>
    <t>General</t>
  </si>
  <si>
    <t>Unapproved</t>
  </si>
  <si>
    <t>Burnt</t>
  </si>
  <si>
    <t>Total Purchase</t>
  </si>
  <si>
    <t>SAP Notification for cane prices (At Gate)</t>
  </si>
  <si>
    <t>Weighted average cost</t>
  </si>
  <si>
    <t>Deduction for buying centre</t>
  </si>
  <si>
    <t>Cane purchase at centre price</t>
  </si>
  <si>
    <t>Basic Cane Cost</t>
  </si>
  <si>
    <t>Rs/ Qtl</t>
  </si>
  <si>
    <t>Procurement Exp</t>
  </si>
  <si>
    <t>Landed Cost</t>
  </si>
  <si>
    <t>Opening Stock Value</t>
  </si>
  <si>
    <t>Closing Stock Value</t>
  </si>
  <si>
    <t>Op Stock Rate</t>
  </si>
  <si>
    <t>Closing Stock rate</t>
  </si>
  <si>
    <t>Quantity</t>
  </si>
  <si>
    <t>Opening Stock</t>
  </si>
  <si>
    <t>(+) Purchase</t>
  </si>
  <si>
    <t>(-) Consumed</t>
  </si>
  <si>
    <t>Closing Stock</t>
  </si>
  <si>
    <t>Value of Raw Material Consumed</t>
  </si>
  <si>
    <t>Raw Material Purchased</t>
  </si>
  <si>
    <t>lakh Qtl</t>
  </si>
  <si>
    <t>Raw Material Rate</t>
  </si>
  <si>
    <t>Cane purchases data</t>
  </si>
  <si>
    <t>At gate</t>
  </si>
  <si>
    <t>Gate Cane Early</t>
  </si>
  <si>
    <t>Total Gate Cane Early</t>
  </si>
  <si>
    <t>Gate Cane General</t>
  </si>
  <si>
    <t>Total Gate Cane General</t>
  </si>
  <si>
    <t>Gate Cane Unapproved</t>
  </si>
  <si>
    <t>Total Gate Cane unapproved</t>
  </si>
  <si>
    <t>Gate Cane Burnt</t>
  </si>
  <si>
    <t>Total Gate Cane Burnt</t>
  </si>
  <si>
    <t>Grand Total Gate (A)</t>
  </si>
  <si>
    <t>At buying centre</t>
  </si>
  <si>
    <t>Centre Cane Early</t>
  </si>
  <si>
    <t>Centre Cane General</t>
  </si>
  <si>
    <t>Centre Cane Unapproved</t>
  </si>
  <si>
    <t>Centre Cane Burnt</t>
  </si>
  <si>
    <t>Grand Total Centre (B)</t>
  </si>
  <si>
    <t>Total Cane Purchase (Gate + Centre)</t>
  </si>
  <si>
    <t>Total Cane Purchase</t>
  </si>
  <si>
    <t>TOTAL CANE (A+B)</t>
  </si>
  <si>
    <t>Opening Stock on sugar cane</t>
  </si>
  <si>
    <t>Total opening stock of cane</t>
  </si>
  <si>
    <t>Closing Stock of sugar cane</t>
  </si>
  <si>
    <t>Total Closing stock of cane</t>
  </si>
  <si>
    <t>Consumption (balancing figure)</t>
  </si>
  <si>
    <t>Total Consumption of cane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</si>
</sst>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 * #,##0_ ;_ * \-#,##0_ ;_ * &quot;-&quot;??_ ;_ @_ "/>
    <numFmt numFmtId="165" formatCode="0.0%"/>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sz val="11"/>
      <color theme="8"/>
      <name val="Calibri"/>
      <family val="2"/>
      <scheme val="minor"/>
    </font>
    <font>
      <sz val="11"/>
      <name val="Calibri"/>
      <family val="2"/>
      <scheme val="minor"/>
    </font>
    <font>
      <b/>
      <i/>
      <sz val="11"/>
      <color theme="1"/>
      <name val="Calibri"/>
      <family val="2"/>
      <scheme val="minor"/>
    </font>
    <font>
      <i/>
      <sz val="11"/>
      <color theme="1"/>
      <name val="Calibri"/>
      <family val="2"/>
      <scheme val="minor"/>
    </font>
    <font>
      <i/>
      <sz val="11"/>
      <name val="Calibri"/>
      <family val="2"/>
      <scheme val="minor"/>
    </font>
    <font>
      <b/>
      <sz val="11"/>
      <color theme="8"/>
      <name val="Calibri"/>
      <family val="2"/>
      <scheme val="minor"/>
    </font>
    <font>
      <b/>
      <sz val="11"/>
      <color rgb="FFFF0000"/>
      <name val="Calibri"/>
      <family val="2"/>
      <scheme val="minor"/>
    </font>
    <font>
      <sz val="11"/>
      <color theme="4"/>
      <name val="Calibri"/>
      <family val="2"/>
      <scheme val="minor"/>
    </font>
    <font>
      <u/>
      <sz val="11"/>
      <color theme="1"/>
      <name val="Calibri"/>
      <family val="2"/>
      <scheme val="minor"/>
    </font>
    <font>
      <sz val="10"/>
      <color theme="8"/>
      <name val="Arial"/>
      <family val="2"/>
    </font>
  </fonts>
  <fills count="9">
    <fill>
      <patternFill patternType="none"/>
    </fill>
    <fill>
      <patternFill patternType="gray125"/>
    </fill>
    <fill>
      <patternFill patternType="solid">
        <fgColor theme="7"/>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0"/>
        <bgColor indexed="64"/>
      </patternFill>
    </fill>
  </fills>
  <borders count="5">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0" fillId="0" borderId="0" xfId="0" applyAlignment="1">
      <alignment vertical="center"/>
    </xf>
    <xf numFmtId="0" fontId="3" fillId="0" borderId="0" xfId="0" applyFont="1" applyAlignment="1">
      <alignment vertical="center"/>
    </xf>
    <xf numFmtId="15" fontId="4" fillId="2" borderId="1" xfId="0" applyNumberFormat="1" applyFont="1" applyFill="1" applyBorder="1" applyAlignment="1">
      <alignment horizontal="center" vertical="center"/>
    </xf>
    <xf numFmtId="0" fontId="3" fillId="3" borderId="0" xfId="0" applyFont="1" applyFill="1" applyAlignment="1">
      <alignment horizontal="center" vertical="center"/>
    </xf>
    <xf numFmtId="15" fontId="4" fillId="3" borderId="1" xfId="0" applyNumberFormat="1" applyFont="1" applyFill="1" applyBorder="1" applyAlignment="1">
      <alignment horizontal="left" vertical="center"/>
    </xf>
    <xf numFmtId="15" fontId="4" fillId="3" borderId="1" xfId="0" applyNumberFormat="1" applyFont="1" applyFill="1" applyBorder="1" applyAlignment="1">
      <alignment horizontal="center" vertical="center"/>
    </xf>
    <xf numFmtId="0" fontId="0" fillId="3" borderId="0" xfId="0" applyFill="1" applyAlignment="1">
      <alignment vertical="center"/>
    </xf>
    <xf numFmtId="0" fontId="3" fillId="4" borderId="1" xfId="0" applyFont="1" applyFill="1" applyBorder="1" applyAlignment="1">
      <alignment vertical="center"/>
    </xf>
    <xf numFmtId="0" fontId="0" fillId="4" borderId="1" xfId="0" applyFill="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0" fillId="0" borderId="0" xfId="0" applyFill="1" applyAlignment="1">
      <alignment vertical="center"/>
    </xf>
    <xf numFmtId="0" fontId="0" fillId="0" borderId="1" xfId="0" applyFill="1" applyBorder="1" applyAlignment="1">
      <alignment vertical="center"/>
    </xf>
    <xf numFmtId="164" fontId="5" fillId="0" borderId="1" xfId="1" applyNumberFormat="1" applyFont="1" applyFill="1" applyBorder="1" applyAlignment="1">
      <alignment vertical="center"/>
    </xf>
    <xf numFmtId="0" fontId="3" fillId="0" borderId="1" xfId="0" applyFont="1" applyFill="1" applyBorder="1" applyAlignment="1">
      <alignment vertical="center"/>
    </xf>
    <xf numFmtId="164" fontId="4" fillId="0" borderId="1" xfId="1" applyNumberFormat="1" applyFont="1" applyFill="1" applyBorder="1" applyAlignment="1">
      <alignment vertical="center"/>
    </xf>
    <xf numFmtId="164" fontId="3" fillId="0" borderId="1" xfId="1" applyNumberFormat="1" applyFont="1" applyFill="1" applyBorder="1" applyAlignment="1">
      <alignment vertical="center"/>
    </xf>
    <xf numFmtId="0" fontId="0" fillId="0" borderId="2" xfId="0" applyBorder="1" applyAlignment="1">
      <alignment vertical="center"/>
    </xf>
    <xf numFmtId="0" fontId="5" fillId="0" borderId="2" xfId="0" applyFont="1" applyFill="1" applyBorder="1" applyAlignment="1">
      <alignment vertical="center"/>
    </xf>
    <xf numFmtId="164" fontId="4" fillId="0" borderId="2" xfId="1" applyNumberFormat="1" applyFont="1" applyFill="1" applyBorder="1" applyAlignment="1">
      <alignment vertical="center"/>
    </xf>
    <xf numFmtId="0" fontId="6" fillId="0" borderId="1" xfId="0" applyFont="1" applyFill="1" applyBorder="1" applyAlignment="1">
      <alignment vertical="center"/>
    </xf>
    <xf numFmtId="164" fontId="6" fillId="0" borderId="2" xfId="1" applyNumberFormat="1" applyFont="1" applyFill="1" applyBorder="1" applyAlignment="1">
      <alignment vertical="center"/>
    </xf>
    <xf numFmtId="164" fontId="0" fillId="0" borderId="0" xfId="0" applyNumberFormat="1" applyFill="1" applyAlignment="1">
      <alignment vertical="center"/>
    </xf>
    <xf numFmtId="164" fontId="6" fillId="0" borderId="2" xfId="0" applyNumberFormat="1" applyFont="1" applyFill="1" applyBorder="1" applyAlignment="1">
      <alignment vertical="center"/>
    </xf>
    <xf numFmtId="164" fontId="6" fillId="0" borderId="1" xfId="1" applyNumberFormat="1" applyFont="1" applyFill="1" applyBorder="1" applyAlignment="1">
      <alignment vertical="center"/>
    </xf>
    <xf numFmtId="9" fontId="0" fillId="0" borderId="0" xfId="2" applyFont="1" applyFill="1" applyAlignment="1">
      <alignment vertical="center"/>
    </xf>
    <xf numFmtId="164" fontId="0" fillId="0" borderId="1" xfId="1" applyNumberFormat="1" applyFont="1" applyFill="1" applyBorder="1" applyAlignment="1">
      <alignment vertical="center"/>
    </xf>
    <xf numFmtId="10" fontId="0" fillId="0" borderId="0" xfId="2" applyNumberFormat="1" applyFont="1" applyFill="1" applyAlignment="1">
      <alignment vertical="center"/>
    </xf>
    <xf numFmtId="165" fontId="0" fillId="0" borderId="1" xfId="2" applyNumberFormat="1" applyFont="1" applyBorder="1" applyAlignment="1">
      <alignment vertical="center"/>
    </xf>
    <xf numFmtId="10" fontId="0" fillId="0" borderId="1" xfId="2" applyNumberFormat="1" applyFont="1" applyBorder="1" applyAlignment="1">
      <alignment vertical="center"/>
    </xf>
    <xf numFmtId="165" fontId="3" fillId="0" borderId="1" xfId="2" applyNumberFormat="1" applyFont="1" applyBorder="1" applyAlignment="1">
      <alignment vertical="center"/>
    </xf>
    <xf numFmtId="10" fontId="3" fillId="0" borderId="1" xfId="2" applyNumberFormat="1" applyFont="1" applyBorder="1" applyAlignment="1">
      <alignment vertical="center"/>
    </xf>
    <xf numFmtId="0" fontId="7" fillId="0" borderId="1" xfId="0" applyFont="1" applyFill="1" applyBorder="1" applyAlignment="1">
      <alignment vertical="center"/>
    </xf>
    <xf numFmtId="0" fontId="8" fillId="0" borderId="1" xfId="0" applyFont="1" applyFill="1" applyBorder="1" applyAlignment="1">
      <alignment vertical="center"/>
    </xf>
    <xf numFmtId="10" fontId="7" fillId="0" borderId="1" xfId="2" applyNumberFormat="1" applyFont="1" applyFill="1" applyBorder="1" applyAlignment="1">
      <alignment vertical="center"/>
    </xf>
    <xf numFmtId="0" fontId="3" fillId="5" borderId="1" xfId="0" applyFont="1" applyFill="1" applyBorder="1" applyAlignment="1">
      <alignment vertical="center"/>
    </xf>
    <xf numFmtId="0" fontId="0" fillId="5" borderId="1" xfId="0" applyFill="1" applyBorder="1" applyAlignment="1">
      <alignment vertical="center"/>
    </xf>
    <xf numFmtId="164" fontId="0" fillId="5" borderId="1" xfId="1" applyNumberFormat="1" applyFont="1" applyFill="1" applyBorder="1" applyAlignment="1">
      <alignment vertical="center"/>
    </xf>
    <xf numFmtId="164" fontId="0" fillId="0" borderId="1" xfId="1" applyNumberFormat="1" applyFont="1" applyBorder="1" applyAlignment="1">
      <alignment vertical="center"/>
    </xf>
    <xf numFmtId="0" fontId="3" fillId="6" borderId="1" xfId="0" applyFont="1" applyFill="1" applyBorder="1" applyAlignment="1">
      <alignment vertical="center"/>
    </xf>
    <xf numFmtId="0" fontId="0" fillId="6" borderId="1" xfId="0" applyFill="1" applyBorder="1" applyAlignment="1">
      <alignment vertical="center"/>
    </xf>
    <xf numFmtId="164" fontId="0" fillId="6" borderId="1" xfId="1" applyNumberFormat="1" applyFont="1" applyFill="1" applyBorder="1" applyAlignment="1">
      <alignment vertical="center"/>
    </xf>
    <xf numFmtId="10" fontId="8" fillId="0" borderId="1" xfId="2" applyNumberFormat="1" applyFont="1" applyFill="1" applyBorder="1" applyAlignment="1">
      <alignment vertical="center"/>
    </xf>
    <xf numFmtId="10" fontId="9" fillId="0" borderId="1" xfId="2" applyNumberFormat="1" applyFont="1" applyFill="1" applyBorder="1" applyAlignment="1">
      <alignment vertical="center"/>
    </xf>
    <xf numFmtId="0" fontId="7" fillId="0" borderId="1" xfId="0" applyFont="1" applyBorder="1" applyAlignment="1">
      <alignment vertical="center"/>
    </xf>
    <xf numFmtId="0" fontId="8" fillId="0" borderId="1" xfId="0" applyFont="1" applyBorder="1" applyAlignment="1">
      <alignment vertical="center"/>
    </xf>
    <xf numFmtId="164" fontId="8" fillId="0" borderId="1" xfId="1" applyNumberFormat="1" applyFont="1" applyBorder="1" applyAlignment="1">
      <alignment vertical="center"/>
    </xf>
    <xf numFmtId="164" fontId="0" fillId="4" borderId="1" xfId="1" applyNumberFormat="1" applyFont="1" applyFill="1" applyBorder="1" applyAlignment="1">
      <alignment vertical="center"/>
    </xf>
    <xf numFmtId="164" fontId="10" fillId="0" borderId="1" xfId="1" applyNumberFormat="1" applyFont="1" applyFill="1" applyBorder="1" applyAlignment="1">
      <alignment vertical="center"/>
    </xf>
    <xf numFmtId="164" fontId="5" fillId="0" borderId="0" xfId="1" applyNumberFormat="1" applyFont="1" applyFill="1" applyAlignment="1">
      <alignment vertical="center"/>
    </xf>
    <xf numFmtId="0" fontId="0" fillId="0" borderId="1" xfId="0" applyFont="1" applyFill="1" applyBorder="1" applyAlignment="1">
      <alignment vertical="center"/>
    </xf>
    <xf numFmtId="164" fontId="4" fillId="0" borderId="0" xfId="1" applyNumberFormat="1" applyFont="1" applyFill="1" applyBorder="1" applyAlignment="1">
      <alignment vertical="center"/>
    </xf>
    <xf numFmtId="0" fontId="3" fillId="3" borderId="1" xfId="0" applyFont="1" applyFill="1" applyBorder="1" applyAlignment="1">
      <alignment vertical="center"/>
    </xf>
    <xf numFmtId="0" fontId="0" fillId="3" borderId="1" xfId="0" applyFill="1" applyBorder="1" applyAlignment="1">
      <alignment vertical="center"/>
    </xf>
    <xf numFmtId="164" fontId="4" fillId="3" borderId="1" xfId="1" applyNumberFormat="1" applyFont="1" applyFill="1" applyBorder="1" applyAlignment="1">
      <alignment vertical="center"/>
    </xf>
    <xf numFmtId="0" fontId="3" fillId="0" borderId="0" xfId="0" applyFont="1" applyFill="1" applyAlignment="1">
      <alignment horizontal="center" vertical="center"/>
    </xf>
    <xf numFmtId="164" fontId="5" fillId="3" borderId="1" xfId="1" applyNumberFormat="1" applyFont="1" applyFill="1" applyBorder="1" applyAlignment="1">
      <alignment vertical="center"/>
    </xf>
    <xf numFmtId="164" fontId="11" fillId="0" borderId="1" xfId="1" applyNumberFormat="1" applyFont="1" applyFill="1" applyBorder="1" applyAlignment="1">
      <alignment vertical="center"/>
    </xf>
    <xf numFmtId="164" fontId="0" fillId="0" borderId="0" xfId="1" applyNumberFormat="1" applyFont="1" applyFill="1" applyAlignment="1">
      <alignment vertical="center"/>
    </xf>
    <xf numFmtId="164" fontId="12" fillId="0" borderId="1" xfId="1" applyNumberFormat="1" applyFont="1" applyFill="1" applyBorder="1" applyAlignment="1">
      <alignment vertical="center"/>
    </xf>
    <xf numFmtId="15" fontId="3" fillId="4" borderId="1" xfId="0" applyNumberFormat="1" applyFont="1" applyFill="1" applyBorder="1" applyAlignment="1">
      <alignment vertical="center"/>
    </xf>
    <xf numFmtId="164" fontId="4" fillId="0" borderId="1" xfId="1" applyNumberFormat="1" applyFont="1" applyBorder="1" applyAlignment="1">
      <alignment vertical="center"/>
    </xf>
    <xf numFmtId="0" fontId="13" fillId="0" borderId="1" xfId="0" applyFont="1" applyBorder="1" applyAlignment="1">
      <alignment vertical="center"/>
    </xf>
    <xf numFmtId="0" fontId="0" fillId="0" borderId="1" xfId="0" applyBorder="1" applyAlignment="1">
      <alignment horizontal="left" vertical="center" indent="1"/>
    </xf>
    <xf numFmtId="164" fontId="5" fillId="0" borderId="1" xfId="1" applyNumberFormat="1" applyFont="1" applyBorder="1" applyAlignment="1">
      <alignment vertical="center"/>
    </xf>
    <xf numFmtId="0" fontId="5" fillId="0" borderId="1" xfId="0" applyFont="1" applyBorder="1" applyAlignment="1">
      <alignment vertical="center"/>
    </xf>
    <xf numFmtId="9" fontId="6" fillId="0" borderId="1" xfId="2" applyFont="1" applyBorder="1" applyAlignment="1">
      <alignment vertical="center"/>
    </xf>
    <xf numFmtId="0" fontId="3" fillId="7" borderId="3" xfId="0" applyFont="1" applyFill="1" applyBorder="1" applyAlignment="1">
      <alignment vertical="center"/>
    </xf>
    <xf numFmtId="15" fontId="3" fillId="7" borderId="3" xfId="0" applyNumberFormat="1" applyFont="1" applyFill="1" applyBorder="1" applyAlignment="1">
      <alignment vertical="center"/>
    </xf>
    <xf numFmtId="0" fontId="3" fillId="6" borderId="3" xfId="0" applyFont="1" applyFill="1" applyBorder="1" applyAlignment="1">
      <alignment vertical="center"/>
    </xf>
    <xf numFmtId="15" fontId="3" fillId="6" borderId="3" xfId="0" applyNumberFormat="1" applyFont="1" applyFill="1" applyBorder="1" applyAlignment="1">
      <alignment vertical="center"/>
    </xf>
    <xf numFmtId="0" fontId="0" fillId="6" borderId="0" xfId="0" applyFill="1" applyAlignment="1">
      <alignment vertical="center"/>
    </xf>
    <xf numFmtId="0" fontId="0" fillId="8" borderId="3" xfId="0" applyFill="1" applyBorder="1" applyAlignment="1">
      <alignment vertical="center"/>
    </xf>
    <xf numFmtId="0" fontId="8" fillId="8" borderId="3" xfId="0" applyFont="1" applyFill="1" applyBorder="1" applyAlignment="1">
      <alignment vertical="center"/>
    </xf>
    <xf numFmtId="43" fontId="5" fillId="0" borderId="3" xfId="1" applyFont="1" applyBorder="1" applyAlignment="1">
      <alignment vertical="center"/>
    </xf>
    <xf numFmtId="43" fontId="5" fillId="8" borderId="3" xfId="1" applyFont="1" applyFill="1" applyBorder="1" applyAlignment="1">
      <alignment vertical="center"/>
    </xf>
    <xf numFmtId="0" fontId="3" fillId="5" borderId="3" xfId="0" applyFont="1" applyFill="1" applyBorder="1" applyAlignment="1">
      <alignment vertical="center"/>
    </xf>
    <xf numFmtId="0" fontId="7" fillId="5" borderId="3" xfId="0" applyFont="1" applyFill="1" applyBorder="1" applyAlignment="1">
      <alignment vertical="center"/>
    </xf>
    <xf numFmtId="43" fontId="3" fillId="5" borderId="3" xfId="1" applyFont="1" applyFill="1" applyBorder="1" applyAlignment="1">
      <alignment vertical="center"/>
    </xf>
    <xf numFmtId="0" fontId="0" fillId="8" borderId="4" xfId="0" applyFill="1" applyBorder="1" applyAlignment="1">
      <alignment vertical="center"/>
    </xf>
    <xf numFmtId="0" fontId="8" fillId="8" borderId="4" xfId="0" applyFont="1" applyFill="1" applyBorder="1" applyAlignment="1">
      <alignment vertical="center"/>
    </xf>
    <xf numFmtId="43" fontId="5" fillId="0" borderId="4" xfId="1" applyFont="1" applyBorder="1" applyAlignment="1">
      <alignment vertical="center"/>
    </xf>
    <xf numFmtId="0" fontId="7" fillId="6" borderId="3" xfId="0" applyFont="1" applyFill="1" applyBorder="1" applyAlignment="1">
      <alignment vertical="center"/>
    </xf>
    <xf numFmtId="43" fontId="3" fillId="6" borderId="3" xfId="1" applyFont="1" applyFill="1" applyBorder="1" applyAlignment="1">
      <alignment vertical="center"/>
    </xf>
    <xf numFmtId="0" fontId="0" fillId="8" borderId="0" xfId="0" applyFill="1" applyAlignment="1">
      <alignment vertical="center"/>
    </xf>
    <xf numFmtId="164" fontId="0" fillId="8" borderId="0" xfId="1" applyNumberFormat="1" applyFont="1" applyFill="1" applyAlignment="1">
      <alignment vertical="center"/>
    </xf>
    <xf numFmtId="0" fontId="0" fillId="5" borderId="3" xfId="0" applyFill="1" applyBorder="1" applyAlignment="1">
      <alignment vertical="center"/>
    </xf>
    <xf numFmtId="164" fontId="0" fillId="5" borderId="3" xfId="1" applyNumberFormat="1" applyFont="1" applyFill="1" applyBorder="1" applyAlignment="1">
      <alignment vertical="center"/>
    </xf>
    <xf numFmtId="43" fontId="0" fillId="8" borderId="3" xfId="1" applyFont="1" applyFill="1" applyBorder="1" applyAlignment="1">
      <alignment vertical="center"/>
    </xf>
    <xf numFmtId="43" fontId="0" fillId="0" borderId="3" xfId="1" applyFont="1" applyFill="1" applyBorder="1" applyAlignment="1">
      <alignment vertical="center"/>
    </xf>
    <xf numFmtId="0" fontId="3" fillId="8" borderId="3" xfId="0" applyFont="1" applyFill="1" applyBorder="1" applyAlignment="1">
      <alignment vertical="center"/>
    </xf>
    <xf numFmtId="0" fontId="7" fillId="8" borderId="3" xfId="0" applyFont="1" applyFill="1" applyBorder="1" applyAlignment="1">
      <alignment vertical="center"/>
    </xf>
    <xf numFmtId="43" fontId="3" fillId="8" borderId="3" xfId="1" applyFont="1" applyFill="1" applyBorder="1" applyAlignment="1">
      <alignment vertical="center"/>
    </xf>
    <xf numFmtId="0" fontId="0" fillId="0" borderId="3" xfId="0" applyBorder="1" applyAlignment="1">
      <alignment vertical="center"/>
    </xf>
    <xf numFmtId="0" fontId="6" fillId="0" borderId="3" xfId="0" applyFont="1" applyBorder="1" applyAlignment="1">
      <alignment vertical="center"/>
    </xf>
    <xf numFmtId="43" fontId="0" fillId="0" borderId="3" xfId="0" applyNumberFormat="1" applyBorder="1" applyAlignment="1">
      <alignment vertical="center"/>
    </xf>
    <xf numFmtId="0" fontId="0" fillId="0" borderId="3" xfId="0" applyFont="1" applyBorder="1" applyAlignment="1">
      <alignment vertical="center"/>
    </xf>
    <xf numFmtId="0" fontId="3" fillId="0" borderId="3" xfId="0" applyFont="1" applyBorder="1" applyAlignment="1">
      <alignment vertical="center"/>
    </xf>
    <xf numFmtId="43" fontId="3" fillId="0" borderId="3" xfId="0" applyNumberFormat="1" applyFont="1" applyBorder="1" applyAlignment="1">
      <alignment vertical="center"/>
    </xf>
    <xf numFmtId="0" fontId="9" fillId="0" borderId="3" xfId="0" applyFont="1" applyBorder="1" applyAlignment="1">
      <alignment vertical="center"/>
    </xf>
    <xf numFmtId="165" fontId="8" fillId="0" borderId="3" xfId="2" applyNumberFormat="1" applyFont="1" applyBorder="1" applyAlignment="1">
      <alignment vertical="center"/>
    </xf>
    <xf numFmtId="0" fontId="8" fillId="0" borderId="3" xfId="0" applyFont="1" applyBorder="1" applyAlignment="1">
      <alignment vertical="center"/>
    </xf>
    <xf numFmtId="43" fontId="2" fillId="0" borderId="0" xfId="0" applyNumberFormat="1" applyFont="1" applyAlignment="1">
      <alignment vertical="center"/>
    </xf>
    <xf numFmtId="0" fontId="7" fillId="0" borderId="3" xfId="0" applyFont="1" applyBorder="1" applyAlignment="1">
      <alignment vertical="center"/>
    </xf>
    <xf numFmtId="165" fontId="7" fillId="0" borderId="3" xfId="2" applyNumberFormat="1" applyFont="1" applyBorder="1" applyAlignment="1">
      <alignment vertical="center"/>
    </xf>
    <xf numFmtId="17" fontId="3" fillId="8" borderId="3" xfId="0" applyNumberFormat="1" applyFont="1" applyFill="1" applyBorder="1" applyAlignment="1">
      <alignment vertical="center"/>
    </xf>
    <xf numFmtId="0" fontId="5" fillId="0" borderId="3" xfId="0" applyFont="1" applyFill="1" applyBorder="1" applyAlignment="1">
      <alignment vertical="center"/>
    </xf>
    <xf numFmtId="0" fontId="5" fillId="8" borderId="3" xfId="0" applyFont="1" applyFill="1" applyBorder="1" applyAlignment="1">
      <alignment vertical="center"/>
    </xf>
    <xf numFmtId="0" fontId="6" fillId="8" borderId="3" xfId="0" applyFont="1" applyFill="1" applyBorder="1" applyAlignment="1">
      <alignment vertical="center"/>
    </xf>
    <xf numFmtId="43" fontId="3" fillId="8" borderId="0" xfId="1" applyFont="1" applyFill="1" applyBorder="1" applyAlignment="1">
      <alignment vertical="center"/>
    </xf>
    <xf numFmtId="164" fontId="1" fillId="8" borderId="3" xfId="1" applyNumberFormat="1" applyFont="1" applyFill="1" applyBorder="1" applyAlignment="1">
      <alignment vertical="center"/>
    </xf>
    <xf numFmtId="9" fontId="8" fillId="0" borderId="0" xfId="2" applyFont="1" applyAlignment="1">
      <alignment vertical="center"/>
    </xf>
    <xf numFmtId="165" fontId="0" fillId="8" borderId="3" xfId="2" applyNumberFormat="1" applyFont="1" applyFill="1" applyBorder="1" applyAlignment="1">
      <alignment vertical="center"/>
    </xf>
    <xf numFmtId="165" fontId="0" fillId="0" borderId="0" xfId="2" applyNumberFormat="1" applyFont="1" applyAlignment="1">
      <alignment vertical="center"/>
    </xf>
    <xf numFmtId="43" fontId="6" fillId="8" borderId="3" xfId="1" applyFont="1" applyFill="1" applyBorder="1" applyAlignment="1">
      <alignment vertical="center"/>
    </xf>
    <xf numFmtId="43" fontId="0" fillId="0" borderId="0" xfId="0" applyNumberFormat="1" applyAlignment="1">
      <alignment vertical="center"/>
    </xf>
    <xf numFmtId="43" fontId="2" fillId="0" borderId="0" xfId="0" applyNumberFormat="1" applyFont="1" applyFill="1" applyAlignment="1">
      <alignment vertical="center"/>
    </xf>
    <xf numFmtId="43" fontId="0" fillId="8" borderId="3" xfId="0" applyNumberFormat="1" applyFill="1" applyBorder="1" applyAlignment="1">
      <alignment vertical="center"/>
    </xf>
    <xf numFmtId="43" fontId="8" fillId="8" borderId="3" xfId="1" applyFont="1" applyFill="1" applyBorder="1" applyAlignment="1">
      <alignment vertical="center"/>
    </xf>
    <xf numFmtId="0" fontId="0" fillId="7" borderId="3" xfId="0" applyFill="1" applyBorder="1" applyAlignment="1">
      <alignment vertical="center"/>
    </xf>
    <xf numFmtId="15" fontId="3" fillId="2" borderId="3" xfId="0" applyNumberFormat="1" applyFont="1" applyFill="1" applyBorder="1" applyAlignment="1">
      <alignment horizontal="center" vertical="center"/>
    </xf>
    <xf numFmtId="43" fontId="5" fillId="0" borderId="3" xfId="1" applyFont="1" applyFill="1" applyBorder="1" applyAlignment="1">
      <alignment vertical="center"/>
    </xf>
    <xf numFmtId="43" fontId="4" fillId="0" borderId="3" xfId="0" applyNumberFormat="1" applyFont="1" applyFill="1" applyBorder="1" applyAlignment="1">
      <alignment vertical="center"/>
    </xf>
    <xf numFmtId="43" fontId="4" fillId="5" borderId="3" xfId="0" applyNumberFormat="1" applyFont="1" applyFill="1" applyBorder="1" applyAlignment="1">
      <alignment vertical="center"/>
    </xf>
    <xf numFmtId="0" fontId="8" fillId="5" borderId="3" xfId="0" applyFont="1" applyFill="1" applyBorder="1" applyAlignment="1">
      <alignment vertical="center"/>
    </xf>
    <xf numFmtId="43" fontId="3" fillId="5" borderId="3" xfId="0" applyNumberFormat="1" applyFont="1" applyFill="1" applyBorder="1" applyAlignment="1">
      <alignment vertical="center"/>
    </xf>
    <xf numFmtId="0" fontId="3" fillId="2" borderId="3" xfId="0" applyFont="1" applyFill="1" applyBorder="1" applyAlignment="1">
      <alignment vertical="center"/>
    </xf>
    <xf numFmtId="0" fontId="0" fillId="2" borderId="3" xfId="0" applyFill="1" applyBorder="1" applyAlignment="1">
      <alignment vertical="center"/>
    </xf>
    <xf numFmtId="43" fontId="3" fillId="2" borderId="3" xfId="1" applyFont="1" applyFill="1" applyBorder="1" applyAlignment="1">
      <alignment vertical="center"/>
    </xf>
    <xf numFmtId="43" fontId="0" fillId="0" borderId="3" xfId="1" applyFont="1" applyBorder="1" applyAlignment="1">
      <alignment vertical="center"/>
    </xf>
    <xf numFmtId="43" fontId="0" fillId="2" borderId="3" xfId="1" applyFont="1" applyFill="1" applyBorder="1" applyAlignment="1">
      <alignment vertical="center"/>
    </xf>
    <xf numFmtId="0" fontId="3" fillId="0" borderId="0" xfId="0" applyFont="1" applyFill="1" applyBorder="1" applyAlignment="1">
      <alignment vertical="center"/>
    </xf>
    <xf numFmtId="0" fontId="8" fillId="0" borderId="3" xfId="0" applyFont="1" applyFill="1" applyBorder="1" applyAlignment="1">
      <alignment vertical="center"/>
    </xf>
    <xf numFmtId="43" fontId="3" fillId="0" borderId="3" xfId="0" applyNumberFormat="1" applyFont="1" applyFill="1" applyBorder="1" applyAlignment="1">
      <alignment vertical="center"/>
    </xf>
    <xf numFmtId="43" fontId="6" fillId="0" borderId="3" xfId="1" applyFont="1" applyBorder="1" applyAlignment="1">
      <alignment vertical="center"/>
    </xf>
    <xf numFmtId="0" fontId="3" fillId="5" borderId="0" xfId="0" applyFont="1" applyFill="1" applyBorder="1" applyAlignment="1">
      <alignment vertical="center"/>
    </xf>
    <xf numFmtId="43" fontId="4" fillId="0" borderId="3" xfId="1" applyFont="1" applyBorder="1" applyAlignment="1">
      <alignment vertical="center"/>
    </xf>
    <xf numFmtId="43" fontId="3" fillId="7" borderId="3" xfId="1" applyFont="1" applyFill="1" applyBorder="1" applyAlignment="1">
      <alignment vertical="center"/>
    </xf>
    <xf numFmtId="43" fontId="0" fillId="7" borderId="3" xfId="1" applyFont="1" applyFill="1" applyBorder="1" applyAlignment="1">
      <alignment vertical="center"/>
    </xf>
    <xf numFmtId="43" fontId="0" fillId="0" borderId="0" xfId="0" applyNumberFormat="1" applyFill="1" applyAlignment="1">
      <alignment vertical="center"/>
    </xf>
    <xf numFmtId="43" fontId="3" fillId="0" borderId="3" xfId="1" applyFont="1" applyFill="1" applyBorder="1" applyAlignment="1">
      <alignment vertical="center"/>
    </xf>
    <xf numFmtId="0" fontId="3" fillId="0" borderId="3" xfId="0" applyFont="1" applyFill="1" applyBorder="1" applyAlignment="1">
      <alignment vertical="center"/>
    </xf>
    <xf numFmtId="43" fontId="14" fillId="8" borderId="3" xfId="1" applyFont="1" applyFill="1" applyBorder="1" applyAlignment="1">
      <alignment vertical="center"/>
    </xf>
    <xf numFmtId="43" fontId="4" fillId="0" borderId="3" xfId="1" applyFont="1" applyFill="1" applyBorder="1" applyAlignment="1">
      <alignment vertical="center"/>
    </xf>
    <xf numFmtId="43" fontId="6" fillId="0" borderId="3" xfId="1" applyFont="1" applyFill="1" applyBorder="1" applyAlignment="1">
      <alignment vertical="center"/>
    </xf>
    <xf numFmtId="43" fontId="0" fillId="0" borderId="0" xfId="1" applyFont="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openxmlformats.org/officeDocument/2006/relationships/externalLink" Target="externalLinks/externalLink37.xml"/><Relationship Id="rId21" Type="http://schemas.openxmlformats.org/officeDocument/2006/relationships/externalLink" Target="externalLinks/externalLink19.xml"/><Relationship Id="rId34" Type="http://schemas.openxmlformats.org/officeDocument/2006/relationships/externalLink" Target="externalLinks/externalLink32.xml"/><Relationship Id="rId42" Type="http://schemas.openxmlformats.org/officeDocument/2006/relationships/externalLink" Target="externalLinks/externalLink40.xml"/><Relationship Id="rId47" Type="http://schemas.openxmlformats.org/officeDocument/2006/relationships/externalLink" Target="externalLinks/externalLink45.xml"/><Relationship Id="rId50" Type="http://schemas.openxmlformats.org/officeDocument/2006/relationships/externalLink" Target="externalLinks/externalLink48.xml"/><Relationship Id="rId55" Type="http://schemas.openxmlformats.org/officeDocument/2006/relationships/externalLink" Target="externalLinks/externalLink53.xml"/><Relationship Id="rId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41" Type="http://schemas.openxmlformats.org/officeDocument/2006/relationships/externalLink" Target="externalLinks/externalLink39.xml"/><Relationship Id="rId54" Type="http://schemas.openxmlformats.org/officeDocument/2006/relationships/externalLink" Target="externalLinks/externalLink5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40" Type="http://schemas.openxmlformats.org/officeDocument/2006/relationships/externalLink" Target="externalLinks/externalLink38.xml"/><Relationship Id="rId45" Type="http://schemas.openxmlformats.org/officeDocument/2006/relationships/externalLink" Target="externalLinks/externalLink43.xml"/><Relationship Id="rId53" Type="http://schemas.openxmlformats.org/officeDocument/2006/relationships/externalLink" Target="externalLinks/externalLink51.xml"/><Relationship Id="rId58"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49" Type="http://schemas.openxmlformats.org/officeDocument/2006/relationships/externalLink" Target="externalLinks/externalLink47.xml"/><Relationship Id="rId57" Type="http://schemas.openxmlformats.org/officeDocument/2006/relationships/externalLink" Target="externalLinks/externalLink55.xml"/><Relationship Id="rId61" Type="http://schemas.openxmlformats.org/officeDocument/2006/relationships/calcChain" Target="calcChain.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4" Type="http://schemas.openxmlformats.org/officeDocument/2006/relationships/externalLink" Target="externalLinks/externalLink42.xml"/><Relationship Id="rId52" Type="http://schemas.openxmlformats.org/officeDocument/2006/relationships/externalLink" Target="externalLinks/externalLink50.xml"/><Relationship Id="rId6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 Id="rId43" Type="http://schemas.openxmlformats.org/officeDocument/2006/relationships/externalLink" Target="externalLinks/externalLink41.xml"/><Relationship Id="rId48" Type="http://schemas.openxmlformats.org/officeDocument/2006/relationships/externalLink" Target="externalLinks/externalLink46.xml"/><Relationship Id="rId56" Type="http://schemas.openxmlformats.org/officeDocument/2006/relationships/externalLink" Target="externalLinks/externalLink54.xml"/><Relationship Id="rId8" Type="http://schemas.openxmlformats.org/officeDocument/2006/relationships/externalLink" Target="externalLinks/externalLink6.xml"/><Relationship Id="rId51" Type="http://schemas.openxmlformats.org/officeDocument/2006/relationships/externalLink" Target="externalLinks/externalLink49.xml"/><Relationship Id="rId3" Type="http://schemas.openxmlformats.org/officeDocument/2006/relationships/externalLink" Target="externalLinks/externalLink1.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externalLink" Target="externalLinks/externalLink36.xml"/><Relationship Id="rId46" Type="http://schemas.openxmlformats.org/officeDocument/2006/relationships/externalLink" Target="externalLinks/externalLink44.xml"/><Relationship Id="rId5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00015~1/AppData/Local/Temp/notes90C43B/BHSL_Model_14June2022.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eyindia-my.sharepoint.com/TEMP/SWE%20Credit%20Rating%20Graph%206_28_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yindia-my.sharepoint.com/Documents%20and%20Settings/admin/Local%20Settings/Temporary%20Internet%20Files/Content.Outlook/FUQIYHBA/15.11.14/My%20Documents/&#23455;&#32318;05-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MAY%2017%202007\GILMAR07\Documents%20and%20Settings\Administrator\Desktop\MISC\SANJAY\GIL\FA06\MAR0306\SJTEMP.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ema\c$\2002-03\Costaudit\allocation\allocatio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yindia-my.sharepoint.com/TEMP/HPCL-A.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yindia-my.sharepoint.com/Documents%20and%20Settings/jitesh/Local%20Settings/Temporary%20Internet%20Files/OLK2/ARCHIVE/Critical%20issues/20-Jan-05/Budget-June04/BGT-Jul-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i-0332\c\KORBA.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eyindia-my.sharepoint.com/Documents%20and%20Settings/sm/Local%20Settings/Temp/wz747a/USERS/TarunS/TANU/sch/jan-dec03/AsstBA2100dec2003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eyindia-my.sharepoint.com/RESEARCH/Chartbook%202003/consumer%20Chtbook%20200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eyindia-my.sharepoint.com/RESEARCH/Chartbook2002/Sent/metals.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B"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eyindia-my.sharepoint.com/RESEARCH/METALS/BloombergKris/steel.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INV_BKG\GENERAL\Bryce\Bogus%20Links\Bogus%20Link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eyindia-my.sharepoint.com/RESEARCH/METALS/BloombergKris/LME%20alu%20inventory.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eyindia-my.sharepoint.com/RESEARCH/METALS/BloombergKris/capgoods%20index.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INV_BKG\PROJECTS\NAPA\Other\M&amp;A%20precedents%20final.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eyindia-my.sharepoint.com/RESEARCH/ENGINEER/valuation%20report/report%20charts%201%20with%20frozen%20PEs.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eyindia-my.sharepoint.com/KORBA.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AsstBA2100Mar200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SANDEEP%20GUPTA\Balance%20Sheets%202005\BSDEC05-Modi%20Mundipharma.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eyindia-my.sharepoint.com/Work/P&amp;L%20BS%20Prj/0405/Proj%20for%20Revised%20Working%20Capitalw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OSHI\MY%20DOCUMENTS\WINDOWS\Desktop\Manoj%20Gandhi\FINDRDEC.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rabhakaran\prabu\unzipped\bsjan02\bsnov01corr.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JOSHI\MY%20DOCUMENTS\WINDOWS\Desktop\Manoj%20Gandhi\WINDOWS\DEPRE.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eyindia-my.sharepoint.com/Users/DIMENSION%20MANAGEMENT/Downloads/draft_ind_as_financials.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eyindia-my.sharepoint.com/personal/raman_chawla_in_ey_com/Documents/Desktop/Projects/BHSL/Model/Cane%20Price%20and%20Stock%20as%20on%2031.08.2021.xlsx"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ackup%20of%20global%20consolidation%20for%20sebi%20-%20mar'03%20option%20II.xlk"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fas10\c\cost\COSTSH\DEC01.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eyindia-my.sharepoint.com/1jz/TrainingTheStreet/Presentations/Valuation/DCF%20&amp;%20LBO/Worksheet%20in%20Master%20Version%20DCF%20&amp;%20LBO%20for%20Fordham%20v2.0"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556-d11\c\TYAGRAJ\DAILY\REP\REP\My%20Documents\daily.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eyindia-my.sharepoint.com/Users/Administrator.Antariksh_work/AppData/Local/Capital%20IQ/Office%20Plug-in/Templates/Estimates/Detailed%20Broker%20Estimate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KIMMCO\DATA\IYER\MIS\98\BP1998\REV-BP98\MIS\97\OPR\10\OPR-OC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A4592B5\&#23455;&#32318;05-T.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B:\WINDOWS\DEPRE.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amerappr-my.sharepoint.com/Sumant%20Aggarwal/Clients/Project%20Concord/Finanacing%20Model/Group%20Financial%20Statement.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eyindia-my.sharepoint.com/Documents%20and%20Settings/jitesh/Local%20Settings/Temporary%20Internet%20Files/OLK2/ARCHIVE/nt/3-3CASH.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10.192.10.7\VNS%20Reports\WINDOWS\TEMP\C.Lotus.Notes.Data\My%20Documents\Balance%20Sheet\Balance%20Sheet\Balance%20Sheet\Balance%20Sheet%2030090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https://eyindia-my.sharepoint.com/WINDOWS/TEMP/ADDITIONS.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A:\My%20Documents\MRN%20REGISTER.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A:\&#26085;&#31243;&#3492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eyindia-my.sharepoint.com/Users/Sushmit.Parwal/Desktop/Office%20work/Lanco/13.06.2016_JLF%20prepartion/Updated%20UC%20model_v_29_v2/BabandhThermal_v29_v2_(b).xlsb"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Y:\CCC\Miscellaneous\Stock%20Take%20310306\Stock%20Reports\K%20M%20Enterprise%20PBPL.xls"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Worksheet%20in%205520%20Loans%20&amp;%20Advances%20Substantive%20Testing"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cffras0003\WINNT\Profiles\laube\Desktop\Monitoring\Monitoring\230500\Basisdaten\H&#246;rmann-NachkalkulationMai-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N:\CCC%20Audit-05\AIL\Accounts\Liability\Creditors\6120%20Creditors%20Analysis%20workbook.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Rina\rina\WINDOWS\TEMP\dhsint1004\1611A%20INTEREST%20ACCRUED%20ON%20LOANS%20AS%20ON%2030%20SEP%202004.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eyindia-my.sharepoint.com/Documents%20and%20Settings/sm/Local%20Settings/Temp/wz747a/Documents%20and%20Settings/admin/Desktop/Pending/Ranbaxy/2006/Limited%20Re"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Q:\VP-FIN-KT\Bud00ph%20(Rs)%20Mid%20review.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ravi\Personal\WINDOWS\TEMP\Shwami\mahesh%20singh.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ravi\Personal\WINDOWS\TEMP\Vivek\Vivek_Cdrive\33.pr's%20MIs\Vivek_Cdrive\04.variance\04_05\Jan.'04\Presentation\01.FE.Analysis.Jan'0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IMMCO\DATA\IYER\MIS\98\BP1998\OLD-BP98\MIS\97\OPR\10\OPR-OC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KCDC04\Groups\My%20Documents\OVERALL\Complex_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NFAC\INFOBASE\DOCSOPEN\PROGS\DOCS\TRANSLIB\0001696.0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yindia-my.sharepoint.com/Documents%20and%20Settings/Saurabh.garg/Local%20Settings/Temporary%20Internet%20Files/Content.Outlook/L8K2511W/Balance%20Sheet%20for%20present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Financial and CF Seg Wise"/>
      <sheetName val="Cover"/>
      <sheetName val="Changes"/>
      <sheetName val="Disclaimer"/>
      <sheetName val="Assumptions"/>
      <sheetName val="P&amp;L"/>
      <sheetName val="Cashflow"/>
      <sheetName val="Balance Sheet"/>
      <sheetName val="Plant-wise details"/>
      <sheetName val="Plant wise cane details"/>
      <sheetName val="Working - Sugar + Cogen"/>
      <sheetName val="Working - Distillery"/>
      <sheetName val="Working - Corporate"/>
      <sheetName val="CD"/>
      <sheetName val="Stock movement"/>
      <sheetName val="Debt Assumptions &amp; working"/>
      <sheetName val="Debt repayment Schedule"/>
      <sheetName val="YTM"/>
      <sheetName val="WC &amp; DP"/>
      <sheetName val="Promoter Loan &amp; Equity workings"/>
      <sheetName val="OCD working"/>
      <sheetName val="Key output &amp; ratios"/>
      <sheetName val="Fixed Asset schedule"/>
      <sheetName val="Tax calc"/>
      <sheetName val="Key Assumptions"/>
      <sheetName val="CMA"/>
      <sheetName val="Trend in past prices"/>
    </sheetNames>
    <sheetDataSet>
      <sheetData sheetId="0"/>
      <sheetData sheetId="1"/>
      <sheetData sheetId="2"/>
      <sheetData sheetId="3"/>
      <sheetData sheetId="4">
        <row r="109">
          <cell r="E109">
            <v>23.14</v>
          </cell>
          <cell r="F109">
            <v>22.5</v>
          </cell>
          <cell r="G109">
            <v>23.15</v>
          </cell>
          <cell r="H109">
            <v>22.12281777321169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Notes"/>
      <sheetName val="ImportHistory"/>
      <sheetName val="Data"/>
      <sheetName val="Cover"/>
      <sheetName val="Fin Perf "/>
      <sheetName val="SO Credit level 7 5 yr "/>
      <sheetName val="SO Credit level 7 10yr"/>
      <sheetName val="SO Credit level 7 20yr "/>
      <sheetName val="SO Credit level 8 5 yr"/>
      <sheetName val="SO Credit level 8 10yr"/>
      <sheetName val="SO Credit level 8 20yr"/>
      <sheetName val="Total Company ratio"/>
      <sheetName val="Total Company Income"/>
      <sheetName val="Total Comapny BS CF"/>
      <sheetName val="Total Comapny coverage ratio "/>
      <sheetName val="SO Credit level 4"/>
      <sheetName val="SO Credit level 5"/>
      <sheetName val="FINANCIALS"/>
      <sheetName val="Discounted Cash Flow Model"/>
      <sheetName val="Main"/>
      <sheetName val="CSH"/>
      <sheetName val="Advances"/>
      <sheetName val="O-1 (277)"/>
      <sheetName val="O-1 (521)"/>
      <sheetName val="O-1 (626) "/>
      <sheetName val="BEV"/>
      <sheetName val="List"/>
      <sheetName val="entity"/>
      <sheetName val="Sheet1"/>
      <sheetName val="IRR"/>
      <sheetName val="Fin_Perf_"/>
      <sheetName val="Multiples"/>
      <sheetName val="Lists"/>
      <sheetName val="Regional Simple Averages"/>
      <sheetName val="ERPs by country"/>
      <sheetName val="Picklist"/>
      <sheetName val="Lookups"/>
      <sheetName val="Legend"/>
      <sheetName val="List of TPEs"/>
      <sheetName val="EX I"/>
      <sheetName val="(BVI) IS"/>
      <sheetName val="4A Unit Costs"/>
      <sheetName val="CFL"/>
      <sheetName val="iAssumptions"/>
      <sheetName val="A"/>
      <sheetName val="Expense Categories"/>
      <sheetName val="Dropdown list"/>
      <sheetName val=""/>
      <sheetName val="VendorList"/>
      <sheetName val="soc1"/>
      <sheetName val="FAS 5 "/>
      <sheetName val="Planned 2005 Spend Analysis-All"/>
      <sheetName val="SWE Credit Rating Graph 6_28_00"/>
      <sheetName val="state"/>
      <sheetName val="FX"/>
      <sheetName val="1999 BUDGET"/>
      <sheetName val="GrFour"/>
      <sheetName val="Calc"/>
      <sheetName val="MOne"/>
      <sheetName val="MTwo"/>
      <sheetName val="KOne"/>
      <sheetName val="GoSeven"/>
      <sheetName val="GrThree"/>
      <sheetName val="HTwo"/>
      <sheetName val="JOne"/>
      <sheetName val="JTwo"/>
      <sheetName val="HOne"/>
      <sheetName val="GoEight"/>
      <sheetName val="Iowa Source Data"/>
      <sheetName val="EnergyPricing"/>
      <sheetName val="Depreciation"/>
      <sheetName val="Hyperion TB"/>
      <sheetName val="SO_Credit_level_7_5_yr_"/>
      <sheetName val="SO_Credit_level_7_10yr"/>
      <sheetName val="SO_Credit_level_7_20yr_"/>
      <sheetName val="SO_Credit_level_8_5_yr"/>
      <sheetName val="SO_Credit_level_8_10yr"/>
      <sheetName val="SO_Credit_level_8_20yr"/>
      <sheetName val="Total_Company_ratio"/>
      <sheetName val="Total_Company_Income"/>
      <sheetName val="Total_Comapny_BS_CF"/>
      <sheetName val="Total_Comapny_coverage_ratio_"/>
      <sheetName val="SO_Credit_level_4"/>
      <sheetName val="SO_Credit_level_5"/>
      <sheetName val="Discounted_Cash_Flow_Model"/>
      <sheetName val="O-1_(277)"/>
      <sheetName val="O-1_(521)"/>
      <sheetName val="O-1_(626)_"/>
      <sheetName val="Case 1B - 1"/>
      <sheetName val="Data Beta"/>
      <sheetName val="Support"/>
      <sheetName val="LE List"/>
      <sheetName val="Fin_Perf_1"/>
      <sheetName val="SO_Credit_level_7_5_yr_1"/>
      <sheetName val="SO_Credit_level_7_10yr1"/>
      <sheetName val="SO_Credit_level_7_20yr_1"/>
      <sheetName val="SO_Credit_level_8_5_yr1"/>
      <sheetName val="SO_Credit_level_8_10yr1"/>
      <sheetName val="SO_Credit_level_8_20yr1"/>
      <sheetName val="Total_Company_ratio1"/>
      <sheetName val="Total_Company_Income1"/>
      <sheetName val="Total_Comapny_BS_CF1"/>
      <sheetName val="Total_Comapny_coverage_ratio_1"/>
      <sheetName val="SO_Credit_level_41"/>
      <sheetName val="SO_Credit_level_51"/>
      <sheetName val="Discounted_Cash_Flow_Model1"/>
      <sheetName val="O-1_(277)1"/>
      <sheetName val="O-1_(521)1"/>
      <sheetName val="O-1_(626)_1"/>
      <sheetName val="Regional_Simple_Averages"/>
      <sheetName val="ERPs_by_country"/>
      <sheetName val="List_of_TPEs"/>
      <sheetName val="Data_Beta"/>
      <sheetName val="EX_I"/>
      <sheetName val="4A_Unit_Costs"/>
      <sheetName val="Stock"/>
      <sheetName val="T_ANAG_PDC_IT"/>
      <sheetName val="T_HYP_SOC"/>
      <sheetName val="X_PROD_OUT_RIEP"/>
      <sheetName val="Summary"/>
      <sheetName val="Dimens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損益分岐点"/>
      <sheetName val="laroux"/>
      <sheetName val="経常利益"/>
      <sheetName val="工場別損益"/>
      <sheetName val="差異分析"/>
      <sheetName val="Sheet1"/>
      <sheetName val="損益概要"/>
      <sheetName val="損益計算書"/>
      <sheetName val="合理化"/>
      <sheetName val="要員"/>
      <sheetName val="AC日程"/>
      <sheetName val="detail"/>
      <sheetName val="実績05-T"/>
      <sheetName val="mnsht"/>
      <sheetName val="manpwr"/>
      <sheetName val="pnl"/>
      <sheetName val="pnl dtl"/>
      <sheetName val="マネプロ管理表 -2"/>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Stocks"/>
      <sheetName val="Process Stocks MANUAL FEED"/>
      <sheetName val="PPSTALLY(U)"/>
      <sheetName val="ALLOC-1"/>
      <sheetName val="ALLOC-2"/>
      <sheetName val="ALLOC-3"/>
      <sheetName val="ALLOC-4"/>
      <sheetName val="ALLOC-5"/>
      <sheetName val="ALLOC-6"/>
      <sheetName val="ALLOC-7"/>
      <sheetName val="ALLOC-8"/>
      <sheetName val="ALLOC-9"/>
      <sheetName val="ALLOC-10"/>
      <sheetName val="ALLOC-11"/>
      <sheetName val="ALLOC-12"/>
      <sheetName val="ALL11"/>
      <sheetName val="Dull &amp; Dye"/>
      <sheetName val="TEMP"/>
      <sheetName val="packing mat"/>
      <sheetName val="PACKMAT"/>
      <sheetName val="PPALLOC-"/>
      <sheetName val="Compilation"/>
      <sheetName val="Breakup(Grand)"/>
      <sheetName val="PPSTALLY"/>
    </sheetNames>
    <sheetDataSet>
      <sheetData sheetId="0"/>
      <sheetData sheetId="1"/>
      <sheetData sheetId="2"/>
      <sheetData sheetId="3"/>
      <sheetData sheetId="4"/>
      <sheetData sheetId="5">
        <row r="59">
          <cell r="B59">
            <v>15591357</v>
          </cell>
          <cell r="C59">
            <v>935962645</v>
          </cell>
          <cell r="D59">
            <v>45708</v>
          </cell>
          <cell r="E59">
            <v>94545</v>
          </cell>
          <cell r="F59">
            <v>140253</v>
          </cell>
          <cell r="G59">
            <v>13595</v>
          </cell>
          <cell r="H59">
            <v>46143</v>
          </cell>
          <cell r="I59">
            <v>59738</v>
          </cell>
          <cell r="J59">
            <v>20131</v>
          </cell>
          <cell r="K59">
            <v>17916</v>
          </cell>
          <cell r="L59">
            <v>38047</v>
          </cell>
          <cell r="M59">
            <v>946</v>
          </cell>
          <cell r="N59">
            <v>1249</v>
          </cell>
          <cell r="O59">
            <v>2195</v>
          </cell>
          <cell r="P59">
            <v>18385</v>
          </cell>
          <cell r="Q59">
            <v>5849</v>
          </cell>
          <cell r="R59">
            <v>24234</v>
          </cell>
          <cell r="S59">
            <v>16514</v>
          </cell>
          <cell r="T59">
            <v>21837</v>
          </cell>
          <cell r="U59">
            <v>38351</v>
          </cell>
          <cell r="V59">
            <v>310825</v>
          </cell>
          <cell r="W59">
            <v>195199</v>
          </cell>
          <cell r="X59">
            <v>195199</v>
          </cell>
          <cell r="Y59">
            <v>808842</v>
          </cell>
          <cell r="Z59">
            <v>728374</v>
          </cell>
          <cell r="AA59">
            <v>1537216</v>
          </cell>
          <cell r="AB59">
            <v>404430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nsitivity"/>
      <sheetName val="GRM-Vizaj"/>
      <sheetName val="GRM-Mumbai"/>
      <sheetName val="mktg margin"/>
      <sheetName val="margin summary"/>
      <sheetName val="Simply speaking"/>
      <sheetName val="EVA new"/>
      <sheetName val="DCF"/>
      <sheetName val="PL"/>
      <sheetName val="DCF EVA"/>
      <sheetName val="BS"/>
      <sheetName val="WACC new"/>
      <sheetName val="Flashnote"/>
      <sheetName val="Report"/>
      <sheetName val="Assumptions"/>
      <sheetName val="MN"/>
      <sheetName val="zxdfhb"/>
      <sheetName val="Page1"/>
      <sheetName val="Page2"/>
      <sheetName val="test"/>
      <sheetName val="Interest &amp; other income"/>
      <sheetName val="Depri &amp; tax"/>
      <sheetName val="Forecasts new"/>
      <sheetName val="Charts"/>
      <sheetName val="Capex"/>
      <sheetName val="mkt margin"/>
      <sheetName val="Ref-Mumbai"/>
      <sheetName val="Ref-Vishak"/>
      <sheetName val="EVA"/>
      <sheetName val="Valuations - DCF"/>
      <sheetName val="Projects"/>
      <sheetName val="intrim"/>
      <sheetName val="Pipeli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row r="60">
          <cell r="B60">
            <v>42.861093877254461</v>
          </cell>
          <cell r="C60">
            <v>53.859146911411088</v>
          </cell>
          <cell r="D60">
            <v>78.513988268082116</v>
          </cell>
          <cell r="E60">
            <v>79.715795045289141</v>
          </cell>
          <cell r="F60">
            <v>86.304959938412651</v>
          </cell>
          <cell r="G60">
            <v>121.52247255671978</v>
          </cell>
        </row>
        <row r="61">
          <cell r="B61">
            <v>114.66666666666667</v>
          </cell>
          <cell r="C61">
            <v>178</v>
          </cell>
          <cell r="D61">
            <v>286.66666666666669</v>
          </cell>
          <cell r="E61">
            <v>214</v>
          </cell>
          <cell r="F61">
            <v>236.66666666666666</v>
          </cell>
          <cell r="G61">
            <v>302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AJOR"/>
      <sheetName val="OTHER"/>
      <sheetName val="EPL"/>
      <sheetName val="TBA"/>
      <sheetName val="Annexure 4 (PUC)"/>
      <sheetName val="Annexure 5 (FIM)"/>
      <sheetName val="Sheet2"/>
      <sheetName val="Annexure 6 (Proc.)"/>
      <sheetName val="ISBL (2)"/>
      <sheetName val="DETAILS-ACCOUNTS"/>
      <sheetName val="ISBL-ACCOUNTS"/>
      <sheetName val="OSBL-ACCOUNTS"/>
      <sheetName val="PGW-ACCOUNTS"/>
      <sheetName val="EW-ACCOUNTS"/>
      <sheetName val="FREE-ACCOUNTS"/>
      <sheetName val="COMP-ACCOUNTS"/>
      <sheetName val="TOWNSHIP-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bu biiling"/>
      <sheetName val="pac.1"/>
      <sheetName val="pac-ii"/>
      <sheetName val="dn singh"/>
      <sheetName val="excise refund"/>
      <sheetName val="excise-i"/>
      <sheetName val="excise-ii"/>
      <sheetName val="excise.iii"/>
      <sheetName val="dn singh-i"/>
      <sheetName val="erection bill"/>
      <sheetName val="Sheet19"/>
      <sheetName val="Sheet3"/>
      <sheetName val="mspares-bm"/>
      <sheetName val="star"/>
      <sheetName val="buget-i"/>
      <sheetName val="Sheet24"/>
      <sheetName val="erection-p"/>
      <sheetName val="list bm 1.4.99"/>
      <sheetName val="bbu.valve"/>
      <sheetName val="Sheet2"/>
      <sheetName val="Sheet28"/>
      <sheetName val="excise_i"/>
      <sheetName val="Advance"/>
      <sheetName val="Freight"/>
      <sheetName val="INFLOW _ OUTFLO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 jan to mar"/>
      <sheetName val="add apr to dec"/>
      <sheetName val="add apr to dec I Tax"/>
      <sheetName val="add jan to dec"/>
      <sheetName val="YTD"/>
      <sheetName val="SUMMARY"/>
      <sheetName val="tfr out"/>
      <sheetName val="tfr in"/>
    </sheetNames>
    <sheetDataSet>
      <sheetData sheetId="0" refreshError="1"/>
      <sheetData sheetId="1" refreshError="1"/>
      <sheetData sheetId="2" refreshError="1"/>
      <sheetData sheetId="3" refreshError="1"/>
      <sheetData sheetId="4" refreshError="1">
        <row r="198">
          <cell r="C198" t="str">
            <v>Air Conditioner</v>
          </cell>
          <cell r="D198">
            <v>1</v>
          </cell>
          <cell r="E198">
            <v>33390</v>
          </cell>
          <cell r="F198">
            <v>21450</v>
          </cell>
          <cell r="K198">
            <v>21450</v>
          </cell>
          <cell r="L198">
            <v>12795.87</v>
          </cell>
          <cell r="M198">
            <v>1105</v>
          </cell>
          <cell r="Q198">
            <v>13900.87</v>
          </cell>
          <cell r="R198">
            <v>8654.1299999999992</v>
          </cell>
          <cell r="S198">
            <v>7549.1299999999992</v>
          </cell>
        </row>
        <row r="199">
          <cell r="C199" t="str">
            <v>Air Conditioner 1.5 TON</v>
          </cell>
          <cell r="D199">
            <v>1</v>
          </cell>
          <cell r="E199">
            <v>33695</v>
          </cell>
          <cell r="F199">
            <v>21950</v>
          </cell>
          <cell r="K199">
            <v>21950</v>
          </cell>
          <cell r="L199">
            <v>12152.122500000001</v>
          </cell>
          <cell r="M199">
            <v>1130</v>
          </cell>
          <cell r="Q199">
            <v>13282.122500000001</v>
          </cell>
          <cell r="R199">
            <v>9797.8774999999987</v>
          </cell>
          <cell r="S199">
            <v>8667.8774999999987</v>
          </cell>
        </row>
        <row r="200">
          <cell r="C200" t="str">
            <v>Air Conditioner 1.5 TON</v>
          </cell>
          <cell r="D200">
            <v>1</v>
          </cell>
          <cell r="E200">
            <v>33635</v>
          </cell>
          <cell r="F200">
            <v>25300</v>
          </cell>
          <cell r="K200">
            <v>25300</v>
          </cell>
          <cell r="L200">
            <v>14223.872500000001</v>
          </cell>
          <cell r="M200">
            <v>1303</v>
          </cell>
          <cell r="Q200">
            <v>15526.872500000001</v>
          </cell>
          <cell r="R200">
            <v>11076.127499999999</v>
          </cell>
          <cell r="S200">
            <v>9773.1274999999987</v>
          </cell>
        </row>
        <row r="201">
          <cell r="C201" t="str">
            <v>Air Conditioner 1.5 TON</v>
          </cell>
          <cell r="E201">
            <v>33086</v>
          </cell>
          <cell r="F201">
            <v>22300</v>
          </cell>
          <cell r="K201">
            <v>22300</v>
          </cell>
          <cell r="L201">
            <v>14259.907500000001</v>
          </cell>
          <cell r="M201">
            <v>1148</v>
          </cell>
          <cell r="Q201">
            <v>15407.907500000001</v>
          </cell>
          <cell r="R201">
            <v>8040.0924999999988</v>
          </cell>
          <cell r="S201">
            <v>6892.0924999999988</v>
          </cell>
        </row>
        <row r="202">
          <cell r="C202" t="str">
            <v>Air Conditioner &amp; Stablizer</v>
          </cell>
          <cell r="D202" t="str">
            <v>1+1</v>
          </cell>
          <cell r="E202">
            <v>33055</v>
          </cell>
          <cell r="F202">
            <v>19550</v>
          </cell>
          <cell r="K202">
            <v>19550</v>
          </cell>
          <cell r="L202">
            <v>12585.362499999999</v>
          </cell>
          <cell r="M202">
            <v>1007</v>
          </cell>
          <cell r="Q202">
            <v>13592.362499999999</v>
          </cell>
          <cell r="R202">
            <v>6964.6375000000007</v>
          </cell>
          <cell r="S202">
            <v>5957.6375000000007</v>
          </cell>
        </row>
        <row r="203">
          <cell r="C203" t="str">
            <v>Air Conditioner &amp; Stablizer</v>
          </cell>
          <cell r="D203" t="str">
            <v>1+1</v>
          </cell>
          <cell r="E203">
            <v>32660</v>
          </cell>
          <cell r="F203">
            <v>17900</v>
          </cell>
          <cell r="K203">
            <v>17900</v>
          </cell>
          <cell r="L203">
            <v>12521.797500000001</v>
          </cell>
          <cell r="M203">
            <v>922</v>
          </cell>
          <cell r="Q203">
            <v>13443.797500000001</v>
          </cell>
          <cell r="R203">
            <v>5378.2024999999994</v>
          </cell>
          <cell r="S203">
            <v>4456.2024999999994</v>
          </cell>
        </row>
        <row r="204">
          <cell r="C204" t="str">
            <v>Air Conditioner &amp; Stablizer</v>
          </cell>
          <cell r="D204" t="str">
            <v>1+1</v>
          </cell>
          <cell r="E204">
            <v>32660</v>
          </cell>
          <cell r="F204">
            <v>19100</v>
          </cell>
          <cell r="K204">
            <v>19100</v>
          </cell>
          <cell r="L204">
            <v>13361.247499999999</v>
          </cell>
          <cell r="M204">
            <v>984</v>
          </cell>
          <cell r="Q204">
            <v>14345.247499999999</v>
          </cell>
          <cell r="R204">
            <v>5738.7525000000005</v>
          </cell>
          <cell r="S204">
            <v>4754.7525000000005</v>
          </cell>
        </row>
        <row r="205">
          <cell r="C205" t="str">
            <v>Air Conditioner (CPD)</v>
          </cell>
          <cell r="F205">
            <v>4950</v>
          </cell>
          <cell r="K205">
            <v>4950</v>
          </cell>
          <cell r="L205">
            <v>4949.9975000000004</v>
          </cell>
          <cell r="Q205">
            <v>4949.9975000000004</v>
          </cell>
          <cell r="R205">
            <v>2.4999999995998223E-3</v>
          </cell>
          <cell r="S205">
            <v>2.4999999995998223E-3</v>
          </cell>
        </row>
        <row r="206">
          <cell r="C206" t="str">
            <v>Air Conditioner (CURADIA)</v>
          </cell>
          <cell r="D206">
            <v>1</v>
          </cell>
          <cell r="E206">
            <v>1986</v>
          </cell>
          <cell r="F206">
            <v>15180</v>
          </cell>
          <cell r="K206">
            <v>15180</v>
          </cell>
          <cell r="L206">
            <v>13329.547500000001</v>
          </cell>
          <cell r="M206">
            <v>782</v>
          </cell>
          <cell r="Q206">
            <v>14111.547500000001</v>
          </cell>
          <cell r="R206">
            <v>1850.4524999999994</v>
          </cell>
          <cell r="S206">
            <v>1068.4524999999994</v>
          </cell>
        </row>
        <row r="207">
          <cell r="C207" t="str">
            <v>A.C. Stablizer</v>
          </cell>
          <cell r="D207">
            <v>1</v>
          </cell>
          <cell r="E207">
            <v>33664</v>
          </cell>
          <cell r="F207">
            <v>1800</v>
          </cell>
          <cell r="K207">
            <v>1800</v>
          </cell>
          <cell r="L207">
            <v>1004.255</v>
          </cell>
          <cell r="M207">
            <v>93</v>
          </cell>
          <cell r="Q207">
            <v>1097.2550000000001</v>
          </cell>
          <cell r="R207">
            <v>795.745</v>
          </cell>
          <cell r="S207">
            <v>702.74499999999989</v>
          </cell>
        </row>
        <row r="208">
          <cell r="C208" t="str">
            <v>A.C. Stablizer</v>
          </cell>
          <cell r="D208">
            <v>1</v>
          </cell>
          <cell r="E208">
            <v>33390</v>
          </cell>
          <cell r="F208">
            <v>2000</v>
          </cell>
          <cell r="K208">
            <v>2000</v>
          </cell>
          <cell r="L208">
            <v>1193.08</v>
          </cell>
          <cell r="M208">
            <v>103</v>
          </cell>
          <cell r="Q208">
            <v>1296.08</v>
          </cell>
          <cell r="R208">
            <v>806.92000000000007</v>
          </cell>
          <cell r="S208">
            <v>703.92000000000007</v>
          </cell>
        </row>
        <row r="209">
          <cell r="C209" t="str">
            <v>A.C. Stablizer (CURADIA)</v>
          </cell>
          <cell r="D209">
            <v>1</v>
          </cell>
          <cell r="E209">
            <v>1986</v>
          </cell>
          <cell r="F209">
            <v>1281</v>
          </cell>
          <cell r="K209">
            <v>1281</v>
          </cell>
          <cell r="L209">
            <v>1124.8275000000001</v>
          </cell>
          <cell r="M209">
            <v>66</v>
          </cell>
          <cell r="Q209">
            <v>1190.8275000000001</v>
          </cell>
          <cell r="R209">
            <v>156.1724999999999</v>
          </cell>
          <cell r="S209">
            <v>90.1724999999999</v>
          </cell>
        </row>
        <row r="210">
          <cell r="C210" t="str">
            <v>A.C. Stablizer</v>
          </cell>
          <cell r="D210">
            <v>1</v>
          </cell>
          <cell r="E210">
            <v>34366</v>
          </cell>
          <cell r="F210">
            <v>2000</v>
          </cell>
          <cell r="K210">
            <v>2000</v>
          </cell>
          <cell r="L210">
            <v>2000</v>
          </cell>
          <cell r="Q210">
            <v>2000</v>
          </cell>
          <cell r="R210">
            <v>0</v>
          </cell>
          <cell r="S210">
            <v>0</v>
          </cell>
        </row>
        <row r="211">
          <cell r="C211" t="str">
            <v>Cooler</v>
          </cell>
          <cell r="D211">
            <v>1</v>
          </cell>
          <cell r="E211">
            <v>33420</v>
          </cell>
          <cell r="F211">
            <v>4500</v>
          </cell>
          <cell r="K211">
            <v>4500</v>
          </cell>
          <cell r="L211">
            <v>2665.1224999999999</v>
          </cell>
          <cell r="M211">
            <v>232</v>
          </cell>
          <cell r="Q211">
            <v>2897.1224999999999</v>
          </cell>
          <cell r="R211">
            <v>1834.8775000000001</v>
          </cell>
          <cell r="S211">
            <v>1602.8775000000001</v>
          </cell>
        </row>
        <row r="212">
          <cell r="C212" t="str">
            <v>Desert Cooler</v>
          </cell>
          <cell r="D212">
            <v>1</v>
          </cell>
          <cell r="E212">
            <v>33390</v>
          </cell>
          <cell r="F212">
            <v>6600</v>
          </cell>
          <cell r="K212">
            <v>6600</v>
          </cell>
          <cell r="L212">
            <v>3937.1750000000002</v>
          </cell>
          <cell r="M212">
            <v>340</v>
          </cell>
          <cell r="Q212">
            <v>4277.1750000000002</v>
          </cell>
          <cell r="R212">
            <v>2662.8249999999998</v>
          </cell>
          <cell r="S212">
            <v>2322.8249999999998</v>
          </cell>
        </row>
        <row r="213">
          <cell r="C213" t="str">
            <v>1.5 TONNE A.C. WITH STABILISER</v>
          </cell>
          <cell r="D213">
            <v>1</v>
          </cell>
          <cell r="E213">
            <v>1990</v>
          </cell>
          <cell r="F213">
            <v>19550</v>
          </cell>
          <cell r="K213">
            <v>19550</v>
          </cell>
          <cell r="L213">
            <v>12753.172500000001</v>
          </cell>
          <cell r="M213">
            <v>1007</v>
          </cell>
          <cell r="Q213">
            <v>13760.172500000001</v>
          </cell>
          <cell r="R213">
            <v>6796.8274999999994</v>
          </cell>
          <cell r="S213">
            <v>5789.8274999999994</v>
          </cell>
        </row>
        <row r="214">
          <cell r="C214" t="str">
            <v>1.5 TONNE A.C. WITH STABILISER</v>
          </cell>
          <cell r="D214">
            <v>1</v>
          </cell>
          <cell r="E214">
            <v>1991</v>
          </cell>
          <cell r="F214">
            <v>21300</v>
          </cell>
          <cell r="K214">
            <v>21300</v>
          </cell>
          <cell r="L214">
            <v>12706.342500000001</v>
          </cell>
          <cell r="M214">
            <v>1097</v>
          </cell>
          <cell r="Q214">
            <v>13803.342500000001</v>
          </cell>
          <cell r="R214">
            <v>8593.6574999999993</v>
          </cell>
          <cell r="S214">
            <v>7496.6574999999993</v>
          </cell>
        </row>
        <row r="215">
          <cell r="C215" t="str">
            <v>1.5 TONNE A.C. WITH STABILISER</v>
          </cell>
          <cell r="D215">
            <v>1</v>
          </cell>
          <cell r="E215">
            <v>1992</v>
          </cell>
          <cell r="F215">
            <v>26550</v>
          </cell>
          <cell r="K215">
            <v>26550</v>
          </cell>
          <cell r="L215">
            <v>14584.8575</v>
          </cell>
          <cell r="M215">
            <v>1367</v>
          </cell>
          <cell r="Q215">
            <v>15951.8575</v>
          </cell>
          <cell r="R215">
            <v>11965.1425</v>
          </cell>
          <cell r="S215">
            <v>10598.1425</v>
          </cell>
        </row>
        <row r="216">
          <cell r="C216" t="str">
            <v>AIR CONDITIONER</v>
          </cell>
          <cell r="D216">
            <v>9</v>
          </cell>
          <cell r="E216" t="str">
            <v>31.07.86</v>
          </cell>
          <cell r="F216">
            <v>130680</v>
          </cell>
          <cell r="K216">
            <v>130680</v>
          </cell>
          <cell r="L216">
            <v>114750.10730769232</v>
          </cell>
          <cell r="M216">
            <v>6730</v>
          </cell>
          <cell r="Q216">
            <v>121480.10730769232</v>
          </cell>
          <cell r="R216">
            <v>15929.89269230768</v>
          </cell>
          <cell r="S216">
            <v>9199.8926923076797</v>
          </cell>
        </row>
        <row r="217">
          <cell r="C217" t="str">
            <v>VOLTAGE STABILIZER</v>
          </cell>
          <cell r="D217">
            <v>9</v>
          </cell>
          <cell r="E217" t="str">
            <v>31.07.86</v>
          </cell>
          <cell r="F217">
            <v>10051.997692307692</v>
          </cell>
          <cell r="K217">
            <v>10051.997692307692</v>
          </cell>
          <cell r="L217">
            <v>8826.8988461538465</v>
          </cell>
          <cell r="M217">
            <v>518</v>
          </cell>
          <cell r="Q217">
            <v>9344.8988461538465</v>
          </cell>
          <cell r="R217">
            <v>1225.0988461538454</v>
          </cell>
          <cell r="S217">
            <v>707.09884615384544</v>
          </cell>
        </row>
        <row r="218">
          <cell r="C218" t="str">
            <v>INSTALATION COST</v>
          </cell>
          <cell r="E218" t="str">
            <v>31.07.86</v>
          </cell>
          <cell r="F218">
            <v>3900</v>
          </cell>
          <cell r="K218">
            <v>3900</v>
          </cell>
          <cell r="L218">
            <v>3424.5874999999996</v>
          </cell>
          <cell r="M218">
            <v>201</v>
          </cell>
          <cell r="Q218">
            <v>3625.5874999999996</v>
          </cell>
          <cell r="R218">
            <v>475.41250000000036</v>
          </cell>
          <cell r="S218">
            <v>274.41250000000036</v>
          </cell>
        </row>
        <row r="219">
          <cell r="C219" t="str">
            <v>WATER COOLER</v>
          </cell>
          <cell r="D219">
            <v>1</v>
          </cell>
          <cell r="E219" t="str">
            <v>31.12.86</v>
          </cell>
          <cell r="F219">
            <v>8848.4</v>
          </cell>
          <cell r="K219">
            <v>8848.4</v>
          </cell>
          <cell r="L219">
            <v>7769.7601000000004</v>
          </cell>
          <cell r="M219">
            <v>455.99</v>
          </cell>
          <cell r="Q219">
            <v>8225.7501000000011</v>
          </cell>
          <cell r="R219">
            <v>1078.6398999999992</v>
          </cell>
          <cell r="S219">
            <v>622.64989999999852</v>
          </cell>
        </row>
        <row r="220">
          <cell r="C220" t="str">
            <v>A.C. Stablizer</v>
          </cell>
          <cell r="D220">
            <v>1</v>
          </cell>
          <cell r="F220">
            <v>1425.26</v>
          </cell>
          <cell r="K220">
            <v>1425.26</v>
          </cell>
          <cell r="L220">
            <v>1425.25</v>
          </cell>
          <cell r="Q220">
            <v>1425.25</v>
          </cell>
          <cell r="R220">
            <v>9.9999999999909051E-3</v>
          </cell>
          <cell r="S220">
            <v>9.9999999999909051E-3</v>
          </cell>
        </row>
        <row r="222">
          <cell r="C222" t="str">
            <v>GODREJ REFRIGERATOR</v>
          </cell>
          <cell r="D222">
            <v>1</v>
          </cell>
          <cell r="E222" t="str">
            <v>31.12.82</v>
          </cell>
          <cell r="F222">
            <v>7250</v>
          </cell>
          <cell r="K222">
            <v>7250</v>
          </cell>
          <cell r="L222">
            <v>7249</v>
          </cell>
          <cell r="M222">
            <v>1</v>
          </cell>
          <cell r="Q222">
            <v>7250</v>
          </cell>
          <cell r="R222">
            <v>1</v>
          </cell>
          <cell r="S222">
            <v>0</v>
          </cell>
        </row>
        <row r="223">
          <cell r="C223" t="str">
            <v>75SE-WATER COOLER</v>
          </cell>
          <cell r="D223">
            <v>1</v>
          </cell>
          <cell r="E223" t="str">
            <v>27.03.92</v>
          </cell>
          <cell r="F223">
            <v>11279</v>
          </cell>
          <cell r="K223">
            <v>11279</v>
          </cell>
          <cell r="L223">
            <v>6293</v>
          </cell>
          <cell r="M223">
            <v>581</v>
          </cell>
          <cell r="Q223">
            <v>6874</v>
          </cell>
          <cell r="R223">
            <v>4986</v>
          </cell>
          <cell r="S223">
            <v>4405</v>
          </cell>
        </row>
        <row r="224">
          <cell r="C224" t="str">
            <v>75SE-WATER COOLER</v>
          </cell>
          <cell r="D224">
            <v>1</v>
          </cell>
          <cell r="E224" t="str">
            <v>20.11.87</v>
          </cell>
          <cell r="F224">
            <v>8481.2000000000007</v>
          </cell>
          <cell r="K224">
            <v>8481.2000000000007</v>
          </cell>
          <cell r="L224">
            <v>6672.7</v>
          </cell>
          <cell r="M224">
            <v>437</v>
          </cell>
          <cell r="Q224">
            <v>7109.7</v>
          </cell>
          <cell r="R224">
            <v>1808.5000000000009</v>
          </cell>
          <cell r="S224">
            <v>1371.5000000000009</v>
          </cell>
        </row>
        <row r="225">
          <cell r="C225" t="str">
            <v>REFRI-HRD FUR-RSM-STC</v>
          </cell>
          <cell r="D225">
            <v>1</v>
          </cell>
          <cell r="E225" t="str">
            <v>07.08.91</v>
          </cell>
          <cell r="F225">
            <v>10000</v>
          </cell>
          <cell r="K225">
            <v>10000</v>
          </cell>
          <cell r="L225">
            <v>5922.25</v>
          </cell>
          <cell r="M225">
            <v>515</v>
          </cell>
          <cell r="Q225">
            <v>6437.25</v>
          </cell>
          <cell r="R225">
            <v>4077.75</v>
          </cell>
          <cell r="S225">
            <v>3562.75</v>
          </cell>
        </row>
        <row r="226">
          <cell r="C226" t="str">
            <v>1.5 TON.AIR CON</v>
          </cell>
          <cell r="D226">
            <v>2</v>
          </cell>
          <cell r="E226" t="str">
            <v>31.02.82</v>
          </cell>
          <cell r="F226">
            <v>6930</v>
          </cell>
          <cell r="K226">
            <v>6930</v>
          </cell>
          <cell r="L226">
            <v>6929</v>
          </cell>
          <cell r="M226">
            <v>1</v>
          </cell>
          <cell r="Q226">
            <v>6930</v>
          </cell>
          <cell r="R226">
            <v>1</v>
          </cell>
          <cell r="S226">
            <v>0</v>
          </cell>
        </row>
        <row r="227">
          <cell r="C227" t="str">
            <v>1.5 TON.AIR CON</v>
          </cell>
          <cell r="D227">
            <v>2</v>
          </cell>
          <cell r="E227" t="str">
            <v>18.05.88</v>
          </cell>
          <cell r="F227">
            <v>44621</v>
          </cell>
          <cell r="K227">
            <v>44621</v>
          </cell>
          <cell r="L227">
            <v>32835.4</v>
          </cell>
          <cell r="M227">
            <v>2298</v>
          </cell>
          <cell r="Q227">
            <v>35133.4</v>
          </cell>
          <cell r="R227">
            <v>11785.599999999999</v>
          </cell>
          <cell r="S227">
            <v>9487.5999999999985</v>
          </cell>
        </row>
        <row r="228">
          <cell r="C228" t="str">
            <v>1.5 TON.AIR CON</v>
          </cell>
          <cell r="D228">
            <v>1</v>
          </cell>
          <cell r="E228" t="str">
            <v>31.03.95</v>
          </cell>
          <cell r="F228">
            <v>19500</v>
          </cell>
          <cell r="K228">
            <v>19500</v>
          </cell>
          <cell r="L228">
            <v>13555.44</v>
          </cell>
          <cell r="M228">
            <v>1004</v>
          </cell>
          <cell r="Q228">
            <v>14559.44</v>
          </cell>
          <cell r="R228">
            <v>5944.5599999999995</v>
          </cell>
          <cell r="S228">
            <v>4940.5599999999995</v>
          </cell>
        </row>
        <row r="229">
          <cell r="C229" t="str">
            <v>ROOM COOLER</v>
          </cell>
          <cell r="D229">
            <v>2</v>
          </cell>
          <cell r="E229" t="str">
            <v>06.05.82</v>
          </cell>
          <cell r="F229">
            <v>3960</v>
          </cell>
          <cell r="K229">
            <v>3960</v>
          </cell>
          <cell r="L229">
            <v>3960</v>
          </cell>
          <cell r="Q229">
            <v>3960</v>
          </cell>
          <cell r="R229">
            <v>0</v>
          </cell>
          <cell r="S229">
            <v>0</v>
          </cell>
        </row>
        <row r="230">
          <cell r="C230" t="str">
            <v>ROOM COOLER</v>
          </cell>
          <cell r="D230">
            <v>1</v>
          </cell>
          <cell r="E230" t="str">
            <v>24.07.87</v>
          </cell>
          <cell r="F230">
            <v>4374</v>
          </cell>
          <cell r="K230">
            <v>4374</v>
          </cell>
          <cell r="L230">
            <v>3534.26</v>
          </cell>
          <cell r="M230">
            <v>225</v>
          </cell>
          <cell r="Q230">
            <v>3759.26</v>
          </cell>
          <cell r="R230">
            <v>839.73999999999978</v>
          </cell>
          <cell r="S230">
            <v>614.73999999999978</v>
          </cell>
        </row>
        <row r="231">
          <cell r="C231" t="str">
            <v>GEM ROOMCOOLER</v>
          </cell>
          <cell r="D231">
            <v>1</v>
          </cell>
          <cell r="E231" t="str">
            <v>26.04.83</v>
          </cell>
          <cell r="F231">
            <v>2560.36</v>
          </cell>
          <cell r="K231">
            <v>2560.36</v>
          </cell>
          <cell r="L231">
            <v>2559.36</v>
          </cell>
          <cell r="M231">
            <v>1</v>
          </cell>
          <cell r="Q231">
            <v>2560.36</v>
          </cell>
          <cell r="R231">
            <v>1</v>
          </cell>
          <cell r="S231">
            <v>0</v>
          </cell>
        </row>
        <row r="232">
          <cell r="C232" t="str">
            <v>1.5T.A.C WITH STBLSR</v>
          </cell>
          <cell r="D232">
            <v>10</v>
          </cell>
          <cell r="E232" t="str">
            <v>27.07.90</v>
          </cell>
          <cell r="F232">
            <v>202960</v>
          </cell>
          <cell r="K232">
            <v>202960</v>
          </cell>
          <cell r="L232">
            <v>125933.53</v>
          </cell>
          <cell r="M232">
            <v>10452</v>
          </cell>
          <cell r="Q232">
            <v>136385.53</v>
          </cell>
          <cell r="R232">
            <v>77026.47</v>
          </cell>
          <cell r="S232">
            <v>66574.47</v>
          </cell>
        </row>
        <row r="233">
          <cell r="C233" t="str">
            <v>A.C WITH STBLSR</v>
          </cell>
          <cell r="D233">
            <v>5</v>
          </cell>
          <cell r="E233" t="str">
            <v>18.12.92</v>
          </cell>
          <cell r="F233">
            <v>130000</v>
          </cell>
          <cell r="K233">
            <v>130000</v>
          </cell>
          <cell r="L233">
            <v>65276.25</v>
          </cell>
          <cell r="M233">
            <v>6695</v>
          </cell>
          <cell r="Q233">
            <v>71971.25</v>
          </cell>
          <cell r="R233">
            <v>64723.75</v>
          </cell>
          <cell r="S233">
            <v>58028.75</v>
          </cell>
        </row>
        <row r="234">
          <cell r="C234" t="str">
            <v>1.5 TON AC WITH STBLISER</v>
          </cell>
          <cell r="D234">
            <v>3</v>
          </cell>
          <cell r="E234" t="str">
            <v>31.03.93</v>
          </cell>
          <cell r="F234">
            <v>78000</v>
          </cell>
          <cell r="K234">
            <v>78000</v>
          </cell>
          <cell r="L234">
            <v>38161.75</v>
          </cell>
          <cell r="M234">
            <v>4017</v>
          </cell>
          <cell r="Q234">
            <v>42178.75</v>
          </cell>
          <cell r="R234">
            <v>39838.25</v>
          </cell>
          <cell r="S234">
            <v>35821.25</v>
          </cell>
        </row>
        <row r="236">
          <cell r="C236" t="str">
            <v>1.5 T 4KVA STABLSR-3 NOS</v>
          </cell>
          <cell r="E236">
            <v>33324</v>
          </cell>
          <cell r="F236">
            <v>81000</v>
          </cell>
          <cell r="K236">
            <v>81000</v>
          </cell>
          <cell r="L236">
            <v>49368</v>
          </cell>
          <cell r="M236">
            <v>4172</v>
          </cell>
          <cell r="Q236">
            <v>53540</v>
          </cell>
          <cell r="R236">
            <v>31632</v>
          </cell>
          <cell r="S236">
            <v>27460</v>
          </cell>
        </row>
        <row r="237">
          <cell r="C237" t="str">
            <v>DOUBLE DOOR COOLING CABINET</v>
          </cell>
          <cell r="E237">
            <v>32964</v>
          </cell>
          <cell r="F237">
            <v>27672.25</v>
          </cell>
          <cell r="K237">
            <v>27672.25</v>
          </cell>
          <cell r="L237">
            <v>18169.490000000002</v>
          </cell>
          <cell r="M237">
            <v>1425</v>
          </cell>
          <cell r="Q237">
            <v>19594.490000000002</v>
          </cell>
          <cell r="R237">
            <v>9502.7599999999984</v>
          </cell>
          <cell r="S237">
            <v>8077.7599999999984</v>
          </cell>
        </row>
        <row r="238">
          <cell r="C238" t="str">
            <v>BLUE STAR WALKINCOOLER</v>
          </cell>
          <cell r="E238">
            <v>32952</v>
          </cell>
          <cell r="F238">
            <v>177528</v>
          </cell>
          <cell r="K238">
            <v>177528</v>
          </cell>
          <cell r="L238">
            <v>116572.38</v>
          </cell>
          <cell r="M238">
            <v>9143</v>
          </cell>
          <cell r="Q238">
            <v>125715.38</v>
          </cell>
          <cell r="R238">
            <v>60955.619999999995</v>
          </cell>
          <cell r="S238">
            <v>51812.619999999995</v>
          </cell>
        </row>
        <row r="239">
          <cell r="C239" t="str">
            <v>ONE AC 1.5TON FROM INDORE</v>
          </cell>
          <cell r="E239">
            <v>33238</v>
          </cell>
          <cell r="F239">
            <v>20400</v>
          </cell>
          <cell r="K239">
            <v>20400</v>
          </cell>
          <cell r="L239">
            <v>12696.2</v>
          </cell>
          <cell r="M239">
            <v>1051</v>
          </cell>
          <cell r="Q239">
            <v>13747.2</v>
          </cell>
          <cell r="R239">
            <v>7703.7999999999993</v>
          </cell>
          <cell r="S239">
            <v>6652.7999999999993</v>
          </cell>
        </row>
        <row r="240">
          <cell r="C240" t="str">
            <v>1.5T4KVA STABLSR-2NOS</v>
          </cell>
          <cell r="E240">
            <v>33324</v>
          </cell>
          <cell r="F240">
            <v>54000</v>
          </cell>
          <cell r="K240">
            <v>54000</v>
          </cell>
          <cell r="L240">
            <v>32909</v>
          </cell>
          <cell r="M240">
            <v>2781</v>
          </cell>
          <cell r="Q240">
            <v>35690</v>
          </cell>
          <cell r="R240">
            <v>21091</v>
          </cell>
          <cell r="S240">
            <v>18310</v>
          </cell>
        </row>
        <row r="241">
          <cell r="C241" t="str">
            <v>WALKIN COOLER</v>
          </cell>
          <cell r="E241">
            <v>33694</v>
          </cell>
          <cell r="F241">
            <v>163878</v>
          </cell>
          <cell r="K241">
            <v>163878</v>
          </cell>
          <cell r="L241">
            <v>91314</v>
          </cell>
          <cell r="M241">
            <v>8440</v>
          </cell>
          <cell r="Q241">
            <v>99754</v>
          </cell>
          <cell r="R241">
            <v>72564</v>
          </cell>
          <cell r="S241">
            <v>64124</v>
          </cell>
        </row>
        <row r="242">
          <cell r="C242" t="str">
            <v>BLUE STAR WALKIN COOLER</v>
          </cell>
          <cell r="E242">
            <v>32952</v>
          </cell>
          <cell r="F242">
            <v>174778</v>
          </cell>
          <cell r="K242">
            <v>174778</v>
          </cell>
          <cell r="L242">
            <v>114763</v>
          </cell>
          <cell r="M242">
            <v>9001</v>
          </cell>
          <cell r="Q242">
            <v>123764</v>
          </cell>
          <cell r="R242">
            <v>60015</v>
          </cell>
          <cell r="S242">
            <v>51014</v>
          </cell>
        </row>
        <row r="243">
          <cell r="C243" t="str">
            <v>A/C 1NO 2.5TONS FROM INDORE</v>
          </cell>
          <cell r="E243">
            <v>32142</v>
          </cell>
          <cell r="F243">
            <v>21200</v>
          </cell>
          <cell r="K243">
            <v>21200</v>
          </cell>
          <cell r="L243">
            <v>18899</v>
          </cell>
          <cell r="M243">
            <v>1092</v>
          </cell>
          <cell r="Q243">
            <v>19991</v>
          </cell>
          <cell r="R243">
            <v>2301</v>
          </cell>
          <cell r="S243">
            <v>1209</v>
          </cell>
        </row>
        <row r="244">
          <cell r="C244" t="str">
            <v>AIRCONDITIONER MODEL-A300</v>
          </cell>
          <cell r="E244">
            <v>27856</v>
          </cell>
          <cell r="F244">
            <v>8609.5</v>
          </cell>
          <cell r="K244">
            <v>8609.5</v>
          </cell>
          <cell r="L244">
            <v>8609.5</v>
          </cell>
          <cell r="Q244">
            <v>8609.5</v>
          </cell>
          <cell r="R244">
            <v>0</v>
          </cell>
          <cell r="S244">
            <v>0</v>
          </cell>
        </row>
        <row r="245">
          <cell r="C245" t="str">
            <v>AIRCONDITIONERWINDOW</v>
          </cell>
          <cell r="E245">
            <v>30068</v>
          </cell>
          <cell r="F245">
            <v>13860</v>
          </cell>
          <cell r="K245">
            <v>13860</v>
          </cell>
          <cell r="L245">
            <v>13860</v>
          </cell>
          <cell r="Q245">
            <v>13860</v>
          </cell>
          <cell r="R245">
            <v>0</v>
          </cell>
          <cell r="S245">
            <v>0</v>
          </cell>
        </row>
        <row r="246">
          <cell r="C246" t="str">
            <v>VOLTAGESTABILIZERS</v>
          </cell>
          <cell r="E246">
            <v>30825</v>
          </cell>
          <cell r="F246">
            <v>722.5</v>
          </cell>
          <cell r="K246">
            <v>722.5</v>
          </cell>
          <cell r="L246">
            <v>707.5</v>
          </cell>
          <cell r="M246">
            <v>15</v>
          </cell>
          <cell r="Q246">
            <v>722.5</v>
          </cell>
          <cell r="R246">
            <v>15</v>
          </cell>
          <cell r="S246">
            <v>0</v>
          </cell>
        </row>
        <row r="247">
          <cell r="C247" t="str">
            <v>WATER COOLER</v>
          </cell>
          <cell r="E247">
            <v>29829</v>
          </cell>
          <cell r="F247">
            <v>5768</v>
          </cell>
          <cell r="K247">
            <v>5768</v>
          </cell>
          <cell r="L247">
            <v>5768</v>
          </cell>
          <cell r="M247">
            <v>0</v>
          </cell>
          <cell r="Q247">
            <v>5768</v>
          </cell>
          <cell r="R247">
            <v>0</v>
          </cell>
          <cell r="S247">
            <v>0</v>
          </cell>
        </row>
        <row r="248">
          <cell r="C248" t="str">
            <v>ROOMCOOLER &amp; REVOLING STAND 2NOS</v>
          </cell>
          <cell r="E248">
            <v>30069</v>
          </cell>
          <cell r="F248">
            <v>3960</v>
          </cell>
          <cell r="K248">
            <v>3960</v>
          </cell>
          <cell r="L248">
            <v>3960</v>
          </cell>
          <cell r="Q248">
            <v>3960</v>
          </cell>
          <cell r="R248">
            <v>0</v>
          </cell>
          <cell r="S248">
            <v>0</v>
          </cell>
        </row>
        <row r="249">
          <cell r="C249" t="str">
            <v>ROOMCOOLER UNIVERSAL</v>
          </cell>
          <cell r="E249">
            <v>30379</v>
          </cell>
          <cell r="F249">
            <v>2850</v>
          </cell>
          <cell r="K249">
            <v>2850</v>
          </cell>
          <cell r="L249">
            <v>2849</v>
          </cell>
          <cell r="M249">
            <v>1</v>
          </cell>
          <cell r="Q249">
            <v>2850</v>
          </cell>
          <cell r="R249">
            <v>1</v>
          </cell>
          <cell r="S249">
            <v>0</v>
          </cell>
        </row>
        <row r="250">
          <cell r="C250" t="str">
            <v>DESERTCOOLER</v>
          </cell>
          <cell r="E250">
            <v>30844</v>
          </cell>
          <cell r="F250">
            <v>2700</v>
          </cell>
          <cell r="K250">
            <v>2700</v>
          </cell>
          <cell r="L250">
            <v>2657</v>
          </cell>
          <cell r="M250">
            <v>43</v>
          </cell>
          <cell r="Q250">
            <v>2700</v>
          </cell>
          <cell r="R250">
            <v>43</v>
          </cell>
          <cell r="S250">
            <v>0</v>
          </cell>
        </row>
        <row r="251">
          <cell r="C251" t="str">
            <v>AIRCONDITON 1.5TON &amp; STAB 2NOS</v>
          </cell>
          <cell r="E251">
            <v>33324</v>
          </cell>
          <cell r="F251">
            <v>54000</v>
          </cell>
          <cell r="K251">
            <v>54000</v>
          </cell>
          <cell r="L251">
            <v>32909</v>
          </cell>
          <cell r="M251">
            <v>2781</v>
          </cell>
          <cell r="Q251">
            <v>35690</v>
          </cell>
          <cell r="R251">
            <v>21091</v>
          </cell>
          <cell r="S251">
            <v>18310</v>
          </cell>
        </row>
        <row r="252">
          <cell r="C252" t="str">
            <v>BLUESTAR WALKINCOOLER</v>
          </cell>
          <cell r="E252">
            <v>34239</v>
          </cell>
          <cell r="F252">
            <v>173314.52</v>
          </cell>
          <cell r="K252">
            <v>173314.52</v>
          </cell>
          <cell r="L252">
            <v>83308.52</v>
          </cell>
          <cell r="M252">
            <v>8926</v>
          </cell>
          <cell r="Q252">
            <v>92234.52</v>
          </cell>
          <cell r="R252">
            <v>90005.999999999985</v>
          </cell>
          <cell r="S252">
            <v>81079.999999999985</v>
          </cell>
        </row>
        <row r="253">
          <cell r="C253" t="str">
            <v>SHRIRAM USHAWATERCOOLER</v>
          </cell>
          <cell r="E253">
            <v>34239</v>
          </cell>
          <cell r="F253">
            <v>14685</v>
          </cell>
          <cell r="K253">
            <v>14685</v>
          </cell>
          <cell r="L253">
            <v>6930</v>
          </cell>
          <cell r="M253">
            <v>756</v>
          </cell>
          <cell r="Q253">
            <v>7686</v>
          </cell>
          <cell r="R253">
            <v>7755</v>
          </cell>
          <cell r="S253">
            <v>6999</v>
          </cell>
        </row>
        <row r="254">
          <cell r="C254" t="str">
            <v>BLUE STAR WALKIN COOLER</v>
          </cell>
          <cell r="E254">
            <v>33820</v>
          </cell>
          <cell r="F254">
            <v>166421</v>
          </cell>
          <cell r="K254">
            <v>166421</v>
          </cell>
          <cell r="L254">
            <v>89279</v>
          </cell>
          <cell r="M254">
            <v>8571</v>
          </cell>
          <cell r="Q254">
            <v>97850</v>
          </cell>
          <cell r="R254">
            <v>77142</v>
          </cell>
          <cell r="S254">
            <v>68571</v>
          </cell>
        </row>
        <row r="255">
          <cell r="C255" t="str">
            <v xml:space="preserve">REFRIGERATOR </v>
          </cell>
          <cell r="E255">
            <v>30259</v>
          </cell>
          <cell r="F255">
            <v>7859</v>
          </cell>
          <cell r="K255">
            <v>7859</v>
          </cell>
          <cell r="L255">
            <v>7859</v>
          </cell>
          <cell r="Q255">
            <v>7859</v>
          </cell>
          <cell r="R255">
            <v>0</v>
          </cell>
          <cell r="S255">
            <v>0</v>
          </cell>
        </row>
        <row r="256">
          <cell r="C256" t="str">
            <v>AIRCONDITIONER INCLD TRANSFORMER</v>
          </cell>
          <cell r="E256">
            <v>30096</v>
          </cell>
          <cell r="F256">
            <v>5610</v>
          </cell>
          <cell r="K256">
            <v>5610</v>
          </cell>
          <cell r="L256">
            <v>5610</v>
          </cell>
          <cell r="Q256">
            <v>5610</v>
          </cell>
          <cell r="R256">
            <v>0</v>
          </cell>
          <cell r="S256">
            <v>0</v>
          </cell>
        </row>
        <row r="257">
          <cell r="C257" t="str">
            <v>VOLTAS SUPER ROOM A/C</v>
          </cell>
          <cell r="E257">
            <v>28338</v>
          </cell>
          <cell r="F257">
            <v>10490</v>
          </cell>
          <cell r="K257">
            <v>10490</v>
          </cell>
          <cell r="L257">
            <v>10490</v>
          </cell>
          <cell r="Q257">
            <v>10490</v>
          </cell>
          <cell r="R257">
            <v>0</v>
          </cell>
          <cell r="S257">
            <v>0</v>
          </cell>
        </row>
        <row r="258">
          <cell r="C258" t="str">
            <v>VOLTAS SUPER ROOM A/C</v>
          </cell>
          <cell r="E258">
            <v>32297</v>
          </cell>
          <cell r="F258">
            <v>20500</v>
          </cell>
          <cell r="K258">
            <v>20500</v>
          </cell>
          <cell r="L258">
            <v>15400</v>
          </cell>
          <cell r="M258">
            <v>1056</v>
          </cell>
          <cell r="Q258">
            <v>16456</v>
          </cell>
          <cell r="R258">
            <v>5100</v>
          </cell>
          <cell r="S258">
            <v>4044</v>
          </cell>
        </row>
        <row r="259">
          <cell r="C259" t="str">
            <v>USHA WATER COOLER</v>
          </cell>
          <cell r="E259">
            <v>31163</v>
          </cell>
          <cell r="F259">
            <v>6977</v>
          </cell>
          <cell r="K259">
            <v>6977</v>
          </cell>
          <cell r="L259">
            <v>6489</v>
          </cell>
          <cell r="M259">
            <v>359</v>
          </cell>
          <cell r="Q259">
            <v>6848</v>
          </cell>
          <cell r="R259">
            <v>488</v>
          </cell>
          <cell r="S259">
            <v>129</v>
          </cell>
        </row>
        <row r="260">
          <cell r="C260" t="str">
            <v>AUTOMATIC VOLTAGE STABLISER</v>
          </cell>
          <cell r="E260">
            <v>32378</v>
          </cell>
          <cell r="F260">
            <v>1650</v>
          </cell>
          <cell r="K260">
            <v>1650</v>
          </cell>
          <cell r="L260">
            <v>1218</v>
          </cell>
          <cell r="M260">
            <v>85</v>
          </cell>
          <cell r="Q260">
            <v>1303</v>
          </cell>
          <cell r="R260">
            <v>432</v>
          </cell>
          <cell r="S260">
            <v>347</v>
          </cell>
        </row>
        <row r="261">
          <cell r="C261" t="str">
            <v>ELECTRON 1 LTR ROOM A/C WITH GRILL</v>
          </cell>
          <cell r="E261">
            <v>32658</v>
          </cell>
          <cell r="F261">
            <v>36000</v>
          </cell>
          <cell r="K261">
            <v>36000</v>
          </cell>
          <cell r="L261">
            <v>25339</v>
          </cell>
          <cell r="M261">
            <v>1854</v>
          </cell>
          <cell r="Q261">
            <v>27193</v>
          </cell>
          <cell r="R261">
            <v>10661</v>
          </cell>
          <cell r="S261">
            <v>8807</v>
          </cell>
        </row>
        <row r="262">
          <cell r="C262" t="str">
            <v>AUTOMATIC VOLTAGE STABLISER</v>
          </cell>
          <cell r="E262">
            <v>32658</v>
          </cell>
          <cell r="F262">
            <v>3300</v>
          </cell>
          <cell r="K262">
            <v>3300</v>
          </cell>
          <cell r="L262">
            <v>2337</v>
          </cell>
          <cell r="M262">
            <v>170</v>
          </cell>
          <cell r="Q262">
            <v>2507</v>
          </cell>
          <cell r="R262">
            <v>963</v>
          </cell>
          <cell r="S262">
            <v>793</v>
          </cell>
        </row>
        <row r="263">
          <cell r="C263" t="str">
            <v>AUTOMATIC VOLTAGE STABILISER</v>
          </cell>
          <cell r="E263">
            <v>33143</v>
          </cell>
          <cell r="F263">
            <v>113500</v>
          </cell>
          <cell r="K263">
            <v>113500</v>
          </cell>
          <cell r="L263">
            <v>72089</v>
          </cell>
          <cell r="M263">
            <v>5845</v>
          </cell>
          <cell r="Q263">
            <v>77934</v>
          </cell>
          <cell r="R263">
            <v>41411</v>
          </cell>
          <cell r="S263">
            <v>35566</v>
          </cell>
        </row>
        <row r="264">
          <cell r="C264" t="str">
            <v>WITH4KVA.STAB</v>
          </cell>
          <cell r="D264">
            <v>2</v>
          </cell>
          <cell r="E264">
            <v>33324</v>
          </cell>
          <cell r="F264">
            <v>54000</v>
          </cell>
          <cell r="K264">
            <v>54000</v>
          </cell>
          <cell r="L264">
            <v>32909</v>
          </cell>
          <cell r="M264">
            <v>2781</v>
          </cell>
          <cell r="Q264">
            <v>35690</v>
          </cell>
          <cell r="R264">
            <v>21091</v>
          </cell>
          <cell r="S264">
            <v>18310</v>
          </cell>
        </row>
        <row r="266">
          <cell r="C266" t="str">
            <v>A C MACHINE .</v>
          </cell>
          <cell r="D266">
            <v>5</v>
          </cell>
          <cell r="E266" t="str">
            <v>31.12.86</v>
          </cell>
          <cell r="F266">
            <v>50901</v>
          </cell>
          <cell r="K266">
            <v>50901</v>
          </cell>
          <cell r="L266">
            <v>49249.46</v>
          </cell>
          <cell r="M266">
            <v>1651.54</v>
          </cell>
          <cell r="Q266">
            <v>50901</v>
          </cell>
          <cell r="R266">
            <v>1651.5400000000009</v>
          </cell>
          <cell r="S266">
            <v>0</v>
          </cell>
        </row>
        <row r="267">
          <cell r="C267" t="str">
            <v xml:space="preserve">REFRIGERATOR </v>
          </cell>
          <cell r="D267">
            <v>1</v>
          </cell>
          <cell r="E267" t="str">
            <v>23.09.82</v>
          </cell>
          <cell r="F267">
            <v>8300</v>
          </cell>
          <cell r="K267">
            <v>8300</v>
          </cell>
          <cell r="L267">
            <v>8299</v>
          </cell>
          <cell r="M267">
            <v>1</v>
          </cell>
          <cell r="Q267">
            <v>8300</v>
          </cell>
          <cell r="R267">
            <v>1</v>
          </cell>
          <cell r="S267">
            <v>0</v>
          </cell>
        </row>
        <row r="268">
          <cell r="C268" t="str">
            <v>A.C MACHINE .</v>
          </cell>
          <cell r="D268">
            <v>5</v>
          </cell>
          <cell r="E268" t="str">
            <v>01.09.90</v>
          </cell>
          <cell r="F268">
            <v>122858.5</v>
          </cell>
          <cell r="K268">
            <v>122858.5</v>
          </cell>
          <cell r="L268">
            <v>78034.17</v>
          </cell>
          <cell r="M268">
            <v>6327</v>
          </cell>
          <cell r="Q268">
            <v>84361.17</v>
          </cell>
          <cell r="R268">
            <v>44824.33</v>
          </cell>
          <cell r="S268">
            <v>38497.33</v>
          </cell>
        </row>
        <row r="269">
          <cell r="C269" t="str">
            <v>VOLT STABILIZERS</v>
          </cell>
          <cell r="D269">
            <v>5</v>
          </cell>
          <cell r="E269" t="str">
            <v>01.11.90</v>
          </cell>
          <cell r="F269">
            <v>6050</v>
          </cell>
          <cell r="K269">
            <v>6050</v>
          </cell>
          <cell r="L269">
            <v>2624.73</v>
          </cell>
          <cell r="M269">
            <v>312</v>
          </cell>
          <cell r="Q269">
            <v>2936.73</v>
          </cell>
          <cell r="R269">
            <v>3425.27</v>
          </cell>
          <cell r="S269">
            <v>3113.27</v>
          </cell>
        </row>
        <row r="270">
          <cell r="C270" t="str">
            <v xml:space="preserve">COLLING CABINETS </v>
          </cell>
          <cell r="D270">
            <v>1</v>
          </cell>
          <cell r="E270" t="str">
            <v>01.04.91</v>
          </cell>
          <cell r="F270">
            <v>26247</v>
          </cell>
          <cell r="K270">
            <v>26247</v>
          </cell>
          <cell r="L270">
            <v>15884.11</v>
          </cell>
          <cell r="M270">
            <v>1352</v>
          </cell>
          <cell r="Q270">
            <v>17236.11</v>
          </cell>
          <cell r="R270">
            <v>10362.89</v>
          </cell>
          <cell r="S270">
            <v>9010.89</v>
          </cell>
        </row>
        <row r="271">
          <cell r="C271" t="str">
            <v xml:space="preserve">A C MACHINE </v>
          </cell>
          <cell r="D271">
            <v>1</v>
          </cell>
          <cell r="E271" t="str">
            <v>18.03.93</v>
          </cell>
          <cell r="F271">
            <v>32500</v>
          </cell>
          <cell r="K271">
            <v>32500</v>
          </cell>
          <cell r="L271">
            <v>16458.810000000001</v>
          </cell>
          <cell r="M271">
            <v>1674</v>
          </cell>
          <cell r="Q271">
            <v>18132.810000000001</v>
          </cell>
          <cell r="R271">
            <v>16041.189999999999</v>
          </cell>
          <cell r="S271">
            <v>14367.189999999999</v>
          </cell>
        </row>
        <row r="272">
          <cell r="C272" t="str">
            <v xml:space="preserve">VOLTAGE STBL </v>
          </cell>
          <cell r="D272">
            <v>1</v>
          </cell>
          <cell r="E272" t="str">
            <v>18.03.93</v>
          </cell>
          <cell r="F272">
            <v>2750</v>
          </cell>
          <cell r="K272">
            <v>2750</v>
          </cell>
          <cell r="L272">
            <v>1393.99</v>
          </cell>
          <cell r="M272">
            <v>142</v>
          </cell>
          <cell r="Q272">
            <v>1535.99</v>
          </cell>
          <cell r="R272">
            <v>1356.01</v>
          </cell>
          <cell r="S272">
            <v>1214.01</v>
          </cell>
        </row>
        <row r="273">
          <cell r="C273" t="str">
            <v>WINDOW AC ONE NO.</v>
          </cell>
          <cell r="E273" t="str">
            <v>01/06/92</v>
          </cell>
          <cell r="F273">
            <v>5000</v>
          </cell>
          <cell r="K273">
            <v>5000</v>
          </cell>
          <cell r="L273">
            <v>2726.63</v>
          </cell>
          <cell r="M273">
            <v>258</v>
          </cell>
          <cell r="Q273">
            <v>2984.63</v>
          </cell>
          <cell r="R273">
            <v>2273.37</v>
          </cell>
          <cell r="S273">
            <v>2015.37</v>
          </cell>
        </row>
        <row r="274">
          <cell r="C274" t="str">
            <v>REFRIGERATOR ONE NO.</v>
          </cell>
          <cell r="E274" t="str">
            <v>04/02/82</v>
          </cell>
          <cell r="F274">
            <v>7501.66</v>
          </cell>
          <cell r="K274">
            <v>7501.66</v>
          </cell>
          <cell r="L274">
            <v>7500.66</v>
          </cell>
          <cell r="M274">
            <v>1</v>
          </cell>
          <cell r="Q274">
            <v>7501.66</v>
          </cell>
          <cell r="R274">
            <v>1</v>
          </cell>
          <cell r="S274">
            <v>0</v>
          </cell>
        </row>
        <row r="275">
          <cell r="C275" t="str">
            <v>REFRIGERATOR ONE NO.</v>
          </cell>
          <cell r="E275" t="str">
            <v>05/06/91</v>
          </cell>
          <cell r="F275">
            <v>10000</v>
          </cell>
          <cell r="K275">
            <v>10000</v>
          </cell>
          <cell r="L275">
            <v>5966.25</v>
          </cell>
          <cell r="M275">
            <v>515</v>
          </cell>
          <cell r="Q275">
            <v>6481.25</v>
          </cell>
          <cell r="R275">
            <v>4033.75</v>
          </cell>
          <cell r="S275">
            <v>3518.75</v>
          </cell>
        </row>
        <row r="276">
          <cell r="C276" t="str">
            <v>1 NO. WALK IN COOLER MODEL PC 750 B - PUNE</v>
          </cell>
          <cell r="E276" t="str">
            <v>06.06.96</v>
          </cell>
          <cell r="F276">
            <v>173314.52</v>
          </cell>
          <cell r="K276">
            <v>173314.52</v>
          </cell>
          <cell r="L276">
            <v>82119.47</v>
          </cell>
          <cell r="M276">
            <v>8926</v>
          </cell>
          <cell r="Q276">
            <v>91045.47</v>
          </cell>
          <cell r="R276">
            <v>91195.049999999988</v>
          </cell>
          <cell r="S276">
            <v>82269.049999999988</v>
          </cell>
        </row>
        <row r="277">
          <cell r="C277" t="str">
            <v>AIR CURTAIN TWO NOS</v>
          </cell>
          <cell r="E277" t="str">
            <v>12/11/93</v>
          </cell>
          <cell r="F277">
            <v>31000</v>
          </cell>
          <cell r="K277">
            <v>31000</v>
          </cell>
          <cell r="L277">
            <v>14633.88</v>
          </cell>
          <cell r="M277">
            <v>1597</v>
          </cell>
          <cell r="Q277">
            <v>16230.88</v>
          </cell>
          <cell r="R277">
            <v>16366.12</v>
          </cell>
          <cell r="S277">
            <v>14769.12</v>
          </cell>
        </row>
        <row r="278">
          <cell r="C278" t="str">
            <v>WINDOW AC ONE NO.</v>
          </cell>
          <cell r="E278" t="str">
            <v>15/03/78</v>
          </cell>
          <cell r="F278">
            <v>12363.25</v>
          </cell>
          <cell r="K278">
            <v>12363.25</v>
          </cell>
          <cell r="L278">
            <v>12362.25</v>
          </cell>
          <cell r="M278">
            <v>1</v>
          </cell>
          <cell r="Q278">
            <v>12363.25</v>
          </cell>
          <cell r="R278">
            <v>1</v>
          </cell>
          <cell r="S278">
            <v>0</v>
          </cell>
        </row>
        <row r="279">
          <cell r="C279" t="str">
            <v>WINDOW AC TEN NOS</v>
          </cell>
          <cell r="E279" t="str">
            <v>17/11/90</v>
          </cell>
          <cell r="F279">
            <v>258128.72</v>
          </cell>
          <cell r="K279">
            <v>258128.72</v>
          </cell>
          <cell r="L279">
            <v>161741.35</v>
          </cell>
          <cell r="M279">
            <v>13294</v>
          </cell>
          <cell r="Q279">
            <v>175035.35</v>
          </cell>
          <cell r="R279">
            <v>96387.37</v>
          </cell>
          <cell r="S279">
            <v>83093.37</v>
          </cell>
        </row>
        <row r="280">
          <cell r="C280" t="str">
            <v>WINDOW AC ONE NO.</v>
          </cell>
          <cell r="E280" t="str">
            <v>19/07/76</v>
          </cell>
          <cell r="F280">
            <v>7672.5</v>
          </cell>
          <cell r="K280">
            <v>7672.5</v>
          </cell>
          <cell r="L280">
            <v>7671.5</v>
          </cell>
          <cell r="M280">
            <v>1</v>
          </cell>
          <cell r="Q280">
            <v>7672.5</v>
          </cell>
          <cell r="R280">
            <v>1</v>
          </cell>
          <cell r="S280">
            <v>0</v>
          </cell>
        </row>
        <row r="281">
          <cell r="C281" t="str">
            <v>WINDOW AC ONE NO.</v>
          </cell>
          <cell r="E281" t="str">
            <v>25/07/88</v>
          </cell>
          <cell r="F281">
            <v>25071.65</v>
          </cell>
          <cell r="K281">
            <v>25071.65</v>
          </cell>
          <cell r="L281">
            <v>18722.37</v>
          </cell>
          <cell r="M281">
            <v>1291</v>
          </cell>
          <cell r="Q281">
            <v>20013.37</v>
          </cell>
          <cell r="R281">
            <v>6349.2800000000025</v>
          </cell>
          <cell r="S281">
            <v>5058.2800000000025</v>
          </cell>
        </row>
        <row r="282">
          <cell r="C282" t="str">
            <v>WINDOW AC THREE NO.</v>
          </cell>
          <cell r="E282" t="str">
            <v>25/07/88</v>
          </cell>
          <cell r="F282">
            <v>233074</v>
          </cell>
          <cell r="K282">
            <v>233074</v>
          </cell>
          <cell r="L282">
            <v>227010</v>
          </cell>
          <cell r="M282">
            <v>6064</v>
          </cell>
          <cell r="Q282">
            <v>233074</v>
          </cell>
          <cell r="R282">
            <v>6064</v>
          </cell>
          <cell r="S282">
            <v>0</v>
          </cell>
        </row>
        <row r="283">
          <cell r="C283" t="str">
            <v>WINDOW AC SIX NOS.</v>
          </cell>
          <cell r="E283" t="str">
            <v>30.10.90</v>
          </cell>
          <cell r="F283">
            <v>154877.28</v>
          </cell>
          <cell r="K283">
            <v>154877.28</v>
          </cell>
          <cell r="L283">
            <v>97707.67</v>
          </cell>
          <cell r="M283">
            <v>7976</v>
          </cell>
          <cell r="Q283">
            <v>105683.67</v>
          </cell>
          <cell r="R283">
            <v>57169.61</v>
          </cell>
          <cell r="S283">
            <v>49193.61</v>
          </cell>
        </row>
        <row r="284">
          <cell r="C284" t="str">
            <v>SPLIT UNIT ONE NO.</v>
          </cell>
          <cell r="E284" t="str">
            <v>30/09/91</v>
          </cell>
          <cell r="F284">
            <v>123000</v>
          </cell>
          <cell r="K284">
            <v>123000</v>
          </cell>
          <cell r="L284">
            <v>74960.38</v>
          </cell>
          <cell r="M284">
            <v>6335</v>
          </cell>
          <cell r="Q284">
            <v>81295.38</v>
          </cell>
          <cell r="R284">
            <v>48039.619999999995</v>
          </cell>
          <cell r="S284">
            <v>41704.619999999995</v>
          </cell>
        </row>
        <row r="285">
          <cell r="C285" t="str">
            <v>WALK IN COOLER ONE NO.</v>
          </cell>
          <cell r="E285" t="str">
            <v>30/09/93</v>
          </cell>
          <cell r="F285">
            <v>265585.77</v>
          </cell>
          <cell r="K285">
            <v>265585.77</v>
          </cell>
          <cell r="L285">
            <v>127658.71</v>
          </cell>
          <cell r="M285">
            <v>13678</v>
          </cell>
          <cell r="Q285">
            <v>141336.71000000002</v>
          </cell>
          <cell r="R285">
            <v>137927.06</v>
          </cell>
          <cell r="S285">
            <v>124249.06</v>
          </cell>
        </row>
        <row r="286">
          <cell r="C286" t="str">
            <v>WINDOW AC ONE NO.</v>
          </cell>
          <cell r="E286" t="str">
            <v>31/12/86</v>
          </cell>
          <cell r="F286">
            <v>38900</v>
          </cell>
          <cell r="K286">
            <v>38900</v>
          </cell>
          <cell r="L286">
            <v>34155.96</v>
          </cell>
          <cell r="M286">
            <v>2003</v>
          </cell>
          <cell r="Q286">
            <v>36158.959999999999</v>
          </cell>
          <cell r="R286">
            <v>4744.0400000000009</v>
          </cell>
          <cell r="S286">
            <v>2741.0400000000009</v>
          </cell>
        </row>
        <row r="287">
          <cell r="C287" t="str">
            <v>AC UNIT ONE NO.</v>
          </cell>
          <cell r="E287" t="str">
            <v>31/12/91</v>
          </cell>
          <cell r="F287">
            <v>46700</v>
          </cell>
          <cell r="K287">
            <v>46700</v>
          </cell>
          <cell r="L287">
            <v>26656.14</v>
          </cell>
          <cell r="M287">
            <v>2405</v>
          </cell>
          <cell r="Q287">
            <v>29061.14</v>
          </cell>
          <cell r="R287">
            <v>20043.86</v>
          </cell>
          <cell r="S287">
            <v>17638.86</v>
          </cell>
        </row>
        <row r="288">
          <cell r="C288" t="str">
            <v>TWO NO.1.5 TON A.C WINDOW TYPE</v>
          </cell>
          <cell r="E288" t="str">
            <v>06.06.88</v>
          </cell>
          <cell r="F288">
            <v>40300</v>
          </cell>
          <cell r="K288">
            <v>40300</v>
          </cell>
          <cell r="L288">
            <v>30265.74</v>
          </cell>
          <cell r="M288">
            <v>2075</v>
          </cell>
          <cell r="Q288">
            <v>32340.74</v>
          </cell>
          <cell r="R288">
            <v>10034.259999999998</v>
          </cell>
          <cell r="S288">
            <v>7959.2599999999984</v>
          </cell>
        </row>
        <row r="289">
          <cell r="C289" t="str">
            <v>ONE NO.1.5 TON A. C</v>
          </cell>
          <cell r="E289" t="str">
            <v>13.12.87</v>
          </cell>
          <cell r="F289">
            <v>14900</v>
          </cell>
          <cell r="K289">
            <v>14900</v>
          </cell>
          <cell r="L289">
            <v>13277.96</v>
          </cell>
          <cell r="M289">
            <v>767</v>
          </cell>
          <cell r="Q289">
            <v>14044.96</v>
          </cell>
          <cell r="R289">
            <v>1622.0400000000009</v>
          </cell>
          <cell r="S289">
            <v>855.04000000000087</v>
          </cell>
        </row>
        <row r="290">
          <cell r="C290" t="str">
            <v>TWO NO. 1.5 TON A-C WINDOW TYPE</v>
          </cell>
          <cell r="D290">
            <v>2</v>
          </cell>
          <cell r="E290" t="str">
            <v>08.08.92</v>
          </cell>
          <cell r="F290">
            <v>53100</v>
          </cell>
          <cell r="K290">
            <v>53100</v>
          </cell>
          <cell r="L290">
            <v>28486.54</v>
          </cell>
          <cell r="M290">
            <v>2735</v>
          </cell>
          <cell r="Q290">
            <v>31221.54</v>
          </cell>
          <cell r="R290">
            <v>24613.46</v>
          </cell>
          <cell r="S290">
            <v>21878.46</v>
          </cell>
        </row>
        <row r="292">
          <cell r="C292" t="str">
            <v>AIR CONDITIONER</v>
          </cell>
          <cell r="D292">
            <v>4</v>
          </cell>
          <cell r="F292">
            <v>82000</v>
          </cell>
          <cell r="K292">
            <v>82000</v>
          </cell>
          <cell r="L292">
            <v>49972.17</v>
          </cell>
          <cell r="M292">
            <v>4217.6000000000004</v>
          </cell>
          <cell r="Q292">
            <v>54189.77</v>
          </cell>
          <cell r="R292">
            <v>32027.83</v>
          </cell>
          <cell r="S292">
            <v>27810.230000000003</v>
          </cell>
        </row>
        <row r="293">
          <cell r="C293" t="str">
            <v>WATER COOLER</v>
          </cell>
          <cell r="D293">
            <v>1</v>
          </cell>
          <cell r="F293">
            <v>5911.85</v>
          </cell>
          <cell r="K293">
            <v>5911.85</v>
          </cell>
          <cell r="L293">
            <v>5910.8502749999998</v>
          </cell>
          <cell r="M293">
            <v>1</v>
          </cell>
          <cell r="Q293">
            <v>5911.8502749999998</v>
          </cell>
          <cell r="R293">
            <v>0.99972500000058062</v>
          </cell>
          <cell r="S293">
            <v>-2.7499999941937858E-4</v>
          </cell>
        </row>
        <row r="294">
          <cell r="C294" t="str">
            <v>AIR CONDITIONER</v>
          </cell>
          <cell r="D294" t="str">
            <v>1</v>
          </cell>
          <cell r="F294">
            <v>6231.17</v>
          </cell>
          <cell r="K294">
            <v>6231.17</v>
          </cell>
          <cell r="L294">
            <v>6129.7652162499999</v>
          </cell>
          <cell r="M294">
            <v>101.4</v>
          </cell>
          <cell r="Q294">
            <v>6231.1652162499995</v>
          </cell>
          <cell r="R294">
            <v>101.40478375000021</v>
          </cell>
          <cell r="S294">
            <v>4.783750000569853E-3</v>
          </cell>
        </row>
        <row r="295">
          <cell r="C295" t="str">
            <v>AIR CONDITIONER</v>
          </cell>
          <cell r="D295" t="str">
            <v>1</v>
          </cell>
          <cell r="F295">
            <v>14050</v>
          </cell>
          <cell r="K295">
            <v>14050</v>
          </cell>
          <cell r="L295">
            <v>12132.313749999999</v>
          </cell>
          <cell r="M295">
            <v>724</v>
          </cell>
          <cell r="Q295">
            <v>12856.313749999999</v>
          </cell>
          <cell r="R295">
            <v>1917.6862500000007</v>
          </cell>
          <cell r="S295">
            <v>1193.6862500000007</v>
          </cell>
        </row>
        <row r="296">
          <cell r="C296" t="str">
            <v>AIR CONDITIONER</v>
          </cell>
          <cell r="D296" t="str">
            <v>4</v>
          </cell>
          <cell r="F296">
            <v>77200</v>
          </cell>
          <cell r="K296">
            <v>77200</v>
          </cell>
          <cell r="L296">
            <v>54335.93</v>
          </cell>
          <cell r="M296">
            <v>3976</v>
          </cell>
          <cell r="Q296">
            <v>58311.93</v>
          </cell>
          <cell r="R296">
            <v>22864.07</v>
          </cell>
          <cell r="S296">
            <v>18888.07</v>
          </cell>
        </row>
        <row r="297">
          <cell r="C297" t="str">
            <v>VOLTAGE STABLIZER</v>
          </cell>
          <cell r="D297" t="str">
            <v>1</v>
          </cell>
          <cell r="F297">
            <v>2500</v>
          </cell>
          <cell r="K297">
            <v>2500</v>
          </cell>
          <cell r="L297">
            <v>1266.0416666666702</v>
          </cell>
          <cell r="M297">
            <v>129</v>
          </cell>
          <cell r="Q297">
            <v>1395.0416666666702</v>
          </cell>
          <cell r="R297">
            <v>1233.9583333333298</v>
          </cell>
          <cell r="S297">
            <v>1104.9583333333298</v>
          </cell>
        </row>
        <row r="298">
          <cell r="C298" t="str">
            <v xml:space="preserve">WALK IN COOLER BLUE STAR </v>
          </cell>
          <cell r="D298" t="str">
            <v>1</v>
          </cell>
          <cell r="F298">
            <v>168048.75</v>
          </cell>
          <cell r="K298">
            <v>168048.75</v>
          </cell>
          <cell r="L298">
            <v>85102.68468749999</v>
          </cell>
          <cell r="M298">
            <v>8655</v>
          </cell>
          <cell r="Q298">
            <v>93757.68468749999</v>
          </cell>
          <cell r="R298">
            <v>82946.06531250001</v>
          </cell>
          <cell r="S298">
            <v>74291.06531250001</v>
          </cell>
        </row>
        <row r="299">
          <cell r="C299" t="str">
            <v>EXHAUST FAN CROMPTON</v>
          </cell>
          <cell r="D299" t="str">
            <v>2</v>
          </cell>
          <cell r="F299">
            <v>2281.15</v>
          </cell>
          <cell r="K299">
            <v>2281.15</v>
          </cell>
          <cell r="L299">
            <v>2123.2155437500001</v>
          </cell>
          <cell r="M299">
            <v>117</v>
          </cell>
          <cell r="Q299">
            <v>2240.2155437500001</v>
          </cell>
          <cell r="R299">
            <v>157.93445625000004</v>
          </cell>
          <cell r="S299">
            <v>40.934456250000039</v>
          </cell>
        </row>
        <row r="300">
          <cell r="C300" t="str">
            <v>VOLTAGE STABLIZER</v>
          </cell>
          <cell r="D300" t="str">
            <v>1</v>
          </cell>
          <cell r="F300">
            <v>1800</v>
          </cell>
          <cell r="K300">
            <v>1800</v>
          </cell>
          <cell r="L300">
            <v>911.55</v>
          </cell>
          <cell r="M300">
            <v>93</v>
          </cell>
          <cell r="Q300">
            <v>1004.55</v>
          </cell>
          <cell r="R300">
            <v>888.45</v>
          </cell>
          <cell r="S300">
            <v>795.45</v>
          </cell>
        </row>
        <row r="301">
          <cell r="C301" t="str">
            <v>AIR CONDITIONER</v>
          </cell>
          <cell r="D301" t="str">
            <v>1</v>
          </cell>
          <cell r="F301">
            <v>5610</v>
          </cell>
          <cell r="K301">
            <v>5610</v>
          </cell>
          <cell r="L301">
            <v>5609.0012500000003</v>
          </cell>
          <cell r="M301">
            <v>1</v>
          </cell>
          <cell r="Q301">
            <v>5610.0012500000003</v>
          </cell>
          <cell r="R301">
            <v>0.99874999999974534</v>
          </cell>
          <cell r="S301">
            <v>-1.2500000002546585E-3</v>
          </cell>
        </row>
        <row r="302">
          <cell r="C302" t="str">
            <v>VOLTAGE STABLIZER 4.0 KVA NUTECH</v>
          </cell>
          <cell r="D302" t="str">
            <v>2</v>
          </cell>
          <cell r="F302">
            <v>1928.5</v>
          </cell>
          <cell r="K302">
            <v>1928.5</v>
          </cell>
          <cell r="L302">
            <v>1623.4670624999999</v>
          </cell>
          <cell r="M302">
            <v>99</v>
          </cell>
          <cell r="Q302">
            <v>1722.4670624999999</v>
          </cell>
          <cell r="R302">
            <v>305.03293750000012</v>
          </cell>
          <cell r="S302">
            <v>206.03293750000012</v>
          </cell>
        </row>
        <row r="303">
          <cell r="C303" t="str">
            <v>WATER COOLER 10 ltr</v>
          </cell>
          <cell r="D303" t="str">
            <v>1</v>
          </cell>
          <cell r="F303">
            <v>4840</v>
          </cell>
          <cell r="K303">
            <v>4840</v>
          </cell>
          <cell r="L303">
            <v>3738.9050000000007</v>
          </cell>
          <cell r="M303">
            <v>249</v>
          </cell>
          <cell r="Q303">
            <v>3987.9050000000007</v>
          </cell>
          <cell r="R303">
            <v>1101.0949999999993</v>
          </cell>
          <cell r="S303">
            <v>852.09499999999935</v>
          </cell>
        </row>
        <row r="304">
          <cell r="C304" t="str">
            <v xml:space="preserve">VOLTAGE STABLIZER </v>
          </cell>
          <cell r="D304" t="str">
            <v>1</v>
          </cell>
          <cell r="F304">
            <v>1100</v>
          </cell>
          <cell r="K304">
            <v>1100</v>
          </cell>
          <cell r="L304">
            <v>632.58749999999998</v>
          </cell>
          <cell r="M304">
            <v>57</v>
          </cell>
          <cell r="Q304">
            <v>689.58749999999998</v>
          </cell>
          <cell r="R304">
            <v>467.41250000000002</v>
          </cell>
          <cell r="S304">
            <v>410.41250000000002</v>
          </cell>
        </row>
        <row r="305">
          <cell r="C305" t="str">
            <v>AIR CONDITIONER CARRIER WITH STB 3 KV</v>
          </cell>
          <cell r="D305" t="str">
            <v>2</v>
          </cell>
          <cell r="F305">
            <v>25786.799999999999</v>
          </cell>
          <cell r="K305">
            <v>25786.799999999999</v>
          </cell>
          <cell r="L305">
            <v>20934.506150000001</v>
          </cell>
          <cell r="M305">
            <v>1328</v>
          </cell>
          <cell r="Q305">
            <v>22262.506150000001</v>
          </cell>
          <cell r="R305">
            <v>4852.2938499999982</v>
          </cell>
          <cell r="S305">
            <v>3524.2938499999982</v>
          </cell>
        </row>
        <row r="306">
          <cell r="C306" t="str">
            <v>DOUBLE DOOR REFRIGERATOR</v>
          </cell>
          <cell r="D306">
            <v>1</v>
          </cell>
          <cell r="F306">
            <v>27672.25</v>
          </cell>
          <cell r="K306">
            <v>27672.25</v>
          </cell>
          <cell r="L306">
            <v>18170.17678125</v>
          </cell>
          <cell r="M306">
            <v>1425</v>
          </cell>
          <cell r="Q306">
            <v>19595.17678125</v>
          </cell>
          <cell r="R306">
            <v>9502.0732187499998</v>
          </cell>
          <cell r="S306">
            <v>8077.0732187499998</v>
          </cell>
        </row>
        <row r="307">
          <cell r="C307" t="str">
            <v>REFRIGERATOR</v>
          </cell>
          <cell r="D307">
            <v>1</v>
          </cell>
          <cell r="F307">
            <v>13000</v>
          </cell>
          <cell r="K307">
            <v>13000</v>
          </cell>
          <cell r="L307">
            <v>7475.92</v>
          </cell>
          <cell r="M307">
            <v>670</v>
          </cell>
          <cell r="Q307">
            <v>8145.92</v>
          </cell>
          <cell r="R307">
            <v>5524.08</v>
          </cell>
          <cell r="S307">
            <v>4854.08</v>
          </cell>
        </row>
        <row r="309">
          <cell r="C309" t="str">
            <v>DEVIKA - HO</v>
          </cell>
          <cell r="F309">
            <v>408166.65769230772</v>
          </cell>
          <cell r="G309">
            <v>0</v>
          </cell>
          <cell r="H309">
            <v>0</v>
          </cell>
          <cell r="I309">
            <v>0</v>
          </cell>
          <cell r="J309">
            <v>0</v>
          </cell>
          <cell r="K309">
            <v>408166.65769230772</v>
          </cell>
          <cell r="L309">
            <v>298345.16125384625</v>
          </cell>
          <cell r="M309">
            <v>20590.990000000002</v>
          </cell>
          <cell r="N309">
            <v>0</v>
          </cell>
          <cell r="O309">
            <v>0</v>
          </cell>
          <cell r="P309">
            <v>0</v>
          </cell>
          <cell r="Q309">
            <v>318936.15125384618</v>
          </cell>
          <cell r="R309">
            <v>109821.49643846152</v>
          </cell>
          <cell r="S309">
            <v>89230.506438461525</v>
          </cell>
        </row>
        <row r="310">
          <cell r="C310" t="str">
            <v>DSD-EAST</v>
          </cell>
          <cell r="F310">
            <v>529915.56000000006</v>
          </cell>
          <cell r="G310">
            <v>0</v>
          </cell>
          <cell r="H310">
            <v>0</v>
          </cell>
          <cell r="I310">
            <v>0</v>
          </cell>
          <cell r="J310">
            <v>0</v>
          </cell>
          <cell r="K310">
            <v>529915.56000000006</v>
          </cell>
          <cell r="L310">
            <v>318881.94</v>
          </cell>
          <cell r="M310">
            <v>26227</v>
          </cell>
          <cell r="N310">
            <v>0</v>
          </cell>
          <cell r="O310">
            <v>0</v>
          </cell>
          <cell r="P310">
            <v>0</v>
          </cell>
          <cell r="Q310">
            <v>345108.94</v>
          </cell>
          <cell r="R310">
            <v>211033.62</v>
          </cell>
          <cell r="S310">
            <v>184806.62</v>
          </cell>
        </row>
        <row r="311">
          <cell r="C311" t="str">
            <v>DSD-SOUTH</v>
          </cell>
          <cell r="F311">
            <v>1427232.77</v>
          </cell>
          <cell r="G311">
            <v>0</v>
          </cell>
          <cell r="H311">
            <v>0</v>
          </cell>
          <cell r="I311">
            <v>0</v>
          </cell>
          <cell r="J311">
            <v>0</v>
          </cell>
          <cell r="K311">
            <v>1427232.77</v>
          </cell>
          <cell r="L311">
            <v>885268.59000000008</v>
          </cell>
          <cell r="M311">
            <v>70348</v>
          </cell>
          <cell r="N311">
            <v>0</v>
          </cell>
          <cell r="O311">
            <v>0</v>
          </cell>
          <cell r="P311">
            <v>0</v>
          </cell>
          <cell r="Q311">
            <v>955616.59000000008</v>
          </cell>
          <cell r="R311">
            <v>541964.17999999993</v>
          </cell>
          <cell r="S311">
            <v>471616.18</v>
          </cell>
        </row>
        <row r="312">
          <cell r="C312" t="str">
            <v>DSD-WEST</v>
          </cell>
          <cell r="F312">
            <v>1750095.85</v>
          </cell>
          <cell r="G312">
            <v>0</v>
          </cell>
          <cell r="H312">
            <v>0</v>
          </cell>
          <cell r="I312">
            <v>0</v>
          </cell>
          <cell r="J312">
            <v>0</v>
          </cell>
          <cell r="K312">
            <v>1750095.85</v>
          </cell>
          <cell r="L312">
            <v>1145567.73</v>
          </cell>
          <cell r="M312">
            <v>81381.540000000008</v>
          </cell>
          <cell r="N312">
            <v>0</v>
          </cell>
          <cell r="O312">
            <v>0</v>
          </cell>
          <cell r="P312">
            <v>0</v>
          </cell>
          <cell r="Q312">
            <v>1226949.27</v>
          </cell>
          <cell r="R312">
            <v>604528.12</v>
          </cell>
          <cell r="S312">
            <v>523146.57999999996</v>
          </cell>
        </row>
        <row r="313">
          <cell r="C313" t="str">
            <v>DSD-NORTH</v>
          </cell>
          <cell r="F313">
            <v>439960.47000000003</v>
          </cell>
          <cell r="G313">
            <v>0</v>
          </cell>
          <cell r="H313">
            <v>0</v>
          </cell>
          <cell r="I313">
            <v>0</v>
          </cell>
          <cell r="J313">
            <v>0</v>
          </cell>
          <cell r="K313">
            <v>439960.47000000003</v>
          </cell>
          <cell r="L313">
            <v>276069.08488291665</v>
          </cell>
          <cell r="M313">
            <v>21843</v>
          </cell>
          <cell r="N313">
            <v>0</v>
          </cell>
          <cell r="O313">
            <v>0</v>
          </cell>
          <cell r="P313">
            <v>0</v>
          </cell>
          <cell r="Q313">
            <v>297912.08488291665</v>
          </cell>
          <cell r="R313">
            <v>163891.38511708332</v>
          </cell>
          <cell r="S313">
            <v>142048.38511708335</v>
          </cell>
        </row>
        <row r="315">
          <cell r="C315" t="str">
            <v>OLD RATE</v>
          </cell>
          <cell r="E315">
            <v>5.1500000000000004E-2</v>
          </cell>
          <cell r="F315">
            <v>4555371.307692308</v>
          </cell>
          <cell r="G315">
            <v>0</v>
          </cell>
          <cell r="H315">
            <v>0</v>
          </cell>
          <cell r="I315">
            <v>0</v>
          </cell>
          <cell r="J315">
            <v>0</v>
          </cell>
          <cell r="K315">
            <v>4555371.307692308</v>
          </cell>
          <cell r="L315">
            <v>2924132.5061367629</v>
          </cell>
          <cell r="M315">
            <v>220390.53000000003</v>
          </cell>
          <cell r="N315">
            <v>0</v>
          </cell>
          <cell r="O315">
            <v>0</v>
          </cell>
          <cell r="P315">
            <v>0</v>
          </cell>
          <cell r="Q315">
            <v>3144523.0361367632</v>
          </cell>
          <cell r="R315">
            <v>1631238.8015555446</v>
          </cell>
          <cell r="S315">
            <v>1410848.2715555448</v>
          </cell>
        </row>
      </sheetData>
      <sheetData sheetId="5" refreshError="1"/>
      <sheetData sheetId="6" refreshError="1"/>
      <sheetData sheetId="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gins"/>
      <sheetName val="rural proportion and sales"/>
      <sheetName val="agriGDP vs rains"/>
      <sheetName val="det"/>
      <sheetName val="tea"/>
      <sheetName val="Sugar"/>
      <sheetName val="coffee"/>
      <sheetName val="palm"/>
      <sheetName val="PP"/>
      <sheetName val="LAB"/>
      <sheetName val="Tea- prop"/>
      <sheetName val="HLL Soap"/>
      <sheetName val="HLL regre"/>
      <sheetName val="tobacco"/>
      <sheetName val="cig prop"/>
      <sheetName val="CTV"/>
      <sheetName val="Cons Durables"/>
      <sheetName val="excise &amp; customs"/>
      <sheetName val="Pai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A3" t="e">
            <v>#NAME?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ront page chart"/>
      <sheetName val="Steel                          "/>
      <sheetName val="International prices"/>
      <sheetName val="Monthly world production"/>
      <sheetName val="Landed and dom prices"/>
      <sheetName val="CRC vs. HRC"/>
      <sheetName val="Longs vs flats"/>
      <sheetName val="Steel - World cap and prod"/>
      <sheetName val="Monthly dom. prod."/>
      <sheetName val="flat prod. capacity,prod"/>
      <sheetName val="Aluminium                      "/>
      <sheetName val="LME inventories"/>
      <sheetName val="LME vs landed price"/>
      <sheetName val="Landed vs domestic price"/>
      <sheetName val="LME and landed prices"/>
      <sheetName val="Alumimium vs alumina"/>
      <sheetName val="US alu consumption"/>
      <sheetName val="US"/>
      <sheetName val="Monthly world prod"/>
      <sheetName val="Monthly India prod."/>
      <sheetName val="Domestic demand supply"/>
      <sheetName val="Caustic soda"/>
      <sheetName val="LME and Inventory"/>
      <sheetName val="TCRC and LME"/>
      <sheetName val="LME and landed price"/>
      <sheetName val="Landed and domestic price"/>
      <sheetName val="Annual production"/>
    </sheetNames>
    <sheetDataSet>
      <sheetData sheetId="0"/>
      <sheetData sheetId="1"/>
      <sheetData sheetId="2"/>
      <sheetData sheetId="3"/>
      <sheetData sheetId="4" refreshError="1">
        <row r="3">
          <cell r="A3">
            <v>34700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row r="3">
          <cell r="A3">
            <v>34486</v>
          </cell>
        </row>
      </sheetData>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B"/>
      <sheetName val="p8"/>
      <sheetName val="EQOT"/>
    </sheetNames>
    <sheetDataSet>
      <sheetData sheetId="0" refreshError="1"/>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ld steel production crude "/>
      <sheetName val="India crude steel prod"/>
      <sheetName val="Sheet3"/>
    </sheetNames>
    <sheetDataSet>
      <sheetData sheetId="0"/>
      <sheetData sheetId="1" refreshError="1">
        <row r="3">
          <cell r="A3">
            <v>34730</v>
          </cell>
        </row>
      </sheetData>
      <sheetData sheetId="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base"/>
      <sheetName val="Trading Data"/>
      <sheetName val="Trading Update"/>
      <sheetName val="Sheet3"/>
      <sheetName val="9-Jan-96"/>
      <sheetName val="Bogus Links"/>
      <sheetName val="JrData"/>
      <sheetName val="#REF"/>
      <sheetName val="Output"/>
      <sheetName val="Candidate CDN"/>
      <sheetName val="Sheet2"/>
      <sheetName val="Data"/>
      <sheetName val="NAV bpg"/>
      <sheetName val="PV Data"/>
      <sheetName val="GAS (C$ 6-1 Gross) "/>
      <sheetName val=" US co HP"/>
      <sheetName val="Production"/>
      <sheetName val="Database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E inventories"/>
      <sheetName val="US alu consumption"/>
      <sheetName val="Sheet3"/>
    </sheetNames>
    <sheetDataSet>
      <sheetData sheetId="0" refreshError="1"/>
      <sheetData sheetId="1"/>
      <sheetData sheetId="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3">
          <cell r="A3">
            <v>36556</v>
          </cell>
        </row>
      </sheetData>
      <sheetData sheetId="1" refreshError="1"/>
      <sheetData sheetId="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GAS (C$ 10-1 Gross)"/>
      <sheetName val="GAS (C$ 6-1 Gross)"/>
      <sheetName val="Graph Data"/>
      <sheetName val="RLI-FWD Prod'n (10-1)"/>
      <sheetName val="RLI-FWD Prod'n (6-1)"/>
      <sheetName val="RLI-Current Prod'n (10-1)"/>
      <sheetName val="RLI-Current Prod'n (6-1)"/>
      <sheetName val="RLI-Reserves (10-1)"/>
      <sheetName val="RLI-Reserves (6-1)"/>
      <sheetName val="VAP"/>
      <sheetName val="special for Drew"/>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2"/>
      <sheetName val="fig3"/>
      <sheetName val="fig16-17"/>
      <sheetName val="fig21"/>
      <sheetName val="fig24"/>
      <sheetName val="fig32"/>
      <sheetName val="implied nos"/>
      <sheetName val="Index Data"/>
      <sheetName val="G-sec"/>
      <sheetName val="Earnings discounting"/>
      <sheetName val="DDM"/>
      <sheetName val="dividend"/>
      <sheetName val="all prices"/>
      <sheetName val="I2Z"/>
      <sheetName val="A2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AZ3">
            <v>34427</v>
          </cell>
          <cell r="BC3">
            <v>34427</v>
          </cell>
          <cell r="BF3">
            <v>34427</v>
          </cell>
          <cell r="BI3">
            <v>34427</v>
          </cell>
          <cell r="BU3">
            <v>34427</v>
          </cell>
          <cell r="BX3">
            <v>34427</v>
          </cell>
        </row>
        <row r="4">
          <cell r="BL4">
            <v>34434</v>
          </cell>
        </row>
        <row r="311">
          <cell r="BO311">
            <v>36583</v>
          </cell>
        </row>
      </sheetData>
      <sheetData sheetId="14" refreshError="1">
        <row r="305">
          <cell r="BI305">
            <v>36541</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bu biiling"/>
      <sheetName val="pac.1"/>
      <sheetName val="pac-ii"/>
      <sheetName val="dn singh"/>
      <sheetName val="excise refund"/>
      <sheetName val="excise-i"/>
      <sheetName val="excise-ii"/>
      <sheetName val="excise.iii"/>
      <sheetName val="dn singh-i"/>
      <sheetName val="erection bill"/>
      <sheetName val="Sheet19"/>
      <sheetName val="Sheet3"/>
      <sheetName val="mspares-bm"/>
      <sheetName val="star"/>
      <sheetName val="buget-i"/>
      <sheetName val="Sheet24"/>
      <sheetName val="erection-p"/>
      <sheetName val="list bm 1.4.99"/>
      <sheetName val="bbu.valve"/>
      <sheetName val="Sheet2"/>
      <sheetName val="Sheet28"/>
      <sheetName val="INFLOW _ OUTFLO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 I.TAX"/>
      <sheetName val="addition"/>
      <sheetName val="YTD"/>
      <sheetName val="SUMMARY"/>
      <sheetName val="Assumptions US-Rev"/>
      <sheetName val="tables"/>
      <sheetName val="coa_ramco_168"/>
      <sheetName val="5(a)"/>
      <sheetName val="AG00060"/>
      <sheetName val="Assumptions"/>
      <sheetName val="Capex - Hry"/>
      <sheetName val="FORM-16"/>
      <sheetName val="Data"/>
      <sheetName val="Lead"/>
      <sheetName val="Fill this out first..."/>
      <sheetName val="Sheet2"/>
      <sheetName val="addition_I_TAX1"/>
      <sheetName val="addition_I_TAX"/>
      <sheetName val="TB APJ"/>
      <sheetName val="Purchase Order"/>
      <sheetName val="Directors"/>
      <sheetName val="Setting"/>
      <sheetName val="ScheduleE 0607"/>
      <sheetName val="FX Rate - Current Month Rates"/>
      <sheetName val="ICICI &amp; TMBL interest"/>
      <sheetName val="Pur"/>
      <sheetName val="Cash Flow-WSL Base Fcst"/>
      <sheetName val="Balancesheet"/>
      <sheetName val="dec01"/>
      <sheetName val="Volumes"/>
      <sheetName val="Material"/>
      <sheetName val="Reference"/>
      <sheetName val="USA"/>
      <sheetName val="WKSHEET"/>
      <sheetName val="CHANGES"/>
      <sheetName val="sapactivexlhiddensheet"/>
      <sheetName val="koersen"/>
      <sheetName val="SUM-wdv"/>
      <sheetName val="Settings"/>
      <sheetName val="IS01"/>
      <sheetName val="Improvements"/>
      <sheetName val="TRIAL BALANCE"/>
      <sheetName val="Page 2"/>
      <sheetName val="IE CWKT"/>
      <sheetName val="PL"/>
      <sheetName val="working"/>
      <sheetName val="Subscription"/>
      <sheetName val="4219020-SIE Advert"/>
      <sheetName val="Dont Alter"/>
      <sheetName val="Power &amp; Fuel (S)"/>
      <sheetName val="8-Liabilities"/>
      <sheetName val="INPUT"/>
      <sheetName val="Original format"/>
      <sheetName val="Material "/>
      <sheetName val="Labour &amp; Plant"/>
      <sheetName val="Rate Analysis"/>
      <sheetName val="form26"/>
      <sheetName val="bba"/>
      <sheetName val="Masters"/>
      <sheetName val="BAL RAW BS"/>
      <sheetName val="#REF"/>
      <sheetName val="Feb'10"/>
      <sheetName val="Power_&amp;_Fuel_(S)"/>
      <sheetName val="A91_97"/>
      <sheetName val="Deduction_and_Rebate"/>
      <sheetName val="words"/>
      <sheetName val="analysis"/>
      <sheetName val="BUDGET"/>
      <sheetName val="Tender Summary"/>
      <sheetName val="BOQ (2)"/>
    </sheetNames>
    <sheetDataSet>
      <sheetData sheetId="0" refreshError="1"/>
      <sheetData sheetId="1" refreshError="1"/>
      <sheetData sheetId="2" refreshError="1">
        <row r="2653">
          <cell r="A2653">
            <v>1</v>
          </cell>
        </row>
        <row r="2654">
          <cell r="A2654">
            <v>2</v>
          </cell>
        </row>
        <row r="2655">
          <cell r="A2655">
            <v>3</v>
          </cell>
        </row>
        <row r="2656">
          <cell r="A2656">
            <v>4</v>
          </cell>
        </row>
        <row r="2657">
          <cell r="A2657">
            <v>5</v>
          </cell>
        </row>
        <row r="2658">
          <cell r="A2658">
            <v>6</v>
          </cell>
        </row>
        <row r="2659">
          <cell r="A2659">
            <v>7</v>
          </cell>
        </row>
        <row r="2660">
          <cell r="A2660">
            <v>8</v>
          </cell>
        </row>
        <row r="2661">
          <cell r="A2661">
            <v>9</v>
          </cell>
        </row>
        <row r="2662">
          <cell r="A2662">
            <v>10</v>
          </cell>
        </row>
        <row r="2663">
          <cell r="A2663">
            <v>11</v>
          </cell>
        </row>
        <row r="2664">
          <cell r="A2664">
            <v>12</v>
          </cell>
        </row>
        <row r="2665">
          <cell r="A2665">
            <v>13</v>
          </cell>
        </row>
        <row r="2666">
          <cell r="A2666">
            <v>14</v>
          </cell>
        </row>
        <row r="2667">
          <cell r="A2667">
            <v>15</v>
          </cell>
        </row>
        <row r="2668">
          <cell r="A2668">
            <v>16</v>
          </cell>
        </row>
        <row r="2669">
          <cell r="A2669">
            <v>17</v>
          </cell>
        </row>
        <row r="2670">
          <cell r="A2670">
            <v>18</v>
          </cell>
        </row>
        <row r="2671">
          <cell r="A2671">
            <v>19</v>
          </cell>
        </row>
        <row r="2672">
          <cell r="A2672">
            <v>20</v>
          </cell>
        </row>
        <row r="2674">
          <cell r="A2674">
            <v>21</v>
          </cell>
        </row>
        <row r="2675">
          <cell r="A2675">
            <v>22</v>
          </cell>
        </row>
        <row r="2676">
          <cell r="A2676">
            <v>23</v>
          </cell>
        </row>
        <row r="2677">
          <cell r="A2677">
            <v>24</v>
          </cell>
        </row>
        <row r="2678">
          <cell r="A2678">
            <v>25</v>
          </cell>
        </row>
        <row r="2680">
          <cell r="A2680">
            <v>26</v>
          </cell>
        </row>
        <row r="2681">
          <cell r="A2681">
            <v>27</v>
          </cell>
        </row>
        <row r="2682">
          <cell r="A2682">
            <v>28</v>
          </cell>
        </row>
        <row r="2683">
          <cell r="A2683">
            <v>29</v>
          </cell>
        </row>
        <row r="2684">
          <cell r="A2684">
            <v>30</v>
          </cell>
        </row>
        <row r="2685">
          <cell r="A2685">
            <v>31</v>
          </cell>
        </row>
        <row r="2686">
          <cell r="A2686">
            <v>32</v>
          </cell>
        </row>
        <row r="2687">
          <cell r="A2687">
            <v>33</v>
          </cell>
        </row>
        <row r="2688">
          <cell r="A2688">
            <v>34</v>
          </cell>
        </row>
        <row r="2689">
          <cell r="A2689">
            <v>35</v>
          </cell>
        </row>
        <row r="2690">
          <cell r="A2690">
            <v>36</v>
          </cell>
        </row>
        <row r="2691">
          <cell r="A2691">
            <v>37</v>
          </cell>
        </row>
        <row r="2692">
          <cell r="A2692">
            <v>38</v>
          </cell>
        </row>
        <row r="2694">
          <cell r="A2694">
            <v>39</v>
          </cell>
        </row>
        <row r="2695">
          <cell r="A2695">
            <v>40</v>
          </cell>
        </row>
        <row r="2696">
          <cell r="A2696">
            <v>41</v>
          </cell>
        </row>
        <row r="2697">
          <cell r="A2697">
            <v>42</v>
          </cell>
        </row>
        <row r="2698">
          <cell r="A2698">
            <v>43</v>
          </cell>
        </row>
        <row r="2699">
          <cell r="A2699">
            <v>44</v>
          </cell>
        </row>
        <row r="2700">
          <cell r="A2700">
            <v>45</v>
          </cell>
        </row>
        <row r="2701">
          <cell r="A2701">
            <v>46</v>
          </cell>
        </row>
        <row r="2702">
          <cell r="A2702">
            <v>47</v>
          </cell>
        </row>
        <row r="2703">
          <cell r="A2703">
            <v>48</v>
          </cell>
        </row>
        <row r="2704">
          <cell r="A2704">
            <v>49</v>
          </cell>
        </row>
        <row r="2705">
          <cell r="A2705">
            <v>50</v>
          </cell>
        </row>
        <row r="2706">
          <cell r="A2706">
            <v>51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sheetName val="PL"/>
      <sheetName val="S-01-04"/>
      <sheetName val="S-05"/>
      <sheetName val="S-06-08"/>
      <sheetName val="S-09-11"/>
      <sheetName val="S-12-14"/>
      <sheetName val="S-15-17"/>
      <sheetName val="S-18-19"/>
      <sheetName val="AS 3"/>
      <sheetName val="GP-BS"/>
      <sheetName val="GP-PL"/>
      <sheetName val="PL-I "/>
      <sheetName val="QTY INFMN"/>
      <sheetName val="ABSTRACT"/>
      <sheetName val="W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mit2"/>
      <sheetName val="Limit1"/>
      <sheetName val="CostBrk"/>
      <sheetName val="Assump"/>
      <sheetName val="Assumptions"/>
      <sheetName val="Loan_Int Cal"/>
      <sheetName val="Op. Stat."/>
      <sheetName val="WC Assess"/>
      <sheetName val="MPBF"/>
      <sheetName val="BalSht"/>
      <sheetName val="Ratios"/>
      <sheetName val="FundFlw"/>
      <sheetName val="BS_P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6"/>
      <sheetName val="DKPL9811"/>
      <sheetName val="summ"/>
      <sheetName val="sheet1"/>
      <sheetName val="sheet2"/>
      <sheetName val="sheet4"/>
      <sheetName val="Sheet4a"/>
      <sheetName val="sheet5"/>
      <sheetName val="sheet7"/>
      <sheetName val="sheet8"/>
      <sheetName val="sheet9"/>
      <sheetName val="sheet10"/>
      <sheetName val="sheet11"/>
      <sheetName val="sheet12"/>
      <sheetName val="sheet13"/>
      <sheetName val="Sheet14"/>
      <sheetName val="Sheet15"/>
      <sheetName val="Sheet16"/>
      <sheetName val="Monthly"/>
      <sheetName val="Sheet3 (2)"/>
      <sheetName val="extra"/>
      <sheetName val="Partic"/>
      <sheetName val="pldt"/>
      <sheetName val="results"/>
      <sheetName val="P&amp;LDEC99"/>
      <sheetName val="Sheet18"/>
      <sheetName val="Sheet17"/>
      <sheetName val="SUMM1"/>
      <sheetName val="Sheet3"/>
      <sheetName val="Sheet31"/>
      <sheetName val="Sheet30"/>
      <sheetName val="Sheet29"/>
      <sheetName val="Sheet28"/>
      <sheetName val="Sheet27"/>
      <sheetName val="Sheet26"/>
      <sheetName val="Sheet25"/>
      <sheetName val="Sheet24"/>
      <sheetName val="Sheet23"/>
      <sheetName val="Sheet22"/>
      <sheetName val="Sheet21"/>
      <sheetName val="Sheet20"/>
      <sheetName val="Sheet19"/>
      <sheetName val="#REF"/>
      <sheetName val="FINDRDEC"/>
      <sheetName val="Earnings model"/>
      <sheetName val="C"/>
      <sheetName val="02"/>
      <sheetName val="03"/>
      <sheetName val="04"/>
      <sheetName val="01"/>
      <sheetName val="girder"/>
      <sheetName val="Rocker"/>
      <sheetName val="FitOutConfCentre"/>
      <sheetName val="Rate Analysis"/>
      <sheetName val="LBO"/>
      <sheetName val="Main"/>
      <sheetName val="Hot"/>
      <sheetName val="INI"/>
      <sheetName val="Assumptions"/>
      <sheetName val="Output"/>
      <sheetName val="Grand"/>
      <sheetName val="CRITERIA3"/>
      <sheetName val="CRITERIA1"/>
      <sheetName val="Excess Calc"/>
      <sheetName val="CASHFLOWS"/>
      <sheetName val="SUMMARY"/>
      <sheetName val="Materials Cost(PCC)"/>
      <sheetName val="Grouping Master"/>
      <sheetName val="Commission and Volume MOM(Chart"/>
      <sheetName val="Estimate for approval"/>
      <sheetName val="Lab"/>
      <sheetName val="A-D"/>
      <sheetName val="H"/>
      <sheetName val="BWR"/>
      <sheetName val="BLK2"/>
      <sheetName val="BLK3"/>
      <sheetName val="E &amp; R"/>
      <sheetName val="radar"/>
      <sheetName val="UG"/>
      <sheetName val="KG-DWN"/>
      <sheetName val="Stacking Plan &amp; LEP"/>
      <sheetName val="Sheet3_(2)"/>
      <sheetName val="% Collection Schedule"/>
      <sheetName val="Design"/>
      <sheetName val="98Price"/>
      <sheetName val="BHANDUP"/>
      <sheetName val="Set"/>
      <sheetName val="Code"/>
      <sheetName val="Legend"/>
      <sheetName val="1 Market"/>
      <sheetName val="Estimate_for_approval"/>
      <sheetName val="Sheet3_(2)1"/>
      <sheetName val="Estimate_for_approval1"/>
      <sheetName val="Sheet3_(2)2"/>
      <sheetName val="Estimate_for_approval2"/>
      <sheetName val="Sheet3_(2)3"/>
      <sheetName val="Estimate_for_approval3"/>
      <sheetName val="Sheet3_(2)4"/>
      <sheetName val="Estimate_for_approval4"/>
      <sheetName val="concrete"/>
      <sheetName val="office"/>
      <sheetName val="Key assumption"/>
      <sheetName val="beam-reinft-IIInd floor"/>
      <sheetName val="SPT vs PHI"/>
      <sheetName val="Materials Cost"/>
      <sheetName val="beam-reinft-machine rm"/>
      <sheetName val="jobhist"/>
      <sheetName val="R20_R30_work"/>
      <sheetName val="A5.201 Consol Profit &amp; Loss "/>
      <sheetName val="Consolidated Monthly"/>
      <sheetName val="Balance Sheet"/>
      <sheetName val="A5.202 Consol Balance Sheet "/>
      <sheetName val="BS"/>
      <sheetName val="Consolidated"/>
      <sheetName val="PB"/>
      <sheetName val="Fixed Assets"/>
      <sheetName val="Receivables"/>
      <sheetName val="Sheet 2"/>
      <sheetName val="Occ"/>
      <sheetName val="Demand"/>
      <sheetName val="MN T.B."/>
      <sheetName val="INDIGINEOUS ITEMS "/>
      <sheetName val="Apartments - 1st Mar"/>
      <sheetName val="BOQ-1"/>
      <sheetName val="JCF"/>
      <sheetName val="Multiple output"/>
      <sheetName val="유통망계획"/>
      <sheetName val="EXPENSES"/>
      <sheetName val="Currency"/>
      <sheetName val="Chembur 1"/>
      <sheetName val="WBS01"/>
      <sheetName val="WBS10"/>
      <sheetName val="WBS11"/>
      <sheetName val="WBS12"/>
      <sheetName val="WBS13"/>
      <sheetName val="WBS14"/>
      <sheetName val="WBS15"/>
      <sheetName val="WBS16"/>
      <sheetName val="WBS17"/>
      <sheetName val="WBS18"/>
      <sheetName val="WBS19"/>
      <sheetName val="WBS02"/>
      <sheetName val="WBS20"/>
      <sheetName val="WBS03"/>
      <sheetName val="WBS04"/>
      <sheetName val="WBS05"/>
      <sheetName val="WBS06"/>
      <sheetName val="WBS07"/>
      <sheetName val="WBS08"/>
      <sheetName val="WBS09"/>
      <sheetName val="Material List "/>
      <sheetName val="STAFFSCHED "/>
      <sheetName val="upa"/>
      <sheetName val="CGOI"/>
      <sheetName val="BKCSTOCKVAL"/>
      <sheetName val="Earnings_model"/>
      <sheetName val="vb 9&amp;10"/>
      <sheetName val="Felix Street Summary"/>
      <sheetName val="Newspapers"/>
      <sheetName val="AccDil"/>
      <sheetName val="tngst1"/>
      <sheetName val="Schedules"/>
      <sheetName val="B S-31-3-2006"/>
      <sheetName val="132417"/>
      <sheetName val="35 D Annex2"/>
      <sheetName val="CMA_Calculations"/>
      <sheetName val="H.O"/>
      <sheetName val="営業収益"/>
      <sheetName val="TRIAL BALANCE"/>
      <sheetName val="Keyratios"/>
      <sheetName val="Card nos."/>
      <sheetName val="YE-SW2"/>
      <sheetName val="Statistics {pbc}"/>
      <sheetName val="関係会社貸付金データ"/>
      <sheetName val="末残計画(四半期ベース)"/>
      <sheetName val="MISBS"/>
      <sheetName val="BOD PL NEW"/>
      <sheetName val="AFFI内訳"/>
      <sheetName val="Assumptions (2)"/>
      <sheetName val="Cntrl Sheet"/>
      <sheetName val="B S"/>
      <sheetName val="Project Cost"/>
      <sheetName val="CAS P"/>
      <sheetName val="194C"/>
      <sheetName val="ﾏﾁｭﾘﾃｨﾗﾀﾞｰ（月次ベース）"/>
      <sheetName val="ﾏﾁｭﾘﾃｨﾗﾀﾞｰ（四半期ベース）"/>
      <sheetName val="EXPENDITURE CYCLE"/>
      <sheetName val="Inputs"/>
      <sheetName val="海外WORK"/>
      <sheetName val="Facility"/>
      <sheetName val="Lrnet_Inftch"/>
      <sheetName val="Input"/>
      <sheetName val="deb"/>
      <sheetName val="FIN_EXPENSE"/>
      <sheetName val="43B"/>
      <sheetName val="DTPL"/>
      <sheetName val="Fixed Assets Top Sheet- Consol"/>
      <sheetName val="VIR CG"/>
      <sheetName val="業種小分類"/>
      <sheetName val="業種大分類"/>
      <sheetName val="Weighted Avg"/>
      <sheetName val="Interest"/>
      <sheetName val="Links"/>
      <sheetName val="m3&amp;4"/>
      <sheetName val="Assumptions (W)"/>
      <sheetName val="Misc"/>
      <sheetName val="PAP"/>
      <sheetName val="Masters"/>
      <sheetName val="P L"/>
      <sheetName val="総括（1～3Q）"/>
      <sheetName val="NKEL O&amp;M"/>
      <sheetName val="Data"/>
      <sheetName val="192"/>
      <sheetName val="GLED"/>
      <sheetName val="IRR"/>
      <sheetName val="CAPEX"/>
      <sheetName val="国内work"/>
      <sheetName val="その他"/>
      <sheetName val="SPR"/>
      <sheetName val="COMPUTATION"/>
      <sheetName val="ASSUMPTIONS 2"/>
      <sheetName val=" TARIFFS POST PCOD"/>
      <sheetName val="Valuation"/>
      <sheetName val="Workings"/>
      <sheetName val="TAX"/>
      <sheetName val="DCF Valuation - FCFF"/>
      <sheetName val="FAR"/>
      <sheetName val="FA Leadsheet &amp; Movement"/>
      <sheetName val="Profit &amp; Loss"/>
      <sheetName val="Summary - USD"/>
      <sheetName val="Yield-COB"/>
      <sheetName val="全体"/>
      <sheetName val="NFF"/>
      <sheetName val="1"/>
      <sheetName val="再ﾘｰｽ収益"/>
      <sheetName val="利息連結"/>
      <sheetName val="受取手数料"/>
      <sheetName val="有価証券残高（仮提出）"/>
      <sheetName val="発生連結"/>
      <sheetName val="関連会社明細"/>
      <sheetName val="売却可能公債"/>
      <sheetName val="3部提出用累計"/>
      <sheetName val="繰入連結"/>
      <sheetName val="諸原価連結"/>
      <sheetName val="四半期毎MICﾃﾞｰﾀ転記"/>
      <sheetName val="単体SGA"/>
      <sheetName val="販管連結"/>
      <sheetName val="平残連結"/>
      <sheetName val="TB"/>
      <sheetName val="Fee Rate Summary"/>
      <sheetName val="Costcal"/>
      <sheetName val="11-hsd"/>
      <sheetName val="13-septic"/>
      <sheetName val="7-ug"/>
      <sheetName val="2-utility"/>
      <sheetName val="Bin"/>
      <sheetName val="Main School Building"/>
      <sheetName val="Rate_Analysis"/>
      <sheetName val="E_&amp;_R"/>
      <sheetName val="JE10310X"/>
      <sheetName val="MAHSTOCKVAL"/>
      <sheetName val="FOIL"/>
      <sheetName val="Accounts"/>
      <sheetName val="sdrs_mar"/>
      <sheetName val="Summary_Local"/>
      <sheetName val="segment_topsheet"/>
      <sheetName val="Index"/>
      <sheetName val="FY16-17 Cashflow"/>
      <sheetName val="List"/>
      <sheetName val="RR"/>
      <sheetName val="Ten"/>
      <sheetName val="ES"/>
      <sheetName val="B-SHEET"/>
      <sheetName val="GrossMgn 98"/>
      <sheetName val="Roster"/>
      <sheetName val="FINAL"/>
      <sheetName val="Mar-06"/>
      <sheetName val="Jul-05"/>
      <sheetName val="SCHE-MARCH'04"/>
      <sheetName val="Bs_dft"/>
      <sheetName val="P&amp;l_dft"/>
      <sheetName val="Sch_dft"/>
      <sheetName val="SC"/>
      <sheetName val="Wall"/>
      <sheetName val="Sukuki CDR"/>
      <sheetName val="For_Trav-01"/>
      <sheetName val="Rent -01"/>
      <sheetName val="AV"/>
      <sheetName val="priority analysis"/>
      <sheetName val="standards trend"/>
      <sheetName val="service timing"/>
      <sheetName val="Product Problems"/>
      <sheetName val="Parts"/>
      <sheetName val="score trends"/>
      <sheetName val="Fix it First Time"/>
      <sheetName val="dashboard"/>
      <sheetName val="TOC"/>
      <sheetName val="Range"/>
      <sheetName val="Sample India"/>
      <sheetName val="Sample Indo"/>
      <sheetName val="Sample MY"/>
      <sheetName val="Sample PH"/>
      <sheetName val="Sample TH"/>
      <sheetName val="BQMPALOC"/>
      <sheetName val="TRX ADDITION"/>
      <sheetName val="Income Statements"/>
      <sheetName val="Rates"/>
      <sheetName val="Kontensalden"/>
      <sheetName val="CTbe tong"/>
      <sheetName val="CTDZ 0.4+cto"/>
      <sheetName val=" "/>
      <sheetName val="450 x 350"/>
      <sheetName val="Fill this out first..."/>
      <sheetName val="Approved MTD Proj #'s"/>
      <sheetName val="Labour Rate "/>
      <sheetName val="(M+L)"/>
      <sheetName val="DPR"/>
      <sheetName val="hist&amp;proj"/>
      <sheetName val="입찰내역 발주처 양식"/>
      <sheetName val="Customize Your Purchase Order"/>
      <sheetName val="VARIABLE"/>
      <sheetName val="ESCON"/>
      <sheetName val="NPV"/>
      <sheetName val="RATE ANALYSIS."/>
      <sheetName val="Raw DCF"/>
      <sheetName val="DCF_PPS"/>
      <sheetName val="DCF"/>
      <sheetName val="Sch 1,2,3"/>
      <sheetName val="Sch 14,15,16"/>
      <sheetName val="profit &amp; loss account"/>
      <sheetName val="Movement of Mutual Funds"/>
      <sheetName val="References"/>
      <sheetName val="Settings"/>
      <sheetName val="TDS Certificate-Format"/>
      <sheetName val="Sheet3_(2)5"/>
      <sheetName val="%_Collection_Schedule"/>
      <sheetName val="Rate_Analysis1"/>
      <sheetName val="Estimate_for_approval5"/>
      <sheetName val="E_&amp;_R1"/>
      <sheetName val="Earnings_model1"/>
      <sheetName val="Stacking_Plan_&amp;_LEP"/>
      <sheetName val="Materials_Cost(PCC)"/>
      <sheetName val="Excess_Calc"/>
      <sheetName val="beam-reinft-IIInd_floor"/>
      <sheetName val="SPT_vs_PHI"/>
      <sheetName val="Materials_Cost"/>
      <sheetName val="beam-reinft-machine_rm"/>
      <sheetName val="Grouping_Master"/>
      <sheetName val="Commission_and_Volume_MOM(Chart"/>
      <sheetName val="A5_201_Consol_Profit_&amp;_Loss_"/>
      <sheetName val="Consolidated_Monthly"/>
      <sheetName val="Balance_Sheet"/>
      <sheetName val="A5_202_Consol_Balance_Sheet_"/>
      <sheetName val="Fixed_Assets"/>
      <sheetName val="Sheet_2"/>
      <sheetName val="Key_assumption"/>
      <sheetName val="MN_T_B_"/>
      <sheetName val="INDIGINEOUS_ITEMS_"/>
      <sheetName val="Apartments_-_1st_Mar"/>
      <sheetName val="1_Market"/>
      <sheetName val="Material_List_"/>
      <sheetName val="STAFFSCHED_"/>
      <sheetName val="Fee_Rate_Summary"/>
      <sheetName val="Main_School_Building"/>
      <sheetName val="MFG"/>
      <sheetName val="Current Bill MB ref"/>
      <sheetName val="Mix Design"/>
      <sheetName val="std-rates"/>
      <sheetName val="Ins &amp; Bonds"/>
      <sheetName val="COLUMN"/>
      <sheetName val="dyes"/>
      <sheetName val="Costing"/>
      <sheetName val=" Vivante MAIN  INFRA  MAR 18"/>
      <sheetName val="col-reinft1"/>
      <sheetName val="Form 6"/>
      <sheetName val="Source Ref."/>
      <sheetName val="COMPLEXALL"/>
      <sheetName val="M-Book for Conc"/>
      <sheetName val="M-Book for FW"/>
      <sheetName val="Schedules PL"/>
      <sheetName val="Schedules BS"/>
      <sheetName val="Div"/>
      <sheetName val="ER10_Old"/>
      <sheetName val="B_S-31-3-2006"/>
      <sheetName val="35_D_Annex2"/>
      <sheetName val="H_O"/>
      <sheetName val="TRIAL_BALANCE"/>
      <sheetName val="Card_nos_"/>
      <sheetName val="Statistics_{pbc}"/>
      <sheetName val="BOD_PL_NEW"/>
      <sheetName val="Assumptions_(2)"/>
      <sheetName val="Cntrl_Sheet"/>
      <sheetName val="B_S"/>
      <sheetName val="Project_Cost"/>
      <sheetName val="CAS_P"/>
      <sheetName val="EXPENDITURE_CYCLE"/>
      <sheetName val="Fixed_Assets_Top_Sheet-_Consol"/>
      <sheetName val="VIR_CG"/>
      <sheetName val="Weighted_Avg"/>
      <sheetName val="Assumptions_(W)"/>
      <sheetName val="P_L"/>
      <sheetName val="NKEL_O&amp;M"/>
      <sheetName val="ASSUMPTIONS_2"/>
      <sheetName val="_TARIFFS_POST_PCOD"/>
      <sheetName val="DCF_Valuation_-_FCFF"/>
      <sheetName val="FA_Leadsheet_&amp;_Movement"/>
      <sheetName val="Profit_&amp;_Loss"/>
      <sheetName val="Summary_-_USD"/>
      <sheetName val="Multiple_output"/>
      <sheetName val="Config"/>
      <sheetName val="Database"/>
      <sheetName val="SCHEDULE"/>
      <sheetName val="schedule nos"/>
      <sheetName val="RA 1"/>
      <sheetName val="Outline Cost - Five star Hotel"/>
      <sheetName val="CC APR04"/>
      <sheetName val="CC MAY04"/>
      <sheetName val="CC JUNE04"/>
      <sheetName val="C1C2"/>
      <sheetName val="LIFE &amp; REP PROVN"/>
      <sheetName val="O&amp;M CREW"/>
      <sheetName val="A"/>
      <sheetName val="Intro"/>
      <sheetName val="Exp"/>
      <sheetName val="18-misc"/>
      <sheetName val="5-pipe"/>
      <sheetName val="Direct cost shed A-2 "/>
      <sheetName val="P&amp;L"/>
      <sheetName val="BALANCE-SHEET"/>
      <sheetName val="fixd1"/>
      <sheetName val="fixd2"/>
      <sheetName val="Item Master"/>
      <sheetName val="2007-01"/>
      <sheetName val="BS SCH A-D"/>
      <sheetName val="Pur"/>
      <sheetName val="Reconciliation of GL &amp; FAR"/>
      <sheetName val="Rent_-01"/>
      <sheetName val="Instructions"/>
      <sheetName val="Preside"/>
      <sheetName val="SP Break Up"/>
      <sheetName val="Control"/>
      <sheetName val="Blore"/>
      <sheetName val="factors"/>
      <sheetName val="VCH-SLC"/>
      <sheetName val="Supplier"/>
      <sheetName val="final abstract"/>
      <sheetName val="Product Details"/>
      <sheetName val="Cash2"/>
      <sheetName val="Z"/>
      <sheetName val="costing_ESDV"/>
      <sheetName val="costing_FE"/>
      <sheetName val="costing_Misc"/>
      <sheetName val="costing_MOV"/>
      <sheetName val="costing_Press"/>
      <sheetName val="Price Comparison"/>
      <sheetName val="Cover"/>
      <sheetName val="Leg 1-1"/>
      <sheetName val="Sheet3_(2)7"/>
      <sheetName val="%_Collection_Schedule2"/>
      <sheetName val="Rate_Analysis3"/>
      <sheetName val="Estimate_for_approval7"/>
      <sheetName val="E_&amp;_R3"/>
      <sheetName val="Earnings_model3"/>
      <sheetName val="Stacking_Plan_&amp;_LEP2"/>
      <sheetName val="Materials_Cost(PCC)2"/>
      <sheetName val="Excess_Calc2"/>
      <sheetName val="beam-reinft-IIInd_floor2"/>
      <sheetName val="SPT_vs_PHI2"/>
      <sheetName val="Materials_Cost2"/>
      <sheetName val="beam-reinft-machine_rm2"/>
      <sheetName val="Grouping_Master2"/>
      <sheetName val="Commission_and_Volume_MOM(Char2"/>
      <sheetName val="A5_201_Consol_Profit_&amp;_Loss_2"/>
      <sheetName val="Consolidated_Monthly2"/>
      <sheetName val="Balance_Sheet2"/>
      <sheetName val="A5_202_Consol_Balance_Sheet_2"/>
      <sheetName val="Fixed_Assets2"/>
      <sheetName val="Sheet_22"/>
      <sheetName val="Key_assumption2"/>
      <sheetName val="MN_T_B_2"/>
      <sheetName val="INDIGINEOUS_ITEMS_2"/>
      <sheetName val="Apartments_-_1st_Mar2"/>
      <sheetName val="1_Market2"/>
      <sheetName val="Material_List_2"/>
      <sheetName val="STAFFSCHED_2"/>
      <sheetName val="Fee_Rate_Summary2"/>
      <sheetName val="Main_School_Building2"/>
      <sheetName val="Sheet3_(2)6"/>
      <sheetName val="%_Collection_Schedule1"/>
      <sheetName val="Rate_Analysis2"/>
      <sheetName val="Estimate_for_approval6"/>
      <sheetName val="E_&amp;_R2"/>
      <sheetName val="Earnings_model2"/>
      <sheetName val="Stacking_Plan_&amp;_LEP1"/>
      <sheetName val="Materials_Cost(PCC)1"/>
      <sheetName val="Excess_Calc1"/>
      <sheetName val="beam-reinft-IIInd_floor1"/>
      <sheetName val="SPT_vs_PHI1"/>
      <sheetName val="Materials_Cost1"/>
      <sheetName val="beam-reinft-machine_rm1"/>
      <sheetName val="Grouping_Master1"/>
      <sheetName val="Commission_and_Volume_MOM(Char1"/>
      <sheetName val="A5_201_Consol_Profit_&amp;_Loss_1"/>
      <sheetName val="Consolidated_Monthly1"/>
      <sheetName val="Balance_Sheet1"/>
      <sheetName val="A5_202_Consol_Balance_Sheet_1"/>
      <sheetName val="Fixed_Assets1"/>
      <sheetName val="Sheet_21"/>
      <sheetName val="Key_assumption1"/>
      <sheetName val="MN_T_B_1"/>
      <sheetName val="INDIGINEOUS_ITEMS_1"/>
      <sheetName val="Apartments_-_1st_Mar1"/>
      <sheetName val="1_Market1"/>
      <sheetName val="Material_List_1"/>
      <sheetName val="STAFFSCHED_1"/>
      <sheetName val="Fee_Rate_Summary1"/>
      <sheetName val="Main_School_Building1"/>
      <sheetName val="Sheet3_(2)8"/>
      <sheetName val="%_Collection_Schedule3"/>
      <sheetName val="Rate_Analysis4"/>
      <sheetName val="Estimate_for_approval8"/>
      <sheetName val="E_&amp;_R4"/>
      <sheetName val="Earnings_model4"/>
      <sheetName val="Stacking_Plan_&amp;_LEP3"/>
      <sheetName val="Materials_Cost(PCC)3"/>
      <sheetName val="Excess_Calc3"/>
      <sheetName val="beam-reinft-IIInd_floor3"/>
      <sheetName val="SPT_vs_PHI3"/>
      <sheetName val="Materials_Cost3"/>
      <sheetName val="beam-reinft-machine_rm3"/>
      <sheetName val="Grouping_Master3"/>
      <sheetName val="Commission_and_Volume_MOM(Char3"/>
      <sheetName val="A5_201_Consol_Profit_&amp;_Loss_3"/>
      <sheetName val="Consolidated_Monthly3"/>
      <sheetName val="Balance_Sheet3"/>
      <sheetName val="A5_202_Consol_Balance_Sheet_3"/>
      <sheetName val="Fixed_Assets3"/>
      <sheetName val="Sheet_23"/>
      <sheetName val="Key_assumption3"/>
      <sheetName val="MN_T_B_3"/>
      <sheetName val="INDIGINEOUS_ITEMS_3"/>
      <sheetName val="Apartments_-_1st_Mar3"/>
      <sheetName val="1_Market3"/>
      <sheetName val="Material_List_3"/>
      <sheetName val="STAFFSCHED_3"/>
      <sheetName val="Fee_Rate_Summary3"/>
      <sheetName val="Main_School_Building3"/>
      <sheetName val="Note 9-13"/>
      <sheetName val="Sukuki_CDR"/>
      <sheetName val="priority_analysis"/>
      <sheetName val="standards_trend"/>
      <sheetName val="service_timing"/>
      <sheetName val="Product_Problems"/>
      <sheetName val="score_trends"/>
      <sheetName val="Fix_it_First_Time"/>
      <sheetName val="Sample_India"/>
      <sheetName val="Sample_Indo"/>
      <sheetName val="Sample_MY"/>
      <sheetName val="Sample_PH"/>
      <sheetName val="Sample_TH"/>
      <sheetName val="April'00"/>
      <sheetName val="gen ledger data"/>
      <sheetName val="DF"/>
      <sheetName val="pcQueryData"/>
      <sheetName val="_pcSlicerSheet1"/>
      <sheetName val="Rate analysis civil"/>
      <sheetName val="RA-markate"/>
      <sheetName val="opstat"/>
      <sheetName val="costs"/>
      <sheetName val="PROCTOR"/>
      <sheetName val="ANAL"/>
      <sheetName val="Basic Rate"/>
      <sheetName val="INFLUENCES ON GM"/>
      <sheetName val="ADD092001_Final"/>
      <sheetName val="TBEAM"/>
      <sheetName val="csd1"/>
      <sheetName val="csd2"/>
      <sheetName val="SAP EMP"/>
      <sheetName val="DIVBUD99"/>
      <sheetName val="Elect."/>
      <sheetName val="glsrpt129909e"/>
      <sheetName val="RF Vol"/>
      <sheetName val="ASP"/>
      <sheetName val="Ins_&amp;_Bonds"/>
      <sheetName val="Labour_Rate_"/>
      <sheetName val="Source_Ref_"/>
      <sheetName val="vb_9&amp;10"/>
      <sheetName val="입찰내역_발주처_양식"/>
      <sheetName val="Direct_cost_shed_A-2_"/>
      <sheetName val="check"/>
      <sheetName val="main1"/>
      <sheetName val="2nd "/>
      <sheetName val="Names&amp;Cases"/>
      <sheetName val="A.O.R."/>
      <sheetName val="Boq"/>
      <sheetName val="TBAL9697 -group wise  sdpl"/>
      <sheetName val="WBS"/>
      <sheetName val="Dep - SAP"/>
      <sheetName val="Project Budget Worksheet"/>
      <sheetName val="Builtup Area"/>
      <sheetName val="RF_Vol"/>
      <sheetName val="Annex - 8"/>
      <sheetName val="6 TRS"/>
      <sheetName val="PM"/>
      <sheetName val="validation"/>
      <sheetName val="Chembur_1"/>
      <sheetName val="Felix_Street_Summary"/>
      <sheetName val="FY16-17_Cashflow"/>
      <sheetName val="GrossMgn_98"/>
      <sheetName val="TRX_ADDITION"/>
      <sheetName val="TDS_Certificate-Format"/>
      <sheetName val="Income_Statements"/>
      <sheetName val="CTbe_tong"/>
      <sheetName val="CTDZ_0_4+cto"/>
      <sheetName val="_"/>
      <sheetName val="450_x_350"/>
      <sheetName val="Fill_this_out_first___"/>
      <sheetName val="Approved_MTD_Proj_#'s"/>
      <sheetName val="Customize_Your_Purchase_Order"/>
      <sheetName val="RATE_ANALYSIS_"/>
      <sheetName val="Raw_DCF"/>
      <sheetName val="Sch_1,2,3"/>
      <sheetName val="Sch_14,15,16"/>
      <sheetName val="profit_&amp;_loss_account"/>
      <sheetName val="Movement_of_Mutual_Funds"/>
      <sheetName val="Mix_Design"/>
      <sheetName val="_Vivante_MAIN__INFRA__MAR_18"/>
      <sheetName val="Current_Bill_MB_ref"/>
      <sheetName val="Form_6"/>
      <sheetName val="M-Book_for_Conc"/>
      <sheetName val="M-Book_for_FW"/>
      <sheetName val="Schedules_PL"/>
      <sheetName val="Schedules_BS"/>
      <sheetName val="RA_1"/>
      <sheetName val="Outline_Cost_-_Five_star_Hotel"/>
      <sheetName val="CC_APR04"/>
      <sheetName val="CC_MAY04"/>
      <sheetName val="CC_JUNE04"/>
      <sheetName val="LIFE_&amp;_REP_PROVN"/>
      <sheetName val="O&amp;M_CREW"/>
      <sheetName val="Headings"/>
      <sheetName val="Cap"/>
      <sheetName val="C_flow 95"/>
      <sheetName val="1201"/>
      <sheetName val="Capital leases"/>
      <sheetName val="FA TB 28-2-2006"/>
      <sheetName val="data 3A|6A"/>
      <sheetName val="B"/>
      <sheetName val="All Components Report"/>
      <sheetName val="Severity"/>
      <sheetName val="Assum"/>
      <sheetName val="TB WORLI"/>
      <sheetName val="TB APJ"/>
      <sheetName val="H.O."/>
      <sheetName val="Oct'19-Feb'20 base file"/>
      <sheetName val="Mar'20-base file"/>
      <sheetName val="April'20-Dec'20 Base File"/>
      <sheetName val="BUDLDD"/>
      <sheetName val="ICB"/>
      <sheetName val="wacc"/>
      <sheetName val="wdr bldg"/>
      <sheetName val="Admin "/>
      <sheetName val="Recovered_Sheet4"/>
      <sheetName val="Recovered_Sheet36"/>
      <sheetName val="Recovered_Sheet37"/>
      <sheetName val="Recovered_Sheet30"/>
      <sheetName val="Recovered_Sheet10"/>
      <sheetName val="Recovered_Sheet13"/>
      <sheetName val="Recovered_Sheet19"/>
      <sheetName val="Recovered_Sheet28"/>
      <sheetName val="Recovered_Sheet20"/>
      <sheetName val="Recovered_Sheet21"/>
      <sheetName val="Recovered_Sheet22"/>
      <sheetName val="Recovered_Sheet17"/>
      <sheetName val="Recovered_Sheet39"/>
      <sheetName val="Recovered_Sheet35"/>
      <sheetName val="Recovered_Sheet40"/>
      <sheetName val="Recovered_Sheet1"/>
      <sheetName val="Recovered_Sheet31"/>
      <sheetName val="Recovered_Sheet14"/>
      <sheetName val="Recovered_Sheet38"/>
      <sheetName val="Recovered_Sheet27"/>
      <sheetName val="Recovered_Sheet32"/>
      <sheetName val="Recovered_Sheet6"/>
      <sheetName val="Recovered_Sheet5"/>
      <sheetName val="Recovered_Sheet3"/>
      <sheetName val="Recovered_Sheet18"/>
      <sheetName val="rent paid details"/>
      <sheetName val="DGP-2002"/>
      <sheetName val="Provision base"/>
      <sheetName val="D.D"/>
      <sheetName val="Assmp"/>
      <sheetName val="BS-R"/>
      <sheetName val="Billing"/>
      <sheetName val="MNP"/>
      <sheetName val="ITT-R"/>
      <sheetName val="BSSchedules"/>
      <sheetName val="Labor abs-NMR"/>
      <sheetName val="_REF"/>
      <sheetName val="MASTER_RATE ANALYSIS"/>
      <sheetName val="Data Summary"/>
      <sheetName val="IO"/>
      <sheetName val="SCH4"/>
      <sheetName val="31 July 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refreshError="1"/>
      <sheetData sheetId="548"/>
      <sheetData sheetId="549"/>
      <sheetData sheetId="550"/>
      <sheetData sheetId="551"/>
      <sheetData sheetId="552"/>
      <sheetData sheetId="553"/>
      <sheetData sheetId="554"/>
      <sheetData sheetId="555"/>
      <sheetData sheetId="556"/>
      <sheetData sheetId="557"/>
      <sheetData sheetId="558"/>
      <sheetData sheetId="559"/>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sheetData sheetId="601" refreshError="1"/>
      <sheetData sheetId="602" refreshError="1"/>
      <sheetData sheetId="603" refreshError="1"/>
      <sheetData sheetId="604" refreshError="1"/>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sheetData sheetId="70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isions"/>
      <sheetName val="korba"/>
      <sheetName val="trial bal(3)"/>
      <sheetName val="GROUPING"/>
      <sheetName val="misgrouping"/>
      <sheetName val="NOVexp"/>
      <sheetName val="accdec"/>
      <sheetName val="P&amp;L"/>
      <sheetName val="liabilities"/>
      <sheetName val="bs"/>
      <sheetName val="inventory"/>
      <sheetName val="SCHD BALSHEET"/>
      <sheetName val="TRIAL BAL"/>
      <sheetName val="All-Fab"/>
      <sheetName val="trial_bal(3)"/>
      <sheetName val="SCHD_BALSHEET"/>
      <sheetName val="TRIAL_BAL"/>
      <sheetName val="PUR"/>
      <sheetName val="Sheet3"/>
      <sheetName val="Goa+Orissa"/>
      <sheetName val="Links"/>
      <sheetName val="Confirm order"/>
      <sheetName val="operational performance power"/>
      <sheetName val="CONTANGO"/>
      <sheetName val="INDEX"/>
      <sheetName val="Detail_Apr"/>
      <sheetName val="Sum_Exp Delta"/>
      <sheetName val="month"/>
      <sheetName val="PRMT"/>
      <sheetName val="Control Tab"/>
      <sheetName val="NPV Calculations"/>
      <sheetName val="PRM"/>
      <sheetName val="Sum_Exp_Delta"/>
      <sheetName val="Control_Tab"/>
      <sheetName val="NPV_Calculations"/>
      <sheetName val="LedgerBudget"/>
      <sheetName val="Database"/>
      <sheetName val="P_UTL."/>
      <sheetName val="BASIS"/>
      <sheetName val="FG_DEC-00"/>
      <sheetName val="PPC_DTY"/>
      <sheetName val="RM"/>
      <sheetName val="Assmp"/>
      <sheetName val="Note"/>
      <sheetName val="OCT-2001"/>
      <sheetName val="LAPOR"/>
      <sheetName val="dbase_mc_utl_dty"/>
      <sheetName val="Cont_ Detail"/>
      <sheetName val="Cont_ Detail _2_"/>
      <sheetName val="8"/>
      <sheetName val="11"/>
      <sheetName val="12"/>
      <sheetName val="15"/>
      <sheetName val="51"/>
      <sheetName val="2"/>
      <sheetName val="Costing"/>
      <sheetName val="PROD SUMMARY-Jan 2011"/>
      <sheetName val="FG"/>
      <sheetName val="PRMT-04"/>
      <sheetName val="PRMT-11"/>
      <sheetName val="EXPENSES"/>
      <sheetName val="3A FA Record"/>
      <sheetName val="2266957"/>
      <sheetName val="DPT-PW"/>
      <sheetName val="DESIG"/>
      <sheetName val="compu(format)"/>
      <sheetName val="単体SGA"/>
      <sheetName val="TRX ADDITION"/>
      <sheetName val="trial_bal(3)1"/>
      <sheetName val="SCHD_BALSHEET1"/>
      <sheetName val="TRIAL_BAL1"/>
      <sheetName val="Confirm_order"/>
      <sheetName val="operational_performance_power"/>
      <sheetName val="Sum_Exp_Delta1"/>
      <sheetName val="Control_Tab1"/>
      <sheetName val="NPV_Calculations1"/>
      <sheetName val="P_UTL_"/>
      <sheetName val="Cont__Detail"/>
      <sheetName val="Cont__Detail__2_"/>
      <sheetName val="PROD_SUMMARY-Jan_2011"/>
      <sheetName val="3A_FA_Record"/>
      <sheetName val="DGR"/>
      <sheetName val="DR New"/>
      <sheetName val="DGR-NEW"/>
      <sheetName val="INPUT"/>
      <sheetName val="Daily report"/>
      <sheetName val="daily SHR"/>
      <sheetName val="Gen Loss Report"/>
      <sheetName val="HFO"/>
      <sheetName val="DESIGN SHR"/>
      <sheetName val="ABT reading"/>
      <sheetName val="Coal"/>
      <sheetName val="Data"/>
      <sheetName val="Data 2"/>
      <sheetName val="HFO-NEW"/>
      <sheetName val="Water &amp; Steam"/>
      <sheetName val="Report"/>
      <sheetName val="SHR - bunker lvl adjustment"/>
      <sheetName val="HSD-NEW"/>
      <sheetName val="LDO-NEW"/>
      <sheetName val="LDO"/>
      <sheetName val="HSD"/>
      <sheetName val="Remarks "/>
      <sheetName val="Sheet2"/>
      <sheetName val="Energy meter MF"/>
      <sheetName val="Sheet1"/>
      <sheetName val="____"/>
      <sheetName val="A"/>
      <sheetName val="CATV_E"/>
      <sheetName val="Presentation"/>
      <sheetName val="P &amp; L "/>
      <sheetName val="Mateiral03"/>
      <sheetName val="Dealer Sales"/>
      <sheetName val="C-1(WIP)"/>
      <sheetName val="Feriados"/>
      <sheetName val="GAS"/>
      <sheetName val="Plan1"/>
      <sheetName val="P_&amp;_L_"/>
      <sheetName val="10-1 Media"/>
      <sheetName val="10-cut"/>
      <sheetName val="bsnov01corr"/>
      <sheetName val="Home"/>
      <sheetName val="Daily"/>
      <sheetName val="Monthly"/>
      <sheetName val="Yearly"/>
      <sheetName val="Others"/>
      <sheetName val="NOA Data"/>
      <sheetName val="Global assumptions"/>
      <sheetName val="General"/>
      <sheetName val="Co. Snapshot"/>
      <sheetName val="Details"/>
      <sheetName val="Break up of RMcost"/>
      <sheetName val="PRODREV"/>
      <sheetName val="IO"/>
      <sheetName val="Jan 07 - MAR 07"/>
      <sheetName val="Summary "/>
      <sheetName val="ST"/>
      <sheetName val="cell rel"/>
      <sheetName val="5000"/>
      <sheetName val="Joint Cost"/>
      <sheetName val="Detail"/>
      <sheetName val="Raw Material"/>
      <sheetName val="Quantity"/>
      <sheetName val="10"/>
      <sheetName val="Export Sales"/>
      <sheetName val="Domestic Sales"/>
      <sheetName val="ChickOrder"/>
      <sheetName val="  Price formula"/>
      <sheetName val="Contol Sheet"/>
      <sheetName val="Preside"/>
      <sheetName val="YTD"/>
      <sheetName val="Different Dates"/>
      <sheetName val="Exp."/>
    </sheetNames>
    <sheetDataSet>
      <sheetData sheetId="0">
        <row r="444">
          <cell r="F444" t="str">
            <v>-</v>
          </cell>
        </row>
      </sheetData>
      <sheetData sheetId="1">
        <row r="444">
          <cell r="F444" t="str">
            <v>-</v>
          </cell>
        </row>
      </sheetData>
      <sheetData sheetId="2">
        <row r="444">
          <cell r="F444" t="str">
            <v>-</v>
          </cell>
        </row>
      </sheetData>
      <sheetData sheetId="3" refreshError="1">
        <row r="444">
          <cell r="F444" t="str">
            <v>-</v>
          </cell>
        </row>
        <row r="445">
          <cell r="F445">
            <v>0</v>
          </cell>
        </row>
        <row r="446">
          <cell r="F446" t="str">
            <v>-</v>
          </cell>
        </row>
        <row r="450">
          <cell r="B450" t="str">
            <v>0201</v>
          </cell>
          <cell r="F450">
            <v>0</v>
          </cell>
        </row>
        <row r="451">
          <cell r="B451" t="str">
            <v>0301</v>
          </cell>
        </row>
        <row r="452">
          <cell r="B452" t="str">
            <v>0301</v>
          </cell>
          <cell r="F452">
            <v>0</v>
          </cell>
        </row>
        <row r="453">
          <cell r="B453" t="str">
            <v>0202</v>
          </cell>
        </row>
        <row r="454">
          <cell r="B454" t="str">
            <v/>
          </cell>
          <cell r="F454" t="str">
            <v>-</v>
          </cell>
        </row>
        <row r="455">
          <cell r="F455">
            <v>0</v>
          </cell>
        </row>
        <row r="456">
          <cell r="F456" t="str">
            <v>-</v>
          </cell>
        </row>
        <row r="459">
          <cell r="F459">
            <v>0</v>
          </cell>
        </row>
        <row r="461">
          <cell r="F461" t="str">
            <v>-</v>
          </cell>
        </row>
        <row r="462">
          <cell r="F462">
            <v>0</v>
          </cell>
        </row>
        <row r="463">
          <cell r="F463" t="str">
            <v>-</v>
          </cell>
        </row>
        <row r="469">
          <cell r="F469">
            <v>0</v>
          </cell>
        </row>
        <row r="470">
          <cell r="F470" t="str">
            <v>-</v>
          </cell>
        </row>
        <row r="471">
          <cell r="F471">
            <v>0</v>
          </cell>
        </row>
        <row r="472">
          <cell r="F472" t="str">
            <v>-</v>
          </cell>
        </row>
        <row r="476">
          <cell r="B476" t="str">
            <v>0603</v>
          </cell>
          <cell r="F476">
            <v>0</v>
          </cell>
        </row>
        <row r="477">
          <cell r="B477" t="str">
            <v>0823</v>
          </cell>
        </row>
        <row r="478">
          <cell r="F478" t="str">
            <v>-</v>
          </cell>
        </row>
        <row r="479">
          <cell r="F479">
            <v>0</v>
          </cell>
        </row>
        <row r="480">
          <cell r="F480" t="str">
            <v>=</v>
          </cell>
        </row>
        <row r="485">
          <cell r="B485" t="str">
            <v>0601</v>
          </cell>
        </row>
        <row r="486">
          <cell r="B486" t="str">
            <v>0602</v>
          </cell>
        </row>
        <row r="487">
          <cell r="B487" t="str">
            <v>0604</v>
          </cell>
          <cell r="F487">
            <v>0</v>
          </cell>
        </row>
        <row r="488">
          <cell r="B488" t="str">
            <v>0605</v>
          </cell>
          <cell r="F488">
            <v>0</v>
          </cell>
        </row>
        <row r="489">
          <cell r="B489" t="str">
            <v>0606</v>
          </cell>
          <cell r="F489">
            <v>0</v>
          </cell>
        </row>
        <row r="491">
          <cell r="B491" t="str">
            <v>0607</v>
          </cell>
          <cell r="F491">
            <v>0</v>
          </cell>
        </row>
        <row r="493">
          <cell r="B493" t="str">
            <v>0608</v>
          </cell>
        </row>
        <row r="494">
          <cell r="B494">
            <v>616</v>
          </cell>
          <cell r="F494">
            <v>0</v>
          </cell>
        </row>
        <row r="495">
          <cell r="B495" t="str">
            <v>0610</v>
          </cell>
          <cell r="F495">
            <v>0</v>
          </cell>
        </row>
        <row r="496">
          <cell r="B496" t="str">
            <v>0612</v>
          </cell>
          <cell r="F496">
            <v>0</v>
          </cell>
        </row>
        <row r="497">
          <cell r="B497" t="str">
            <v>0613</v>
          </cell>
          <cell r="F497">
            <v>0</v>
          </cell>
        </row>
        <row r="499">
          <cell r="B499" t="str">
            <v>0614</v>
          </cell>
          <cell r="F499">
            <v>0</v>
          </cell>
        </row>
        <row r="500">
          <cell r="B500" t="str">
            <v/>
          </cell>
        </row>
        <row r="501">
          <cell r="B501" t="str">
            <v>0801</v>
          </cell>
          <cell r="F501">
            <v>0</v>
          </cell>
        </row>
        <row r="502">
          <cell r="B502" t="str">
            <v>0802</v>
          </cell>
          <cell r="F502">
            <v>0</v>
          </cell>
        </row>
        <row r="503">
          <cell r="B503" t="str">
            <v>0804</v>
          </cell>
          <cell r="F503">
            <v>0</v>
          </cell>
        </row>
        <row r="504">
          <cell r="B504" t="str">
            <v>0808</v>
          </cell>
          <cell r="F504">
            <v>0</v>
          </cell>
        </row>
        <row r="505">
          <cell r="B505" t="str">
            <v>0809</v>
          </cell>
        </row>
        <row r="506">
          <cell r="B506" t="str">
            <v>0810</v>
          </cell>
          <cell r="F506">
            <v>0</v>
          </cell>
        </row>
        <row r="507">
          <cell r="B507" t="str">
            <v>0811</v>
          </cell>
          <cell r="F507">
            <v>0</v>
          </cell>
        </row>
        <row r="508">
          <cell r="B508" t="str">
            <v>0822</v>
          </cell>
          <cell r="F508">
            <v>0</v>
          </cell>
        </row>
        <row r="509">
          <cell r="B509" t="str">
            <v>0823</v>
          </cell>
        </row>
        <row r="510">
          <cell r="B510" t="str">
            <v>0825</v>
          </cell>
          <cell r="F510">
            <v>0</v>
          </cell>
        </row>
        <row r="511">
          <cell r="B511" t="str">
            <v>0829</v>
          </cell>
          <cell r="F511">
            <v>0</v>
          </cell>
        </row>
        <row r="512">
          <cell r="B512" t="str">
            <v>0835</v>
          </cell>
          <cell r="F512">
            <v>0</v>
          </cell>
        </row>
        <row r="513">
          <cell r="B513" t="str">
            <v>0844</v>
          </cell>
          <cell r="F513">
            <v>0</v>
          </cell>
        </row>
        <row r="514">
          <cell r="B514" t="str">
            <v>0850</v>
          </cell>
          <cell r="F514">
            <v>0</v>
          </cell>
        </row>
        <row r="515">
          <cell r="B515" t="str">
            <v>0408</v>
          </cell>
          <cell r="F515">
            <v>0</v>
          </cell>
        </row>
        <row r="516">
          <cell r="B516" t="str">
            <v>0812</v>
          </cell>
          <cell r="F516">
            <v>0</v>
          </cell>
        </row>
        <row r="517">
          <cell r="B517" t="str">
            <v/>
          </cell>
          <cell r="F517" t="str">
            <v>-</v>
          </cell>
        </row>
        <row r="518">
          <cell r="F518">
            <v>0</v>
          </cell>
        </row>
        <row r="519">
          <cell r="B519" t="str">
            <v/>
          </cell>
          <cell r="F519" t="str">
            <v>=</v>
          </cell>
        </row>
        <row r="522">
          <cell r="B522" t="str">
            <v>0701</v>
          </cell>
        </row>
        <row r="524">
          <cell r="B524" t="str">
            <v>0702</v>
          </cell>
          <cell r="F524">
            <v>0</v>
          </cell>
        </row>
        <row r="526">
          <cell r="B526" t="str">
            <v>0703</v>
          </cell>
        </row>
        <row r="527">
          <cell r="B527" t="str">
            <v>0704</v>
          </cell>
          <cell r="F527">
            <v>0</v>
          </cell>
        </row>
        <row r="528">
          <cell r="B528" t="str">
            <v>0705</v>
          </cell>
          <cell r="F528">
            <v>0</v>
          </cell>
        </row>
        <row r="529">
          <cell r="B529" t="str">
            <v>0706</v>
          </cell>
          <cell r="F529">
            <v>0</v>
          </cell>
        </row>
        <row r="530">
          <cell r="B530" t="str">
            <v>0707</v>
          </cell>
          <cell r="F530">
            <v>0</v>
          </cell>
        </row>
        <row r="531">
          <cell r="B531" t="str">
            <v>0708</v>
          </cell>
          <cell r="F531">
            <v>0</v>
          </cell>
        </row>
        <row r="532">
          <cell r="B532" t="str">
            <v>0711</v>
          </cell>
          <cell r="F532">
            <v>0</v>
          </cell>
        </row>
        <row r="533">
          <cell r="B533" t="str">
            <v>0713</v>
          </cell>
          <cell r="F533">
            <v>0</v>
          </cell>
        </row>
        <row r="534">
          <cell r="B534" t="str">
            <v>0716</v>
          </cell>
        </row>
        <row r="535">
          <cell r="B535" t="str">
            <v>0718</v>
          </cell>
        </row>
        <row r="536">
          <cell r="B536" t="str">
            <v>0719</v>
          </cell>
          <cell r="F536">
            <v>0</v>
          </cell>
        </row>
        <row r="537">
          <cell r="B537" t="str">
            <v/>
          </cell>
          <cell r="F537" t="str">
            <v>-</v>
          </cell>
        </row>
        <row r="538">
          <cell r="F538">
            <v>0</v>
          </cell>
        </row>
        <row r="539">
          <cell r="B539" t="str">
            <v/>
          </cell>
          <cell r="F539" t="str">
            <v>=</v>
          </cell>
        </row>
        <row r="543">
          <cell r="B543" t="str">
            <v>0405</v>
          </cell>
          <cell r="F543">
            <v>0</v>
          </cell>
        </row>
        <row r="544">
          <cell r="B544" t="str">
            <v>0406</v>
          </cell>
          <cell r="F544">
            <v>0</v>
          </cell>
        </row>
        <row r="545">
          <cell r="B545" t="str">
            <v>0407</v>
          </cell>
          <cell r="F545">
            <v>0</v>
          </cell>
        </row>
        <row r="546">
          <cell r="B546" t="str">
            <v/>
          </cell>
          <cell r="F546" t="str">
            <v>-</v>
          </cell>
        </row>
        <row r="547">
          <cell r="F547">
            <v>0</v>
          </cell>
        </row>
        <row r="548">
          <cell r="B548" t="str">
            <v/>
          </cell>
          <cell r="F548" t="str">
            <v>=</v>
          </cell>
        </row>
        <row r="552">
          <cell r="B552" t="str">
            <v>0404</v>
          </cell>
          <cell r="F552">
            <v>0</v>
          </cell>
        </row>
        <row r="553">
          <cell r="F553" t="str">
            <v>=</v>
          </cell>
        </row>
        <row r="560">
          <cell r="B560">
            <v>855</v>
          </cell>
        </row>
        <row r="561">
          <cell r="F561" t="str">
            <v>-</v>
          </cell>
        </row>
        <row r="562">
          <cell r="F562">
            <v>0</v>
          </cell>
        </row>
        <row r="563">
          <cell r="F563" t="str">
            <v>=</v>
          </cell>
        </row>
        <row r="570">
          <cell r="B570" t="str">
            <v>0803</v>
          </cell>
          <cell r="F570">
            <v>0</v>
          </cell>
        </row>
        <row r="571">
          <cell r="B571" t="str">
            <v>0805</v>
          </cell>
          <cell r="F571">
            <v>0</v>
          </cell>
        </row>
        <row r="572">
          <cell r="B572" t="str">
            <v>0806</v>
          </cell>
          <cell r="F572">
            <v>0</v>
          </cell>
        </row>
        <row r="574">
          <cell r="B574" t="str">
            <v>0807</v>
          </cell>
        </row>
        <row r="575">
          <cell r="B575">
            <v>0</v>
          </cell>
        </row>
        <row r="576">
          <cell r="B576" t="str">
            <v>0813</v>
          </cell>
          <cell r="F576">
            <v>0</v>
          </cell>
        </row>
        <row r="577">
          <cell r="B577" t="str">
            <v>0814</v>
          </cell>
          <cell r="F577">
            <v>0</v>
          </cell>
        </row>
        <row r="578">
          <cell r="B578" t="str">
            <v>0816</v>
          </cell>
          <cell r="F578">
            <v>0</v>
          </cell>
        </row>
        <row r="579">
          <cell r="B579" t="str">
            <v>0817</v>
          </cell>
          <cell r="F579">
            <v>0</v>
          </cell>
        </row>
        <row r="580">
          <cell r="B580" t="str">
            <v>0818</v>
          </cell>
          <cell r="F580">
            <v>0</v>
          </cell>
        </row>
        <row r="581">
          <cell r="B581" t="str">
            <v>0819</v>
          </cell>
          <cell r="F581">
            <v>0</v>
          </cell>
        </row>
        <row r="582">
          <cell r="B582" t="str">
            <v>0820</v>
          </cell>
        </row>
        <row r="583">
          <cell r="B583" t="str">
            <v>0821</v>
          </cell>
          <cell r="F583">
            <v>0</v>
          </cell>
        </row>
        <row r="584">
          <cell r="B584" t="str">
            <v>0824</v>
          </cell>
        </row>
        <row r="585">
          <cell r="B585" t="str">
            <v>0828</v>
          </cell>
          <cell r="F585">
            <v>0</v>
          </cell>
        </row>
        <row r="586">
          <cell r="B586" t="str">
            <v>0830</v>
          </cell>
        </row>
        <row r="587">
          <cell r="B587" t="str">
            <v>0831</v>
          </cell>
        </row>
        <row r="588">
          <cell r="B588" t="str">
            <v>0832</v>
          </cell>
        </row>
        <row r="589">
          <cell r="B589" t="str">
            <v>0833</v>
          </cell>
        </row>
        <row r="590">
          <cell r="B590" t="str">
            <v>0834</v>
          </cell>
          <cell r="F590">
            <v>0</v>
          </cell>
        </row>
        <row r="591">
          <cell r="B591" t="str">
            <v>0836</v>
          </cell>
          <cell r="F591">
            <v>0</v>
          </cell>
        </row>
        <row r="592">
          <cell r="B592" t="str">
            <v>0837</v>
          </cell>
        </row>
        <row r="593">
          <cell r="B593" t="str">
            <v>0838</v>
          </cell>
        </row>
        <row r="595">
          <cell r="B595" t="str">
            <v>0840</v>
          </cell>
        </row>
        <row r="596">
          <cell r="B596" t="str">
            <v>0841</v>
          </cell>
        </row>
        <row r="598">
          <cell r="B598" t="str">
            <v>0845</v>
          </cell>
          <cell r="F598">
            <v>0</v>
          </cell>
        </row>
        <row r="599">
          <cell r="B599" t="str">
            <v>0846</v>
          </cell>
        </row>
        <row r="600">
          <cell r="B600" t="str">
            <v>0847</v>
          </cell>
        </row>
        <row r="601">
          <cell r="B601" t="str">
            <v>0848</v>
          </cell>
        </row>
        <row r="602">
          <cell r="B602" t="str">
            <v>0849</v>
          </cell>
        </row>
        <row r="603">
          <cell r="B603">
            <v>3931</v>
          </cell>
        </row>
        <row r="604">
          <cell r="B604" t="str">
            <v/>
          </cell>
        </row>
        <row r="605">
          <cell r="B605" t="str">
            <v/>
          </cell>
        </row>
        <row r="607">
          <cell r="B607" t="str">
            <v/>
          </cell>
        </row>
        <row r="608">
          <cell r="B608" t="str">
            <v>0851</v>
          </cell>
          <cell r="F608">
            <v>0</v>
          </cell>
        </row>
        <row r="609">
          <cell r="B609" t="str">
            <v/>
          </cell>
          <cell r="F609" t="str">
            <v>-</v>
          </cell>
        </row>
        <row r="610">
          <cell r="B610">
            <v>0</v>
          </cell>
          <cell r="F610">
            <v>0</v>
          </cell>
        </row>
        <row r="611">
          <cell r="B611" t="str">
            <v/>
          </cell>
          <cell r="F611" t="str">
            <v>=</v>
          </cell>
        </row>
        <row r="612">
          <cell r="F612">
            <v>0</v>
          </cell>
        </row>
        <row r="613">
          <cell r="F613" t="str">
            <v>*</v>
          </cell>
        </row>
        <row r="614">
          <cell r="B614" t="str">
            <v>0502</v>
          </cell>
        </row>
        <row r="615">
          <cell r="B615" t="str">
            <v>0508</v>
          </cell>
          <cell r="F615">
            <v>0</v>
          </cell>
        </row>
        <row r="616">
          <cell r="B616" t="str">
            <v>0507</v>
          </cell>
        </row>
        <row r="617">
          <cell r="B617" t="str">
            <v>0503</v>
          </cell>
          <cell r="F617">
            <v>0</v>
          </cell>
        </row>
        <row r="618">
          <cell r="B618" t="str">
            <v>0504</v>
          </cell>
          <cell r="F618">
            <v>0</v>
          </cell>
        </row>
        <row r="619">
          <cell r="B619">
            <v>501</v>
          </cell>
          <cell r="F619">
            <v>0</v>
          </cell>
        </row>
        <row r="620">
          <cell r="B620" t="str">
            <v>0506</v>
          </cell>
          <cell r="F620">
            <v>0</v>
          </cell>
        </row>
        <row r="621">
          <cell r="F621" t="str">
            <v>-</v>
          </cell>
        </row>
        <row r="622">
          <cell r="F622">
            <v>0</v>
          </cell>
        </row>
        <row r="623">
          <cell r="F623" t="str">
            <v>=</v>
          </cell>
        </row>
        <row r="625">
          <cell r="B625">
            <v>3123</v>
          </cell>
        </row>
        <row r="626">
          <cell r="B626">
            <v>9506</v>
          </cell>
        </row>
        <row r="627">
          <cell r="B627">
            <v>4017</v>
          </cell>
        </row>
        <row r="628">
          <cell r="B628">
            <v>4019</v>
          </cell>
        </row>
        <row r="629">
          <cell r="B629">
            <v>4003</v>
          </cell>
        </row>
        <row r="630">
          <cell r="B630">
            <v>4002</v>
          </cell>
        </row>
        <row r="631">
          <cell r="B631">
            <v>4020</v>
          </cell>
        </row>
        <row r="632">
          <cell r="B632">
            <v>3910</v>
          </cell>
        </row>
        <row r="633">
          <cell r="B633">
            <v>4806</v>
          </cell>
        </row>
        <row r="634">
          <cell r="B634">
            <v>4006</v>
          </cell>
        </row>
        <row r="635">
          <cell r="B635">
            <v>3919</v>
          </cell>
        </row>
        <row r="636">
          <cell r="B636">
            <v>4011</v>
          </cell>
        </row>
        <row r="637">
          <cell r="B637">
            <v>4005</v>
          </cell>
        </row>
        <row r="638">
          <cell r="B638">
            <v>4022</v>
          </cell>
        </row>
        <row r="641">
          <cell r="B641" t="str">
            <v>F0504</v>
          </cell>
        </row>
        <row r="642">
          <cell r="B642">
            <v>3121</v>
          </cell>
        </row>
        <row r="643">
          <cell r="B643">
            <v>3201</v>
          </cell>
        </row>
        <row r="644">
          <cell r="B644">
            <v>3221</v>
          </cell>
        </row>
        <row r="645">
          <cell r="B645">
            <v>3913</v>
          </cell>
        </row>
        <row r="647">
          <cell r="B647">
            <v>4001</v>
          </cell>
        </row>
        <row r="648">
          <cell r="B648">
            <v>3915</v>
          </cell>
        </row>
        <row r="649">
          <cell r="B649">
            <v>3915</v>
          </cell>
        </row>
        <row r="650">
          <cell r="B650">
            <v>3915</v>
          </cell>
        </row>
        <row r="653">
          <cell r="B653">
            <v>3906</v>
          </cell>
        </row>
        <row r="654">
          <cell r="B654">
            <v>3210</v>
          </cell>
        </row>
        <row r="655">
          <cell r="B655">
            <v>3503</v>
          </cell>
        </row>
        <row r="656">
          <cell r="B656" t="str">
            <v/>
          </cell>
        </row>
        <row r="657">
          <cell r="B657">
            <v>3503</v>
          </cell>
        </row>
        <row r="658">
          <cell r="B658">
            <v>3916</v>
          </cell>
        </row>
        <row r="659">
          <cell r="B659" t="str">
            <v>4802/4804</v>
          </cell>
        </row>
        <row r="660">
          <cell r="B660">
            <v>4008</v>
          </cell>
        </row>
        <row r="661">
          <cell r="B661">
            <v>4805</v>
          </cell>
        </row>
        <row r="662">
          <cell r="B662">
            <v>3803</v>
          </cell>
        </row>
        <row r="668">
          <cell r="F668" t="str">
            <v>-</v>
          </cell>
        </row>
        <row r="669">
          <cell r="F669">
            <v>0</v>
          </cell>
        </row>
        <row r="670">
          <cell r="F670" t="str">
            <v>=</v>
          </cell>
        </row>
        <row r="671">
          <cell r="F671">
            <v>0</v>
          </cell>
        </row>
        <row r="672">
          <cell r="F672" t="str">
            <v>*</v>
          </cell>
        </row>
        <row r="676">
          <cell r="F676">
            <v>0</v>
          </cell>
        </row>
        <row r="677">
          <cell r="F677" t="str">
            <v>=</v>
          </cell>
        </row>
        <row r="679">
          <cell r="F679" t="str">
            <v/>
          </cell>
        </row>
        <row r="680">
          <cell r="F680">
            <v>0</v>
          </cell>
        </row>
        <row r="681">
          <cell r="F681" t="str">
            <v>=</v>
          </cell>
        </row>
        <row r="683">
          <cell r="F683" t="str">
            <v/>
          </cell>
        </row>
        <row r="684">
          <cell r="B684">
            <v>4703</v>
          </cell>
          <cell r="F684">
            <v>0</v>
          </cell>
        </row>
        <row r="685">
          <cell r="F685" t="str">
            <v>=</v>
          </cell>
        </row>
        <row r="687">
          <cell r="F687" t="str">
            <v/>
          </cell>
        </row>
        <row r="693">
          <cell r="B693">
            <v>3111</v>
          </cell>
        </row>
        <row r="694">
          <cell r="B694" t="str">
            <v/>
          </cell>
        </row>
        <row r="695">
          <cell r="B695">
            <v>3120</v>
          </cell>
          <cell r="F695">
            <v>0</v>
          </cell>
        </row>
        <row r="696">
          <cell r="B696">
            <v>3121</v>
          </cell>
          <cell r="F696">
            <v>0</v>
          </cell>
        </row>
        <row r="697">
          <cell r="B697">
            <v>3201</v>
          </cell>
          <cell r="F697">
            <v>0</v>
          </cell>
        </row>
        <row r="698">
          <cell r="B698" t="str">
            <v/>
          </cell>
        </row>
        <row r="699">
          <cell r="B699">
            <v>3219</v>
          </cell>
          <cell r="F699">
            <v>0</v>
          </cell>
        </row>
        <row r="701">
          <cell r="B701">
            <v>3220</v>
          </cell>
          <cell r="F701">
            <v>0</v>
          </cell>
        </row>
        <row r="702">
          <cell r="B702">
            <v>3221</v>
          </cell>
          <cell r="F702">
            <v>0</v>
          </cell>
        </row>
        <row r="704">
          <cell r="F704" t="str">
            <v>-</v>
          </cell>
        </row>
        <row r="705">
          <cell r="F705">
            <v>0</v>
          </cell>
        </row>
        <row r="706">
          <cell r="F706" t="str">
            <v>-</v>
          </cell>
        </row>
        <row r="709">
          <cell r="B709">
            <v>3301</v>
          </cell>
        </row>
        <row r="710">
          <cell r="F710" t="str">
            <v>-</v>
          </cell>
        </row>
        <row r="713">
          <cell r="B713">
            <v>3503</v>
          </cell>
          <cell r="F713">
            <v>0</v>
          </cell>
        </row>
        <row r="714">
          <cell r="B714">
            <v>3503</v>
          </cell>
        </row>
        <row r="715">
          <cell r="F715" t="str">
            <v>-</v>
          </cell>
        </row>
        <row r="716">
          <cell r="F716">
            <v>0</v>
          </cell>
        </row>
        <row r="717">
          <cell r="F717" t="str">
            <v>-</v>
          </cell>
        </row>
        <row r="720">
          <cell r="B720">
            <v>3210</v>
          </cell>
          <cell r="F720">
            <v>0</v>
          </cell>
        </row>
        <row r="721">
          <cell r="B721">
            <v>3506</v>
          </cell>
          <cell r="F721">
            <v>0</v>
          </cell>
        </row>
        <row r="722">
          <cell r="B722">
            <v>3507</v>
          </cell>
          <cell r="F722">
            <v>0</v>
          </cell>
        </row>
        <row r="723">
          <cell r="B723" t="str">
            <v/>
          </cell>
        </row>
        <row r="724">
          <cell r="B724">
            <v>3508</v>
          </cell>
          <cell r="F724">
            <v>0</v>
          </cell>
        </row>
        <row r="726">
          <cell r="B726">
            <v>3804</v>
          </cell>
        </row>
        <row r="727">
          <cell r="F727" t="str">
            <v>-</v>
          </cell>
        </row>
        <row r="728">
          <cell r="F728">
            <v>0</v>
          </cell>
        </row>
        <row r="729">
          <cell r="F729" t="str">
            <v>-</v>
          </cell>
        </row>
        <row r="735">
          <cell r="B735">
            <v>3801</v>
          </cell>
          <cell r="F735" t="str">
            <v/>
          </cell>
        </row>
        <row r="737">
          <cell r="B737">
            <v>3803</v>
          </cell>
          <cell r="F737">
            <v>0</v>
          </cell>
        </row>
        <row r="738">
          <cell r="F738" t="str">
            <v>-</v>
          </cell>
        </row>
        <row r="739">
          <cell r="F739">
            <v>0</v>
          </cell>
        </row>
        <row r="740">
          <cell r="F740" t="str">
            <v>-</v>
          </cell>
        </row>
        <row r="743">
          <cell r="B743">
            <v>3202</v>
          </cell>
          <cell r="F743">
            <v>0</v>
          </cell>
        </row>
        <row r="744">
          <cell r="F744" t="str">
            <v>-</v>
          </cell>
        </row>
        <row r="747">
          <cell r="B747">
            <v>3103</v>
          </cell>
          <cell r="F747">
            <v>0</v>
          </cell>
        </row>
        <row r="749">
          <cell r="B749">
            <v>3108</v>
          </cell>
          <cell r="F749">
            <v>0</v>
          </cell>
        </row>
        <row r="751">
          <cell r="B751">
            <v>3109</v>
          </cell>
          <cell r="F751">
            <v>0</v>
          </cell>
        </row>
        <row r="752">
          <cell r="B752">
            <v>3203</v>
          </cell>
          <cell r="F752">
            <v>0</v>
          </cell>
        </row>
        <row r="754">
          <cell r="B754">
            <v>3208</v>
          </cell>
          <cell r="F754">
            <v>0</v>
          </cell>
        </row>
        <row r="756">
          <cell r="B756">
            <v>3209</v>
          </cell>
        </row>
        <row r="757">
          <cell r="F757" t="str">
            <v>-</v>
          </cell>
        </row>
        <row r="758">
          <cell r="F758">
            <v>0</v>
          </cell>
        </row>
        <row r="759">
          <cell r="F759" t="str">
            <v>-</v>
          </cell>
        </row>
        <row r="760">
          <cell r="B760">
            <v>3226</v>
          </cell>
          <cell r="F760">
            <v>0</v>
          </cell>
        </row>
        <row r="761">
          <cell r="B761">
            <v>3227</v>
          </cell>
          <cell r="F761">
            <v>0</v>
          </cell>
        </row>
        <row r="762">
          <cell r="B762">
            <v>3230</v>
          </cell>
          <cell r="F762">
            <v>0</v>
          </cell>
        </row>
        <row r="763">
          <cell r="F763">
            <v>0</v>
          </cell>
        </row>
        <row r="764">
          <cell r="F764" t="str">
            <v>-</v>
          </cell>
        </row>
        <row r="767">
          <cell r="B767">
            <v>3105</v>
          </cell>
          <cell r="F767">
            <v>0</v>
          </cell>
        </row>
        <row r="768">
          <cell r="B768">
            <v>3205</v>
          </cell>
          <cell r="F768">
            <v>0</v>
          </cell>
        </row>
        <row r="769">
          <cell r="B769">
            <v>5005</v>
          </cell>
        </row>
        <row r="771">
          <cell r="B771">
            <v>3117</v>
          </cell>
        </row>
        <row r="772">
          <cell r="F772" t="str">
            <v>-</v>
          </cell>
        </row>
        <row r="773">
          <cell r="F773">
            <v>0</v>
          </cell>
        </row>
        <row r="774">
          <cell r="F774" t="str">
            <v>-</v>
          </cell>
        </row>
        <row r="777">
          <cell r="B777">
            <v>3106</v>
          </cell>
        </row>
        <row r="778">
          <cell r="B778">
            <v>3206</v>
          </cell>
          <cell r="F778">
            <v>0</v>
          </cell>
        </row>
        <row r="779">
          <cell r="B779">
            <v>3215</v>
          </cell>
          <cell r="F779">
            <v>0</v>
          </cell>
        </row>
        <row r="780">
          <cell r="B780">
            <v>3216</v>
          </cell>
        </row>
        <row r="781">
          <cell r="B781">
            <v>8106</v>
          </cell>
        </row>
        <row r="782">
          <cell r="B782">
            <v>5006</v>
          </cell>
        </row>
        <row r="783">
          <cell r="F783" t="str">
            <v>-</v>
          </cell>
        </row>
        <row r="784">
          <cell r="F784">
            <v>0</v>
          </cell>
        </row>
        <row r="785">
          <cell r="F785" t="str">
            <v>-</v>
          </cell>
        </row>
        <row r="789">
          <cell r="B789">
            <v>3122</v>
          </cell>
          <cell r="F789">
            <v>0</v>
          </cell>
        </row>
        <row r="790">
          <cell r="B790">
            <v>3222</v>
          </cell>
          <cell r="F790">
            <v>0</v>
          </cell>
        </row>
        <row r="791">
          <cell r="F791" t="str">
            <v>-</v>
          </cell>
        </row>
        <row r="792">
          <cell r="F792">
            <v>0</v>
          </cell>
        </row>
        <row r="793">
          <cell r="F793" t="str">
            <v>-</v>
          </cell>
        </row>
        <row r="799">
          <cell r="B799">
            <v>3107</v>
          </cell>
          <cell r="F799">
            <v>0</v>
          </cell>
        </row>
        <row r="800">
          <cell r="B800">
            <v>3207</v>
          </cell>
          <cell r="F800">
            <v>0</v>
          </cell>
        </row>
        <row r="801">
          <cell r="B801">
            <v>3214</v>
          </cell>
          <cell r="F801">
            <v>0</v>
          </cell>
        </row>
        <row r="804">
          <cell r="B804">
            <v>3225</v>
          </cell>
          <cell r="F804">
            <v>0</v>
          </cell>
        </row>
        <row r="805">
          <cell r="F805" t="str">
            <v>-</v>
          </cell>
        </row>
        <row r="806">
          <cell r="F806">
            <v>0</v>
          </cell>
        </row>
        <row r="807">
          <cell r="F807" t="str">
            <v>-</v>
          </cell>
        </row>
        <row r="808">
          <cell r="F808">
            <v>0</v>
          </cell>
        </row>
        <row r="809">
          <cell r="F809" t="str">
            <v>=</v>
          </cell>
        </row>
        <row r="813">
          <cell r="B813">
            <v>3701</v>
          </cell>
          <cell r="F813">
            <v>0</v>
          </cell>
        </row>
        <row r="814">
          <cell r="B814">
            <v>3702</v>
          </cell>
          <cell r="F814">
            <v>0</v>
          </cell>
        </row>
        <row r="815">
          <cell r="B815">
            <v>3703</v>
          </cell>
          <cell r="F815">
            <v>0</v>
          </cell>
        </row>
        <row r="816">
          <cell r="B816">
            <v>4023</v>
          </cell>
          <cell r="F816">
            <v>0</v>
          </cell>
        </row>
        <row r="817">
          <cell r="F817" t="str">
            <v>-</v>
          </cell>
        </row>
        <row r="818">
          <cell r="F818">
            <v>0</v>
          </cell>
        </row>
        <row r="819">
          <cell r="F819" t="str">
            <v>=</v>
          </cell>
        </row>
        <row r="826">
          <cell r="B826">
            <v>3604</v>
          </cell>
          <cell r="F826">
            <v>0</v>
          </cell>
        </row>
        <row r="827">
          <cell r="B827">
            <v>3608</v>
          </cell>
          <cell r="F827">
            <v>0</v>
          </cell>
        </row>
        <row r="828">
          <cell r="B828">
            <v>3602</v>
          </cell>
          <cell r="F828">
            <v>0</v>
          </cell>
        </row>
        <row r="829">
          <cell r="F829" t="str">
            <v>-</v>
          </cell>
        </row>
        <row r="830">
          <cell r="F830">
            <v>0</v>
          </cell>
        </row>
        <row r="831">
          <cell r="F831" t="str">
            <v>-</v>
          </cell>
        </row>
        <row r="834">
          <cell r="B834">
            <v>3603</v>
          </cell>
        </row>
        <row r="835">
          <cell r="F835" t="str">
            <v>-</v>
          </cell>
        </row>
        <row r="838">
          <cell r="B838">
            <v>3611</v>
          </cell>
          <cell r="F838">
            <v>0</v>
          </cell>
        </row>
        <row r="839">
          <cell r="F839" t="str">
            <v>-</v>
          </cell>
        </row>
        <row r="840">
          <cell r="F840" t="str">
            <v/>
          </cell>
        </row>
        <row r="842">
          <cell r="B842">
            <v>3607</v>
          </cell>
          <cell r="F842">
            <v>0</v>
          </cell>
        </row>
        <row r="843">
          <cell r="F843" t="str">
            <v>-</v>
          </cell>
        </row>
        <row r="845">
          <cell r="F845" t="str">
            <v>-</v>
          </cell>
        </row>
        <row r="846">
          <cell r="B846">
            <v>3606</v>
          </cell>
        </row>
        <row r="847">
          <cell r="F847" t="str">
            <v>-</v>
          </cell>
        </row>
        <row r="850">
          <cell r="B850">
            <v>3605</v>
          </cell>
          <cell r="F850">
            <v>0</v>
          </cell>
        </row>
        <row r="851">
          <cell r="F851" t="str">
            <v>-</v>
          </cell>
        </row>
        <row r="852">
          <cell r="F852">
            <v>0</v>
          </cell>
        </row>
        <row r="853">
          <cell r="F853" t="str">
            <v>=</v>
          </cell>
        </row>
        <row r="857">
          <cell r="F857" t="str">
            <v/>
          </cell>
        </row>
        <row r="859">
          <cell r="B859">
            <v>3601</v>
          </cell>
          <cell r="F859">
            <v>0</v>
          </cell>
        </row>
        <row r="860">
          <cell r="F860" t="str">
            <v>-</v>
          </cell>
        </row>
        <row r="861">
          <cell r="F861">
            <v>0</v>
          </cell>
        </row>
        <row r="862">
          <cell r="F862" t="str">
            <v>=</v>
          </cell>
        </row>
        <row r="869">
          <cell r="B869">
            <v>3907</v>
          </cell>
          <cell r="F869">
            <v>0</v>
          </cell>
        </row>
        <row r="870">
          <cell r="B870">
            <v>3927</v>
          </cell>
          <cell r="F870">
            <v>0</v>
          </cell>
        </row>
        <row r="871">
          <cell r="F871" t="str">
            <v>-</v>
          </cell>
        </row>
        <row r="872">
          <cell r="F872">
            <v>0</v>
          </cell>
        </row>
        <row r="873">
          <cell r="F873" t="str">
            <v>-</v>
          </cell>
        </row>
        <row r="878">
          <cell r="B878">
            <v>3916</v>
          </cell>
          <cell r="F878">
            <v>0</v>
          </cell>
        </row>
        <row r="879">
          <cell r="B879">
            <v>3917</v>
          </cell>
          <cell r="F879">
            <v>0</v>
          </cell>
        </row>
        <row r="880">
          <cell r="B880">
            <v>4004</v>
          </cell>
        </row>
        <row r="881">
          <cell r="B881">
            <v>4008</v>
          </cell>
          <cell r="F881">
            <v>0</v>
          </cell>
        </row>
        <row r="882">
          <cell r="B882" t="str">
            <v>3913</v>
          </cell>
          <cell r="F882">
            <v>0</v>
          </cell>
        </row>
        <row r="883">
          <cell r="F883" t="str">
            <v>-</v>
          </cell>
        </row>
        <row r="884">
          <cell r="F884">
            <v>0</v>
          </cell>
        </row>
        <row r="885">
          <cell r="F885" t="str">
            <v>-</v>
          </cell>
        </row>
        <row r="887">
          <cell r="B887">
            <v>3915</v>
          </cell>
        </row>
        <row r="888">
          <cell r="B888">
            <v>3914</v>
          </cell>
          <cell r="F888">
            <v>0</v>
          </cell>
        </row>
        <row r="889">
          <cell r="B889">
            <v>3915</v>
          </cell>
          <cell r="F889">
            <v>0</v>
          </cell>
        </row>
        <row r="890">
          <cell r="B890">
            <v>4001</v>
          </cell>
          <cell r="F890">
            <v>0</v>
          </cell>
        </row>
        <row r="891">
          <cell r="B891">
            <v>4010</v>
          </cell>
        </row>
        <row r="892">
          <cell r="F892" t="str">
            <v>-</v>
          </cell>
        </row>
        <row r="893">
          <cell r="F893">
            <v>0</v>
          </cell>
        </row>
        <row r="894">
          <cell r="F894" t="str">
            <v>-</v>
          </cell>
        </row>
        <row r="899">
          <cell r="B899">
            <v>3908</v>
          </cell>
          <cell r="F899">
            <v>0</v>
          </cell>
        </row>
        <row r="900">
          <cell r="B900">
            <v>3909</v>
          </cell>
          <cell r="F900">
            <v>0</v>
          </cell>
        </row>
        <row r="901">
          <cell r="B901">
            <v>3923</v>
          </cell>
        </row>
        <row r="902">
          <cell r="F902" t="str">
            <v>-</v>
          </cell>
        </row>
        <row r="903">
          <cell r="F903">
            <v>0</v>
          </cell>
        </row>
        <row r="904">
          <cell r="F904" t="str">
            <v>-</v>
          </cell>
        </row>
        <row r="907">
          <cell r="B907">
            <v>3920</v>
          </cell>
          <cell r="F907">
            <v>0</v>
          </cell>
        </row>
        <row r="909">
          <cell r="F909" t="str">
            <v>-</v>
          </cell>
        </row>
        <row r="911">
          <cell r="B911" t="str">
            <v/>
          </cell>
        </row>
        <row r="912">
          <cell r="B912">
            <v>3901</v>
          </cell>
          <cell r="F912">
            <v>0</v>
          </cell>
        </row>
        <row r="913">
          <cell r="B913">
            <v>3902</v>
          </cell>
          <cell r="F913">
            <v>0</v>
          </cell>
        </row>
        <row r="914">
          <cell r="B914">
            <v>3903</v>
          </cell>
          <cell r="F914">
            <v>0</v>
          </cell>
        </row>
        <row r="915">
          <cell r="B915">
            <v>3904</v>
          </cell>
          <cell r="F915">
            <v>0</v>
          </cell>
        </row>
        <row r="916">
          <cell r="B916">
            <v>3905</v>
          </cell>
          <cell r="F916">
            <v>0</v>
          </cell>
        </row>
        <row r="917">
          <cell r="B917">
            <v>3906</v>
          </cell>
          <cell r="F917">
            <v>0</v>
          </cell>
        </row>
        <row r="918">
          <cell r="B918">
            <v>3926</v>
          </cell>
          <cell r="F918">
            <v>0</v>
          </cell>
        </row>
        <row r="919">
          <cell r="B919">
            <v>3928</v>
          </cell>
          <cell r="F919">
            <v>0</v>
          </cell>
        </row>
        <row r="920">
          <cell r="B920">
            <v>3924</v>
          </cell>
          <cell r="F920">
            <v>0</v>
          </cell>
        </row>
        <row r="921">
          <cell r="B921">
            <v>3925</v>
          </cell>
        </row>
        <row r="922">
          <cell r="B922">
            <v>3931</v>
          </cell>
          <cell r="F922">
            <v>0</v>
          </cell>
        </row>
        <row r="923">
          <cell r="B923">
            <v>4007</v>
          </cell>
          <cell r="F923">
            <v>0</v>
          </cell>
        </row>
        <row r="924">
          <cell r="B924">
            <v>4009</v>
          </cell>
          <cell r="F924">
            <v>0</v>
          </cell>
        </row>
        <row r="928">
          <cell r="F928">
            <v>0</v>
          </cell>
        </row>
        <row r="929">
          <cell r="F929" t="str">
            <v>-</v>
          </cell>
        </row>
        <row r="936">
          <cell r="B936">
            <v>3123</v>
          </cell>
          <cell r="F936">
            <v>0</v>
          </cell>
        </row>
        <row r="937">
          <cell r="B937">
            <v>3910</v>
          </cell>
          <cell r="F937">
            <v>0</v>
          </cell>
        </row>
        <row r="938">
          <cell r="B938">
            <v>3911</v>
          </cell>
        </row>
        <row r="939">
          <cell r="B939">
            <v>3912</v>
          </cell>
          <cell r="F939">
            <v>0</v>
          </cell>
        </row>
        <row r="940">
          <cell r="B940">
            <v>3918</v>
          </cell>
          <cell r="F940">
            <v>0</v>
          </cell>
        </row>
        <row r="941">
          <cell r="B941">
            <v>3919</v>
          </cell>
          <cell r="F941">
            <v>0</v>
          </cell>
        </row>
        <row r="942">
          <cell r="B942">
            <v>3921</v>
          </cell>
        </row>
        <row r="943">
          <cell r="B943">
            <v>4002</v>
          </cell>
          <cell r="F943">
            <v>0</v>
          </cell>
        </row>
        <row r="944">
          <cell r="B944">
            <v>4003</v>
          </cell>
          <cell r="F944">
            <v>0</v>
          </cell>
        </row>
        <row r="945">
          <cell r="B945">
            <v>4005</v>
          </cell>
          <cell r="F945">
            <v>0</v>
          </cell>
        </row>
        <row r="946">
          <cell r="B946">
            <v>4006</v>
          </cell>
          <cell r="F946">
            <v>0</v>
          </cell>
        </row>
        <row r="947">
          <cell r="B947">
            <v>4011</v>
          </cell>
          <cell r="F947">
            <v>0</v>
          </cell>
        </row>
        <row r="948">
          <cell r="B948">
            <v>4012</v>
          </cell>
          <cell r="F948">
            <v>0</v>
          </cell>
        </row>
        <row r="949">
          <cell r="B949">
            <v>4013</v>
          </cell>
        </row>
        <row r="950">
          <cell r="B950">
            <v>4014</v>
          </cell>
          <cell r="F950">
            <v>0</v>
          </cell>
        </row>
        <row r="951">
          <cell r="B951">
            <v>4026</v>
          </cell>
        </row>
        <row r="952">
          <cell r="B952">
            <v>4017</v>
          </cell>
          <cell r="F952">
            <v>0</v>
          </cell>
        </row>
        <row r="953">
          <cell r="B953">
            <v>4018</v>
          </cell>
          <cell r="F953">
            <v>0</v>
          </cell>
        </row>
        <row r="954">
          <cell r="B954">
            <v>4019</v>
          </cell>
          <cell r="F954">
            <v>0</v>
          </cell>
        </row>
        <row r="955">
          <cell r="B955">
            <v>4020</v>
          </cell>
          <cell r="F955">
            <v>0</v>
          </cell>
        </row>
        <row r="956">
          <cell r="B956">
            <v>4021</v>
          </cell>
          <cell r="F956">
            <v>0</v>
          </cell>
        </row>
        <row r="957">
          <cell r="B957">
            <v>4022</v>
          </cell>
          <cell r="F957">
            <v>0</v>
          </cell>
        </row>
        <row r="958">
          <cell r="B958" t="str">
            <v/>
          </cell>
        </row>
        <row r="959">
          <cell r="B959">
            <v>4025</v>
          </cell>
          <cell r="F959">
            <v>0</v>
          </cell>
        </row>
        <row r="960">
          <cell r="B960">
            <v>4801</v>
          </cell>
          <cell r="F960">
            <v>0</v>
          </cell>
        </row>
        <row r="962">
          <cell r="B962">
            <v>4802</v>
          </cell>
          <cell r="F962">
            <v>0</v>
          </cell>
        </row>
        <row r="963">
          <cell r="B963">
            <v>4803</v>
          </cell>
          <cell r="F963">
            <v>0</v>
          </cell>
        </row>
        <row r="964">
          <cell r="B964">
            <v>4804</v>
          </cell>
          <cell r="F964">
            <v>0</v>
          </cell>
        </row>
        <row r="965">
          <cell r="B965">
            <v>4805</v>
          </cell>
          <cell r="F965">
            <v>0</v>
          </cell>
        </row>
        <row r="966">
          <cell r="B966">
            <v>4806</v>
          </cell>
          <cell r="F966">
            <v>0</v>
          </cell>
        </row>
        <row r="967">
          <cell r="B967">
            <v>4807</v>
          </cell>
          <cell r="F967">
            <v>0</v>
          </cell>
        </row>
        <row r="968">
          <cell r="B968">
            <v>9506</v>
          </cell>
          <cell r="F968">
            <v>0</v>
          </cell>
        </row>
        <row r="969">
          <cell r="B969">
            <v>9505</v>
          </cell>
        </row>
        <row r="970">
          <cell r="B970">
            <v>9605</v>
          </cell>
          <cell r="F970">
            <v>0</v>
          </cell>
        </row>
        <row r="971">
          <cell r="B971">
            <v>9607</v>
          </cell>
          <cell r="F971">
            <v>0</v>
          </cell>
        </row>
        <row r="972">
          <cell r="B972">
            <v>924</v>
          </cell>
        </row>
        <row r="974">
          <cell r="B974" t="str">
            <v/>
          </cell>
        </row>
        <row r="975">
          <cell r="B975" t="str">
            <v/>
          </cell>
        </row>
        <row r="977">
          <cell r="F977" t="str">
            <v>-</v>
          </cell>
        </row>
        <row r="978">
          <cell r="F978">
            <v>0</v>
          </cell>
        </row>
        <row r="979">
          <cell r="F979" t="str">
            <v>-</v>
          </cell>
        </row>
        <row r="981">
          <cell r="F981" t="str">
            <v>-</v>
          </cell>
        </row>
        <row r="984">
          <cell r="B984">
            <v>4201</v>
          </cell>
          <cell r="F984">
            <v>0</v>
          </cell>
        </row>
        <row r="985">
          <cell r="B985">
            <v>4028</v>
          </cell>
        </row>
        <row r="986">
          <cell r="F986">
            <v>0</v>
          </cell>
        </row>
        <row r="990">
          <cell r="B990" t="str">
            <v/>
          </cell>
        </row>
        <row r="994">
          <cell r="B994">
            <v>3919</v>
          </cell>
        </row>
        <row r="995">
          <cell r="F995" t="str">
            <v>-</v>
          </cell>
        </row>
        <row r="996">
          <cell r="F996">
            <v>0</v>
          </cell>
        </row>
        <row r="997">
          <cell r="F997" t="str">
            <v>=</v>
          </cell>
        </row>
        <row r="998">
          <cell r="F998">
            <v>0</v>
          </cell>
        </row>
        <row r="999">
          <cell r="F999" t="str">
            <v>*</v>
          </cell>
        </row>
        <row r="1001">
          <cell r="B1001">
            <v>901</v>
          </cell>
          <cell r="F1001">
            <v>0</v>
          </cell>
        </row>
        <row r="1002">
          <cell r="B1002">
            <v>902</v>
          </cell>
          <cell r="F1002">
            <v>0</v>
          </cell>
        </row>
        <row r="1003">
          <cell r="B1003">
            <v>903</v>
          </cell>
          <cell r="F1003">
            <v>0</v>
          </cell>
        </row>
        <row r="1004">
          <cell r="B1004">
            <v>904</v>
          </cell>
          <cell r="F1004">
            <v>0</v>
          </cell>
        </row>
        <row r="1005">
          <cell r="B1005">
            <v>905</v>
          </cell>
          <cell r="F1005">
            <v>0</v>
          </cell>
        </row>
        <row r="1006">
          <cell r="B1006">
            <v>906</v>
          </cell>
          <cell r="F1006">
            <v>0</v>
          </cell>
        </row>
        <row r="1007">
          <cell r="B1007">
            <v>907</v>
          </cell>
          <cell r="F1007">
            <v>0</v>
          </cell>
        </row>
        <row r="1008">
          <cell r="B1008">
            <v>908</v>
          </cell>
          <cell r="F1008">
            <v>0</v>
          </cell>
        </row>
        <row r="1009">
          <cell r="B1009">
            <v>909</v>
          </cell>
          <cell r="F1009">
            <v>0</v>
          </cell>
        </row>
        <row r="1010">
          <cell r="B1010">
            <v>910</v>
          </cell>
          <cell r="F1010">
            <v>0</v>
          </cell>
        </row>
        <row r="1011">
          <cell r="B1011">
            <v>911</v>
          </cell>
        </row>
        <row r="1012">
          <cell r="B1012">
            <v>912</v>
          </cell>
          <cell r="F1012">
            <v>0</v>
          </cell>
        </row>
        <row r="1015">
          <cell r="B1015">
            <v>914</v>
          </cell>
        </row>
        <row r="1016">
          <cell r="B1016">
            <v>915</v>
          </cell>
          <cell r="F1016">
            <v>0</v>
          </cell>
        </row>
        <row r="1017">
          <cell r="B1017">
            <v>916</v>
          </cell>
          <cell r="F1017">
            <v>0</v>
          </cell>
        </row>
        <row r="1018">
          <cell r="B1018" t="str">
            <v>921/922</v>
          </cell>
        </row>
        <row r="1019">
          <cell r="B1019">
            <v>923</v>
          </cell>
          <cell r="F1019">
            <v>0</v>
          </cell>
        </row>
        <row r="1020">
          <cell r="B1020">
            <v>917</v>
          </cell>
          <cell r="F1020">
            <v>0</v>
          </cell>
        </row>
        <row r="1021">
          <cell r="B1021">
            <v>918</v>
          </cell>
          <cell r="F1021">
            <v>0</v>
          </cell>
        </row>
        <row r="1022">
          <cell r="F1022" t="str">
            <v>-</v>
          </cell>
        </row>
        <row r="1023">
          <cell r="F1023">
            <v>0</v>
          </cell>
        </row>
        <row r="1024">
          <cell r="F1024" t="str">
            <v>=</v>
          </cell>
        </row>
        <row r="1025">
          <cell r="F1025">
            <v>0</v>
          </cell>
        </row>
        <row r="1026">
          <cell r="F1026" t="str">
            <v>=</v>
          </cell>
        </row>
        <row r="1027">
          <cell r="F1027">
            <v>0</v>
          </cell>
        </row>
      </sheetData>
      <sheetData sheetId="4"/>
      <sheetData sheetId="5"/>
      <sheetData sheetId="6"/>
      <sheetData sheetId="7"/>
      <sheetData sheetId="8"/>
      <sheetData sheetId="9"/>
      <sheetData sheetId="10"/>
      <sheetData sheetId="11"/>
      <sheetData sheetId="12"/>
      <sheetData sheetId="13" refreshError="1"/>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ow r="444">
          <cell r="F444" t="str">
            <v>-</v>
          </cell>
        </row>
      </sheetData>
      <sheetData sheetId="69">
        <row r="444">
          <cell r="F444" t="str">
            <v>-</v>
          </cell>
        </row>
      </sheetData>
      <sheetData sheetId="70">
        <row r="444">
          <cell r="F444" t="str">
            <v>-</v>
          </cell>
        </row>
      </sheetData>
      <sheetData sheetId="71">
        <row r="444">
          <cell r="F444" t="str">
            <v>-</v>
          </cell>
        </row>
      </sheetData>
      <sheetData sheetId="72">
        <row r="444">
          <cell r="F444" t="str">
            <v>-</v>
          </cell>
        </row>
      </sheetData>
      <sheetData sheetId="73">
        <row r="444">
          <cell r="F444" t="str">
            <v>-</v>
          </cell>
        </row>
      </sheetData>
      <sheetData sheetId="74">
        <row r="444">
          <cell r="F444" t="str">
            <v>-</v>
          </cell>
        </row>
      </sheetData>
      <sheetData sheetId="75">
        <row r="444">
          <cell r="F444" t="str">
            <v>-</v>
          </cell>
        </row>
      </sheetData>
      <sheetData sheetId="76">
        <row r="444">
          <cell r="F444" t="str">
            <v>-</v>
          </cell>
        </row>
      </sheetData>
      <sheetData sheetId="77">
        <row r="444">
          <cell r="F444" t="str">
            <v>-</v>
          </cell>
        </row>
      </sheetData>
      <sheetData sheetId="78">
        <row r="444">
          <cell r="F444" t="str">
            <v>-</v>
          </cell>
        </row>
      </sheetData>
      <sheetData sheetId="79">
        <row r="444">
          <cell r="F444" t="str">
            <v>-</v>
          </cell>
        </row>
      </sheetData>
      <sheetData sheetId="80">
        <row r="444">
          <cell r="F444" t="str">
            <v>-</v>
          </cell>
        </row>
      </sheetData>
      <sheetData sheetId="81">
        <row r="444">
          <cell r="F444" t="str">
            <v>-</v>
          </cell>
        </row>
      </sheetData>
      <sheetData sheetId="82">
        <row r="444">
          <cell r="F444" t="str">
            <v>-</v>
          </cell>
        </row>
      </sheetData>
      <sheetData sheetId="83"/>
      <sheetData sheetId="84"/>
      <sheetData sheetId="85"/>
      <sheetData sheetId="86"/>
      <sheetData sheetId="87"/>
      <sheetData sheetId="88"/>
      <sheetData sheetId="89"/>
      <sheetData sheetId="90"/>
      <sheetData sheetId="91"/>
      <sheetData sheetId="92">
        <row r="444">
          <cell r="F444" t="str">
            <v>-</v>
          </cell>
        </row>
      </sheetData>
      <sheetData sheetId="93">
        <row r="444">
          <cell r="F444" t="str">
            <v>-</v>
          </cell>
        </row>
      </sheetData>
      <sheetData sheetId="94">
        <row r="444">
          <cell r="F444" t="str">
            <v>-</v>
          </cell>
        </row>
      </sheetData>
      <sheetData sheetId="95">
        <row r="444">
          <cell r="F444" t="str">
            <v>-</v>
          </cell>
        </row>
      </sheetData>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ow r="444">
          <cell r="F444" t="str">
            <v>-</v>
          </cell>
        </row>
      </sheetData>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2)"/>
      <sheetName val="Sheet3 _2_"/>
      <sheetName val="DEPRE"/>
      <sheetName val="Calculation (2)"/>
      <sheetName val="QoQ Forecast"/>
      <sheetName val="Input"/>
      <sheetName val="Set"/>
      <sheetName val="Income Statements"/>
      <sheetName val="Main Sheet (MTD)"/>
      <sheetName val="Consl Daily Report"/>
      <sheetName val="Acc_10_5"/>
      <sheetName val="유통망계획"/>
      <sheetName val="CV"/>
      <sheetName val="ES(Kor)"/>
      <sheetName val="JCF"/>
      <sheetName val="Multiple output"/>
      <sheetName val="sheet6"/>
      <sheetName val="TIll_Q_sal"/>
      <sheetName val="tiller"/>
      <sheetName val="analysis"/>
      <sheetName val="BBEuros"/>
      <sheetName val="InvoiceList"/>
      <sheetName val="Income &amp; Occupancy Customer"/>
      <sheetName val="ABP inputs"/>
      <sheetName val="Synergy Sales Budget"/>
      <sheetName val="Project Budget Worksheet"/>
      <sheetName val="F1a-Pile"/>
      <sheetName val="Builtup Area"/>
      <sheetName val="INDIGINEOUS ITEMS "/>
      <sheetName val="fco"/>
      <sheetName val="Headings"/>
      <sheetName val="RCC,Ret. Wall"/>
      <sheetName val="BOQ T4B"/>
      <sheetName val="Summary"/>
      <sheetName val="노무비"/>
      <sheetName val="Formulas"/>
      <sheetName val="Material "/>
      <sheetName val="Labour &amp; Plant"/>
      <sheetName val="GBW"/>
      <sheetName val="Design"/>
      <sheetName val="BOQ"/>
      <sheetName val=" B3"/>
      <sheetName val=" B1"/>
      <sheetName val="CFForecast detail"/>
      <sheetName val="Site Dev BOQ"/>
      <sheetName val="Lead"/>
      <sheetName val="Main-Material"/>
      <sheetName val="Sheet1"/>
      <sheetName val="beam-reinft-IIInd floor"/>
      <sheetName val="FlashMgtMo"/>
      <sheetName val="FlashMgtYTD"/>
      <sheetName val="Sheet3_(2)"/>
      <sheetName val="Sheet3__2_"/>
      <sheetName val="download"/>
      <sheetName val="170810-lease tax"/>
      <sheetName val="Preside"/>
      <sheetName val="balance sheet"/>
      <sheetName val="LISTS"/>
      <sheetName val="Assumptions"/>
      <sheetName val="Occ"/>
      <sheetName val="Demand"/>
      <sheetName val="Inputs"/>
      <sheetName val="Ref"/>
      <sheetName val="Global Assm."/>
      <sheetName val="Summary Excise"/>
      <sheetName val="AOP13"/>
      <sheetName val="Break up Sheet"/>
      <sheetName val="MN T.B."/>
      <sheetName val="Approved MTD Proj #'s"/>
      <sheetName val="Sheet2"/>
      <sheetName val="van khuon"/>
      <sheetName val="Names"/>
      <sheetName val="Introduction"/>
      <sheetName val="IDC macro"/>
      <sheetName val="SALE"/>
      <sheetName val="Aladdin Macro1"/>
      <sheetName val="BalSht"/>
      <sheetName val="Acc_10.5"/>
      <sheetName val="q-details"/>
      <sheetName val="International"/>
      <sheetName val="Internet"/>
      <sheetName val="MAIN_MENU"/>
      <sheetName val="EBITDA"/>
      <sheetName val="Income_Statements"/>
      <sheetName val="QoQ_Forecast"/>
      <sheetName val="Portfolio Summary"/>
      <sheetName val="Depreciation"/>
      <sheetName val="MIS - kINR"/>
      <sheetName val="Vind-BtB"/>
      <sheetName val="Load Details-220kV"/>
      <sheetName val="Block A - BOQ"/>
      <sheetName val="ABP_inputs"/>
      <sheetName val="Synergy_Sales_Budget"/>
      <sheetName val="Project_Budget_Worksheet"/>
      <sheetName val="Income_&amp;_Occupancy_Customer"/>
      <sheetName val="RCC,Ret__Wall"/>
      <sheetName val="Calculation_(2)"/>
      <sheetName val="Multiple_output"/>
      <sheetName val="Builtup_Area"/>
      <sheetName val="BOQ_T4B"/>
      <sheetName val="INDIGINEOUS_ITEMS_"/>
      <sheetName val="Material_"/>
      <sheetName val="Labour_&amp;_Plant"/>
      <sheetName val="Approved_MTD_Proj_#'s"/>
      <sheetName val="_B3"/>
      <sheetName val="_B1"/>
      <sheetName val="beam-reinft-IIInd_floor"/>
      <sheetName val="Aladdin_Macro1"/>
      <sheetName val="Global_Assm_"/>
      <sheetName val="MN_T_B_"/>
      <sheetName val="CFForecast_detail"/>
      <sheetName val="Site_Dev_BOQ"/>
      <sheetName val="Break_up_Sheet"/>
      <sheetName val="Load_Details-220kV"/>
      <sheetName val="Block_A_-_BOQ"/>
      <sheetName val="Sheet3_(2)1"/>
      <sheetName val="ABP_inputs1"/>
      <sheetName val="Synergy_Sales_Budget1"/>
      <sheetName val="Project_Budget_Worksheet1"/>
      <sheetName val="QoQ_Forecast1"/>
      <sheetName val="Income_Statements1"/>
      <sheetName val="Sheet3__2_1"/>
      <sheetName val="Income_&amp;_Occupancy_Customer1"/>
      <sheetName val="RCC,Ret__Wall1"/>
      <sheetName val="Calculation_(2)1"/>
      <sheetName val="Multiple_output1"/>
      <sheetName val="Builtup_Area1"/>
      <sheetName val="BOQ_T4B1"/>
      <sheetName val="INDIGINEOUS_ITEMS_1"/>
      <sheetName val="Material_1"/>
      <sheetName val="Labour_&amp;_Plant1"/>
      <sheetName val="Approved_MTD_Proj_#'s1"/>
      <sheetName val="_B31"/>
      <sheetName val="_B11"/>
      <sheetName val="beam-reinft-IIInd_floor1"/>
      <sheetName val="Aladdin_Macro11"/>
      <sheetName val="Acc_10_51"/>
      <sheetName val="Global_Assm_1"/>
      <sheetName val="MN_T_B_1"/>
      <sheetName val="CFForecast_detail1"/>
      <sheetName val="Site_Dev_BOQ1"/>
      <sheetName val="Break_up_Sheet1"/>
      <sheetName val="Load_Details-220kV1"/>
      <sheetName val="Block_A_-_BOQ1"/>
      <sheetName val="Sheet3_(2)2"/>
      <sheetName val="ABP_inputs2"/>
      <sheetName val="Synergy_Sales_Budget2"/>
      <sheetName val="Project_Budget_Worksheet2"/>
      <sheetName val="QoQ_Forecast2"/>
      <sheetName val="Income_Statements2"/>
      <sheetName val="Sheet3__2_2"/>
      <sheetName val="Income_&amp;_Occupancy_Customer2"/>
      <sheetName val="RCC,Ret__Wall2"/>
      <sheetName val="Calculation_(2)2"/>
      <sheetName val="Multiple_output2"/>
      <sheetName val="Builtup_Area2"/>
      <sheetName val="BOQ_T4B2"/>
      <sheetName val="INDIGINEOUS_ITEMS_2"/>
      <sheetName val="Material_2"/>
      <sheetName val="Labour_&amp;_Plant2"/>
      <sheetName val="Approved_MTD_Proj_#'s2"/>
      <sheetName val="_B32"/>
      <sheetName val="_B12"/>
      <sheetName val="beam-reinft-IIInd_floor2"/>
      <sheetName val="Aladdin_Macro12"/>
      <sheetName val="Acc_10_52"/>
      <sheetName val="Global_Assm_2"/>
      <sheetName val="MN_T_B_2"/>
      <sheetName val="CFForecast_detail2"/>
      <sheetName val="Site_Dev_BOQ2"/>
      <sheetName val="Break_up_Sheet2"/>
      <sheetName val="Load_Details-220kV2"/>
      <sheetName val="Block_A_-_BOQ2"/>
      <sheetName val="strand"/>
      <sheetName val="CABLE DATA"/>
      <sheetName val="1st flr"/>
      <sheetName val="final abstract"/>
      <sheetName val="Rate analysis"/>
      <sheetName val="Rollup Summary"/>
      <sheetName val="CapitalOutlay"/>
      <sheetName val="Assum"/>
      <sheetName val="Sheet3_(2)3"/>
      <sheetName val="ABP_inputs3"/>
      <sheetName val="Synergy_Sales_Budget3"/>
      <sheetName val="Project_Budget_Worksheet3"/>
      <sheetName val="QoQ_Forecast3"/>
      <sheetName val="Income_Statements3"/>
      <sheetName val="Sheet3__2_3"/>
      <sheetName val="Income_&amp;_Occupancy_Customer3"/>
      <sheetName val="RCC,Ret__Wall3"/>
      <sheetName val="Calculation_(2)3"/>
      <sheetName val="Multiple_output3"/>
      <sheetName val="Builtup_Area3"/>
      <sheetName val="BOQ_T4B3"/>
      <sheetName val="INDIGINEOUS_ITEMS_3"/>
      <sheetName val="Material_3"/>
      <sheetName val="Labour_&amp;_Plant3"/>
      <sheetName val="Approved_MTD_Proj_#'s3"/>
      <sheetName val="_B33"/>
      <sheetName val="_B13"/>
      <sheetName val="beam-reinft-IIInd_floor3"/>
      <sheetName val="Aladdin_Macro13"/>
      <sheetName val="Acc_10_53"/>
      <sheetName val="Global_Assm_3"/>
      <sheetName val="MN_T_B_3"/>
      <sheetName val="CFForecast_detail3"/>
      <sheetName val="Site_Dev_BOQ3"/>
      <sheetName val="Break_up_Sheet3"/>
      <sheetName val="Load_Details-220kV3"/>
      <sheetName val="Block_A_-_BOQ3"/>
      <sheetName val="Sheet3_(2)4"/>
      <sheetName val="ABP_inputs4"/>
      <sheetName val="Synergy_Sales_Budget4"/>
      <sheetName val="Project_Budget_Worksheet4"/>
      <sheetName val="QoQ_Forecast4"/>
      <sheetName val="Income_Statements4"/>
      <sheetName val="Sheet3__2_4"/>
      <sheetName val="Income_&amp;_Occupancy_Customer4"/>
      <sheetName val="RCC,Ret__Wall4"/>
      <sheetName val="Calculation_(2)4"/>
      <sheetName val="Multiple_output4"/>
      <sheetName val="Builtup_Area4"/>
      <sheetName val="BOQ_T4B4"/>
      <sheetName val="INDIGINEOUS_ITEMS_4"/>
      <sheetName val="Material_4"/>
      <sheetName val="Labour_&amp;_Plant4"/>
      <sheetName val="Approved_MTD_Proj_#'s4"/>
      <sheetName val="_B34"/>
      <sheetName val="_B14"/>
      <sheetName val="beam-reinft-IIInd_floor4"/>
      <sheetName val="Aladdin_Macro14"/>
      <sheetName val="Acc_10_54"/>
      <sheetName val="Global_Assm_4"/>
      <sheetName val="MN_T_B_4"/>
      <sheetName val="CFForecast_detail4"/>
      <sheetName val="Site_Dev_BOQ4"/>
      <sheetName val="Break_up_Sheet4"/>
      <sheetName val="Load_Details-220kV4"/>
      <sheetName val="Block_A_-_BOQ4"/>
      <sheetName val="02"/>
      <sheetName val="03"/>
      <sheetName val="04"/>
      <sheetName val="01"/>
      <sheetName val="Civil Boq"/>
      <sheetName val="BS"/>
      <sheetName val="Other BS Sch 5-9"/>
      <sheetName val="Excess Calc"/>
      <sheetName val="Grouping Master"/>
      <sheetName val="Current Bill MB ref"/>
      <sheetName val="Meas.-Hotel Part"/>
      <sheetName val="March Analysts"/>
      <sheetName val="Company"/>
      <sheetName val="compu"/>
      <sheetName val="P &amp; L"/>
      <sheetName val="PLAN_FEB97"/>
      <sheetName val="Fin Sum"/>
      <sheetName val="QoQ In Lakhs"/>
      <sheetName val="Main workings"/>
      <sheetName val="02022005"/>
      <sheetName val="16022005"/>
      <sheetName val="05012005"/>
      <sheetName val="19012005"/>
      <sheetName val="02032005"/>
      <sheetName val="16032005"/>
      <sheetName val="30032005"/>
      <sheetName val="GENERAL2"/>
      <sheetName val="Factor_Sheet"/>
      <sheetName val="Sheet3_(2)5"/>
      <sheetName val="Sheet3__2_5"/>
      <sheetName val="Calculation_(2)5"/>
      <sheetName val="Multiple_output5"/>
      <sheetName val="170810-lease_tax"/>
      <sheetName val="QoQ_Forecast5"/>
      <sheetName val="Income_Statements5"/>
      <sheetName val="Income_&amp;_Occupancy_Customer5"/>
      <sheetName val="ABP_inputs5"/>
      <sheetName val="Synergy_Sales_Budget5"/>
      <sheetName val="Project_Budget_Worksheet5"/>
      <sheetName val="INDIGINEOUS_ITEMS_5"/>
      <sheetName val="Builtup_Area5"/>
      <sheetName val="RCC,Ret__Wall5"/>
      <sheetName val="BOQ_T4B5"/>
      <sheetName val="Material_5"/>
      <sheetName val="Labour_&amp;_Plant5"/>
      <sheetName val="_B35"/>
      <sheetName val="_B15"/>
      <sheetName val="CFForecast_detail5"/>
      <sheetName val="Site_Dev_BOQ5"/>
      <sheetName val="beam-reinft-IIInd_floor5"/>
      <sheetName val="Global_Assm_5"/>
      <sheetName val="Main_Sheet_(MTD)"/>
      <sheetName val="Consl_Daily_Report"/>
      <sheetName val="balance_sheet"/>
      <sheetName val="van_khuon"/>
      <sheetName val="IDC_macro"/>
      <sheetName val="Aladdin_Macro15"/>
      <sheetName val="Acc_10_55"/>
      <sheetName val="Portfolio_Summary"/>
      <sheetName val="MIS_-_kINR"/>
      <sheetName val="Break_up_Sheet5"/>
      <sheetName val="Approved_MTD_Proj_#'s5"/>
      <sheetName val="MN_T_B_5"/>
      <sheetName val="Load_Details-220kV5"/>
      <sheetName val="Block_A_-_BOQ5"/>
      <sheetName val="CABLE_DATA"/>
      <sheetName val="1st_flr"/>
      <sheetName val="final_abstract"/>
      <sheetName val="Rate_analysis"/>
      <sheetName val="Rollup_Summary"/>
      <sheetName val="Civil_Boq"/>
      <sheetName val="F"/>
      <sheetName val="EXHIBIT&quot; T&quot;"/>
      <sheetName val="Turnover"/>
      <sheetName val="SCH-E-1"/>
      <sheetName val="BIPR"/>
      <sheetName val="BPCA"/>
      <sheetName val="BBRS"/>
      <sheetName val="KPM DT"/>
      <sheetName val="M-2 Adjusted"/>
      <sheetName val="Master Price List"/>
      <sheetName val="reference"/>
      <sheetName val="new_data"/>
      <sheetName val="earnmodl"/>
      <sheetName val="Dom Cell (IS)"/>
      <sheetName val="sept-plan"/>
      <sheetName val="classes"/>
      <sheetName val="IT Block"/>
      <sheetName val="Location CODE"/>
      <sheetName val="Location TYPE"/>
      <sheetName val="sub class"/>
      <sheetName val=" sub Loc "/>
      <sheetName val=" Acc. Sched."/>
      <sheetName val="LBO"/>
      <sheetName val="IMPORT T12"/>
      <sheetName val="EDS  Bestshore Migration"/>
      <sheetName val="NewCo"/>
      <sheetName val="TB_FOR_MIS"/>
      <sheetName val="Area"/>
      <sheetName val="TB FOR MIS"/>
      <sheetName val="INPUT SHEET"/>
      <sheetName val="Summ"/>
      <sheetName val="Fossil_DCF"/>
      <sheetName val="SOPMA DD"/>
      <sheetName val="03 (2)"/>
      <sheetName val="WIng F(Typical)"/>
      <sheetName val="?????"/>
      <sheetName val="Budget Summary"/>
      <sheetName val="PERHW"/>
      <sheetName val="Loss 3004"/>
      <sheetName val="ANN.K"/>
      <sheetName val="CAP"/>
      <sheetName val="Recon"/>
      <sheetName val="Rates"/>
      <sheetName val="Index"/>
      <sheetName val="Balance Sheet "/>
      <sheetName val="RNT"/>
      <sheetName val="Combi"/>
      <sheetName val="Params"/>
      <sheetName val="ras"/>
      <sheetName val="CashFlow"/>
      <sheetName val="TB"/>
      <sheetName val="Training Deposits coding"/>
      <sheetName val="PLGroupings"/>
      <sheetName val="Results"/>
      <sheetName val="OpRes"/>
      <sheetName val="master"/>
      <sheetName val="Macro1"/>
      <sheetName val="Licences"/>
      <sheetName val="Current_Bill_MB_ref"/>
      <sheetName val="Meas_-Hotel_Part"/>
      <sheetName val="Fin_Sum"/>
      <sheetName val="Pay_Sep06"/>
      <sheetName val="Settings"/>
      <sheetName val="LBO Financials"/>
      <sheetName val="IMPORT_T12"/>
      <sheetName val="KPM_DT"/>
      <sheetName val="Task"/>
      <sheetName val="97-98"/>
      <sheetName val="SODA02"/>
      <sheetName val="Hot"/>
      <sheetName val="Mico"/>
      <sheetName val="Reconciliation of GL &amp; FAR"/>
      <sheetName val="FY2001-02"/>
      <sheetName val="CARO"/>
      <sheetName val="Control"/>
      <sheetName val=""/>
      <sheetName val="AOR"/>
      <sheetName val="MASTER_RATE ANALYSIS"/>
      <sheetName val="Valuation - block 2"/>
      <sheetName val="Rev Opt - Rollup"/>
      <sheetName val="FA"/>
      <sheetName val="ITEM  STUDY (2)"/>
      <sheetName val="EVA1"/>
      <sheetName val="Felix Street Summary"/>
      <sheetName val="Newspapers"/>
      <sheetName val="AccDil"/>
      <sheetName val="Currency"/>
      <sheetName val="IO"/>
      <sheetName val="Assumption"/>
      <sheetName val="Tyre1"/>
      <sheetName val="Auto"/>
      <sheetName val="EXPENSES"/>
      <sheetName val="TDS Certificate-Format"/>
      <sheetName val="Hardware"/>
      <sheetName val="TH"/>
      <sheetName val="Power &amp; Fuel (S)"/>
      <sheetName val="YTD"/>
      <sheetName val="RES-PLANNING"/>
      <sheetName val="Cost_any"/>
      <sheetName val="10. &amp; 11. Rate Code &amp; BQ"/>
      <sheetName val="FITZ MORT 94"/>
      <sheetName val="CSCCincSKR"/>
      <sheetName val="concrete"/>
      <sheetName val="HELP"/>
      <sheetName val="BS-2005"/>
      <sheetName val="exec summ"/>
      <sheetName val="Ins Erection"/>
      <sheetName val="269T(final)"/>
      <sheetName val="Data"/>
      <sheetName val="Contribution"/>
      <sheetName val="Rx"/>
      <sheetName val="Code"/>
      <sheetName val="Base Assumptions"/>
      <sheetName val="vb 9&amp;10"/>
      <sheetName val="GenAssump"/>
      <sheetName val="Commercial Research"/>
      <sheetName val="Goldberg Portfolio Combined"/>
      <sheetName val="9. Package split - Cost "/>
      <sheetName val="Leasing Commision"/>
      <sheetName val="#REF"/>
      <sheetName val="IO LIST"/>
      <sheetName val="Master list"/>
      <sheetName val="Labour List"/>
      <sheetName val="Material List"/>
      <sheetName val="Architectural Summary"/>
      <sheetName val="Legal Risk Analysis"/>
      <sheetName val="Labor abs-NMR"/>
      <sheetName val="Beam at Ground flr lvl(Steel)"/>
      <sheetName val="AREAS"/>
      <sheetName val="sumary"/>
      <sheetName val="1st -vpd"/>
      <sheetName val="conc-foot-gradeslab"/>
      <sheetName val="Material List "/>
      <sheetName val="SCHEDULE"/>
      <sheetName val="Database"/>
      <sheetName val="schedule nos"/>
      <sheetName val="WT-LIST"/>
      <sheetName val="Material"/>
      <sheetName val="Sensitivity"/>
      <sheetName val="Fill this out first..."/>
      <sheetName val="Intaccrual"/>
      <sheetName val="SBU"/>
      <sheetName val="Portfolio_Summary1"/>
      <sheetName val="Current_Bill_MB_ref1"/>
      <sheetName val="Meas_-Hotel_Part1"/>
      <sheetName val="A-Mum"/>
      <sheetName val="BKCSTOCKVAL"/>
      <sheetName val="MAHSTOCKVAL"/>
      <sheetName val="Operating Statistics"/>
      <sheetName val="Trial Balance"/>
      <sheetName val="horizontal"/>
      <sheetName val="Checks"/>
      <sheetName val="DET0900"/>
      <sheetName val="Theatre mgmt cont"/>
      <sheetName val="Menu"/>
      <sheetName val="Variables_x"/>
      <sheetName val="P.R. TAXES"/>
      <sheetName val="BILLING SUM"/>
      <sheetName val="Cover"/>
      <sheetName val="FA Schedule Dec 07"/>
      <sheetName val="Gen_Ass"/>
      <sheetName val="Op_Ass"/>
      <sheetName val="Staff Costs"/>
      <sheetName val="General_Assumptions"/>
      <sheetName val="OpTrack"/>
      <sheetName val="NEW-IDs Fun &amp; Group"/>
      <sheetName val="XZLC003_PART1"/>
      <sheetName val="15-21"/>
      <sheetName val="Service Invoice"/>
      <sheetName val="apr-aug"/>
      <sheetName val="MIS AC wise"/>
      <sheetName val="Cash Flow Working"/>
      <sheetName val="Retail Mall"/>
      <sheetName val="Sheet3"/>
      <sheetName val="CASHFLOWS"/>
      <sheetName val="drop-dwn list"/>
      <sheetName val="tngst1"/>
      <sheetName val="Boiler&amp;TG"/>
      <sheetName val="Timeline"/>
      <sheetName val="Kontensalden"/>
      <sheetName val="Estimate"/>
      <sheetName val="12-ACTPL"/>
      <sheetName val="Open Items-311208"/>
      <sheetName val="Variables"/>
      <sheetName val="Publicbuilding"/>
      <sheetName val="Non-Factory"/>
      <sheetName val="extra work elec bill "/>
      <sheetName val="Notes-pivot1 "/>
      <sheetName val="Scope"/>
      <sheetName val="Debtors analysis"/>
      <sheetName val="A1-Continuous"/>
      <sheetName val="pile Fabrication"/>
      <sheetName val="Improvements"/>
      <sheetName val="ES"/>
      <sheetName val="SEW4"/>
      <sheetName val="MFG"/>
      <sheetName val="Assump"/>
      <sheetName val="exp"/>
      <sheetName val="Sheet4"/>
      <sheetName val="RA"/>
      <sheetName val="A.O.R."/>
      <sheetName val="HBI NCD"/>
      <sheetName val="CUSTOM Jun99"/>
      <sheetName val="Misc. Master"/>
      <sheetName val="Capital Structure"/>
      <sheetName val="GROUPING"/>
      <sheetName val="Dep"/>
      <sheetName val="NOA Data"/>
      <sheetName val="Overheads"/>
      <sheetName val="Phasing"/>
      <sheetName val="Sale Charts"/>
      <sheetName val="Customize Your Invoice"/>
      <sheetName val="Night Shift"/>
      <sheetName val="macroDat"/>
      <sheetName val="Severity"/>
      <sheetName val="Pur"/>
      <sheetName val="mltc"/>
      <sheetName val="form26"/>
      <sheetName val="F29B"/>
      <sheetName val="EXIS-COMBINED"/>
      <sheetName val="Expansion"/>
      <sheetName val="cash_flow"/>
      <sheetName val="sales_value"/>
      <sheetName val="colaw_dep"/>
      <sheetName val="freight"/>
      <sheetName val="gm"/>
      <sheetName val="interest"/>
      <sheetName val="jb_cost"/>
      <sheetName val="c_flow_%"/>
      <sheetName val="consum_cost"/>
      <sheetName val="Tender Summary"/>
      <sheetName val="Bill 1-BOQ-Civil Works"/>
      <sheetName val="Related party - P&amp;L"/>
      <sheetName val="Base data Security Procedures"/>
      <sheetName val="PRECAST lightconc-II"/>
      <sheetName val="Standalone"/>
      <sheetName val="RATE LIST (2)"/>
      <sheetName val="Sheet3_(2)6"/>
      <sheetName val="Sheet3__2_6"/>
      <sheetName val="170810-lease_tax1"/>
      <sheetName val="Multiple_output6"/>
      <sheetName val="Calculation_(2)6"/>
      <sheetName val="QoQ_Forecast6"/>
      <sheetName val="Income_Statements6"/>
      <sheetName val="Income_&amp;_Occupancy_Customer6"/>
      <sheetName val="ABP_inputs6"/>
      <sheetName val="Synergy_Sales_Budget6"/>
      <sheetName val="Project_Budget_Worksheet6"/>
      <sheetName val="Builtup_Area6"/>
      <sheetName val="INDIGINEOUS_ITEMS_6"/>
      <sheetName val="RCC,Ret__Wall6"/>
      <sheetName val="BOQ_T4B6"/>
      <sheetName val="Main_Sheet_(MTD)1"/>
      <sheetName val="Consl_Daily_Report1"/>
      <sheetName val="balance_sheet1"/>
      <sheetName val="Global_Assm_6"/>
      <sheetName val="van_khuon1"/>
      <sheetName val="IDC_macro1"/>
      <sheetName val="Aladdin_Macro16"/>
      <sheetName val="Acc_10_56"/>
      <sheetName val="Summary_Excise"/>
      <sheetName val="Other_BS_Sch_5-9"/>
      <sheetName val="Excess_Calc"/>
      <sheetName val="Grouping_Master"/>
      <sheetName val="Material_6"/>
      <sheetName val="Labour_&amp;_Plant6"/>
      <sheetName val="_B36"/>
      <sheetName val="_B16"/>
      <sheetName val="beam-reinft-IIInd_floor6"/>
      <sheetName val="Approved_MTD_Proj_#'s6"/>
      <sheetName val="MN_T_B_6"/>
      <sheetName val="CFForecast_detail6"/>
      <sheetName val="Site_Dev_BOQ6"/>
      <sheetName val="Break_up_Sheet6"/>
      <sheetName val="Load_Details-220kV6"/>
      <sheetName val="Block_A_-_BOQ6"/>
      <sheetName val="March_Analysts"/>
      <sheetName val="P_&amp;_L"/>
      <sheetName val="QoQ_In_Lakhs"/>
      <sheetName val="Main_workings"/>
      <sheetName val="CABLE_DATA1"/>
      <sheetName val="1st_flr1"/>
      <sheetName val="final_abstract1"/>
      <sheetName val="Rate_analysis1"/>
      <sheetName val="Rollup_Summary1"/>
      <sheetName val="Civil_Boq1"/>
      <sheetName val="MIS_-_kINR1"/>
      <sheetName val="ANN_K"/>
      <sheetName val="IT_Block"/>
      <sheetName val="Location_CODE"/>
      <sheetName val="Location_TYPE"/>
      <sheetName val="sub_class"/>
      <sheetName val="_sub_Loc_"/>
      <sheetName val="_Acc__Sched_"/>
      <sheetName val="EDS__Bestshore_Migration"/>
      <sheetName val="TB_FOR_MIS1"/>
      <sheetName val="INPUT_SHEET"/>
      <sheetName val="SOPMA_DD"/>
      <sheetName val="03_(2)"/>
      <sheetName val="WIng_F(Typical)"/>
      <sheetName val="M-2_Adjusted"/>
      <sheetName val="EXHIBIT&quot;_T&quot;"/>
      <sheetName val="Master_Price_List"/>
      <sheetName val="Dom_Cell_(IS)"/>
      <sheetName val="Power_&amp;_Fuel_(S)"/>
      <sheetName val="Balance_Sheet_"/>
      <sheetName val="Budget_Summary"/>
      <sheetName val="Redelvery provision changed"/>
      <sheetName val="Sch5TO10"/>
      <sheetName val="Trial Balance_Format"/>
      <sheetName val="Overall Summary"/>
      <sheetName val="소상 &quot;1&quot;"/>
      <sheetName val="CrRajWMM"/>
      <sheetName val="Cost summary"/>
      <sheetName val="RCC Rates"/>
      <sheetName val="FORM7"/>
      <sheetName val="目录"/>
      <sheetName val="UNP-NCW "/>
      <sheetName val="4.4 External Plaster"/>
      <sheetName val="EAST"/>
      <sheetName val="YOEMAGUM"/>
      <sheetName val="Lease Expiry"/>
      <sheetName val="Base"/>
      <sheetName val="A-1"/>
      <sheetName val="I"/>
      <sheetName val="PL"/>
      <sheetName val="Annexure-I"/>
      <sheetName val="EMPMAST"/>
      <sheetName val="agrolist"/>
      <sheetName val="HOUSE RENT DEPO."/>
      <sheetName val="Graph (LGEN)"/>
      <sheetName val="out_prog"/>
      <sheetName val="선적schedule (2)"/>
      <sheetName val="steam outlet"/>
      <sheetName val="BOQ Distribution"/>
      <sheetName val="wordsdata"/>
      <sheetName val="GM &amp; TA"/>
      <sheetName val="Control Sheet"/>
      <sheetName val="crs"/>
      <sheetName val="PIMS"/>
      <sheetName val="SCH 10"/>
      <sheetName val="SAP EMP"/>
      <sheetName val="schedules"/>
      <sheetName val="Summary_Local"/>
      <sheetName val="details"/>
      <sheetName val="USB 1"/>
      <sheetName val="RA-markate"/>
      <sheetName val="BQ"/>
      <sheetName val="FIFO"/>
      <sheetName val="Links"/>
      <sheetName val="Costs"/>
      <sheetName val="P&amp;L"/>
      <sheetName val="Fin_Sum1"/>
      <sheetName val="KPM_DT1"/>
      <sheetName val="Loss_3004"/>
      <sheetName val="Reconciliation_of_GL_&amp;_FAR"/>
      <sheetName val="IMPORT_T121"/>
      <sheetName val="LBO_Financials"/>
      <sheetName val="Training_Deposits_coding"/>
      <sheetName val="exec_summ"/>
      <sheetName val="MASTER_RATE_ANALYSIS"/>
      <sheetName val="Valuation_-_block_2"/>
      <sheetName val="Rev_Opt_-_Rollup"/>
      <sheetName val="SCH4"/>
      <sheetName val="FixedAssets"/>
      <sheetName val="차수"/>
      <sheetName val="DIVBUD99"/>
      <sheetName val="ITEM__STUDY_(2)"/>
      <sheetName val="TDS_Certificate-Format"/>
      <sheetName val="Felix_Street_Summary"/>
      <sheetName val="10__&amp;_11__Rate_Code_&amp;_BQ"/>
      <sheetName val="vb_9&amp;10"/>
      <sheetName val="9__Package_split_-_Cost_"/>
      <sheetName val="FITZ_MORT_94"/>
      <sheetName val="Fill_this_out_first___"/>
      <sheetName val="Base_Assumptions"/>
      <sheetName val="PRECAST_lightconc-II"/>
      <sheetName val="Ins_Erection"/>
      <sheetName val="HOUSE_RENT_DEPO_"/>
      <sheetName val="Debtors_analysis"/>
      <sheetName val="Tender_Summary"/>
      <sheetName val="Bill_1-BOQ-Civil_Works"/>
      <sheetName val="drop-dwn_list"/>
      <sheetName val="Customize_Your_Invoice"/>
      <sheetName val="Sale_Charts"/>
      <sheetName val="Schedule v1"/>
      <sheetName val="Lease-rents"/>
      <sheetName val="Key Assumption"/>
      <sheetName val="Master Information"/>
      <sheetName val="GF Columns"/>
      <sheetName val="Approval"/>
      <sheetName val=" COP"/>
      <sheetName val="labour rates"/>
      <sheetName val="Timesheet"/>
      <sheetName val="Loads"/>
      <sheetName val="old_serial no."/>
      <sheetName val="tot_ass_9697"/>
      <sheetName val="Budget_CF - Overall"/>
      <sheetName val="공사비 내역 (가)"/>
      <sheetName val="4K - (6a) Non Manual Breakdown"/>
      <sheetName val="3. Elemental Summary"/>
      <sheetName val="Financials"/>
      <sheetName val="L"/>
      <sheetName val="p1-costg"/>
      <sheetName val="costing"/>
      <sheetName val="August TB"/>
      <sheetName val="0. Data Validation List"/>
      <sheetName val="Crest"/>
      <sheetName val="Pinnacle"/>
      <sheetName val="Zenith"/>
      <sheetName val="stacking sheet"/>
      <sheetName val="Debt"/>
      <sheetName val="SALES"/>
      <sheetName val="Basework"/>
      <sheetName val="Monthly Inputs"/>
      <sheetName val="2000-1 Monthly Cashflows"/>
      <sheetName val="2002-2 Monthly Cashflows"/>
      <sheetName val="Notes"/>
      <sheetName val="TMasterCurrency"/>
      <sheetName val="TMasterSeg"/>
      <sheetName val="ASSETS P&amp;M"/>
      <sheetName val="Assets Land &amp; Mise FA"/>
      <sheetName val="cl 14 Annex 7 "/>
      <sheetName val="Encl 7A"/>
      <sheetName val="wdr bldg"/>
      <sheetName val="Formated Trial Balance"/>
      <sheetName val="Molasses-FG"/>
      <sheetName val="grp "/>
      <sheetName val="전체현황"/>
      <sheetName val="FCIIHyperion"/>
      <sheetName val="final 061106"/>
      <sheetName val="SAB P&amp;L"/>
      <sheetName val="cash flow"/>
      <sheetName val="Feb_Prfl_28"/>
      <sheetName val=" "/>
      <sheetName val="S &amp; A"/>
      <sheetName val="Legal_Risk_Analysis"/>
      <sheetName val="Architectural_Summary"/>
      <sheetName val="IO_LIST"/>
      <sheetName val="Master_list"/>
      <sheetName val="Labour_List"/>
      <sheetName val="Material_List"/>
      <sheetName val="Labor_abs-NMR"/>
      <sheetName val="Beam_at_Ground_flr_lvl(Steel)"/>
      <sheetName val="1st_-vpd"/>
      <sheetName val="Material_List_"/>
      <sheetName val="schedule_nos"/>
      <sheetName val="p&amp;m"/>
      <sheetName val="Rollup"/>
      <sheetName val="FA(Apr 07)"/>
      <sheetName val="Reco O.S"/>
      <sheetName val="Accounts"/>
      <sheetName val="BOM"/>
      <sheetName val="Fin. Assumpt. - Sensitivities"/>
      <sheetName val="Fin"/>
      <sheetName val="Intro"/>
      <sheetName val="dlvoid"/>
      <sheetName val="OHT_Abs"/>
      <sheetName val="1"/>
      <sheetName val="Linked Lead"/>
      <sheetName val="hist&amp;proj"/>
      <sheetName val="TASKRSRC (2)"/>
      <sheetName val="TARGET"/>
      <sheetName val="BASELINE"/>
      <sheetName val="labour"/>
      <sheetName val="Basement Budget"/>
      <sheetName val="Portfolio_Summary2"/>
      <sheetName val="Current_Bill_MB_ref2"/>
      <sheetName val="Meas_-Hotel_Part2"/>
      <sheetName val="extra_work_elec_bill_"/>
      <sheetName val="NEW-IDs_Fun_&amp;_Group"/>
      <sheetName val="Elec Summ"/>
      <sheetName val="ELEC BOQ"/>
      <sheetName val="TRACK BUSWAY"/>
      <sheetName val="BBT"/>
      <sheetName val="LIGHTING"/>
      <sheetName val="LMS"/>
      <sheetName val="Collection"/>
      <sheetName val="B_S"/>
      <sheetName val="HSA"/>
      <sheetName val="WGSRL"/>
    </sheetNames>
    <sheetDataSet>
      <sheetData sheetId="0" refreshError="1">
        <row r="65">
          <cell r="A65" t="str">
            <v>(II)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ow r="65">
          <cell r="A65" t="str">
            <v>(II)</v>
          </cell>
        </row>
      </sheetData>
      <sheetData sheetId="84">
        <row r="65">
          <cell r="A65" t="str">
            <v>(II)</v>
          </cell>
        </row>
      </sheetData>
      <sheetData sheetId="85" refreshError="1"/>
      <sheetData sheetId="86" refreshError="1"/>
      <sheetData sheetId="87" refreshError="1"/>
      <sheetData sheetId="88" refreshError="1"/>
      <sheetData sheetId="89" refreshError="1"/>
      <sheetData sheetId="90" refreshError="1"/>
      <sheetData sheetId="91">
        <row r="65">
          <cell r="A65" t="str">
            <v>(II)</v>
          </cell>
        </row>
      </sheetData>
      <sheetData sheetId="92">
        <row r="65">
          <cell r="A65" t="str">
            <v>(II)</v>
          </cell>
        </row>
      </sheetData>
      <sheetData sheetId="93">
        <row r="65">
          <cell r="A65" t="str">
            <v>(II)</v>
          </cell>
        </row>
      </sheetData>
      <sheetData sheetId="94">
        <row r="65">
          <cell r="A65" t="str">
            <v>(II)</v>
          </cell>
        </row>
      </sheetData>
      <sheetData sheetId="95">
        <row r="65">
          <cell r="A65" t="str">
            <v>(II)</v>
          </cell>
        </row>
      </sheetData>
      <sheetData sheetId="96">
        <row r="65">
          <cell r="A65" t="str">
            <v>(II)</v>
          </cell>
        </row>
      </sheetData>
      <sheetData sheetId="97">
        <row r="65">
          <cell r="A65" t="str">
            <v>(II)</v>
          </cell>
        </row>
      </sheetData>
      <sheetData sheetId="98">
        <row r="65">
          <cell r="A65" t="str">
            <v>(II)</v>
          </cell>
        </row>
      </sheetData>
      <sheetData sheetId="99">
        <row r="65">
          <cell r="A65" t="str">
            <v>(II)</v>
          </cell>
        </row>
      </sheetData>
      <sheetData sheetId="100">
        <row r="65">
          <cell r="A65" t="str">
            <v>(II)</v>
          </cell>
        </row>
      </sheetData>
      <sheetData sheetId="101">
        <row r="65">
          <cell r="A65" t="str">
            <v>(II)</v>
          </cell>
        </row>
      </sheetData>
      <sheetData sheetId="102">
        <row r="65">
          <cell r="A65" t="str">
            <v>(II)</v>
          </cell>
        </row>
      </sheetData>
      <sheetData sheetId="103">
        <row r="65">
          <cell r="A65" t="str">
            <v>(II)</v>
          </cell>
        </row>
      </sheetData>
      <sheetData sheetId="104">
        <row r="65">
          <cell r="A65" t="str">
            <v>(II)</v>
          </cell>
        </row>
      </sheetData>
      <sheetData sheetId="105">
        <row r="65">
          <cell r="A65" t="str">
            <v>(II)</v>
          </cell>
        </row>
      </sheetData>
      <sheetData sheetId="106">
        <row r="65">
          <cell r="A65" t="str">
            <v>(II)</v>
          </cell>
        </row>
      </sheetData>
      <sheetData sheetId="107">
        <row r="65">
          <cell r="A65" t="str">
            <v>(II)</v>
          </cell>
        </row>
      </sheetData>
      <sheetData sheetId="108">
        <row r="65">
          <cell r="A65" t="str">
            <v>(II)</v>
          </cell>
        </row>
      </sheetData>
      <sheetData sheetId="109">
        <row r="65">
          <cell r="A65" t="str">
            <v>(II)</v>
          </cell>
        </row>
      </sheetData>
      <sheetData sheetId="110">
        <row r="65">
          <cell r="A65" t="str">
            <v>(II)</v>
          </cell>
        </row>
      </sheetData>
      <sheetData sheetId="111">
        <row r="65">
          <cell r="A65" t="str">
            <v>(II)</v>
          </cell>
        </row>
      </sheetData>
      <sheetData sheetId="112">
        <row r="65">
          <cell r="A65" t="str">
            <v>(II)</v>
          </cell>
        </row>
      </sheetData>
      <sheetData sheetId="113">
        <row r="65">
          <cell r="A65" t="str">
            <v>(II)</v>
          </cell>
        </row>
      </sheetData>
      <sheetData sheetId="114">
        <row r="65">
          <cell r="A65" t="str">
            <v>(II)</v>
          </cell>
        </row>
      </sheetData>
      <sheetData sheetId="115">
        <row r="65">
          <cell r="A65" t="str">
            <v>(II)</v>
          </cell>
        </row>
      </sheetData>
      <sheetData sheetId="116">
        <row r="65">
          <cell r="A65" t="str">
            <v>(II)</v>
          </cell>
        </row>
      </sheetData>
      <sheetData sheetId="117">
        <row r="65">
          <cell r="A65" t="str">
            <v>(II)</v>
          </cell>
        </row>
      </sheetData>
      <sheetData sheetId="118">
        <row r="65">
          <cell r="A65" t="str">
            <v>(II)</v>
          </cell>
        </row>
      </sheetData>
      <sheetData sheetId="119">
        <row r="65">
          <cell r="A65" t="str">
            <v>(II)</v>
          </cell>
        </row>
      </sheetData>
      <sheetData sheetId="120">
        <row r="65">
          <cell r="A65" t="str">
            <v>(II)</v>
          </cell>
        </row>
      </sheetData>
      <sheetData sheetId="121">
        <row r="65">
          <cell r="A65" t="str">
            <v>(II)</v>
          </cell>
        </row>
      </sheetData>
      <sheetData sheetId="122">
        <row r="65">
          <cell r="A65" t="str">
            <v>(II)</v>
          </cell>
        </row>
      </sheetData>
      <sheetData sheetId="123">
        <row r="65">
          <cell r="A65" t="str">
            <v>(II)</v>
          </cell>
        </row>
      </sheetData>
      <sheetData sheetId="124">
        <row r="65">
          <cell r="A65" t="str">
            <v>(II)</v>
          </cell>
        </row>
      </sheetData>
      <sheetData sheetId="125">
        <row r="65">
          <cell r="A65" t="str">
            <v>(II)</v>
          </cell>
        </row>
      </sheetData>
      <sheetData sheetId="126">
        <row r="65">
          <cell r="A65" t="str">
            <v>(II)</v>
          </cell>
        </row>
      </sheetData>
      <sheetData sheetId="127">
        <row r="65">
          <cell r="A65" t="str">
            <v>(II)</v>
          </cell>
        </row>
      </sheetData>
      <sheetData sheetId="128">
        <row r="65">
          <cell r="A65" t="str">
            <v>(II)</v>
          </cell>
        </row>
      </sheetData>
      <sheetData sheetId="129">
        <row r="65">
          <cell r="A65" t="str">
            <v>(II)</v>
          </cell>
        </row>
      </sheetData>
      <sheetData sheetId="130">
        <row r="65">
          <cell r="A65" t="str">
            <v>(II)</v>
          </cell>
        </row>
      </sheetData>
      <sheetData sheetId="131">
        <row r="65">
          <cell r="A65" t="str">
            <v>(II)</v>
          </cell>
        </row>
      </sheetData>
      <sheetData sheetId="132">
        <row r="65">
          <cell r="A65" t="str">
            <v>(II)</v>
          </cell>
        </row>
      </sheetData>
      <sheetData sheetId="133">
        <row r="65">
          <cell r="A65" t="str">
            <v>(II)</v>
          </cell>
        </row>
      </sheetData>
      <sheetData sheetId="134">
        <row r="65">
          <cell r="A65" t="str">
            <v>(II)</v>
          </cell>
        </row>
      </sheetData>
      <sheetData sheetId="135">
        <row r="65">
          <cell r="A65" t="str">
            <v>(II)</v>
          </cell>
        </row>
      </sheetData>
      <sheetData sheetId="136">
        <row r="65">
          <cell r="A65" t="str">
            <v>(II)</v>
          </cell>
        </row>
      </sheetData>
      <sheetData sheetId="137">
        <row r="65">
          <cell r="A65" t="str">
            <v>(II)</v>
          </cell>
        </row>
      </sheetData>
      <sheetData sheetId="138">
        <row r="65">
          <cell r="A65" t="str">
            <v>(II)</v>
          </cell>
        </row>
      </sheetData>
      <sheetData sheetId="139">
        <row r="65">
          <cell r="A65" t="str">
            <v>(II)</v>
          </cell>
        </row>
      </sheetData>
      <sheetData sheetId="140">
        <row r="65">
          <cell r="A65" t="str">
            <v>(II)</v>
          </cell>
        </row>
      </sheetData>
      <sheetData sheetId="141">
        <row r="65">
          <cell r="A65" t="str">
            <v>(II)</v>
          </cell>
        </row>
      </sheetData>
      <sheetData sheetId="142">
        <row r="65">
          <cell r="A65" t="str">
            <v>(II)</v>
          </cell>
        </row>
      </sheetData>
      <sheetData sheetId="143">
        <row r="65">
          <cell r="A65" t="str">
            <v>(II)</v>
          </cell>
        </row>
      </sheetData>
      <sheetData sheetId="144">
        <row r="65">
          <cell r="A65" t="str">
            <v>(II)</v>
          </cell>
        </row>
      </sheetData>
      <sheetData sheetId="145">
        <row r="65">
          <cell r="A65" t="str">
            <v>(II)</v>
          </cell>
        </row>
      </sheetData>
      <sheetData sheetId="146">
        <row r="65">
          <cell r="A65" t="str">
            <v>(II)</v>
          </cell>
        </row>
      </sheetData>
      <sheetData sheetId="147">
        <row r="65">
          <cell r="A65" t="str">
            <v>(II)</v>
          </cell>
        </row>
      </sheetData>
      <sheetData sheetId="148">
        <row r="65">
          <cell r="A65" t="str">
            <v>(II)</v>
          </cell>
        </row>
      </sheetData>
      <sheetData sheetId="149">
        <row r="65">
          <cell r="A65" t="str">
            <v>(II)</v>
          </cell>
        </row>
      </sheetData>
      <sheetData sheetId="150">
        <row r="65">
          <cell r="A65" t="str">
            <v>(II)</v>
          </cell>
        </row>
      </sheetData>
      <sheetData sheetId="151">
        <row r="65">
          <cell r="A65" t="str">
            <v>(II)</v>
          </cell>
        </row>
      </sheetData>
      <sheetData sheetId="152">
        <row r="65">
          <cell r="A65" t="str">
            <v>(II)</v>
          </cell>
        </row>
      </sheetData>
      <sheetData sheetId="153">
        <row r="65">
          <cell r="A65" t="str">
            <v>(II)</v>
          </cell>
        </row>
      </sheetData>
      <sheetData sheetId="154">
        <row r="65">
          <cell r="A65" t="str">
            <v>(II)</v>
          </cell>
        </row>
      </sheetData>
      <sheetData sheetId="155">
        <row r="65">
          <cell r="A65" t="str">
            <v>(II)</v>
          </cell>
        </row>
      </sheetData>
      <sheetData sheetId="156">
        <row r="65">
          <cell r="A65" t="str">
            <v>(II)</v>
          </cell>
        </row>
      </sheetData>
      <sheetData sheetId="157">
        <row r="65">
          <cell r="A65" t="str">
            <v>(II)</v>
          </cell>
        </row>
      </sheetData>
      <sheetData sheetId="158">
        <row r="65">
          <cell r="A65" t="str">
            <v>(II)</v>
          </cell>
        </row>
      </sheetData>
      <sheetData sheetId="159">
        <row r="65">
          <cell r="A65" t="str">
            <v>(II)</v>
          </cell>
        </row>
      </sheetData>
      <sheetData sheetId="160">
        <row r="65">
          <cell r="A65" t="str">
            <v>(II)</v>
          </cell>
        </row>
      </sheetData>
      <sheetData sheetId="161">
        <row r="65">
          <cell r="A65" t="str">
            <v>(II)</v>
          </cell>
        </row>
      </sheetData>
      <sheetData sheetId="162">
        <row r="65">
          <cell r="A65" t="str">
            <v>(II)</v>
          </cell>
        </row>
      </sheetData>
      <sheetData sheetId="163">
        <row r="65">
          <cell r="A65" t="str">
            <v>(II)</v>
          </cell>
        </row>
      </sheetData>
      <sheetData sheetId="164">
        <row r="65">
          <cell r="A65" t="str">
            <v>(II)</v>
          </cell>
        </row>
      </sheetData>
      <sheetData sheetId="165">
        <row r="65">
          <cell r="A65" t="str">
            <v>(II)</v>
          </cell>
        </row>
      </sheetData>
      <sheetData sheetId="166">
        <row r="65">
          <cell r="A65" t="str">
            <v>(II)</v>
          </cell>
        </row>
      </sheetData>
      <sheetData sheetId="167">
        <row r="65">
          <cell r="A65" t="str">
            <v>(II)</v>
          </cell>
        </row>
      </sheetData>
      <sheetData sheetId="168">
        <row r="65">
          <cell r="A65" t="str">
            <v>(II)</v>
          </cell>
        </row>
      </sheetData>
      <sheetData sheetId="169">
        <row r="65">
          <cell r="A65" t="str">
            <v>(II)</v>
          </cell>
        </row>
      </sheetData>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ow r="65">
          <cell r="A65" t="str">
            <v>(II)</v>
          </cell>
        </row>
      </sheetData>
      <sheetData sheetId="268">
        <row r="65">
          <cell r="A65" t="str">
            <v>(II)</v>
          </cell>
        </row>
      </sheetData>
      <sheetData sheetId="269">
        <row r="65">
          <cell r="A65" t="str">
            <v>(II)</v>
          </cell>
        </row>
      </sheetData>
      <sheetData sheetId="270">
        <row r="65">
          <cell r="A65" t="str">
            <v>(II)</v>
          </cell>
        </row>
      </sheetData>
      <sheetData sheetId="271">
        <row r="65">
          <cell r="A65" t="str">
            <v>(II)</v>
          </cell>
        </row>
      </sheetData>
      <sheetData sheetId="272">
        <row r="65">
          <cell r="A65" t="str">
            <v>(II)</v>
          </cell>
        </row>
      </sheetData>
      <sheetData sheetId="273">
        <row r="65">
          <cell r="A65" t="str">
            <v>(II)</v>
          </cell>
        </row>
      </sheetData>
      <sheetData sheetId="274">
        <row r="65">
          <cell r="A65" t="str">
            <v>(II)</v>
          </cell>
        </row>
      </sheetData>
      <sheetData sheetId="275">
        <row r="65">
          <cell r="A65" t="str">
            <v>(II)</v>
          </cell>
        </row>
      </sheetData>
      <sheetData sheetId="276">
        <row r="65">
          <cell r="A65" t="str">
            <v>(II)</v>
          </cell>
        </row>
      </sheetData>
      <sheetData sheetId="277">
        <row r="65">
          <cell r="A65" t="str">
            <v>(II)</v>
          </cell>
        </row>
      </sheetData>
      <sheetData sheetId="278">
        <row r="65">
          <cell r="A65" t="str">
            <v>(II)</v>
          </cell>
        </row>
      </sheetData>
      <sheetData sheetId="279">
        <row r="65">
          <cell r="A65" t="str">
            <v>(II)</v>
          </cell>
        </row>
      </sheetData>
      <sheetData sheetId="280">
        <row r="65">
          <cell r="A65" t="str">
            <v>(II)</v>
          </cell>
        </row>
      </sheetData>
      <sheetData sheetId="281">
        <row r="65">
          <cell r="A65" t="str">
            <v>(II)</v>
          </cell>
        </row>
      </sheetData>
      <sheetData sheetId="282">
        <row r="65">
          <cell r="A65" t="str">
            <v>(II)</v>
          </cell>
        </row>
      </sheetData>
      <sheetData sheetId="283">
        <row r="65">
          <cell r="A65" t="str">
            <v>(II)</v>
          </cell>
        </row>
      </sheetData>
      <sheetData sheetId="284">
        <row r="65">
          <cell r="A65" t="str">
            <v>(II)</v>
          </cell>
        </row>
      </sheetData>
      <sheetData sheetId="285">
        <row r="65">
          <cell r="A65" t="str">
            <v>(II)</v>
          </cell>
        </row>
      </sheetData>
      <sheetData sheetId="286">
        <row r="65">
          <cell r="A65" t="str">
            <v>(II)</v>
          </cell>
        </row>
      </sheetData>
      <sheetData sheetId="287">
        <row r="65">
          <cell r="A65" t="str">
            <v>(II)</v>
          </cell>
        </row>
      </sheetData>
      <sheetData sheetId="288">
        <row r="65">
          <cell r="A65" t="str">
            <v>(II)</v>
          </cell>
        </row>
      </sheetData>
      <sheetData sheetId="289">
        <row r="65">
          <cell r="A65" t="str">
            <v>(II)</v>
          </cell>
        </row>
      </sheetData>
      <sheetData sheetId="290">
        <row r="65">
          <cell r="A65" t="str">
            <v>(II)</v>
          </cell>
        </row>
      </sheetData>
      <sheetData sheetId="291">
        <row r="65">
          <cell r="A65" t="str">
            <v>(II)</v>
          </cell>
        </row>
      </sheetData>
      <sheetData sheetId="292">
        <row r="65">
          <cell r="A65" t="str">
            <v>(II)</v>
          </cell>
        </row>
      </sheetData>
      <sheetData sheetId="293">
        <row r="65">
          <cell r="A65" t="str">
            <v>(II)</v>
          </cell>
        </row>
      </sheetData>
      <sheetData sheetId="294">
        <row r="65">
          <cell r="A65" t="str">
            <v>(II)</v>
          </cell>
        </row>
      </sheetData>
      <sheetData sheetId="295">
        <row r="65">
          <cell r="A65" t="str">
            <v>(II)</v>
          </cell>
        </row>
      </sheetData>
      <sheetData sheetId="296">
        <row r="65">
          <cell r="A65" t="str">
            <v>(II)</v>
          </cell>
        </row>
      </sheetData>
      <sheetData sheetId="297">
        <row r="65">
          <cell r="A65" t="str">
            <v>(II)</v>
          </cell>
        </row>
      </sheetData>
      <sheetData sheetId="298">
        <row r="65">
          <cell r="A65" t="str">
            <v>(II)</v>
          </cell>
        </row>
      </sheetData>
      <sheetData sheetId="299">
        <row r="65">
          <cell r="A65" t="str">
            <v>(II)</v>
          </cell>
        </row>
      </sheetData>
      <sheetData sheetId="300">
        <row r="65">
          <cell r="A65" t="str">
            <v>(II)</v>
          </cell>
        </row>
      </sheetData>
      <sheetData sheetId="301">
        <row r="65">
          <cell r="A65" t="str">
            <v>(II)</v>
          </cell>
        </row>
      </sheetData>
      <sheetData sheetId="302">
        <row r="65">
          <cell r="A65" t="str">
            <v>(II)</v>
          </cell>
        </row>
      </sheetData>
      <sheetData sheetId="303">
        <row r="65">
          <cell r="A65" t="str">
            <v>(II)</v>
          </cell>
        </row>
      </sheetData>
      <sheetData sheetId="304">
        <row r="65">
          <cell r="A65" t="str">
            <v>(II)</v>
          </cell>
        </row>
      </sheetData>
      <sheetData sheetId="305">
        <row r="65">
          <cell r="A65" t="str">
            <v>(II)</v>
          </cell>
        </row>
      </sheetData>
      <sheetData sheetId="306">
        <row r="65">
          <cell r="A65" t="str">
            <v>(II)</v>
          </cell>
        </row>
      </sheetData>
      <sheetData sheetId="307">
        <row r="65">
          <cell r="A65" t="str">
            <v>(II)</v>
          </cell>
        </row>
      </sheetData>
      <sheetData sheetId="308">
        <row r="65">
          <cell r="A65" t="str">
            <v>(II)</v>
          </cell>
        </row>
      </sheetData>
      <sheetData sheetId="309">
        <row r="65">
          <cell r="A65" t="str">
            <v>(II)</v>
          </cell>
        </row>
      </sheetData>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ow r="65">
          <cell r="A65" t="str">
            <v>(II)</v>
          </cell>
        </row>
      </sheetData>
      <sheetData sheetId="453"/>
      <sheetData sheetId="454">
        <row r="65">
          <cell r="A65" t="str">
            <v>(II)</v>
          </cell>
        </row>
      </sheetData>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ow r="65">
          <cell r="A65" t="str">
            <v>(II)</v>
          </cell>
        </row>
      </sheetData>
      <sheetData sheetId="548">
        <row r="65">
          <cell r="A65" t="str">
            <v>(II)</v>
          </cell>
        </row>
      </sheetData>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row r="65">
          <cell r="A65" t="str">
            <v>(II)</v>
          </cell>
        </row>
      </sheetData>
      <sheetData sheetId="568">
        <row r="65">
          <cell r="A65" t="str">
            <v>(II)</v>
          </cell>
        </row>
      </sheetData>
      <sheetData sheetId="569"/>
      <sheetData sheetId="570"/>
      <sheetData sheetId="571"/>
      <sheetData sheetId="572"/>
      <sheetData sheetId="573">
        <row r="65">
          <cell r="A65" t="str">
            <v>(II)</v>
          </cell>
        </row>
      </sheetData>
      <sheetData sheetId="574">
        <row r="65">
          <cell r="A65" t="str">
            <v>(II)</v>
          </cell>
        </row>
      </sheetData>
      <sheetData sheetId="575"/>
      <sheetData sheetId="576"/>
      <sheetData sheetId="577"/>
      <sheetData sheetId="578"/>
      <sheetData sheetId="579"/>
      <sheetData sheetId="580"/>
      <sheetData sheetId="581"/>
      <sheetData sheetId="582"/>
      <sheetData sheetId="583"/>
      <sheetData sheetId="584"/>
      <sheetData sheetId="585">
        <row r="65">
          <cell r="A65" t="str">
            <v>(II)</v>
          </cell>
        </row>
      </sheetData>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row r="65">
          <cell r="A65" t="str">
            <v>(II)</v>
          </cell>
        </row>
      </sheetData>
      <sheetData sheetId="611"/>
      <sheetData sheetId="612">
        <row r="65">
          <cell r="A65" t="str">
            <v>(II)</v>
          </cell>
        </row>
      </sheetData>
      <sheetData sheetId="613"/>
      <sheetData sheetId="614"/>
      <sheetData sheetId="615"/>
      <sheetData sheetId="616"/>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sheetData sheetId="663"/>
      <sheetData sheetId="664"/>
      <sheetData sheetId="665"/>
      <sheetData sheetId="666"/>
      <sheetData sheetId="667"/>
      <sheetData sheetId="668"/>
      <sheetData sheetId="669"/>
      <sheetData sheetId="670"/>
      <sheetData sheetId="671"/>
      <sheetData sheetId="672"/>
      <sheetData sheetId="673">
        <row r="65">
          <cell r="A65" t="str">
            <v>(II)</v>
          </cell>
        </row>
      </sheetData>
      <sheetData sheetId="674">
        <row r="65">
          <cell r="A65" t="str">
            <v>(II)</v>
          </cell>
        </row>
      </sheetData>
      <sheetData sheetId="675" refreshError="1"/>
      <sheetData sheetId="676" refreshError="1"/>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sheetData sheetId="717"/>
      <sheetData sheetId="718"/>
      <sheetData sheetId="719"/>
      <sheetData sheetId="720"/>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sheetData sheetId="747"/>
      <sheetData sheetId="748"/>
      <sheetData sheetId="749"/>
      <sheetData sheetId="750"/>
      <sheetData sheetId="751"/>
      <sheetData sheetId="752"/>
      <sheetData sheetId="753"/>
      <sheetData sheetId="754"/>
      <sheetData sheetId="755"/>
      <sheetData sheetId="756"/>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sheetData sheetId="777"/>
      <sheetData sheetId="778"/>
      <sheetData sheetId="779"/>
      <sheetData sheetId="780"/>
      <sheetData sheetId="781"/>
      <sheetData sheetId="782"/>
      <sheetData sheetId="783"/>
      <sheetData sheetId="784"/>
      <sheetData sheetId="785"/>
      <sheetData sheetId="786"/>
      <sheetData sheetId="787" refreshError="1"/>
      <sheetData sheetId="788" refreshError="1"/>
      <sheetData sheetId="789" refreshError="1"/>
      <sheetData sheetId="79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Statement of Profit and loss"/>
      <sheetName val="Statement of changes in equity"/>
      <sheetName val="Parameters"/>
    </sheetNames>
    <sheetDataSet>
      <sheetData sheetId="0"/>
      <sheetData sheetId="1"/>
      <sheetData sheetId="2"/>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ne Price and Stock as on 31"/>
    </sheetNames>
    <definedNames>
      <definedName name="Header1"/>
    </definedNames>
    <sheetDataSet>
      <sheetData sheetId="0" refreshError="1"/>
      <sheetData sheetId="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summarywith exindia comparison"/>
      <sheetName val="datalcmar"/>
      <sheetName val="ex-india"/>
      <sheetName val="summary"/>
      <sheetName val="ebtreco"/>
      <sheetName val="DATA_INR"/>
      <sheetName val="Corp_EBTytd"/>
      <sheetName val="Global ytd"/>
      <sheetName val="Corp_Salesytd"/>
      <sheetName val="interco"/>
      <sheetName val="Sheet1"/>
      <sheetName val="Backup of global consolidation "/>
      <sheetName val="#REF"/>
      <sheetName val="YTD"/>
      <sheetName val="Amortization Table"/>
      <sheetName val="tables"/>
      <sheetName val="Dividend (Annex19)-FINAL"/>
      <sheetName val="TRIAL BALANCE"/>
      <sheetName val="UNIT-II"/>
      <sheetName val="val"/>
      <sheetName val="summarywith_exindia_comparison"/>
      <sheetName val="Global_ytd"/>
      <sheetName val="Backup_of_global_consolidation_"/>
      <sheetName val="summarywith_exindia_comparison1"/>
      <sheetName val="Global_ytd1"/>
      <sheetName val="Backup_of_global_consolidation1"/>
      <sheetName val="Balancesheet"/>
      <sheetName val="summarywith_exindia_comparison2"/>
      <sheetName val="Global_ytd2"/>
      <sheetName val="Backup_of_global_consolidation2"/>
      <sheetName val="KEY INPUTS"/>
      <sheetName val="BS, PL, Sch 5 to 9"/>
      <sheetName val="Audit"/>
      <sheetName val="Sch 13 Notes 13-16"/>
      <sheetName val="CVBUH2MONTHLY"/>
      <sheetName val="RECEIPT"/>
      <sheetName val="FX &amp; Hedge - Pacific Ltd"/>
      <sheetName val="15"/>
      <sheetName val="Charts"/>
      <sheetName val="Forecast %"/>
      <sheetName val="BS"/>
      <sheetName val="DURGESH"/>
      <sheetName val="working"/>
      <sheetName val="Dont Alter"/>
      <sheetName val="CURRENT MONTH"/>
      <sheetName val="ASSETS"/>
      <sheetName val="Ageing0305"/>
      <sheetName val="sdrs_mar"/>
      <sheetName val="expired"/>
      <sheetName val="diff bet phy &amp; stock"/>
      <sheetName val="BBHS RAW Balance Sheet"/>
      <sheetName val="Input"/>
      <sheetName val="koersen"/>
      <sheetName val="61750000 Consultancy Charges"/>
      <sheetName val="Steel-Circular"/>
      <sheetName val="guest charges"/>
      <sheetName val="Campus wise summary"/>
      <sheetName val="Business Centre-12 mths Revised"/>
      <sheetName val="Factors-overall"/>
      <sheetName val="summarywith_exindia_comparison3"/>
      <sheetName val="Global_ytd3"/>
      <sheetName val="Backup_of_global_consolidation3"/>
      <sheetName val="Amortization_Table"/>
      <sheetName val="Dividend_(Annex19)-FINAL"/>
      <sheetName val="TRIAL_BALANCE"/>
      <sheetName val="Forecast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sheetData sheetId="27" refreshError="1"/>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
      <sheetName val="REPAIR"/>
      <sheetName val="conjv"/>
      <sheetName val="CHART"/>
      <sheetName val="SUMMARY"/>
      <sheetName val="TECH DATA"/>
      <sheetName val="COST SHEET"/>
      <sheetName val="SPENDINGS"/>
      <sheetName val="64430"/>
      <sheetName val="cop"/>
      <sheetName val="MACH HR"/>
      <sheetName val="input data"/>
      <sheetName val="WAGES DETAILS"/>
      <sheetName val="POWER"/>
      <sheetName val="STEAM"/>
      <sheetName val="COST_SHEET"/>
      <sheetName val="TECH_DATA"/>
      <sheetName val="MACH_HR"/>
      <sheetName val="input_data"/>
      <sheetName val="WAGES_DETAILS"/>
      <sheetName val="cell rel"/>
      <sheetName val="Contract Details"/>
      <sheetName val="rawmat break up"/>
      <sheetName val="TB CPP"/>
      <sheetName val="Consol"/>
      <sheetName val="stores"/>
      <sheetName val="Sheet1"/>
      <sheetName val="C_flow 95"/>
      <sheetName val="Main Bs"/>
      <sheetName val="Ind AS entries-opening"/>
      <sheetName val="Description of Ind AS Adj"/>
      <sheetName val="Summ-Jan-Dec04-Revised"/>
      <sheetName val="Summ-Apr-Dec04_BLI"/>
      <sheetName val="Control"/>
      <sheetName val="MAT COST OF VEHICLES"/>
      <sheetName val="TECH_DATA1"/>
      <sheetName val="COST_SHEET1"/>
      <sheetName val="MACH_HR1"/>
      <sheetName val="input_data1"/>
      <sheetName val="WAGES_DETAILS1"/>
      <sheetName val="cell_rel"/>
      <sheetName val="Contract_Details"/>
      <sheetName val="rawmat_break_up"/>
      <sheetName val="TB_CPP"/>
      <sheetName val="C_flow_95"/>
      <sheetName val="Main_Bs"/>
      <sheetName val="Ind_AS_entries-opening"/>
      <sheetName val="Description_of_Ind_AS_Adj"/>
      <sheetName val="MAT_COST_OF_VEH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
      <sheetName val="MAIN"/>
      <sheetName val="DIV INC"/>
      <sheetName val="MGT INPUTS"/>
      <sheetName val="LBO Analysis"/>
      <sheetName val="Valuation"/>
      <sheetName val="PPT Sheet"/>
      <sheetName val="WACC"/>
      <sheetName val="S&amp;P"/>
      <sheetName val="EQ. IRR"/>
      <sheetName val="COVEN"/>
      <sheetName val="SUMMARY"/>
      <sheetName val="Reconciliations"/>
      <sheetName val="Developer Notes"/>
      <sheetName val="LTM"/>
      <sheetName val="CREDIT STATS"/>
      <sheetName val="Toggles"/>
      <sheetName val="Data"/>
      <sheetName val="dPrint"/>
      <sheetName val="DropZone"/>
      <sheetName val="mProcess"/>
      <sheetName val="mlError"/>
      <sheetName val="mGlobals"/>
      <sheetName val="mMain"/>
      <sheetName val="mToggles"/>
      <sheetName val="mcFunctions"/>
      <sheetName val="mMisc"/>
      <sheetName val="mdPrint"/>
      <sheetName val="EXPENSES"/>
    </sheetNames>
    <sheetDataSet>
      <sheetData sheetId="0" refreshError="1"/>
      <sheetData sheetId="1">
        <row r="11">
          <cell r="I11">
            <v>12</v>
          </cell>
        </row>
      </sheetData>
      <sheetData sheetId="2"/>
      <sheetData sheetId="3" refreshError="1"/>
      <sheetData sheetId="4"/>
      <sheetData sheetId="5" refreshError="1"/>
      <sheetData sheetId="6" refreshError="1"/>
      <sheetData sheetId="7"/>
      <sheetData sheetId="8"/>
      <sheetData sheetId="9"/>
      <sheetData sheetId="10"/>
      <sheetData sheetId="11"/>
      <sheetData sheetId="12" refreshError="1"/>
      <sheetData sheetId="13" refreshError="1"/>
      <sheetData sheetId="14">
        <row r="461">
          <cell r="G461">
            <v>0</v>
          </cell>
          <cell r="H461">
            <v>0</v>
          </cell>
          <cell r="I461">
            <v>0</v>
          </cell>
          <cell r="J461">
            <v>0</v>
          </cell>
          <cell r="L461">
            <v>0</v>
          </cell>
          <cell r="M461">
            <v>0</v>
          </cell>
          <cell r="N461">
            <v>0</v>
          </cell>
        </row>
        <row r="463">
          <cell r="G463">
            <v>0</v>
          </cell>
          <cell r="H463">
            <v>0</v>
          </cell>
          <cell r="I463">
            <v>0</v>
          </cell>
          <cell r="J463">
            <v>0</v>
          </cell>
          <cell r="L463">
            <v>0</v>
          </cell>
          <cell r="M463">
            <v>0</v>
          </cell>
          <cell r="N463">
            <v>0</v>
          </cell>
        </row>
        <row r="464">
          <cell r="G464">
            <v>0</v>
          </cell>
          <cell r="H464">
            <v>0</v>
          </cell>
          <cell r="I464">
            <v>0</v>
          </cell>
          <cell r="J464">
            <v>0</v>
          </cell>
          <cell r="L464">
            <v>0</v>
          </cell>
          <cell r="M464">
            <v>0</v>
          </cell>
          <cell r="N464">
            <v>0</v>
          </cell>
        </row>
        <row r="465">
          <cell r="G465" t="str">
            <v>______</v>
          </cell>
          <cell r="H465" t="str">
            <v>______</v>
          </cell>
          <cell r="I465" t="str">
            <v>______</v>
          </cell>
          <cell r="J465" t="str">
            <v>______</v>
          </cell>
          <cell r="L465" t="str">
            <v>______</v>
          </cell>
          <cell r="M465" t="str">
            <v>______</v>
          </cell>
          <cell r="N465" t="str">
            <v>______</v>
          </cell>
        </row>
        <row r="466">
          <cell r="G466">
            <v>0</v>
          </cell>
          <cell r="H466">
            <v>0</v>
          </cell>
          <cell r="I466">
            <v>0</v>
          </cell>
          <cell r="J466">
            <v>0</v>
          </cell>
          <cell r="L466">
            <v>0</v>
          </cell>
          <cell r="M466">
            <v>0</v>
          </cell>
          <cell r="N466">
            <v>0</v>
          </cell>
        </row>
        <row r="468">
          <cell r="G468">
            <v>0</v>
          </cell>
          <cell r="H468">
            <v>0</v>
          </cell>
          <cell r="I468">
            <v>0</v>
          </cell>
          <cell r="J468">
            <v>0</v>
          </cell>
          <cell r="L468">
            <v>0</v>
          </cell>
          <cell r="M468">
            <v>0</v>
          </cell>
          <cell r="N468">
            <v>0</v>
          </cell>
        </row>
        <row r="469">
          <cell r="G469">
            <v>0</v>
          </cell>
          <cell r="H469">
            <v>0</v>
          </cell>
          <cell r="I469">
            <v>0</v>
          </cell>
          <cell r="J469">
            <v>0</v>
          </cell>
          <cell r="L469">
            <v>0</v>
          </cell>
          <cell r="M469">
            <v>0</v>
          </cell>
          <cell r="N469">
            <v>0</v>
          </cell>
        </row>
        <row r="470">
          <cell r="G470" t="str">
            <v>______</v>
          </cell>
          <cell r="H470" t="str">
            <v>______</v>
          </cell>
          <cell r="I470" t="str">
            <v>______</v>
          </cell>
          <cell r="J470" t="str">
            <v>______</v>
          </cell>
          <cell r="L470" t="str">
            <v>______</v>
          </cell>
          <cell r="M470" t="str">
            <v>______</v>
          </cell>
          <cell r="N470" t="str">
            <v>______</v>
          </cell>
        </row>
        <row r="471">
          <cell r="G471">
            <v>0</v>
          </cell>
          <cell r="H471">
            <v>0</v>
          </cell>
          <cell r="I471">
            <v>0</v>
          </cell>
          <cell r="J471">
            <v>0</v>
          </cell>
          <cell r="L471">
            <v>0</v>
          </cell>
          <cell r="M471">
            <v>0</v>
          </cell>
          <cell r="N471">
            <v>0</v>
          </cell>
        </row>
        <row r="473">
          <cell r="G473">
            <v>0</v>
          </cell>
          <cell r="H473">
            <v>0</v>
          </cell>
          <cell r="I473">
            <v>0</v>
          </cell>
          <cell r="J473">
            <v>0</v>
          </cell>
          <cell r="L473">
            <v>0</v>
          </cell>
          <cell r="M473">
            <v>0</v>
          </cell>
          <cell r="N473">
            <v>0</v>
          </cell>
        </row>
        <row r="474">
          <cell r="G474">
            <v>0</v>
          </cell>
          <cell r="H474">
            <v>0</v>
          </cell>
          <cell r="I474">
            <v>0</v>
          </cell>
          <cell r="J474">
            <v>0</v>
          </cell>
          <cell r="L474">
            <v>0</v>
          </cell>
          <cell r="M474">
            <v>0</v>
          </cell>
          <cell r="N474">
            <v>0</v>
          </cell>
        </row>
        <row r="475">
          <cell r="G475">
            <v>0</v>
          </cell>
          <cell r="H475">
            <v>0</v>
          </cell>
          <cell r="I475">
            <v>0</v>
          </cell>
          <cell r="J475">
            <v>0</v>
          </cell>
          <cell r="L475">
            <v>0</v>
          </cell>
          <cell r="M475">
            <v>0</v>
          </cell>
          <cell r="N475">
            <v>0</v>
          </cell>
        </row>
        <row r="477">
          <cell r="G477">
            <v>0</v>
          </cell>
          <cell r="H477">
            <v>0</v>
          </cell>
          <cell r="I477">
            <v>0</v>
          </cell>
          <cell r="J477">
            <v>0</v>
          </cell>
          <cell r="L477">
            <v>0</v>
          </cell>
          <cell r="M477">
            <v>0</v>
          </cell>
          <cell r="N477">
            <v>0</v>
          </cell>
        </row>
        <row r="480">
          <cell r="G480">
            <v>0</v>
          </cell>
          <cell r="H480">
            <v>0</v>
          </cell>
          <cell r="I480">
            <v>0</v>
          </cell>
          <cell r="J480">
            <v>0</v>
          </cell>
          <cell r="L480">
            <v>0</v>
          </cell>
          <cell r="M480">
            <v>0</v>
          </cell>
          <cell r="N480">
            <v>0</v>
          </cell>
        </row>
        <row r="481">
          <cell r="G481" t="str">
            <v>______</v>
          </cell>
          <cell r="H481" t="str">
            <v>______</v>
          </cell>
          <cell r="I481" t="str">
            <v>______</v>
          </cell>
          <cell r="J481" t="str">
            <v>______</v>
          </cell>
          <cell r="L481" t="str">
            <v>______</v>
          </cell>
          <cell r="M481" t="str">
            <v>______</v>
          </cell>
          <cell r="N481" t="str">
            <v>______</v>
          </cell>
        </row>
        <row r="482">
          <cell r="G482">
            <v>0</v>
          </cell>
          <cell r="H482">
            <v>0</v>
          </cell>
          <cell r="I482">
            <v>0</v>
          </cell>
          <cell r="J482">
            <v>0</v>
          </cell>
          <cell r="L482">
            <v>0</v>
          </cell>
          <cell r="M482">
            <v>0</v>
          </cell>
          <cell r="N482">
            <v>0</v>
          </cell>
        </row>
        <row r="484">
          <cell r="G484">
            <v>0</v>
          </cell>
          <cell r="H484">
            <v>0</v>
          </cell>
          <cell r="I484">
            <v>0</v>
          </cell>
          <cell r="J484">
            <v>0</v>
          </cell>
          <cell r="L484">
            <v>0</v>
          </cell>
          <cell r="M484">
            <v>0</v>
          </cell>
          <cell r="N484">
            <v>0</v>
          </cell>
        </row>
        <row r="485">
          <cell r="G485">
            <v>0</v>
          </cell>
          <cell r="H485">
            <v>0</v>
          </cell>
          <cell r="I485">
            <v>0</v>
          </cell>
          <cell r="J485">
            <v>0</v>
          </cell>
          <cell r="L485">
            <v>0</v>
          </cell>
          <cell r="M485">
            <v>0</v>
          </cell>
          <cell r="N485">
            <v>0</v>
          </cell>
        </row>
        <row r="486">
          <cell r="G486" t="str">
            <v>______</v>
          </cell>
          <cell r="H486" t="str">
            <v>______</v>
          </cell>
          <cell r="I486" t="str">
            <v>______</v>
          </cell>
          <cell r="J486" t="str">
            <v>______</v>
          </cell>
          <cell r="L486" t="str">
            <v>______</v>
          </cell>
          <cell r="M486" t="str">
            <v>______</v>
          </cell>
          <cell r="N486" t="str">
            <v>______</v>
          </cell>
        </row>
        <row r="487">
          <cell r="G487">
            <v>0</v>
          </cell>
          <cell r="H487">
            <v>0</v>
          </cell>
          <cell r="I487">
            <v>0</v>
          </cell>
          <cell r="J487">
            <v>0</v>
          </cell>
          <cell r="L487">
            <v>0</v>
          </cell>
          <cell r="M487">
            <v>0</v>
          </cell>
          <cell r="N487">
            <v>0</v>
          </cell>
        </row>
        <row r="490">
          <cell r="G490">
            <v>0</v>
          </cell>
          <cell r="H490">
            <v>0</v>
          </cell>
          <cell r="I490">
            <v>0</v>
          </cell>
          <cell r="J490">
            <v>0</v>
          </cell>
          <cell r="L490">
            <v>0</v>
          </cell>
          <cell r="M490">
            <v>0</v>
          </cell>
          <cell r="N490">
            <v>0</v>
          </cell>
        </row>
        <row r="510">
          <cell r="G510" t="str">
            <v>______</v>
          </cell>
          <cell r="H510" t="str">
            <v>______</v>
          </cell>
          <cell r="I510" t="str">
            <v>______</v>
          </cell>
          <cell r="J510" t="str">
            <v>______</v>
          </cell>
          <cell r="L510" t="str">
            <v>______</v>
          </cell>
          <cell r="M510" t="str">
            <v>______</v>
          </cell>
          <cell r="N510" t="str">
            <v>______</v>
          </cell>
        </row>
        <row r="511">
          <cell r="G511">
            <v>0</v>
          </cell>
          <cell r="H511">
            <v>0</v>
          </cell>
          <cell r="I511">
            <v>0</v>
          </cell>
          <cell r="J511">
            <v>0</v>
          </cell>
          <cell r="L511">
            <v>0</v>
          </cell>
          <cell r="M511">
            <v>0</v>
          </cell>
          <cell r="N511">
            <v>0</v>
          </cell>
        </row>
        <row r="512">
          <cell r="G512">
            <v>0</v>
          </cell>
          <cell r="H512">
            <v>0</v>
          </cell>
          <cell r="I512">
            <v>0</v>
          </cell>
          <cell r="J512">
            <v>0</v>
          </cell>
          <cell r="L512">
            <v>0</v>
          </cell>
          <cell r="M512">
            <v>0</v>
          </cell>
          <cell r="N512">
            <v>0</v>
          </cell>
        </row>
        <row r="514">
          <cell r="G514">
            <v>0</v>
          </cell>
          <cell r="H514">
            <v>0</v>
          </cell>
          <cell r="I514">
            <v>0</v>
          </cell>
          <cell r="J514">
            <v>0</v>
          </cell>
          <cell r="L514">
            <v>0</v>
          </cell>
          <cell r="M514">
            <v>0</v>
          </cell>
          <cell r="N514">
            <v>0</v>
          </cell>
        </row>
        <row r="515">
          <cell r="G515">
            <v>0</v>
          </cell>
          <cell r="H515">
            <v>0</v>
          </cell>
          <cell r="I515">
            <v>0</v>
          </cell>
          <cell r="J515">
            <v>0</v>
          </cell>
          <cell r="L515">
            <v>0</v>
          </cell>
          <cell r="M515">
            <v>0</v>
          </cell>
          <cell r="N515">
            <v>0</v>
          </cell>
        </row>
        <row r="516">
          <cell r="G516">
            <v>0</v>
          </cell>
          <cell r="H516">
            <v>0</v>
          </cell>
          <cell r="I516">
            <v>0</v>
          </cell>
          <cell r="J516">
            <v>0</v>
          </cell>
          <cell r="L516">
            <v>0</v>
          </cell>
          <cell r="M516">
            <v>0</v>
          </cell>
          <cell r="N516">
            <v>0</v>
          </cell>
        </row>
        <row r="517">
          <cell r="G517">
            <v>0</v>
          </cell>
          <cell r="H517">
            <v>0</v>
          </cell>
          <cell r="I517">
            <v>0</v>
          </cell>
          <cell r="J517">
            <v>0</v>
          </cell>
          <cell r="L517">
            <v>0</v>
          </cell>
          <cell r="M517">
            <v>0</v>
          </cell>
          <cell r="N517">
            <v>0</v>
          </cell>
        </row>
        <row r="518">
          <cell r="G518">
            <v>0</v>
          </cell>
          <cell r="H518">
            <v>0</v>
          </cell>
          <cell r="I518">
            <v>0</v>
          </cell>
          <cell r="J518">
            <v>0</v>
          </cell>
          <cell r="L518">
            <v>0</v>
          </cell>
          <cell r="M518">
            <v>0</v>
          </cell>
          <cell r="N518">
            <v>0</v>
          </cell>
        </row>
        <row r="519">
          <cell r="G519" t="str">
            <v>______</v>
          </cell>
          <cell r="H519" t="str">
            <v>______</v>
          </cell>
          <cell r="I519" t="str">
            <v>______</v>
          </cell>
          <cell r="J519" t="str">
            <v>______</v>
          </cell>
          <cell r="L519" t="str">
            <v>______</v>
          </cell>
          <cell r="M519" t="str">
            <v>______</v>
          </cell>
          <cell r="N519" t="str">
            <v>______</v>
          </cell>
        </row>
        <row r="520">
          <cell r="G520">
            <v>0</v>
          </cell>
          <cell r="H520">
            <v>0</v>
          </cell>
          <cell r="I520">
            <v>0</v>
          </cell>
          <cell r="J520">
            <v>0</v>
          </cell>
          <cell r="L520">
            <v>0</v>
          </cell>
          <cell r="M520">
            <v>0</v>
          </cell>
          <cell r="N520">
            <v>0</v>
          </cell>
        </row>
        <row r="522">
          <cell r="G522">
            <v>1997</v>
          </cell>
          <cell r="H522">
            <v>1998</v>
          </cell>
          <cell r="I522">
            <v>1999</v>
          </cell>
          <cell r="J522">
            <v>2000</v>
          </cell>
          <cell r="L522">
            <v>2000</v>
          </cell>
          <cell r="M522">
            <v>2001</v>
          </cell>
          <cell r="N522">
            <v>2002</v>
          </cell>
        </row>
        <row r="525">
          <cell r="G525">
            <v>0</v>
          </cell>
          <cell r="H525">
            <v>0</v>
          </cell>
          <cell r="I525">
            <v>0</v>
          </cell>
          <cell r="J525">
            <v>0</v>
          </cell>
          <cell r="L525">
            <v>0</v>
          </cell>
          <cell r="M525">
            <v>0</v>
          </cell>
          <cell r="N525">
            <v>0</v>
          </cell>
        </row>
        <row r="526">
          <cell r="G526">
            <v>0</v>
          </cell>
          <cell r="H526">
            <v>0</v>
          </cell>
          <cell r="I526">
            <v>0</v>
          </cell>
          <cell r="J526">
            <v>0</v>
          </cell>
          <cell r="L526">
            <v>0</v>
          </cell>
          <cell r="M526">
            <v>0</v>
          </cell>
          <cell r="N526">
            <v>0</v>
          </cell>
        </row>
        <row r="527">
          <cell r="G527" t="str">
            <v>______</v>
          </cell>
          <cell r="H527" t="str">
            <v>______</v>
          </cell>
          <cell r="I527" t="str">
            <v>______</v>
          </cell>
          <cell r="J527" t="str">
            <v>______</v>
          </cell>
          <cell r="L527" t="str">
            <v>______</v>
          </cell>
          <cell r="M527" t="str">
            <v>______</v>
          </cell>
          <cell r="N527" t="str">
            <v>______</v>
          </cell>
        </row>
        <row r="528">
          <cell r="G528">
            <v>0</v>
          </cell>
          <cell r="H528">
            <v>0</v>
          </cell>
          <cell r="I528">
            <v>0</v>
          </cell>
          <cell r="J528">
            <v>0</v>
          </cell>
          <cell r="L528">
            <v>0</v>
          </cell>
          <cell r="M528">
            <v>0</v>
          </cell>
          <cell r="N528">
            <v>0</v>
          </cell>
        </row>
        <row r="529">
          <cell r="G529" t="str">
            <v>______</v>
          </cell>
          <cell r="H529" t="str">
            <v>______</v>
          </cell>
          <cell r="I529" t="str">
            <v>______</v>
          </cell>
          <cell r="J529" t="str">
            <v>______</v>
          </cell>
          <cell r="L529" t="str">
            <v>______</v>
          </cell>
          <cell r="M529" t="str">
            <v>______</v>
          </cell>
          <cell r="N529" t="str">
            <v>______</v>
          </cell>
        </row>
        <row r="530">
          <cell r="G530">
            <v>0</v>
          </cell>
          <cell r="H530">
            <v>0</v>
          </cell>
          <cell r="I530">
            <v>0</v>
          </cell>
          <cell r="J530">
            <v>0</v>
          </cell>
          <cell r="L530">
            <v>0</v>
          </cell>
          <cell r="M530">
            <v>0</v>
          </cell>
          <cell r="N530">
            <v>0</v>
          </cell>
        </row>
        <row r="532">
          <cell r="G532">
            <v>0</v>
          </cell>
          <cell r="H532">
            <v>0</v>
          </cell>
          <cell r="I532">
            <v>0</v>
          </cell>
          <cell r="J532">
            <v>0</v>
          </cell>
          <cell r="L532">
            <v>0</v>
          </cell>
          <cell r="M532">
            <v>0</v>
          </cell>
          <cell r="N532">
            <v>0</v>
          </cell>
        </row>
        <row r="533">
          <cell r="G533">
            <v>0</v>
          </cell>
          <cell r="H533">
            <v>0</v>
          </cell>
          <cell r="I533">
            <v>0</v>
          </cell>
          <cell r="J533">
            <v>0</v>
          </cell>
          <cell r="L533">
            <v>0</v>
          </cell>
          <cell r="M533">
            <v>0</v>
          </cell>
          <cell r="N533">
            <v>0</v>
          </cell>
        </row>
        <row r="534">
          <cell r="G534">
            <v>0</v>
          </cell>
          <cell r="H534">
            <v>0</v>
          </cell>
          <cell r="I534">
            <v>0</v>
          </cell>
          <cell r="J534">
            <v>0</v>
          </cell>
          <cell r="L534">
            <v>0</v>
          </cell>
          <cell r="M534">
            <v>0</v>
          </cell>
          <cell r="N534">
            <v>0</v>
          </cell>
        </row>
        <row r="535">
          <cell r="G535">
            <v>0</v>
          </cell>
          <cell r="H535">
            <v>0</v>
          </cell>
          <cell r="I535">
            <v>0</v>
          </cell>
          <cell r="J535">
            <v>0</v>
          </cell>
          <cell r="L535">
            <v>0</v>
          </cell>
          <cell r="M535">
            <v>0</v>
          </cell>
          <cell r="N535">
            <v>0</v>
          </cell>
        </row>
        <row r="536">
          <cell r="G536">
            <v>0</v>
          </cell>
          <cell r="H536">
            <v>0</v>
          </cell>
          <cell r="I536">
            <v>0</v>
          </cell>
          <cell r="J536">
            <v>0</v>
          </cell>
          <cell r="L536">
            <v>0</v>
          </cell>
          <cell r="M536">
            <v>0</v>
          </cell>
          <cell r="N536">
            <v>0</v>
          </cell>
        </row>
        <row r="537">
          <cell r="G537">
            <v>0</v>
          </cell>
          <cell r="H537">
            <v>0</v>
          </cell>
          <cell r="I537">
            <v>0</v>
          </cell>
          <cell r="J537">
            <v>0</v>
          </cell>
          <cell r="L537">
            <v>0</v>
          </cell>
          <cell r="M537">
            <v>0</v>
          </cell>
          <cell r="N537">
            <v>0</v>
          </cell>
        </row>
        <row r="538">
          <cell r="G538" t="str">
            <v>______</v>
          </cell>
          <cell r="H538" t="str">
            <v>______</v>
          </cell>
          <cell r="I538" t="str">
            <v>______</v>
          </cell>
          <cell r="J538" t="str">
            <v>______</v>
          </cell>
          <cell r="L538" t="str">
            <v>______</v>
          </cell>
          <cell r="M538" t="str">
            <v>______</v>
          </cell>
          <cell r="N538" t="str">
            <v>______</v>
          </cell>
        </row>
        <row r="539">
          <cell r="G539">
            <v>0</v>
          </cell>
          <cell r="H539">
            <v>0</v>
          </cell>
          <cell r="I539">
            <v>0</v>
          </cell>
          <cell r="J539">
            <v>0</v>
          </cell>
          <cell r="L539">
            <v>0</v>
          </cell>
          <cell r="M539">
            <v>0</v>
          </cell>
          <cell r="N539">
            <v>0</v>
          </cell>
        </row>
        <row r="548">
          <cell r="G548">
            <v>0</v>
          </cell>
          <cell r="H548">
            <v>0</v>
          </cell>
          <cell r="I548">
            <v>0</v>
          </cell>
          <cell r="J548">
            <v>0</v>
          </cell>
          <cell r="L548">
            <v>0</v>
          </cell>
          <cell r="M548">
            <v>0</v>
          </cell>
          <cell r="N548">
            <v>0</v>
          </cell>
        </row>
        <row r="550">
          <cell r="G550">
            <v>0</v>
          </cell>
          <cell r="H550">
            <v>0</v>
          </cell>
          <cell r="I550">
            <v>0</v>
          </cell>
          <cell r="J550">
            <v>0</v>
          </cell>
          <cell r="L550">
            <v>0</v>
          </cell>
          <cell r="M550">
            <v>0</v>
          </cell>
          <cell r="N550">
            <v>0</v>
          </cell>
        </row>
        <row r="551">
          <cell r="G551">
            <v>0</v>
          </cell>
          <cell r="H551">
            <v>0</v>
          </cell>
          <cell r="I551">
            <v>0</v>
          </cell>
          <cell r="J551">
            <v>0</v>
          </cell>
          <cell r="L551">
            <v>0</v>
          </cell>
          <cell r="M551">
            <v>0</v>
          </cell>
          <cell r="N551">
            <v>0</v>
          </cell>
        </row>
        <row r="552">
          <cell r="G552">
            <v>0</v>
          </cell>
          <cell r="H552">
            <v>0</v>
          </cell>
          <cell r="I552">
            <v>0</v>
          </cell>
          <cell r="J552">
            <v>0</v>
          </cell>
          <cell r="L552">
            <v>0</v>
          </cell>
          <cell r="M552">
            <v>0</v>
          </cell>
          <cell r="N552">
            <v>0</v>
          </cell>
        </row>
        <row r="553">
          <cell r="G553">
            <v>0</v>
          </cell>
          <cell r="H553">
            <v>0</v>
          </cell>
          <cell r="I553">
            <v>0</v>
          </cell>
          <cell r="J553">
            <v>0</v>
          </cell>
          <cell r="L553">
            <v>0</v>
          </cell>
          <cell r="M553">
            <v>0</v>
          </cell>
          <cell r="N553">
            <v>0</v>
          </cell>
        </row>
        <row r="554">
          <cell r="G554">
            <v>0</v>
          </cell>
          <cell r="H554">
            <v>0</v>
          </cell>
          <cell r="I554">
            <v>0</v>
          </cell>
          <cell r="J554">
            <v>0</v>
          </cell>
          <cell r="L554">
            <v>0</v>
          </cell>
          <cell r="M554">
            <v>0</v>
          </cell>
          <cell r="N554">
            <v>0</v>
          </cell>
        </row>
        <row r="555">
          <cell r="G555">
            <v>0</v>
          </cell>
          <cell r="H555">
            <v>0</v>
          </cell>
          <cell r="I555">
            <v>0</v>
          </cell>
          <cell r="J555">
            <v>0</v>
          </cell>
          <cell r="L555">
            <v>0</v>
          </cell>
          <cell r="M555">
            <v>0</v>
          </cell>
          <cell r="N555">
            <v>0</v>
          </cell>
        </row>
        <row r="556">
          <cell r="G556">
            <v>0</v>
          </cell>
          <cell r="H556">
            <v>0</v>
          </cell>
          <cell r="I556">
            <v>0</v>
          </cell>
          <cell r="J556">
            <v>0</v>
          </cell>
          <cell r="L556">
            <v>0</v>
          </cell>
          <cell r="M556">
            <v>0</v>
          </cell>
          <cell r="N556">
            <v>0</v>
          </cell>
        </row>
        <row r="557">
          <cell r="G557">
            <v>0</v>
          </cell>
          <cell r="H557">
            <v>0</v>
          </cell>
          <cell r="I557">
            <v>0</v>
          </cell>
          <cell r="J557">
            <v>0</v>
          </cell>
          <cell r="L557">
            <v>0</v>
          </cell>
          <cell r="M557">
            <v>0</v>
          </cell>
          <cell r="N557">
            <v>0</v>
          </cell>
        </row>
        <row r="558">
          <cell r="G558">
            <v>0</v>
          </cell>
          <cell r="H558">
            <v>0</v>
          </cell>
          <cell r="I558">
            <v>0</v>
          </cell>
          <cell r="J558">
            <v>0</v>
          </cell>
          <cell r="L558">
            <v>0</v>
          </cell>
          <cell r="M558">
            <v>0</v>
          </cell>
          <cell r="N558">
            <v>0</v>
          </cell>
        </row>
        <row r="559">
          <cell r="G559">
            <v>0</v>
          </cell>
          <cell r="H559">
            <v>0</v>
          </cell>
          <cell r="I559">
            <v>0</v>
          </cell>
          <cell r="J559">
            <v>0</v>
          </cell>
          <cell r="L559">
            <v>0</v>
          </cell>
          <cell r="M559">
            <v>0</v>
          </cell>
          <cell r="N559">
            <v>0</v>
          </cell>
        </row>
        <row r="560">
          <cell r="G560">
            <v>0</v>
          </cell>
          <cell r="H560">
            <v>0</v>
          </cell>
          <cell r="I560">
            <v>0</v>
          </cell>
          <cell r="J560">
            <v>0</v>
          </cell>
          <cell r="L560">
            <v>0</v>
          </cell>
          <cell r="M560">
            <v>0</v>
          </cell>
          <cell r="N560">
            <v>0</v>
          </cell>
        </row>
        <row r="561">
          <cell r="G561" t="str">
            <v>______</v>
          </cell>
          <cell r="H561" t="str">
            <v>______</v>
          </cell>
          <cell r="I561" t="str">
            <v>______</v>
          </cell>
          <cell r="J561" t="str">
            <v>______</v>
          </cell>
          <cell r="L561" t="str">
            <v>______</v>
          </cell>
          <cell r="M561" t="str">
            <v>______</v>
          </cell>
          <cell r="N561" t="str">
            <v>______</v>
          </cell>
        </row>
        <row r="562">
          <cell r="G562">
            <v>0</v>
          </cell>
          <cell r="H562">
            <v>0</v>
          </cell>
          <cell r="I562">
            <v>0</v>
          </cell>
          <cell r="J562">
            <v>0</v>
          </cell>
          <cell r="L562">
            <v>0</v>
          </cell>
          <cell r="M562">
            <v>0</v>
          </cell>
          <cell r="N562">
            <v>0</v>
          </cell>
        </row>
        <row r="565">
          <cell r="H565">
            <v>0</v>
          </cell>
          <cell r="I565">
            <v>0</v>
          </cell>
          <cell r="J565">
            <v>0</v>
          </cell>
          <cell r="M565">
            <v>0</v>
          </cell>
          <cell r="N565">
            <v>0</v>
          </cell>
        </row>
        <row r="566">
          <cell r="H566">
            <v>0</v>
          </cell>
          <cell r="I566">
            <v>0</v>
          </cell>
          <cell r="J566">
            <v>0</v>
          </cell>
          <cell r="M566">
            <v>0</v>
          </cell>
          <cell r="N566">
            <v>0</v>
          </cell>
        </row>
        <row r="567">
          <cell r="H567">
            <v>0</v>
          </cell>
          <cell r="I567">
            <v>0</v>
          </cell>
          <cell r="J567">
            <v>0</v>
          </cell>
          <cell r="M567">
            <v>0</v>
          </cell>
          <cell r="N567">
            <v>0</v>
          </cell>
        </row>
        <row r="568">
          <cell r="H568">
            <v>0</v>
          </cell>
          <cell r="I568">
            <v>0</v>
          </cell>
          <cell r="J568">
            <v>0</v>
          </cell>
          <cell r="M568">
            <v>0</v>
          </cell>
          <cell r="N568">
            <v>0</v>
          </cell>
        </row>
        <row r="569">
          <cell r="H569">
            <v>0</v>
          </cell>
          <cell r="I569">
            <v>0</v>
          </cell>
          <cell r="J569">
            <v>0</v>
          </cell>
          <cell r="M569">
            <v>0</v>
          </cell>
          <cell r="N569">
            <v>0</v>
          </cell>
        </row>
        <row r="570">
          <cell r="H570">
            <v>0</v>
          </cell>
          <cell r="I570">
            <v>0</v>
          </cell>
          <cell r="J570">
            <v>0</v>
          </cell>
          <cell r="M570">
            <v>0</v>
          </cell>
          <cell r="N570">
            <v>0</v>
          </cell>
        </row>
        <row r="571">
          <cell r="H571">
            <v>0</v>
          </cell>
          <cell r="I571">
            <v>0</v>
          </cell>
          <cell r="J571">
            <v>0</v>
          </cell>
          <cell r="M571">
            <v>0</v>
          </cell>
          <cell r="N571">
            <v>0</v>
          </cell>
        </row>
        <row r="572">
          <cell r="H572">
            <v>0</v>
          </cell>
          <cell r="I572">
            <v>0</v>
          </cell>
          <cell r="J572">
            <v>0</v>
          </cell>
          <cell r="M572">
            <v>0</v>
          </cell>
          <cell r="N572">
            <v>0</v>
          </cell>
        </row>
        <row r="573">
          <cell r="H573">
            <v>0</v>
          </cell>
          <cell r="I573">
            <v>0</v>
          </cell>
          <cell r="J573">
            <v>0</v>
          </cell>
          <cell r="M573">
            <v>0</v>
          </cell>
          <cell r="N573">
            <v>0</v>
          </cell>
        </row>
        <row r="574">
          <cell r="H574">
            <v>0</v>
          </cell>
          <cell r="I574">
            <v>0</v>
          </cell>
          <cell r="J574">
            <v>0</v>
          </cell>
          <cell r="M574">
            <v>0</v>
          </cell>
          <cell r="N574">
            <v>0</v>
          </cell>
        </row>
        <row r="575">
          <cell r="H575">
            <v>0</v>
          </cell>
          <cell r="I575">
            <v>0</v>
          </cell>
          <cell r="J575">
            <v>0</v>
          </cell>
          <cell r="M575">
            <v>0</v>
          </cell>
          <cell r="N575">
            <v>0</v>
          </cell>
        </row>
        <row r="576">
          <cell r="H576">
            <v>0</v>
          </cell>
          <cell r="I576">
            <v>0</v>
          </cell>
          <cell r="J576">
            <v>0</v>
          </cell>
          <cell r="M576">
            <v>0</v>
          </cell>
          <cell r="N576">
            <v>0</v>
          </cell>
        </row>
        <row r="577">
          <cell r="H577">
            <v>0</v>
          </cell>
          <cell r="I577">
            <v>0</v>
          </cell>
          <cell r="J577">
            <v>0</v>
          </cell>
          <cell r="M577">
            <v>0</v>
          </cell>
          <cell r="N577">
            <v>0</v>
          </cell>
        </row>
        <row r="578">
          <cell r="H578">
            <v>0</v>
          </cell>
          <cell r="I578">
            <v>0</v>
          </cell>
          <cell r="J578">
            <v>0</v>
          </cell>
          <cell r="M578">
            <v>0</v>
          </cell>
          <cell r="N578">
            <v>0</v>
          </cell>
        </row>
        <row r="579">
          <cell r="H579" t="str">
            <v>______</v>
          </cell>
          <cell r="I579" t="str">
            <v>______</v>
          </cell>
          <cell r="J579" t="str">
            <v>______</v>
          </cell>
          <cell r="M579" t="str">
            <v>______</v>
          </cell>
          <cell r="N579" t="str">
            <v>______</v>
          </cell>
        </row>
        <row r="580">
          <cell r="H580">
            <v>0</v>
          </cell>
          <cell r="I580">
            <v>0</v>
          </cell>
          <cell r="J580">
            <v>0</v>
          </cell>
          <cell r="M580">
            <v>0</v>
          </cell>
          <cell r="N580">
            <v>0</v>
          </cell>
        </row>
        <row r="581">
          <cell r="H581" t="str">
            <v>______</v>
          </cell>
          <cell r="I581" t="str">
            <v>______</v>
          </cell>
          <cell r="J581" t="str">
            <v>______</v>
          </cell>
          <cell r="M581" t="str">
            <v>______</v>
          </cell>
          <cell r="N581" t="str">
            <v>______</v>
          </cell>
        </row>
        <row r="582">
          <cell r="H582">
            <v>0</v>
          </cell>
          <cell r="I582">
            <v>0</v>
          </cell>
          <cell r="J582">
            <v>0</v>
          </cell>
          <cell r="M582">
            <v>0</v>
          </cell>
          <cell r="N582">
            <v>0</v>
          </cell>
        </row>
        <row r="584">
          <cell r="H584">
            <v>0</v>
          </cell>
          <cell r="I584">
            <v>0</v>
          </cell>
          <cell r="J584">
            <v>0</v>
          </cell>
          <cell r="M584">
            <v>0</v>
          </cell>
          <cell r="N584">
            <v>0</v>
          </cell>
        </row>
        <row r="585">
          <cell r="H585">
            <v>0</v>
          </cell>
          <cell r="I585">
            <v>0</v>
          </cell>
          <cell r="J585">
            <v>0</v>
          </cell>
          <cell r="M585">
            <v>0</v>
          </cell>
          <cell r="N585">
            <v>0</v>
          </cell>
        </row>
        <row r="586">
          <cell r="H586" t="str">
            <v>______</v>
          </cell>
          <cell r="I586" t="str">
            <v>______</v>
          </cell>
          <cell r="J586" t="str">
            <v>______</v>
          </cell>
          <cell r="M586" t="str">
            <v>______</v>
          </cell>
          <cell r="N586" t="str">
            <v>______</v>
          </cell>
        </row>
        <row r="587">
          <cell r="H587">
            <v>0</v>
          </cell>
          <cell r="I587">
            <v>0</v>
          </cell>
          <cell r="J587">
            <v>0</v>
          </cell>
          <cell r="M587">
            <v>0</v>
          </cell>
          <cell r="N587">
            <v>0</v>
          </cell>
        </row>
        <row r="590">
          <cell r="H590">
            <v>0</v>
          </cell>
          <cell r="I590">
            <v>0</v>
          </cell>
          <cell r="J590">
            <v>0</v>
          </cell>
          <cell r="M590">
            <v>0</v>
          </cell>
          <cell r="N590">
            <v>0</v>
          </cell>
        </row>
        <row r="591">
          <cell r="H591">
            <v>0</v>
          </cell>
          <cell r="I591">
            <v>0</v>
          </cell>
          <cell r="J591">
            <v>0</v>
          </cell>
          <cell r="M591">
            <v>0</v>
          </cell>
          <cell r="N591">
            <v>0</v>
          </cell>
        </row>
        <row r="593">
          <cell r="H593">
            <v>0</v>
          </cell>
          <cell r="I593">
            <v>0</v>
          </cell>
          <cell r="J593">
            <v>0</v>
          </cell>
          <cell r="M593">
            <v>0</v>
          </cell>
          <cell r="N593">
            <v>0</v>
          </cell>
        </row>
        <row r="594">
          <cell r="H594">
            <v>0</v>
          </cell>
          <cell r="I594">
            <v>0</v>
          </cell>
          <cell r="J594">
            <v>0</v>
          </cell>
          <cell r="M594">
            <v>0</v>
          </cell>
          <cell r="N594">
            <v>0</v>
          </cell>
        </row>
        <row r="595">
          <cell r="H595">
            <v>0</v>
          </cell>
          <cell r="I595">
            <v>0</v>
          </cell>
          <cell r="J595">
            <v>0</v>
          </cell>
          <cell r="M595">
            <v>0</v>
          </cell>
          <cell r="N595">
            <v>0</v>
          </cell>
        </row>
        <row r="596">
          <cell r="H596">
            <v>0</v>
          </cell>
          <cell r="I596">
            <v>0</v>
          </cell>
          <cell r="J596">
            <v>0</v>
          </cell>
          <cell r="M596">
            <v>0</v>
          </cell>
          <cell r="N596">
            <v>0</v>
          </cell>
        </row>
        <row r="597">
          <cell r="H597">
            <v>0</v>
          </cell>
          <cell r="I597">
            <v>0</v>
          </cell>
          <cell r="J597">
            <v>0</v>
          </cell>
          <cell r="M597">
            <v>0</v>
          </cell>
          <cell r="N597">
            <v>0</v>
          </cell>
        </row>
        <row r="598">
          <cell r="H598">
            <v>0</v>
          </cell>
          <cell r="I598">
            <v>0</v>
          </cell>
          <cell r="J598">
            <v>0</v>
          </cell>
          <cell r="M598">
            <v>0</v>
          </cell>
          <cell r="N598">
            <v>0</v>
          </cell>
        </row>
        <row r="599">
          <cell r="H599">
            <v>0</v>
          </cell>
          <cell r="I599">
            <v>0</v>
          </cell>
          <cell r="J599">
            <v>0</v>
          </cell>
          <cell r="M599">
            <v>0</v>
          </cell>
          <cell r="N599">
            <v>0</v>
          </cell>
        </row>
        <row r="600">
          <cell r="H600">
            <v>0</v>
          </cell>
          <cell r="I600">
            <v>0</v>
          </cell>
          <cell r="J600">
            <v>0</v>
          </cell>
          <cell r="M600">
            <v>0</v>
          </cell>
          <cell r="N600">
            <v>0</v>
          </cell>
        </row>
        <row r="601">
          <cell r="H601">
            <v>0</v>
          </cell>
          <cell r="I601">
            <v>0</v>
          </cell>
          <cell r="J601">
            <v>0</v>
          </cell>
          <cell r="M601">
            <v>0</v>
          </cell>
          <cell r="N601">
            <v>0</v>
          </cell>
        </row>
        <row r="602">
          <cell r="H602">
            <v>0</v>
          </cell>
          <cell r="I602">
            <v>0</v>
          </cell>
          <cell r="J602">
            <v>0</v>
          </cell>
          <cell r="M602">
            <v>0</v>
          </cell>
          <cell r="N602">
            <v>0</v>
          </cell>
        </row>
        <row r="603">
          <cell r="H603">
            <v>0</v>
          </cell>
          <cell r="I603">
            <v>0</v>
          </cell>
          <cell r="J603">
            <v>0</v>
          </cell>
          <cell r="M603">
            <v>0</v>
          </cell>
          <cell r="N603">
            <v>0</v>
          </cell>
        </row>
        <row r="604">
          <cell r="H604">
            <v>0</v>
          </cell>
          <cell r="I604">
            <v>0</v>
          </cell>
          <cell r="J604">
            <v>0</v>
          </cell>
          <cell r="M604">
            <v>0</v>
          </cell>
          <cell r="N604">
            <v>0</v>
          </cell>
        </row>
        <row r="605">
          <cell r="H605">
            <v>0</v>
          </cell>
          <cell r="I605">
            <v>0</v>
          </cell>
          <cell r="J605">
            <v>0</v>
          </cell>
          <cell r="M605">
            <v>0</v>
          </cell>
          <cell r="N605">
            <v>0</v>
          </cell>
        </row>
        <row r="606">
          <cell r="H606">
            <v>0</v>
          </cell>
          <cell r="I606">
            <v>0</v>
          </cell>
          <cell r="J606">
            <v>0</v>
          </cell>
          <cell r="M606">
            <v>0</v>
          </cell>
          <cell r="N606">
            <v>0</v>
          </cell>
        </row>
        <row r="608">
          <cell r="H608">
            <v>0</v>
          </cell>
          <cell r="I608">
            <v>0</v>
          </cell>
          <cell r="J608">
            <v>0</v>
          </cell>
          <cell r="M608">
            <v>0</v>
          </cell>
          <cell r="N608">
            <v>0</v>
          </cell>
        </row>
        <row r="614">
          <cell r="H614">
            <v>0</v>
          </cell>
          <cell r="I614">
            <v>0</v>
          </cell>
          <cell r="J614">
            <v>0</v>
          </cell>
          <cell r="M614">
            <v>0</v>
          </cell>
          <cell r="N614">
            <v>0</v>
          </cell>
        </row>
        <row r="632">
          <cell r="H632" t="str">
            <v>______</v>
          </cell>
          <cell r="I632" t="str">
            <v>______</v>
          </cell>
          <cell r="J632" t="str">
            <v>______</v>
          </cell>
          <cell r="M632" t="str">
            <v>______</v>
          </cell>
          <cell r="N632" t="str">
            <v>______</v>
          </cell>
        </row>
        <row r="633">
          <cell r="H633">
            <v>0</v>
          </cell>
          <cell r="I633">
            <v>0</v>
          </cell>
          <cell r="J633">
            <v>0</v>
          </cell>
          <cell r="M633">
            <v>0</v>
          </cell>
          <cell r="N633">
            <v>0</v>
          </cell>
        </row>
        <row r="635">
          <cell r="H635">
            <v>0</v>
          </cell>
          <cell r="I635">
            <v>0</v>
          </cell>
          <cell r="J635">
            <v>0</v>
          </cell>
          <cell r="M635">
            <v>0</v>
          </cell>
          <cell r="N635">
            <v>0</v>
          </cell>
        </row>
        <row r="636">
          <cell r="H636">
            <v>0</v>
          </cell>
          <cell r="I636">
            <v>0</v>
          </cell>
          <cell r="J636">
            <v>0</v>
          </cell>
          <cell r="M636">
            <v>0</v>
          </cell>
          <cell r="N636">
            <v>0</v>
          </cell>
        </row>
        <row r="637">
          <cell r="H637" t="str">
            <v>______</v>
          </cell>
          <cell r="I637" t="str">
            <v>______</v>
          </cell>
          <cell r="J637" t="str">
            <v>______</v>
          </cell>
          <cell r="M637" t="str">
            <v>______</v>
          </cell>
          <cell r="N637" t="str">
            <v>______</v>
          </cell>
        </row>
        <row r="665">
          <cell r="H665">
            <v>0</v>
          </cell>
          <cell r="I665">
            <v>0</v>
          </cell>
          <cell r="J665">
            <v>0</v>
          </cell>
          <cell r="M665">
            <v>0</v>
          </cell>
          <cell r="N665">
            <v>0</v>
          </cell>
        </row>
        <row r="667">
          <cell r="H667">
            <v>0</v>
          </cell>
          <cell r="I667">
            <v>0</v>
          </cell>
          <cell r="J667">
            <v>0</v>
          </cell>
          <cell r="M667">
            <v>0</v>
          </cell>
          <cell r="N667">
            <v>0</v>
          </cell>
        </row>
        <row r="676">
          <cell r="G676">
            <v>0</v>
          </cell>
          <cell r="H676">
            <v>0</v>
          </cell>
          <cell r="I676">
            <v>0</v>
          </cell>
          <cell r="J676">
            <v>0</v>
          </cell>
          <cell r="L676">
            <v>0</v>
          </cell>
          <cell r="M676">
            <v>0</v>
          </cell>
          <cell r="N676">
            <v>0</v>
          </cell>
        </row>
        <row r="677">
          <cell r="G677">
            <v>0</v>
          </cell>
          <cell r="H677">
            <v>0</v>
          </cell>
          <cell r="I677">
            <v>0</v>
          </cell>
          <cell r="J677">
            <v>0</v>
          </cell>
          <cell r="L677">
            <v>0</v>
          </cell>
          <cell r="M677">
            <v>0</v>
          </cell>
          <cell r="N677">
            <v>0</v>
          </cell>
        </row>
        <row r="678">
          <cell r="G678">
            <v>0</v>
          </cell>
          <cell r="H678">
            <v>0</v>
          </cell>
          <cell r="I678">
            <v>0</v>
          </cell>
          <cell r="J678">
            <v>0</v>
          </cell>
          <cell r="L678">
            <v>0</v>
          </cell>
          <cell r="M678">
            <v>0</v>
          </cell>
          <cell r="N678">
            <v>0</v>
          </cell>
        </row>
        <row r="679">
          <cell r="G679">
            <v>0</v>
          </cell>
          <cell r="H679">
            <v>0</v>
          </cell>
          <cell r="I679">
            <v>0</v>
          </cell>
          <cell r="J679">
            <v>0</v>
          </cell>
          <cell r="L679">
            <v>0</v>
          </cell>
          <cell r="M679">
            <v>0</v>
          </cell>
          <cell r="N679">
            <v>0</v>
          </cell>
        </row>
        <row r="680">
          <cell r="G680">
            <v>0</v>
          </cell>
          <cell r="H680">
            <v>0</v>
          </cell>
          <cell r="I680">
            <v>0</v>
          </cell>
          <cell r="J680">
            <v>0</v>
          </cell>
          <cell r="L680">
            <v>0</v>
          </cell>
          <cell r="M680">
            <v>0</v>
          </cell>
          <cell r="N680">
            <v>0</v>
          </cell>
        </row>
        <row r="681">
          <cell r="G681">
            <v>0</v>
          </cell>
          <cell r="H681">
            <v>0</v>
          </cell>
          <cell r="I681">
            <v>0</v>
          </cell>
          <cell r="J681">
            <v>0</v>
          </cell>
          <cell r="L681">
            <v>0</v>
          </cell>
          <cell r="M681">
            <v>0</v>
          </cell>
          <cell r="N681">
            <v>0</v>
          </cell>
        </row>
        <row r="682">
          <cell r="G682">
            <v>0</v>
          </cell>
          <cell r="H682">
            <v>0</v>
          </cell>
          <cell r="I682">
            <v>0</v>
          </cell>
          <cell r="J682">
            <v>0</v>
          </cell>
          <cell r="L682">
            <v>0</v>
          </cell>
          <cell r="M682">
            <v>0</v>
          </cell>
          <cell r="N682">
            <v>0</v>
          </cell>
        </row>
        <row r="683">
          <cell r="G683" t="str">
            <v>______</v>
          </cell>
          <cell r="H683" t="str">
            <v>______</v>
          </cell>
          <cell r="I683" t="str">
            <v>______</v>
          </cell>
          <cell r="J683" t="str">
            <v>______</v>
          </cell>
          <cell r="L683" t="str">
            <v>______</v>
          </cell>
          <cell r="M683" t="str">
            <v>______</v>
          </cell>
          <cell r="N683" t="str">
            <v>______</v>
          </cell>
        </row>
        <row r="684">
          <cell r="G684">
            <v>0</v>
          </cell>
          <cell r="H684">
            <v>0</v>
          </cell>
          <cell r="I684">
            <v>0</v>
          </cell>
          <cell r="J684">
            <v>0</v>
          </cell>
          <cell r="L684">
            <v>0</v>
          </cell>
          <cell r="M684">
            <v>0</v>
          </cell>
          <cell r="N684">
            <v>0</v>
          </cell>
        </row>
        <row r="686">
          <cell r="G686">
            <v>0</v>
          </cell>
          <cell r="H686">
            <v>0</v>
          </cell>
          <cell r="I686">
            <v>0</v>
          </cell>
          <cell r="J686">
            <v>0</v>
          </cell>
          <cell r="L686">
            <v>0</v>
          </cell>
          <cell r="M686">
            <v>0</v>
          </cell>
          <cell r="N686">
            <v>0</v>
          </cell>
        </row>
        <row r="688">
          <cell r="G688">
            <v>0</v>
          </cell>
          <cell r="H688">
            <v>0</v>
          </cell>
          <cell r="I688">
            <v>0</v>
          </cell>
          <cell r="J688">
            <v>0</v>
          </cell>
          <cell r="L688">
            <v>0</v>
          </cell>
          <cell r="M688">
            <v>0</v>
          </cell>
          <cell r="N688">
            <v>0</v>
          </cell>
        </row>
        <row r="689">
          <cell r="G689">
            <v>0</v>
          </cell>
          <cell r="H689">
            <v>0</v>
          </cell>
          <cell r="I689">
            <v>0</v>
          </cell>
          <cell r="J689">
            <v>0</v>
          </cell>
          <cell r="L689">
            <v>0</v>
          </cell>
          <cell r="M689">
            <v>0</v>
          </cell>
          <cell r="N689">
            <v>0</v>
          </cell>
        </row>
        <row r="690">
          <cell r="G690">
            <v>0</v>
          </cell>
          <cell r="H690">
            <v>0</v>
          </cell>
          <cell r="I690">
            <v>0</v>
          </cell>
          <cell r="J690">
            <v>0</v>
          </cell>
          <cell r="L690">
            <v>0</v>
          </cell>
          <cell r="M690">
            <v>0</v>
          </cell>
          <cell r="N690">
            <v>0</v>
          </cell>
        </row>
        <row r="691">
          <cell r="G691">
            <v>0</v>
          </cell>
          <cell r="H691">
            <v>0</v>
          </cell>
          <cell r="I691">
            <v>0</v>
          </cell>
          <cell r="J691">
            <v>0</v>
          </cell>
          <cell r="L691">
            <v>0</v>
          </cell>
          <cell r="M691">
            <v>0</v>
          </cell>
          <cell r="N691">
            <v>0</v>
          </cell>
        </row>
        <row r="692">
          <cell r="G692">
            <v>0</v>
          </cell>
          <cell r="H692">
            <v>0</v>
          </cell>
          <cell r="I692">
            <v>0</v>
          </cell>
          <cell r="J692">
            <v>0</v>
          </cell>
          <cell r="L692">
            <v>0</v>
          </cell>
          <cell r="M692">
            <v>0</v>
          </cell>
          <cell r="N692">
            <v>0</v>
          </cell>
        </row>
        <row r="693">
          <cell r="G693">
            <v>0</v>
          </cell>
          <cell r="H693">
            <v>0</v>
          </cell>
          <cell r="I693">
            <v>0</v>
          </cell>
          <cell r="J693">
            <v>0</v>
          </cell>
          <cell r="L693">
            <v>0</v>
          </cell>
          <cell r="M693">
            <v>0</v>
          </cell>
          <cell r="N693">
            <v>0</v>
          </cell>
        </row>
        <row r="694">
          <cell r="G694">
            <v>0</v>
          </cell>
          <cell r="H694">
            <v>0</v>
          </cell>
          <cell r="I694">
            <v>0</v>
          </cell>
          <cell r="J694">
            <v>0</v>
          </cell>
          <cell r="L694">
            <v>0</v>
          </cell>
          <cell r="M694">
            <v>0</v>
          </cell>
          <cell r="N694">
            <v>0</v>
          </cell>
        </row>
        <row r="696">
          <cell r="G696">
            <v>0</v>
          </cell>
          <cell r="H696">
            <v>0</v>
          </cell>
          <cell r="I696">
            <v>0</v>
          </cell>
          <cell r="J696">
            <v>0</v>
          </cell>
          <cell r="L696">
            <v>0</v>
          </cell>
          <cell r="M696">
            <v>0</v>
          </cell>
          <cell r="N696">
            <v>0</v>
          </cell>
        </row>
        <row r="699">
          <cell r="G699">
            <v>0</v>
          </cell>
          <cell r="H699">
            <v>0</v>
          </cell>
          <cell r="I699">
            <v>0</v>
          </cell>
          <cell r="J699">
            <v>0</v>
          </cell>
          <cell r="L699">
            <v>0</v>
          </cell>
          <cell r="M699">
            <v>0</v>
          </cell>
          <cell r="N699">
            <v>0</v>
          </cell>
        </row>
        <row r="700">
          <cell r="G700">
            <v>0</v>
          </cell>
          <cell r="H700">
            <v>0</v>
          </cell>
          <cell r="I700">
            <v>0</v>
          </cell>
          <cell r="J700">
            <v>0</v>
          </cell>
          <cell r="L700">
            <v>0</v>
          </cell>
          <cell r="M700">
            <v>0</v>
          </cell>
          <cell r="N700">
            <v>0</v>
          </cell>
        </row>
        <row r="701">
          <cell r="G701">
            <v>0</v>
          </cell>
          <cell r="H701">
            <v>0</v>
          </cell>
          <cell r="I701">
            <v>0</v>
          </cell>
          <cell r="J701">
            <v>0</v>
          </cell>
          <cell r="L701">
            <v>0</v>
          </cell>
          <cell r="M701">
            <v>0</v>
          </cell>
          <cell r="N701">
            <v>0</v>
          </cell>
        </row>
        <row r="702">
          <cell r="G702">
            <v>0</v>
          </cell>
          <cell r="H702">
            <v>0</v>
          </cell>
          <cell r="I702">
            <v>0</v>
          </cell>
          <cell r="J702">
            <v>0</v>
          </cell>
          <cell r="L702">
            <v>0</v>
          </cell>
          <cell r="M702">
            <v>0</v>
          </cell>
          <cell r="N702">
            <v>0</v>
          </cell>
        </row>
        <row r="703">
          <cell r="G703">
            <v>0</v>
          </cell>
          <cell r="H703">
            <v>0</v>
          </cell>
          <cell r="I703">
            <v>0</v>
          </cell>
          <cell r="J703">
            <v>0</v>
          </cell>
          <cell r="L703">
            <v>0</v>
          </cell>
          <cell r="M703">
            <v>0</v>
          </cell>
          <cell r="N703">
            <v>0</v>
          </cell>
        </row>
        <row r="704">
          <cell r="G704">
            <v>0</v>
          </cell>
          <cell r="H704">
            <v>0</v>
          </cell>
          <cell r="I704">
            <v>0</v>
          </cell>
          <cell r="J704">
            <v>0</v>
          </cell>
          <cell r="L704">
            <v>0</v>
          </cell>
          <cell r="M704">
            <v>0</v>
          </cell>
          <cell r="N704">
            <v>0</v>
          </cell>
        </row>
        <row r="705">
          <cell r="G705">
            <v>0</v>
          </cell>
          <cell r="H705">
            <v>0</v>
          </cell>
          <cell r="I705">
            <v>0</v>
          </cell>
          <cell r="J705">
            <v>0</v>
          </cell>
          <cell r="L705">
            <v>0</v>
          </cell>
          <cell r="M705">
            <v>0</v>
          </cell>
          <cell r="N705">
            <v>0</v>
          </cell>
        </row>
        <row r="706">
          <cell r="G706">
            <v>0</v>
          </cell>
          <cell r="H706">
            <v>0</v>
          </cell>
          <cell r="I706">
            <v>0</v>
          </cell>
          <cell r="J706">
            <v>0</v>
          </cell>
          <cell r="L706">
            <v>0</v>
          </cell>
          <cell r="M706">
            <v>0</v>
          </cell>
          <cell r="N706">
            <v>0</v>
          </cell>
        </row>
        <row r="707">
          <cell r="G707" t="str">
            <v>______</v>
          </cell>
          <cell r="H707" t="str">
            <v>______</v>
          </cell>
          <cell r="I707" t="str">
            <v>______</v>
          </cell>
          <cell r="J707" t="str">
            <v>______</v>
          </cell>
          <cell r="L707" t="str">
            <v>______</v>
          </cell>
          <cell r="M707" t="str">
            <v>______</v>
          </cell>
          <cell r="N707" t="str">
            <v>______</v>
          </cell>
        </row>
        <row r="708">
          <cell r="G708">
            <v>0</v>
          </cell>
          <cell r="H708">
            <v>0</v>
          </cell>
          <cell r="I708">
            <v>0</v>
          </cell>
          <cell r="J708">
            <v>0</v>
          </cell>
          <cell r="L708">
            <v>0</v>
          </cell>
          <cell r="M708">
            <v>0</v>
          </cell>
          <cell r="N708">
            <v>0</v>
          </cell>
        </row>
        <row r="710">
          <cell r="G710">
            <v>0</v>
          </cell>
          <cell r="H710">
            <v>0</v>
          </cell>
          <cell r="I710">
            <v>0</v>
          </cell>
          <cell r="J710">
            <v>0</v>
          </cell>
          <cell r="L710">
            <v>0</v>
          </cell>
          <cell r="M710">
            <v>0</v>
          </cell>
          <cell r="N710">
            <v>0</v>
          </cell>
        </row>
        <row r="711">
          <cell r="G711">
            <v>0</v>
          </cell>
          <cell r="H711">
            <v>0</v>
          </cell>
          <cell r="I711">
            <v>0</v>
          </cell>
          <cell r="J711">
            <v>0</v>
          </cell>
          <cell r="L711">
            <v>0</v>
          </cell>
          <cell r="M711">
            <v>0</v>
          </cell>
          <cell r="N711">
            <v>0</v>
          </cell>
        </row>
        <row r="712">
          <cell r="G712">
            <v>0</v>
          </cell>
          <cell r="H712">
            <v>0</v>
          </cell>
          <cell r="I712">
            <v>0</v>
          </cell>
          <cell r="J712">
            <v>0</v>
          </cell>
          <cell r="L712">
            <v>0</v>
          </cell>
          <cell r="M712">
            <v>0</v>
          </cell>
          <cell r="N712">
            <v>0</v>
          </cell>
        </row>
        <row r="713">
          <cell r="G713">
            <v>0</v>
          </cell>
          <cell r="H713">
            <v>0</v>
          </cell>
          <cell r="I713">
            <v>0</v>
          </cell>
          <cell r="J713">
            <v>0</v>
          </cell>
          <cell r="L713">
            <v>0</v>
          </cell>
          <cell r="M713">
            <v>0</v>
          </cell>
          <cell r="N713">
            <v>0</v>
          </cell>
        </row>
        <row r="714">
          <cell r="G714">
            <v>0</v>
          </cell>
          <cell r="H714">
            <v>0</v>
          </cell>
          <cell r="I714">
            <v>0</v>
          </cell>
          <cell r="J714">
            <v>0</v>
          </cell>
          <cell r="L714">
            <v>0</v>
          </cell>
          <cell r="M714">
            <v>0</v>
          </cell>
          <cell r="N714">
            <v>0</v>
          </cell>
        </row>
        <row r="717">
          <cell r="G717">
            <v>0</v>
          </cell>
          <cell r="H717">
            <v>0</v>
          </cell>
          <cell r="I717">
            <v>0</v>
          </cell>
          <cell r="J717">
            <v>0</v>
          </cell>
          <cell r="L717">
            <v>0</v>
          </cell>
          <cell r="M717">
            <v>0</v>
          </cell>
          <cell r="N717">
            <v>0</v>
          </cell>
        </row>
        <row r="718">
          <cell r="G718">
            <v>0</v>
          </cell>
          <cell r="H718">
            <v>0</v>
          </cell>
          <cell r="I718">
            <v>0</v>
          </cell>
          <cell r="J718">
            <v>0</v>
          </cell>
          <cell r="L718">
            <v>0</v>
          </cell>
          <cell r="M718">
            <v>0</v>
          </cell>
          <cell r="N718">
            <v>0</v>
          </cell>
        </row>
        <row r="719">
          <cell r="G719">
            <v>0</v>
          </cell>
          <cell r="H719">
            <v>0</v>
          </cell>
          <cell r="I719">
            <v>0</v>
          </cell>
          <cell r="J719">
            <v>0</v>
          </cell>
          <cell r="L719">
            <v>0</v>
          </cell>
          <cell r="M719">
            <v>0</v>
          </cell>
          <cell r="N719">
            <v>0</v>
          </cell>
        </row>
        <row r="720">
          <cell r="G720">
            <v>0</v>
          </cell>
          <cell r="H720">
            <v>0</v>
          </cell>
          <cell r="I720">
            <v>0</v>
          </cell>
          <cell r="J720">
            <v>0</v>
          </cell>
          <cell r="L720">
            <v>0</v>
          </cell>
          <cell r="M720">
            <v>0</v>
          </cell>
          <cell r="N720">
            <v>0</v>
          </cell>
        </row>
        <row r="721">
          <cell r="G721">
            <v>0</v>
          </cell>
          <cell r="H721">
            <v>0</v>
          </cell>
          <cell r="I721">
            <v>0</v>
          </cell>
          <cell r="J721">
            <v>0</v>
          </cell>
          <cell r="L721">
            <v>0</v>
          </cell>
          <cell r="M721">
            <v>0</v>
          </cell>
          <cell r="N721">
            <v>0</v>
          </cell>
        </row>
        <row r="722">
          <cell r="G722">
            <v>0</v>
          </cell>
          <cell r="H722">
            <v>0</v>
          </cell>
          <cell r="I722">
            <v>0</v>
          </cell>
          <cell r="J722">
            <v>0</v>
          </cell>
          <cell r="L722">
            <v>0</v>
          </cell>
          <cell r="M722">
            <v>0</v>
          </cell>
          <cell r="N722">
            <v>0</v>
          </cell>
        </row>
        <row r="723">
          <cell r="G723">
            <v>0</v>
          </cell>
          <cell r="H723">
            <v>0</v>
          </cell>
          <cell r="I723">
            <v>0</v>
          </cell>
          <cell r="J723">
            <v>0</v>
          </cell>
          <cell r="L723">
            <v>0</v>
          </cell>
          <cell r="M723">
            <v>0</v>
          </cell>
          <cell r="N723">
            <v>0</v>
          </cell>
        </row>
        <row r="724">
          <cell r="G724">
            <v>0</v>
          </cell>
          <cell r="H724">
            <v>0</v>
          </cell>
          <cell r="I724">
            <v>0</v>
          </cell>
          <cell r="J724">
            <v>0</v>
          </cell>
          <cell r="L724">
            <v>0</v>
          </cell>
          <cell r="M724">
            <v>0</v>
          </cell>
          <cell r="N724">
            <v>0</v>
          </cell>
        </row>
        <row r="725">
          <cell r="G725">
            <v>0</v>
          </cell>
          <cell r="H725">
            <v>0</v>
          </cell>
          <cell r="I725">
            <v>0</v>
          </cell>
          <cell r="J725">
            <v>0</v>
          </cell>
          <cell r="L725">
            <v>0</v>
          </cell>
          <cell r="M725">
            <v>0</v>
          </cell>
          <cell r="N725">
            <v>0</v>
          </cell>
        </row>
        <row r="726">
          <cell r="G726">
            <v>0</v>
          </cell>
          <cell r="H726">
            <v>0</v>
          </cell>
          <cell r="I726">
            <v>0</v>
          </cell>
          <cell r="J726">
            <v>0</v>
          </cell>
          <cell r="L726">
            <v>0</v>
          </cell>
          <cell r="M726">
            <v>0</v>
          </cell>
          <cell r="N726">
            <v>0</v>
          </cell>
        </row>
        <row r="727">
          <cell r="G727">
            <v>0</v>
          </cell>
          <cell r="H727">
            <v>0</v>
          </cell>
          <cell r="I727">
            <v>0</v>
          </cell>
          <cell r="J727">
            <v>0</v>
          </cell>
          <cell r="L727">
            <v>0</v>
          </cell>
          <cell r="M727">
            <v>0</v>
          </cell>
          <cell r="N727">
            <v>0</v>
          </cell>
        </row>
        <row r="728">
          <cell r="G728">
            <v>0</v>
          </cell>
          <cell r="H728">
            <v>0</v>
          </cell>
          <cell r="I728">
            <v>0</v>
          </cell>
          <cell r="J728">
            <v>0</v>
          </cell>
          <cell r="L728">
            <v>0</v>
          </cell>
          <cell r="M728">
            <v>0</v>
          </cell>
          <cell r="N728">
            <v>0</v>
          </cell>
        </row>
        <row r="729">
          <cell r="G729">
            <v>0</v>
          </cell>
          <cell r="H729">
            <v>0</v>
          </cell>
          <cell r="I729">
            <v>0</v>
          </cell>
          <cell r="J729">
            <v>0</v>
          </cell>
          <cell r="L729">
            <v>0</v>
          </cell>
          <cell r="M729">
            <v>0</v>
          </cell>
          <cell r="N729">
            <v>0</v>
          </cell>
        </row>
        <row r="730">
          <cell r="G730">
            <v>0</v>
          </cell>
          <cell r="H730">
            <v>0</v>
          </cell>
          <cell r="I730">
            <v>0</v>
          </cell>
          <cell r="J730">
            <v>0</v>
          </cell>
          <cell r="L730">
            <v>0</v>
          </cell>
          <cell r="M730">
            <v>0</v>
          </cell>
          <cell r="N730">
            <v>0</v>
          </cell>
        </row>
        <row r="731">
          <cell r="G731">
            <v>0</v>
          </cell>
          <cell r="H731">
            <v>0</v>
          </cell>
          <cell r="I731">
            <v>0</v>
          </cell>
          <cell r="J731">
            <v>0</v>
          </cell>
          <cell r="L731">
            <v>0</v>
          </cell>
          <cell r="M731">
            <v>0</v>
          </cell>
          <cell r="N731">
            <v>0</v>
          </cell>
        </row>
        <row r="732">
          <cell r="G732">
            <v>0</v>
          </cell>
          <cell r="H732">
            <v>0</v>
          </cell>
          <cell r="I732">
            <v>0</v>
          </cell>
          <cell r="J732">
            <v>0</v>
          </cell>
          <cell r="L732">
            <v>0</v>
          </cell>
          <cell r="M732">
            <v>0</v>
          </cell>
          <cell r="N732">
            <v>0</v>
          </cell>
        </row>
        <row r="733">
          <cell r="G733">
            <v>0</v>
          </cell>
          <cell r="H733">
            <v>0</v>
          </cell>
          <cell r="I733">
            <v>0</v>
          </cell>
          <cell r="J733">
            <v>0</v>
          </cell>
          <cell r="L733">
            <v>0</v>
          </cell>
          <cell r="M733">
            <v>0</v>
          </cell>
          <cell r="N733">
            <v>0</v>
          </cell>
        </row>
        <row r="734">
          <cell r="G734">
            <v>0</v>
          </cell>
          <cell r="H734">
            <v>0</v>
          </cell>
          <cell r="I734">
            <v>0</v>
          </cell>
          <cell r="J734">
            <v>0</v>
          </cell>
          <cell r="L734">
            <v>0</v>
          </cell>
          <cell r="M734">
            <v>0</v>
          </cell>
          <cell r="N734">
            <v>0</v>
          </cell>
        </row>
        <row r="735">
          <cell r="G735" t="str">
            <v>______</v>
          </cell>
          <cell r="H735" t="str">
            <v>______</v>
          </cell>
          <cell r="I735" t="str">
            <v>______</v>
          </cell>
          <cell r="J735" t="str">
            <v>______</v>
          </cell>
          <cell r="L735" t="str">
            <v>______</v>
          </cell>
          <cell r="M735" t="str">
            <v>______</v>
          </cell>
          <cell r="N735" t="str">
            <v>______</v>
          </cell>
        </row>
        <row r="736">
          <cell r="G736">
            <v>0</v>
          </cell>
          <cell r="H736">
            <v>0</v>
          </cell>
          <cell r="I736">
            <v>0</v>
          </cell>
          <cell r="J736">
            <v>0</v>
          </cell>
          <cell r="L736">
            <v>0</v>
          </cell>
          <cell r="M736">
            <v>0</v>
          </cell>
          <cell r="N736">
            <v>0</v>
          </cell>
        </row>
        <row r="738">
          <cell r="G738">
            <v>0</v>
          </cell>
          <cell r="H738">
            <v>0</v>
          </cell>
          <cell r="I738">
            <v>0</v>
          </cell>
          <cell r="J738">
            <v>0</v>
          </cell>
          <cell r="L738">
            <v>0</v>
          </cell>
          <cell r="M738">
            <v>0</v>
          </cell>
          <cell r="N738">
            <v>0</v>
          </cell>
        </row>
        <row r="740">
          <cell r="G740">
            <v>0</v>
          </cell>
          <cell r="H740">
            <v>0</v>
          </cell>
          <cell r="I740">
            <v>0</v>
          </cell>
          <cell r="J740">
            <v>0</v>
          </cell>
          <cell r="L740">
            <v>0</v>
          </cell>
          <cell r="M740">
            <v>0</v>
          </cell>
          <cell r="N740">
            <v>0</v>
          </cell>
        </row>
        <row r="742">
          <cell r="G742">
            <v>1997</v>
          </cell>
          <cell r="H742">
            <v>1998</v>
          </cell>
          <cell r="I742">
            <v>1999</v>
          </cell>
          <cell r="J742">
            <v>2000</v>
          </cell>
          <cell r="L742">
            <v>2000</v>
          </cell>
          <cell r="M742">
            <v>2001</v>
          </cell>
          <cell r="N742">
            <v>2002</v>
          </cell>
        </row>
        <row r="745">
          <cell r="G745">
            <v>0</v>
          </cell>
          <cell r="H745">
            <v>0</v>
          </cell>
          <cell r="I745">
            <v>0</v>
          </cell>
          <cell r="J745">
            <v>0</v>
          </cell>
          <cell r="L745">
            <v>0</v>
          </cell>
          <cell r="M745">
            <v>0</v>
          </cell>
          <cell r="N745">
            <v>0</v>
          </cell>
        </row>
        <row r="746">
          <cell r="G746">
            <v>0</v>
          </cell>
          <cell r="H746">
            <v>0</v>
          </cell>
          <cell r="I746">
            <v>0</v>
          </cell>
          <cell r="J746">
            <v>0</v>
          </cell>
          <cell r="L746">
            <v>0</v>
          </cell>
          <cell r="M746">
            <v>0</v>
          </cell>
          <cell r="N746">
            <v>0</v>
          </cell>
        </row>
        <row r="747">
          <cell r="G747">
            <v>0</v>
          </cell>
          <cell r="H747">
            <v>0</v>
          </cell>
          <cell r="I747">
            <v>0</v>
          </cell>
          <cell r="J747">
            <v>0</v>
          </cell>
          <cell r="L747">
            <v>0</v>
          </cell>
          <cell r="M747">
            <v>0</v>
          </cell>
          <cell r="N747">
            <v>0</v>
          </cell>
        </row>
        <row r="748">
          <cell r="G748">
            <v>0</v>
          </cell>
          <cell r="H748">
            <v>0</v>
          </cell>
          <cell r="I748">
            <v>0</v>
          </cell>
          <cell r="J748">
            <v>0</v>
          </cell>
          <cell r="L748">
            <v>0</v>
          </cell>
          <cell r="M748">
            <v>0</v>
          </cell>
          <cell r="N748">
            <v>0</v>
          </cell>
        </row>
        <row r="749">
          <cell r="G749">
            <v>0</v>
          </cell>
          <cell r="H749">
            <v>0</v>
          </cell>
          <cell r="I749">
            <v>0</v>
          </cell>
          <cell r="J749">
            <v>0</v>
          </cell>
          <cell r="L749">
            <v>0</v>
          </cell>
          <cell r="M749">
            <v>0</v>
          </cell>
          <cell r="N749">
            <v>0</v>
          </cell>
        </row>
        <row r="750">
          <cell r="G750">
            <v>0</v>
          </cell>
          <cell r="H750">
            <v>0</v>
          </cell>
          <cell r="I750">
            <v>0</v>
          </cell>
          <cell r="J750">
            <v>0</v>
          </cell>
          <cell r="L750">
            <v>0</v>
          </cell>
          <cell r="M750">
            <v>0</v>
          </cell>
          <cell r="N750">
            <v>0</v>
          </cell>
        </row>
        <row r="751">
          <cell r="G751">
            <v>0</v>
          </cell>
          <cell r="H751">
            <v>0</v>
          </cell>
          <cell r="I751">
            <v>0</v>
          </cell>
          <cell r="J751">
            <v>0</v>
          </cell>
          <cell r="L751">
            <v>0</v>
          </cell>
          <cell r="M751">
            <v>0</v>
          </cell>
          <cell r="N751">
            <v>0</v>
          </cell>
        </row>
        <row r="753">
          <cell r="G753">
            <v>0</v>
          </cell>
          <cell r="H753">
            <v>0</v>
          </cell>
          <cell r="I753">
            <v>0</v>
          </cell>
          <cell r="J753">
            <v>0</v>
          </cell>
          <cell r="L753">
            <v>0</v>
          </cell>
          <cell r="M753">
            <v>0</v>
          </cell>
          <cell r="N753">
            <v>0</v>
          </cell>
        </row>
        <row r="755">
          <cell r="G755">
            <v>0</v>
          </cell>
          <cell r="H755">
            <v>0</v>
          </cell>
          <cell r="I755">
            <v>0</v>
          </cell>
          <cell r="J755">
            <v>0</v>
          </cell>
          <cell r="L755">
            <v>0</v>
          </cell>
          <cell r="M755">
            <v>0</v>
          </cell>
          <cell r="N755">
            <v>0</v>
          </cell>
        </row>
        <row r="757">
          <cell r="G757">
            <v>0</v>
          </cell>
          <cell r="H757">
            <v>0</v>
          </cell>
          <cell r="I757">
            <v>0</v>
          </cell>
          <cell r="J757">
            <v>0</v>
          </cell>
          <cell r="L757">
            <v>0</v>
          </cell>
          <cell r="M757">
            <v>0</v>
          </cell>
          <cell r="N757">
            <v>0</v>
          </cell>
        </row>
        <row r="837">
          <cell r="L837">
            <v>0</v>
          </cell>
          <cell r="M837">
            <v>0</v>
          </cell>
          <cell r="N837">
            <v>0</v>
          </cell>
        </row>
        <row r="838">
          <cell r="L838">
            <v>0</v>
          </cell>
          <cell r="M838">
            <v>0</v>
          </cell>
          <cell r="N838">
            <v>0</v>
          </cell>
        </row>
        <row r="840">
          <cell r="G840">
            <v>0</v>
          </cell>
          <cell r="H840">
            <v>0</v>
          </cell>
          <cell r="I840">
            <v>0</v>
          </cell>
          <cell r="J840">
            <v>0</v>
          </cell>
          <cell r="L840">
            <v>0</v>
          </cell>
          <cell r="M840">
            <v>0</v>
          </cell>
          <cell r="N840">
            <v>0</v>
          </cell>
        </row>
        <row r="1266">
          <cell r="H1266">
            <v>0</v>
          </cell>
          <cell r="I1266">
            <v>0</v>
          </cell>
          <cell r="J1266">
            <v>0</v>
          </cell>
          <cell r="M1266">
            <v>0</v>
          </cell>
          <cell r="N1266">
            <v>0</v>
          </cell>
        </row>
        <row r="1267">
          <cell r="G1267">
            <v>0</v>
          </cell>
          <cell r="H1267">
            <v>0</v>
          </cell>
          <cell r="I1267">
            <v>0</v>
          </cell>
          <cell r="J1267">
            <v>0</v>
          </cell>
        </row>
        <row r="1454">
          <cell r="G1454">
            <v>0</v>
          </cell>
          <cell r="H1454">
            <v>0</v>
          </cell>
          <cell r="I1454">
            <v>0</v>
          </cell>
          <cell r="J1454">
            <v>0</v>
          </cell>
          <cell r="L1454">
            <v>0</v>
          </cell>
          <cell r="M1454">
            <v>0</v>
          </cell>
          <cell r="N1454">
            <v>0</v>
          </cell>
        </row>
        <row r="1455">
          <cell r="G1455">
            <v>0</v>
          </cell>
          <cell r="H1455">
            <v>0</v>
          </cell>
          <cell r="I1455">
            <v>0</v>
          </cell>
          <cell r="J1455">
            <v>0</v>
          </cell>
          <cell r="L1455">
            <v>0</v>
          </cell>
          <cell r="M1455">
            <v>0</v>
          </cell>
          <cell r="N1455">
            <v>0</v>
          </cell>
        </row>
        <row r="1456">
          <cell r="G1456">
            <v>0</v>
          </cell>
          <cell r="H1456">
            <v>0</v>
          </cell>
          <cell r="I1456">
            <v>0</v>
          </cell>
          <cell r="J1456">
            <v>0</v>
          </cell>
          <cell r="L1456">
            <v>0</v>
          </cell>
          <cell r="M1456">
            <v>0</v>
          </cell>
          <cell r="N1456">
            <v>0</v>
          </cell>
        </row>
        <row r="1457">
          <cell r="G1457">
            <v>0</v>
          </cell>
          <cell r="H1457">
            <v>0</v>
          </cell>
          <cell r="I1457">
            <v>0</v>
          </cell>
          <cell r="J1457">
            <v>0</v>
          </cell>
          <cell r="L1457">
            <v>0</v>
          </cell>
          <cell r="M1457">
            <v>0</v>
          </cell>
          <cell r="N1457">
            <v>0</v>
          </cell>
        </row>
        <row r="1458">
          <cell r="G1458">
            <v>0</v>
          </cell>
          <cell r="H1458">
            <v>0</v>
          </cell>
          <cell r="I1458">
            <v>0</v>
          </cell>
          <cell r="J1458">
            <v>0</v>
          </cell>
          <cell r="L1458">
            <v>0</v>
          </cell>
          <cell r="M1458">
            <v>0</v>
          </cell>
          <cell r="N1458">
            <v>0</v>
          </cell>
        </row>
        <row r="1459">
          <cell r="G1459">
            <v>0</v>
          </cell>
          <cell r="H1459">
            <v>0</v>
          </cell>
          <cell r="I1459">
            <v>0</v>
          </cell>
          <cell r="J1459">
            <v>0</v>
          </cell>
        </row>
        <row r="1460">
          <cell r="G1460">
            <v>0</v>
          </cell>
          <cell r="H1460">
            <v>0</v>
          </cell>
          <cell r="I1460">
            <v>0</v>
          </cell>
          <cell r="J1460">
            <v>0</v>
          </cell>
        </row>
        <row r="1461">
          <cell r="G1461">
            <v>0</v>
          </cell>
          <cell r="H1461">
            <v>0</v>
          </cell>
          <cell r="I1461">
            <v>0</v>
          </cell>
          <cell r="J1461">
            <v>0</v>
          </cell>
        </row>
        <row r="1462">
          <cell r="J1462">
            <v>0</v>
          </cell>
        </row>
        <row r="1463">
          <cell r="J1463">
            <v>0</v>
          </cell>
        </row>
        <row r="1464">
          <cell r="J1464">
            <v>0</v>
          </cell>
        </row>
        <row r="1465">
          <cell r="J1465">
            <v>0</v>
          </cell>
        </row>
        <row r="1468">
          <cell r="G1468">
            <v>0</v>
          </cell>
          <cell r="H1468">
            <v>0</v>
          </cell>
          <cell r="I1468">
            <v>0</v>
          </cell>
          <cell r="J1468">
            <v>0</v>
          </cell>
          <cell r="L1468">
            <v>0</v>
          </cell>
          <cell r="M1468">
            <v>0</v>
          </cell>
          <cell r="N1468">
            <v>0</v>
          </cell>
        </row>
        <row r="1469">
          <cell r="G1469">
            <v>0</v>
          </cell>
          <cell r="H1469">
            <v>0</v>
          </cell>
          <cell r="I1469">
            <v>0</v>
          </cell>
          <cell r="J1469">
            <v>0</v>
          </cell>
          <cell r="L1469">
            <v>0</v>
          </cell>
          <cell r="M1469">
            <v>0</v>
          </cell>
          <cell r="N1469">
            <v>0</v>
          </cell>
        </row>
      </sheetData>
      <sheetData sheetId="15">
        <row r="9">
          <cell r="B9" t="str">
            <v>Senior Debt*/EBITDA</v>
          </cell>
          <cell r="D9">
            <v>0</v>
          </cell>
          <cell r="E9">
            <v>0</v>
          </cell>
          <cell r="F9">
            <v>0</v>
          </cell>
          <cell r="G9">
            <v>0</v>
          </cell>
          <cell r="I9">
            <v>0</v>
          </cell>
          <cell r="J9">
            <v>0</v>
          </cell>
          <cell r="K9">
            <v>0</v>
          </cell>
        </row>
        <row r="10">
          <cell r="B10" t="str">
            <v>Total Debt/EBITDA</v>
          </cell>
          <cell r="D10">
            <v>0</v>
          </cell>
          <cell r="E10">
            <v>0</v>
          </cell>
          <cell r="F10">
            <v>0</v>
          </cell>
          <cell r="G10">
            <v>0</v>
          </cell>
          <cell r="I10">
            <v>0</v>
          </cell>
          <cell r="J10">
            <v>0</v>
          </cell>
          <cell r="K10">
            <v>0</v>
          </cell>
        </row>
        <row r="11">
          <cell r="B11" t="str">
            <v>Total Debt/(EBITDA-CAPEX)</v>
          </cell>
          <cell r="D11">
            <v>0</v>
          </cell>
          <cell r="E11">
            <v>0</v>
          </cell>
          <cell r="F11">
            <v>0</v>
          </cell>
          <cell r="G11">
            <v>0</v>
          </cell>
          <cell r="I11">
            <v>0</v>
          </cell>
          <cell r="J11">
            <v>0</v>
          </cell>
          <cell r="K11">
            <v>0</v>
          </cell>
          <cell r="O11" t="str">
            <v>EBITDA</v>
          </cell>
          <cell r="Q11">
            <v>0</v>
          </cell>
          <cell r="R11">
            <v>0</v>
          </cell>
          <cell r="S11">
            <v>0</v>
          </cell>
          <cell r="T11">
            <v>0</v>
          </cell>
          <cell r="V11">
            <v>0</v>
          </cell>
          <cell r="W11">
            <v>0</v>
          </cell>
          <cell r="X11">
            <v>0</v>
          </cell>
        </row>
        <row r="12">
          <cell r="O12" t="str">
            <v xml:space="preserve">      EBITDA Margin</v>
          </cell>
          <cell r="Q12">
            <v>0</v>
          </cell>
          <cell r="R12">
            <v>0</v>
          </cell>
          <cell r="S12">
            <v>0</v>
          </cell>
          <cell r="T12">
            <v>0</v>
          </cell>
          <cell r="V12">
            <v>0</v>
          </cell>
          <cell r="W12">
            <v>0</v>
          </cell>
          <cell r="X12">
            <v>0</v>
          </cell>
        </row>
        <row r="13">
          <cell r="O13" t="str">
            <v xml:space="preserve">      % Growth</v>
          </cell>
          <cell r="R13">
            <v>0</v>
          </cell>
          <cell r="S13">
            <v>0</v>
          </cell>
          <cell r="T13">
            <v>0</v>
          </cell>
          <cell r="W13">
            <v>0</v>
          </cell>
          <cell r="X13">
            <v>0</v>
          </cell>
        </row>
        <row r="14">
          <cell r="O14" t="str">
            <v>Depreciation &amp; Amortization</v>
          </cell>
          <cell r="Q14">
            <v>0</v>
          </cell>
          <cell r="R14">
            <v>0</v>
          </cell>
          <cell r="S14">
            <v>0</v>
          </cell>
          <cell r="T14">
            <v>0</v>
          </cell>
          <cell r="V14">
            <v>0</v>
          </cell>
          <cell r="W14">
            <v>0</v>
          </cell>
          <cell r="X14">
            <v>0</v>
          </cell>
        </row>
        <row r="25">
          <cell r="B25" t="str">
            <v>EBITDA</v>
          </cell>
          <cell r="D25">
            <v>0</v>
          </cell>
          <cell r="E25">
            <v>0</v>
          </cell>
          <cell r="F25">
            <v>0</v>
          </cell>
          <cell r="G25">
            <v>0</v>
          </cell>
          <cell r="I25">
            <v>0</v>
          </cell>
          <cell r="J25">
            <v>0</v>
          </cell>
          <cell r="K25">
            <v>0</v>
          </cell>
          <cell r="O25" t="str">
            <v>Total Cash &amp; Cash Equivalents</v>
          </cell>
          <cell r="Q25">
            <v>0</v>
          </cell>
          <cell r="R25">
            <v>0</v>
          </cell>
          <cell r="S25">
            <v>0</v>
          </cell>
          <cell r="T25">
            <v>0</v>
          </cell>
          <cell r="V25">
            <v>0</v>
          </cell>
          <cell r="W25">
            <v>0</v>
          </cell>
          <cell r="X25">
            <v>0</v>
          </cell>
        </row>
        <row r="26">
          <cell r="B26" t="str">
            <v xml:space="preserve">      Interest</v>
          </cell>
          <cell r="D26">
            <v>0</v>
          </cell>
          <cell r="E26">
            <v>0</v>
          </cell>
          <cell r="F26">
            <v>0</v>
          </cell>
          <cell r="G26">
            <v>0</v>
          </cell>
          <cell r="I26">
            <v>0</v>
          </cell>
          <cell r="J26">
            <v>0</v>
          </cell>
          <cell r="K26">
            <v>0</v>
          </cell>
          <cell r="O26" t="str">
            <v>Working Capital, Including Cash</v>
          </cell>
          <cell r="Q26">
            <v>0</v>
          </cell>
          <cell r="R26">
            <v>0</v>
          </cell>
          <cell r="S26">
            <v>0</v>
          </cell>
          <cell r="T26">
            <v>0</v>
          </cell>
          <cell r="V26">
            <v>0</v>
          </cell>
          <cell r="W26">
            <v>0</v>
          </cell>
          <cell r="X26">
            <v>0</v>
          </cell>
        </row>
        <row r="27">
          <cell r="B27" t="str">
            <v xml:space="preserve">      CAPEX</v>
          </cell>
          <cell r="D27">
            <v>0</v>
          </cell>
          <cell r="E27">
            <v>0</v>
          </cell>
          <cell r="F27">
            <v>0</v>
          </cell>
          <cell r="G27">
            <v>0</v>
          </cell>
          <cell r="I27">
            <v>0</v>
          </cell>
          <cell r="J27">
            <v>0</v>
          </cell>
          <cell r="K27">
            <v>0</v>
          </cell>
        </row>
        <row r="28">
          <cell r="B28" t="str">
            <v>EBITDA/Total Interest</v>
          </cell>
          <cell r="D28">
            <v>0</v>
          </cell>
          <cell r="E28">
            <v>0</v>
          </cell>
          <cell r="F28">
            <v>0</v>
          </cell>
          <cell r="G28">
            <v>0</v>
          </cell>
          <cell r="I28">
            <v>0</v>
          </cell>
          <cell r="J28">
            <v>0</v>
          </cell>
          <cell r="K28">
            <v>0</v>
          </cell>
        </row>
        <row r="29">
          <cell r="B29" t="str">
            <v>(EBITDA-CAPEX)/Total Interest</v>
          </cell>
          <cell r="D29">
            <v>0</v>
          </cell>
          <cell r="E29">
            <v>0</v>
          </cell>
          <cell r="F29">
            <v>0</v>
          </cell>
          <cell r="G29">
            <v>0</v>
          </cell>
          <cell r="I29">
            <v>0</v>
          </cell>
          <cell r="J29">
            <v>0</v>
          </cell>
          <cell r="K29">
            <v>0</v>
          </cell>
        </row>
        <row r="30">
          <cell r="B30" t="str">
            <v>EBIT/Total Interest</v>
          </cell>
          <cell r="D30">
            <v>0</v>
          </cell>
          <cell r="E30">
            <v>0</v>
          </cell>
          <cell r="F30">
            <v>0</v>
          </cell>
          <cell r="G30">
            <v>0</v>
          </cell>
          <cell r="I30">
            <v>0</v>
          </cell>
          <cell r="J30">
            <v>0</v>
          </cell>
          <cell r="K30">
            <v>0</v>
          </cell>
        </row>
      </sheetData>
      <sheetData sheetId="16"/>
      <sheetData sheetId="17"/>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b"/>
      <sheetName val="eff"/>
      <sheetName val="ptd"/>
      <sheetName val="bldg"/>
      <sheetName val="pres"/>
      <sheetName val="dt"/>
      <sheetName val="Module1"/>
      <sheetName val="VTP"/>
    </sheetNames>
    <sheetDataSet>
      <sheetData sheetId="0"/>
      <sheetData sheetId="1" refreshError="1"/>
      <sheetData sheetId="2" refreshError="1"/>
      <sheetData sheetId="3" refreshError="1"/>
      <sheetData sheetId="4" refreshError="1"/>
      <sheetData sheetId="5" refreshError="1"/>
      <sheetData sheetId="6" refreshError="1"/>
      <sheetData sheetId="7"/>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ibutor Index"/>
      <sheetName val="Covered Companies"/>
      <sheetName val="Covering Contributors"/>
      <sheetName val="Financials"/>
    </sheetNames>
    <sheetDataSet>
      <sheetData sheetId="0"/>
      <sheetData sheetId="1">
        <row r="9">
          <cell r="B9" t="str">
            <v>2U, Inc.</v>
          </cell>
          <cell r="C9" t="str">
            <v>NasdaqGS:TWOU</v>
          </cell>
          <cell r="D9" t="str">
            <v>IQ60414516</v>
          </cell>
          <cell r="E9" t="str">
            <v>Benjamin, Andre</v>
          </cell>
        </row>
        <row r="10">
          <cell r="B10" t="str">
            <v>3D Systems Corporation</v>
          </cell>
          <cell r="C10" t="str">
            <v>NYSE:DDD</v>
          </cell>
          <cell r="D10" t="str">
            <v>IQ308402</v>
          </cell>
          <cell r="E10" t="str">
            <v>Eisner, Samuel H.</v>
          </cell>
        </row>
        <row r="11">
          <cell r="B11" t="str">
            <v>3M Company</v>
          </cell>
          <cell r="C11" t="str">
            <v>NYSE:MMM</v>
          </cell>
          <cell r="D11" t="str">
            <v>IQ289194</v>
          </cell>
          <cell r="E11" t="str">
            <v>Ritchie, Joseph Alfred</v>
          </cell>
        </row>
        <row r="12">
          <cell r="B12" t="str">
            <v>58.com Inc.</v>
          </cell>
          <cell r="C12" t="str">
            <v>NYSE:WUBA</v>
          </cell>
          <cell r="D12" t="str">
            <v>IQ33018689</v>
          </cell>
          <cell r="E12" t="str">
            <v>Mubayi, Piyush</v>
          </cell>
        </row>
        <row r="13">
          <cell r="B13" t="str">
            <v>A.P. Møller - Mærsk A/S</v>
          </cell>
          <cell r="C13" t="str">
            <v>CPSE:MAERSK B</v>
          </cell>
          <cell r="D13" t="str">
            <v>IQ875418</v>
          </cell>
          <cell r="E13" t="str">
            <v>Creuset, Patrick</v>
          </cell>
        </row>
        <row r="14">
          <cell r="B14" t="str">
            <v>A2A S.p.A.</v>
          </cell>
          <cell r="C14" t="str">
            <v>BIT:A2A</v>
          </cell>
          <cell r="D14" t="str">
            <v>IQ883534</v>
          </cell>
          <cell r="E14" t="str">
            <v>Wilkens, Deborah</v>
          </cell>
        </row>
        <row r="15">
          <cell r="B15" t="str">
            <v>AA plc</v>
          </cell>
          <cell r="C15" t="str">
            <v>LSE:AA.</v>
          </cell>
          <cell r="D15" t="str">
            <v>IQ266763225</v>
          </cell>
          <cell r="E15" t="str">
            <v>Pollard, Monique</v>
          </cell>
        </row>
        <row r="16">
          <cell r="B16" t="str">
            <v>AAC Technologies Holdings Inc.</v>
          </cell>
          <cell r="C16" t="str">
            <v>SEHK:2018</v>
          </cell>
          <cell r="D16" t="str">
            <v>IQ23246399</v>
          </cell>
          <cell r="E16" t="str">
            <v>Chen, Wei</v>
          </cell>
        </row>
        <row r="17">
          <cell r="B17" t="str">
            <v>Aalberts Industries NV</v>
          </cell>
          <cell r="C17" t="str">
            <v>ENXTAM:AALB</v>
          </cell>
          <cell r="D17" t="str">
            <v>IQ881736</v>
          </cell>
          <cell r="E17" t="str">
            <v>Wyman, Will</v>
          </cell>
        </row>
        <row r="18">
          <cell r="B18" t="str">
            <v>AB SKF</v>
          </cell>
          <cell r="C18" t="str">
            <v>OM:SKF B</v>
          </cell>
          <cell r="D18" t="str">
            <v>IQ248270</v>
          </cell>
          <cell r="E18" t="str">
            <v>Costa, Daniela</v>
          </cell>
        </row>
        <row r="19">
          <cell r="B19" t="str">
            <v>AB Volvo</v>
          </cell>
          <cell r="C19" t="str">
            <v>OM:VOLV B</v>
          </cell>
          <cell r="D19" t="str">
            <v>IQ312375</v>
          </cell>
          <cell r="E19" t="str">
            <v>Kurian, Ashik</v>
          </cell>
        </row>
        <row r="20">
          <cell r="B20" t="str">
            <v>ABB Ltd.</v>
          </cell>
          <cell r="C20" t="str">
            <v>SWX:ABBN</v>
          </cell>
          <cell r="D20" t="str">
            <v>IQ18527</v>
          </cell>
          <cell r="E20" t="str">
            <v>Costa, Daniela</v>
          </cell>
        </row>
        <row r="21">
          <cell r="B21" t="str">
            <v>Abbott Laboratories</v>
          </cell>
          <cell r="C21" t="str">
            <v>NYSE:ABT</v>
          </cell>
          <cell r="D21" t="str">
            <v>IQ247483</v>
          </cell>
          <cell r="E21" t="str">
            <v>Roman, David H.</v>
          </cell>
        </row>
        <row r="22">
          <cell r="B22" t="str">
            <v>AbbVie Inc.</v>
          </cell>
          <cell r="C22" t="str">
            <v>NYSE:ABBV</v>
          </cell>
          <cell r="D22" t="str">
            <v>IQ141885706</v>
          </cell>
          <cell r="E22" t="str">
            <v>Rubin, Jami</v>
          </cell>
        </row>
        <row r="23">
          <cell r="B23" t="str">
            <v>ABC-Mart, Inc.</v>
          </cell>
          <cell r="C23" t="str">
            <v>TSE:2670</v>
          </cell>
          <cell r="D23" t="str">
            <v>IQ5685872</v>
          </cell>
          <cell r="E23" t="str">
            <v>Kawano, Sho</v>
          </cell>
        </row>
        <row r="24">
          <cell r="B24" t="str">
            <v>Abdullah Al-Othaim Markets Company</v>
          </cell>
          <cell r="C24" t="str">
            <v>SASE:4001</v>
          </cell>
          <cell r="D24" t="str">
            <v>IQ46695146</v>
          </cell>
          <cell r="E24" t="str">
            <v>(Analyst Name Not Reported)</v>
          </cell>
        </row>
        <row r="25">
          <cell r="B25" t="str">
            <v>Abercrombie &amp; Fitch Co.</v>
          </cell>
          <cell r="C25" t="str">
            <v>NYSE:ANF</v>
          </cell>
          <cell r="D25" t="str">
            <v>IQ353867</v>
          </cell>
          <cell r="E25" t="str">
            <v xml:space="preserve">Drucker Mann, Lindsay </v>
          </cell>
        </row>
        <row r="26">
          <cell r="B26" t="str">
            <v>Aberdeen Asset Management PLC</v>
          </cell>
          <cell r="C26" t="str">
            <v>LSE:ADN</v>
          </cell>
          <cell r="D26" t="str">
            <v>IQ137703</v>
          </cell>
          <cell r="E26" t="str">
            <v>Turner, Chris M.</v>
          </cell>
        </row>
        <row r="27">
          <cell r="B27" t="str">
            <v>Abu Dhabi Commercial Bank P.J.S.C.</v>
          </cell>
          <cell r="C27" t="str">
            <v>ADX:ADCB</v>
          </cell>
          <cell r="D27" t="str">
            <v>IQ9283851</v>
          </cell>
          <cell r="E27" t="str">
            <v>Mohsin, Waleed Malik</v>
          </cell>
        </row>
        <row r="28">
          <cell r="B28" t="str">
            <v>Acacia Mining plc</v>
          </cell>
          <cell r="C28" t="str">
            <v>LSE:ACA</v>
          </cell>
          <cell r="D28" t="str">
            <v>IQ98366417</v>
          </cell>
          <cell r="E28" t="str">
            <v>Chekunaeva, Yulia</v>
          </cell>
        </row>
        <row r="29">
          <cell r="B29" t="str">
            <v>ACC Limited</v>
          </cell>
          <cell r="C29" t="str">
            <v>NSEI:ACC</v>
          </cell>
          <cell r="D29" t="str">
            <v>IQ873802</v>
          </cell>
          <cell r="E29" t="str">
            <v>Gupta, Navin Kumar</v>
          </cell>
        </row>
        <row r="30">
          <cell r="B30" t="str">
            <v>Accelink Technologies Co., Ltd.</v>
          </cell>
          <cell r="C30" t="str">
            <v>SZSE:002281</v>
          </cell>
          <cell r="D30" t="str">
            <v>IQ33391541</v>
          </cell>
          <cell r="E30" t="str">
            <v>(Analyst Name Not Reported)</v>
          </cell>
        </row>
        <row r="31">
          <cell r="B31" t="str">
            <v>Accenture plc</v>
          </cell>
          <cell r="C31" t="str">
            <v>NYSE:ACN</v>
          </cell>
          <cell r="D31" t="str">
            <v>IQ972190</v>
          </cell>
          <cell r="E31" t="str">
            <v>Schneider, James</v>
          </cell>
        </row>
        <row r="32">
          <cell r="B32" t="str">
            <v>Access Midstream Partners, L.P.</v>
          </cell>
          <cell r="C32">
            <v>0</v>
          </cell>
          <cell r="D32" t="str">
            <v>IQ69189070</v>
          </cell>
          <cell r="E32" t="str">
            <v>Holder, Jerren</v>
          </cell>
        </row>
        <row r="33">
          <cell r="B33" t="str">
            <v>Acciona, S.A.</v>
          </cell>
          <cell r="C33" t="str">
            <v>CATS:ANA</v>
          </cell>
          <cell r="D33" t="str">
            <v>IQ876153</v>
          </cell>
          <cell r="E33" t="str">
            <v>Losa, Manuel</v>
          </cell>
        </row>
      </sheetData>
      <sheetData sheetId="2">
        <row r="7">
          <cell r="AE7" t="str">
            <v>(Capability Needed)</v>
          </cell>
          <cell r="AF7" t="str">
            <v>(Capability Needed)</v>
          </cell>
        </row>
      </sheetData>
      <sheetData sheetId="3">
        <row r="7">
          <cell r="CZ7" t="str">
            <v>(Capability Needed)</v>
          </cell>
        </row>
        <row r="8">
          <cell r="CZ8" t="str">
            <v>(Capability Needed)</v>
          </cell>
        </row>
        <row r="9">
          <cell r="CZ9" t="str">
            <v>(Capability Needed)</v>
          </cell>
        </row>
        <row r="10">
          <cell r="CZ10" t="str">
            <v>(Capability Needed)</v>
          </cell>
        </row>
        <row r="11">
          <cell r="CZ11" t="str">
            <v>(Capability Needed)</v>
          </cell>
        </row>
        <row r="12">
          <cell r="CZ12" t="str">
            <v>(Capability Needed)</v>
          </cell>
        </row>
        <row r="13">
          <cell r="CZ13" t="str">
            <v>(Capability Needed)</v>
          </cell>
        </row>
        <row r="14">
          <cell r="CZ14" t="str">
            <v>(Capability Needed)</v>
          </cell>
        </row>
        <row r="15">
          <cell r="CZ15" t="str">
            <v>(Capability Needed)</v>
          </cell>
        </row>
        <row r="16">
          <cell r="CZ16" t="str">
            <v>(Capability Needed)</v>
          </cell>
        </row>
        <row r="17">
          <cell r="CZ17" t="str">
            <v>(Capability Needed)</v>
          </cell>
        </row>
        <row r="18">
          <cell r="CZ18" t="str">
            <v>(Capability Needed)</v>
          </cell>
        </row>
        <row r="19">
          <cell r="CZ19" t="str">
            <v>(Capability Needed)</v>
          </cell>
        </row>
        <row r="20">
          <cell r="CZ20" t="str">
            <v>(Capability Needed)</v>
          </cell>
        </row>
        <row r="21">
          <cell r="CZ21" t="str">
            <v>(Capability Needed)</v>
          </cell>
        </row>
        <row r="22">
          <cell r="CZ22" t="str">
            <v>(Capability Needed)</v>
          </cell>
        </row>
        <row r="23">
          <cell r="CZ23" t="str">
            <v>(Capability Needed)</v>
          </cell>
        </row>
        <row r="24">
          <cell r="CZ24" t="str">
            <v>(Capability Needed)</v>
          </cell>
        </row>
        <row r="25">
          <cell r="CZ25" t="str">
            <v>(Capability Needed)</v>
          </cell>
        </row>
        <row r="26">
          <cell r="CZ26" t="str">
            <v>(Capability Needed)</v>
          </cell>
        </row>
        <row r="27">
          <cell r="CZ27" t="str">
            <v>(Capability Needed)</v>
          </cell>
        </row>
        <row r="28">
          <cell r="CZ28" t="str">
            <v>(Capability Needed)</v>
          </cell>
        </row>
        <row r="29">
          <cell r="CZ29" t="str">
            <v>(Capability Needed)</v>
          </cell>
        </row>
        <row r="30">
          <cell r="CZ30" t="str">
            <v>(Capability Needed)</v>
          </cell>
        </row>
        <row r="31">
          <cell r="CZ31" t="str">
            <v>(Capability Needed)</v>
          </cell>
        </row>
        <row r="32">
          <cell r="CZ32" t="str">
            <v>(Capability Needed)</v>
          </cell>
        </row>
        <row r="33">
          <cell r="CZ33" t="str">
            <v>(Capability Needed)</v>
          </cell>
        </row>
        <row r="34">
          <cell r="CZ34" t="str">
            <v>(Capability Needed)</v>
          </cell>
        </row>
        <row r="35">
          <cell r="CZ35" t="str">
            <v>(Capability Needed)</v>
          </cell>
        </row>
        <row r="36">
          <cell r="CZ36" t="str">
            <v>(Capability Needed)</v>
          </cell>
        </row>
        <row r="37">
          <cell r="CZ37" t="str">
            <v>(Capability Needed)</v>
          </cell>
        </row>
        <row r="38">
          <cell r="CZ38" t="str">
            <v>(Capability Needed)</v>
          </cell>
        </row>
        <row r="39">
          <cell r="CZ39" t="str">
            <v>(Capability Needed)</v>
          </cell>
        </row>
        <row r="40">
          <cell r="CZ40" t="str">
            <v>(Capability Needed)</v>
          </cell>
        </row>
        <row r="41">
          <cell r="CZ41" t="str">
            <v>(Capability Needed)</v>
          </cell>
        </row>
        <row r="42">
          <cell r="CZ42" t="str">
            <v>(Capability Needed)</v>
          </cell>
        </row>
        <row r="43">
          <cell r="CZ43" t="str">
            <v>(Capability Needed)</v>
          </cell>
        </row>
        <row r="44">
          <cell r="CZ44" t="str">
            <v>(Capability Needed)</v>
          </cell>
        </row>
        <row r="45">
          <cell r="CZ45" t="str">
            <v>(Capability Needed)</v>
          </cell>
        </row>
        <row r="46">
          <cell r="CZ46" t="str">
            <v>(Capability Needed)</v>
          </cell>
        </row>
        <row r="47">
          <cell r="CZ47" t="str">
            <v>(Capability Needed)</v>
          </cell>
        </row>
        <row r="48">
          <cell r="CZ48" t="str">
            <v>(Capability Needed)</v>
          </cell>
        </row>
        <row r="49">
          <cell r="CZ49" t="str">
            <v>(Capability Needed)</v>
          </cell>
        </row>
        <row r="50">
          <cell r="CZ50" t="str">
            <v>(Capability Needed)</v>
          </cell>
        </row>
        <row r="51">
          <cell r="CZ51" t="str">
            <v>(Capability Needed)</v>
          </cell>
        </row>
        <row r="52">
          <cell r="CZ52" t="str">
            <v>(Capability Needed)</v>
          </cell>
        </row>
        <row r="53">
          <cell r="CZ53" t="str">
            <v>(Capability Needed)</v>
          </cell>
        </row>
        <row r="54">
          <cell r="CZ54" t="str">
            <v>(Capability Needed)</v>
          </cell>
        </row>
        <row r="55">
          <cell r="CZ55" t="str">
            <v>(Capability Needed)</v>
          </cell>
        </row>
        <row r="56">
          <cell r="CZ56" t="str">
            <v>(Capability Needed)</v>
          </cell>
        </row>
        <row r="57">
          <cell r="CZ57" t="str">
            <v>(Capability Needed)</v>
          </cell>
        </row>
        <row r="58">
          <cell r="CZ58" t="str">
            <v>(Capability Needed)</v>
          </cell>
        </row>
        <row r="59">
          <cell r="CZ59" t="str">
            <v>(Capability Needed)</v>
          </cell>
        </row>
        <row r="60">
          <cell r="CZ60" t="str">
            <v>(Capability Needed)</v>
          </cell>
        </row>
        <row r="61">
          <cell r="CZ61" t="str">
            <v>(Capability Needed)</v>
          </cell>
        </row>
        <row r="62">
          <cell r="CZ62" t="str">
            <v>(Capability Needed)</v>
          </cell>
        </row>
        <row r="63">
          <cell r="CZ63" t="str">
            <v>(Capability Needed)</v>
          </cell>
        </row>
        <row r="64">
          <cell r="CZ64" t="str">
            <v>(Capability Needed)</v>
          </cell>
        </row>
        <row r="65">
          <cell r="CZ65" t="str">
            <v>(Capability Needed)</v>
          </cell>
        </row>
        <row r="66">
          <cell r="CZ66" t="str">
            <v>(Capability Needed)</v>
          </cell>
        </row>
        <row r="67">
          <cell r="CZ67" t="str">
            <v>(Capability Needed)</v>
          </cell>
        </row>
        <row r="68">
          <cell r="CZ68" t="str">
            <v>(Capability Needed)</v>
          </cell>
        </row>
        <row r="69">
          <cell r="CZ69" t="str">
            <v>(Capability Needed)</v>
          </cell>
        </row>
        <row r="70">
          <cell r="CZ70" t="str">
            <v>(Capability Needed)</v>
          </cell>
        </row>
        <row r="71">
          <cell r="CZ71" t="str">
            <v>(Capability Needed)</v>
          </cell>
        </row>
        <row r="72">
          <cell r="CZ72" t="str">
            <v>(Capability Needed)</v>
          </cell>
        </row>
        <row r="73">
          <cell r="CZ73" t="str">
            <v>(Capability Needed)</v>
          </cell>
        </row>
        <row r="74">
          <cell r="CZ74" t="str">
            <v>(Capability Needed)</v>
          </cell>
        </row>
        <row r="75">
          <cell r="CZ75" t="str">
            <v>(Capability Needed)</v>
          </cell>
        </row>
        <row r="76">
          <cell r="CZ76" t="str">
            <v>(Capability Needed)</v>
          </cell>
        </row>
        <row r="77">
          <cell r="CZ77" t="str">
            <v>(Capability Needed)</v>
          </cell>
        </row>
        <row r="78">
          <cell r="CZ78" t="str">
            <v>(Capability Needed)</v>
          </cell>
        </row>
        <row r="79">
          <cell r="CZ79" t="str">
            <v>(Capability Needed)</v>
          </cell>
        </row>
        <row r="80">
          <cell r="CZ80" t="str">
            <v>(Capability Needed)</v>
          </cell>
        </row>
        <row r="81">
          <cell r="CZ81" t="str">
            <v>(Capability Needed)</v>
          </cell>
        </row>
        <row r="82">
          <cell r="CZ82" t="str">
            <v>(Capability Needed)</v>
          </cell>
        </row>
        <row r="83">
          <cell r="CZ83" t="str">
            <v>(Capability Needed)</v>
          </cell>
        </row>
        <row r="84">
          <cell r="CZ84" t="str">
            <v>(Capability Needed)</v>
          </cell>
        </row>
        <row r="85">
          <cell r="CZ85" t="str">
            <v>(Capability Needed)</v>
          </cell>
        </row>
        <row r="86">
          <cell r="CZ86" t="str">
            <v>(Capability Needed)</v>
          </cell>
        </row>
        <row r="87">
          <cell r="CZ87" t="str">
            <v>(Capability Needed)</v>
          </cell>
        </row>
        <row r="88">
          <cell r="CZ88" t="str">
            <v>(Capability Needed)</v>
          </cell>
        </row>
        <row r="89">
          <cell r="CZ89" t="str">
            <v>(Capability Needed)</v>
          </cell>
        </row>
        <row r="90">
          <cell r="CZ90" t="str">
            <v>(Capability Needed)</v>
          </cell>
        </row>
        <row r="91">
          <cell r="CZ91" t="str">
            <v>(Capability Needed)</v>
          </cell>
        </row>
        <row r="92">
          <cell r="CZ92" t="str">
            <v>(Capability Needed)</v>
          </cell>
        </row>
        <row r="93">
          <cell r="CZ93" t="str">
            <v>(Capability Needed)</v>
          </cell>
        </row>
        <row r="94">
          <cell r="CZ94" t="str">
            <v>(Capability Needed)</v>
          </cell>
        </row>
        <row r="95">
          <cell r="CZ95" t="str">
            <v>(Capability Needed)</v>
          </cell>
        </row>
        <row r="96">
          <cell r="CZ96" t="str">
            <v>(Capability Needed)</v>
          </cell>
        </row>
        <row r="97">
          <cell r="CZ97" t="str">
            <v>(Capability Needed)</v>
          </cell>
        </row>
        <row r="98">
          <cell r="CZ98" t="str">
            <v>(Capability Needed)</v>
          </cell>
        </row>
        <row r="99">
          <cell r="CZ99" t="str">
            <v>(Capability Needed)</v>
          </cell>
        </row>
        <row r="100">
          <cell r="CZ100" t="str">
            <v>(Capability Needed)</v>
          </cell>
        </row>
        <row r="101">
          <cell r="CZ101" t="str">
            <v>(Capability Needed)</v>
          </cell>
        </row>
        <row r="102">
          <cell r="CZ102" t="str">
            <v>(Capability Needed)</v>
          </cell>
        </row>
        <row r="103">
          <cell r="CZ103" t="str">
            <v>(Capability Needed)</v>
          </cell>
        </row>
        <row r="104">
          <cell r="CZ104" t="str">
            <v>(Capability Needed)</v>
          </cell>
        </row>
        <row r="105">
          <cell r="CZ105" t="str">
            <v>(Capability Needed)</v>
          </cell>
        </row>
        <row r="106">
          <cell r="CZ106" t="str">
            <v>(Capability Needed)</v>
          </cell>
        </row>
        <row r="107">
          <cell r="CZ107" t="str">
            <v>(Capability Needed)</v>
          </cell>
        </row>
        <row r="108">
          <cell r="CZ108" t="str">
            <v>(Capability Needed)</v>
          </cell>
        </row>
        <row r="109">
          <cell r="CZ109" t="str">
            <v>(Capability Needed)</v>
          </cell>
        </row>
        <row r="110">
          <cell r="CZ110" t="str">
            <v>(Capability Needed)</v>
          </cell>
        </row>
        <row r="111">
          <cell r="CZ111" t="str">
            <v>(Capability Needed)</v>
          </cell>
        </row>
        <row r="112">
          <cell r="CZ112" t="str">
            <v>(Capability Needed)</v>
          </cell>
        </row>
        <row r="113">
          <cell r="CZ113" t="str">
            <v>(Capability Needed)</v>
          </cell>
        </row>
        <row r="114">
          <cell r="CZ114" t="str">
            <v>(Capability Needed)</v>
          </cell>
        </row>
        <row r="115">
          <cell r="CZ115" t="str">
            <v>(Capability Needed)</v>
          </cell>
        </row>
        <row r="116">
          <cell r="CZ116" t="str">
            <v>(Capability Needed)</v>
          </cell>
        </row>
        <row r="117">
          <cell r="CZ117" t="str">
            <v>(Capability Needed)</v>
          </cell>
        </row>
        <row r="118">
          <cell r="CZ118" t="str">
            <v>(Capability Needed)</v>
          </cell>
        </row>
        <row r="119">
          <cell r="CZ119" t="str">
            <v>(Capability Needed)</v>
          </cell>
        </row>
        <row r="120">
          <cell r="CZ120" t="str">
            <v>(Capability Needed)</v>
          </cell>
        </row>
        <row r="121">
          <cell r="CZ121" t="str">
            <v>(Capability Needed)</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TITLES"/>
      <sheetName val="FLASH"/>
      <sheetName val="EFR "/>
      <sheetName val="PROFIT-PERF"/>
      <sheetName val="PVA"/>
      <sheetName val="BS"/>
      <sheetName val="C-FLOW"/>
      <sheetName val="CASHFLOW"/>
      <sheetName val="ASSET-WK"/>
      <sheetName val="ASSET-UT"/>
      <sheetName val="RECEIVABLES"/>
      <sheetName val="INVENTORY"/>
      <sheetName val="DISTRICT PRO"/>
      <sheetName val="OVERHEAD"/>
      <sheetName val="PERF"/>
      <sheetName val="EXP"/>
      <sheetName val="OHVAR"/>
      <sheetName val="OT"/>
      <sheetName val="FACTORY"/>
      <sheetName val="PRODN"/>
      <sheetName val="MANPOWER"/>
      <sheetName val="AFE"/>
      <sheetName val="VAR"/>
      <sheetName val="2002"/>
      <sheetName val="OH-SUM"/>
      <sheetName val="BAW(D)"/>
      <sheetName val="2005"/>
      <sheetName val="CONTROL"/>
      <sheetName val="adp-budget"/>
      <sheetName val="JAN"/>
      <sheetName val="Sheet1"/>
      <sheetName val="B&amp;S31-03-04"/>
      <sheetName val="Cover"/>
      <sheetName val="OPR-OCT"/>
      <sheetName val="Links"/>
      <sheetName val="PROD GRAPH"/>
      <sheetName val="#REF"/>
      <sheetName val="Kontensalden"/>
      <sheetName val="form26"/>
      <sheetName val="CON"/>
      <sheetName val="90-120"/>
      <sheetName val="90_120"/>
      <sheetName val="FINSUM"/>
      <sheetName val="11-INV"/>
      <sheetName val="4-PVA2"/>
      <sheetName val="3-PVA"/>
      <sheetName val="KHSX"/>
      <sheetName val="Comp equip"/>
      <sheetName val="Mach &amp; equip"/>
      <sheetName val="Building"/>
      <sheetName val="FFE"/>
      <sheetName val="MV"/>
      <sheetName val="Freezers"/>
      <sheetName val="Power &amp; Fuel (S)"/>
      <sheetName val="DEP99"/>
      <sheetName val="Data"/>
      <sheetName val="Lead"/>
      <sheetName val="15121005"/>
      <sheetName val="15211005"/>
      <sheetName val="EFR_"/>
      <sheetName val="DISTRICT_PRO"/>
      <sheetName val="Chiet tinh"/>
      <sheetName val="SALES-VAL"/>
      <sheetName val="C &amp; G RHS"/>
      <sheetName val="19-PERF"/>
      <sheetName val="Q2 YTD OG Sales Analysis"/>
      <sheetName val="data 3A|6A"/>
      <sheetName val="PointNo.5"/>
      <sheetName val="BS JUL"/>
      <sheetName val="Assumptions"/>
      <sheetName val="Masters"/>
      <sheetName val="contact_history_table"/>
      <sheetName val="TB_9_01"/>
      <sheetName val="RPK TB"/>
      <sheetName val="Stock"/>
      <sheetName val="TEL LINE INCENTIVES"/>
      <sheetName val="Sheet4"/>
      <sheetName val="Campus wise summary"/>
      <sheetName val="MODEL"/>
      <sheetName val="Basic_Information"/>
      <sheetName val="Assmp"/>
      <sheetName val="Maint Def Rev 03_04"/>
      <sheetName val="New_Growth Def Rev 03_04"/>
      <sheetName val="Perpetual Def Rev 03_04"/>
      <sheetName val="Renewal Def Rev 03_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損益分岐点"/>
      <sheetName val="laroux"/>
      <sheetName val="経常利益"/>
      <sheetName val="工場別損益"/>
      <sheetName val="差異分析"/>
      <sheetName val="Sheet1"/>
      <sheetName val="損益概要"/>
      <sheetName val="損益計算書"/>
      <sheetName val="合理化"/>
      <sheetName val="要員"/>
      <sheetName val="AC日程"/>
      <sheetName val="detail"/>
      <sheetName val="実績05-T"/>
      <sheetName val="mnsht"/>
      <sheetName val="manpwr"/>
      <sheetName val="pnl"/>
      <sheetName val="pnl dtl"/>
      <sheetName val="投資計画"/>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2)"/>
      <sheetName val="Sheet3 _2_"/>
      <sheetName val="DEPRE"/>
      <sheetName val="Set"/>
      <sheetName val="Income Statements"/>
      <sheetName val="Main Sheet (MTD)"/>
      <sheetName val="Consl Daily Report"/>
      <sheetName val="Calculation (2)"/>
      <sheetName val="QoQ Forecast"/>
      <sheetName val="Acc_10_5"/>
      <sheetName val="Introduction"/>
      <sheetName val="IDC macro"/>
      <sheetName val="SALE"/>
      <sheetName val="sheet6"/>
      <sheetName val="Analysis"/>
      <sheetName val="Sheet2"/>
      <sheetName val="van khuon"/>
      <sheetName val="Names"/>
      <sheetName val="BBEuros"/>
      <sheetName val="InvoiceList"/>
      <sheetName val="Income &amp; Occupancy Customer"/>
      <sheetName val="Summary"/>
      <sheetName val="노무비"/>
      <sheetName val="Aladdin Macro1"/>
      <sheetName val="BalSht"/>
      <sheetName val="Acc_10.5"/>
      <sheetName val="Global Assm."/>
      <sheetName val="Sheet3_(2)"/>
      <sheetName val="Sheet3__2_"/>
      <sheetName val="ABP inputs"/>
      <sheetName val="Synergy Sales Budget"/>
      <sheetName val="Project Budget Worksheet"/>
      <sheetName val="JCF"/>
      <sheetName val="Multiple output"/>
      <sheetName val="유통망계획"/>
      <sheetName val="Builtup Area"/>
      <sheetName val="Headings"/>
      <sheetName val="RCC,Ret. Wall"/>
      <sheetName val="BOQ T4B"/>
      <sheetName val="F1a-Pile"/>
      <sheetName val="CV"/>
      <sheetName val="ES(Kor)"/>
      <sheetName val="INDIGINEOUS ITEMS "/>
      <sheetName val="fco"/>
      <sheetName val="Formulas"/>
      <sheetName val="Material "/>
      <sheetName val="Labour &amp; Plant"/>
      <sheetName val="Lead"/>
      <sheetName val="Main-Material"/>
      <sheetName val="Sheet1"/>
      <sheetName val="Portfolio Summary"/>
      <sheetName val="compu"/>
      <sheetName val="Current Bill MB ref"/>
      <sheetName val="Meas.-Hotel Part"/>
      <sheetName val="Approved MTD Proj #'s"/>
      <sheetName val="PLAN_FEB97"/>
      <sheetName val="Fin Sum"/>
      <sheetName val="Company"/>
      <sheetName val="IMPORT T12"/>
      <sheetName val="SCH-E-1"/>
      <sheetName val="Inputs"/>
      <sheetName val="BIPR"/>
      <sheetName val="BPCA"/>
      <sheetName val="BBRS"/>
      <sheetName val="KPM DT"/>
      <sheetName val="Assumptions"/>
      <sheetName val="EBITDA"/>
      <sheetName val="Income_Statements"/>
      <sheetName val="QoQ_Forecast"/>
      <sheetName val="Depreciation"/>
      <sheetName val="Summary Excise"/>
      <sheetName val="BS"/>
      <sheetName val="Other BS Sch 5-9"/>
      <sheetName val="Excess Calc"/>
      <sheetName val="Grouping Master"/>
      <sheetName val="GBW"/>
      <sheetName val="Design"/>
      <sheetName val="BOQ"/>
      <sheetName val=" B3"/>
      <sheetName val=" B1"/>
      <sheetName val="beam-reinft-IIInd floor"/>
      <sheetName val="MN T.B."/>
      <sheetName val="CFForecast detail"/>
      <sheetName val="Site Dev BOQ"/>
      <sheetName val="Break up Sheet"/>
      <sheetName val="TIll_Q_sal"/>
      <sheetName val="tiller"/>
      <sheetName val="Load Details-220kV"/>
      <sheetName val="CapitalOutlay"/>
      <sheetName val="Assum"/>
      <sheetName val="Block A - BOQ"/>
      <sheetName val="March Analysts"/>
      <sheetName val="download"/>
      <sheetName val="170810-lease tax"/>
      <sheetName val="new_data"/>
      <sheetName val="earnmodl"/>
      <sheetName val="Dom Cell (IS)"/>
      <sheetName val="Occ"/>
      <sheetName val="Demand"/>
      <sheetName val="Ref"/>
      <sheetName val="Input"/>
      <sheetName val="Preside"/>
      <sheetName val="balance sheet"/>
      <sheetName val="P &amp; L"/>
      <sheetName val="strand"/>
      <sheetName val="Rollup Summary"/>
      <sheetName val="Vind-BtB"/>
      <sheetName val="ABP_inputs"/>
      <sheetName val="Synergy_Sales_Budget"/>
      <sheetName val="Project_Budget_Worksheet"/>
      <sheetName val="Income_&amp;_Occupancy_Customer"/>
      <sheetName val="RCC,Ret__Wall"/>
      <sheetName val="Calculation_(2)"/>
      <sheetName val="Multiple_output"/>
      <sheetName val="Builtup_Area"/>
      <sheetName val="BOQ_T4B"/>
      <sheetName val="INDIGINEOUS_ITEMS_"/>
      <sheetName val="Material_"/>
      <sheetName val="Labour_&amp;_Plant"/>
      <sheetName val="Approved_MTD_Proj_#'s"/>
      <sheetName val="_B3"/>
      <sheetName val="_B1"/>
      <sheetName val="beam-reinft-IIInd_floor"/>
      <sheetName val="Aladdin_Macro1"/>
      <sheetName val="Global_Assm_"/>
      <sheetName val="MN_T_B_"/>
      <sheetName val="CFForecast_detail"/>
      <sheetName val="Site_Dev_BOQ"/>
      <sheetName val="Break_up_Sheet"/>
      <sheetName val="Load_Details-220kV"/>
      <sheetName val="Block_A_-_BOQ"/>
      <sheetName val="Sheet3_(2)1"/>
      <sheetName val="ABP_inputs1"/>
      <sheetName val="Synergy_Sales_Budget1"/>
      <sheetName val="Project_Budget_Worksheet1"/>
      <sheetName val="QoQ_Forecast1"/>
      <sheetName val="Income_Statements1"/>
      <sheetName val="Sheet3__2_1"/>
      <sheetName val="Income_&amp;_Occupancy_Customer1"/>
      <sheetName val="RCC,Ret__Wall1"/>
      <sheetName val="Calculation_(2)1"/>
      <sheetName val="Multiple_output1"/>
      <sheetName val="Builtup_Area1"/>
      <sheetName val="BOQ_T4B1"/>
      <sheetName val="INDIGINEOUS_ITEMS_1"/>
      <sheetName val="Material_1"/>
      <sheetName val="Labour_&amp;_Plant1"/>
      <sheetName val="Approved_MTD_Proj_#'s1"/>
      <sheetName val="_B31"/>
      <sheetName val="_B11"/>
      <sheetName val="beam-reinft-IIInd_floor1"/>
      <sheetName val="Aladdin_Macro11"/>
      <sheetName val="Acc_10_51"/>
      <sheetName val="Global_Assm_1"/>
      <sheetName val="MN_T_B_1"/>
      <sheetName val="CFForecast_detail1"/>
      <sheetName val="Site_Dev_BOQ1"/>
      <sheetName val="Break_up_Sheet1"/>
      <sheetName val="Load_Details-220kV1"/>
      <sheetName val="Block_A_-_BOQ1"/>
      <sheetName val="Sheet3_(2)2"/>
      <sheetName val="ABP_inputs2"/>
      <sheetName val="Synergy_Sales_Budget2"/>
      <sheetName val="Project_Budget_Worksheet2"/>
      <sheetName val="QoQ_Forecast2"/>
      <sheetName val="Income_Statements2"/>
      <sheetName val="Sheet3__2_2"/>
      <sheetName val="Income_&amp;_Occupancy_Customer2"/>
      <sheetName val="RCC,Ret__Wall2"/>
      <sheetName val="Calculation_(2)2"/>
      <sheetName val="Multiple_output2"/>
      <sheetName val="Builtup_Area2"/>
      <sheetName val="BOQ_T4B2"/>
      <sheetName val="INDIGINEOUS_ITEMS_2"/>
      <sheetName val="Material_2"/>
      <sheetName val="Labour_&amp;_Plant2"/>
      <sheetName val="Approved_MTD_Proj_#'s2"/>
      <sheetName val="_B32"/>
      <sheetName val="_B12"/>
      <sheetName val="beam-reinft-IIInd_floor2"/>
      <sheetName val="Aladdin_Macro12"/>
      <sheetName val="Acc_10_52"/>
      <sheetName val="Global_Assm_2"/>
      <sheetName val="MN_T_B_2"/>
      <sheetName val="CFForecast_detail2"/>
      <sheetName val="Site_Dev_BOQ2"/>
      <sheetName val="Break_up_Sheet2"/>
      <sheetName val="Load_Details-220kV2"/>
      <sheetName val="Block_A_-_BOQ2"/>
      <sheetName val="Sheet3_(2)3"/>
      <sheetName val="ABP_inputs3"/>
      <sheetName val="Synergy_Sales_Budget3"/>
      <sheetName val="Project_Budget_Worksheet3"/>
      <sheetName val="QoQ_Forecast3"/>
      <sheetName val="Income_Statements3"/>
      <sheetName val="Sheet3__2_3"/>
      <sheetName val="Income_&amp;_Occupancy_Customer3"/>
      <sheetName val="RCC,Ret__Wall3"/>
      <sheetName val="Calculation_(2)3"/>
      <sheetName val="Multiple_output3"/>
      <sheetName val="Builtup_Area3"/>
      <sheetName val="BOQ_T4B3"/>
      <sheetName val="INDIGINEOUS_ITEMS_3"/>
      <sheetName val="Material_3"/>
      <sheetName val="Labour_&amp;_Plant3"/>
      <sheetName val="Approved_MTD_Proj_#'s3"/>
      <sheetName val="_B33"/>
      <sheetName val="_B13"/>
      <sheetName val="beam-reinft-IIInd_floor3"/>
      <sheetName val="Aladdin_Macro13"/>
      <sheetName val="Acc_10_53"/>
      <sheetName val="Global_Assm_3"/>
      <sheetName val="MN_T_B_3"/>
      <sheetName val="CFForecast_detail3"/>
      <sheetName val="Site_Dev_BOQ3"/>
      <sheetName val="Break_up_Sheet3"/>
      <sheetName val="Load_Details-220kV3"/>
      <sheetName val="Block_A_-_BOQ3"/>
      <sheetName val="Sheet3_(2)4"/>
      <sheetName val="ABP_inputs4"/>
      <sheetName val="Synergy_Sales_Budget4"/>
      <sheetName val="Project_Budget_Worksheet4"/>
      <sheetName val="QoQ_Forecast4"/>
      <sheetName val="Income_Statements4"/>
      <sheetName val="Sheet3__2_4"/>
      <sheetName val="Income_&amp;_Occupancy_Customer4"/>
      <sheetName val="RCC,Ret__Wall4"/>
      <sheetName val="Calculation_(2)4"/>
      <sheetName val="Multiple_output4"/>
      <sheetName val="Builtup_Area4"/>
      <sheetName val="BOQ_T4B4"/>
      <sheetName val="INDIGINEOUS_ITEMS_4"/>
      <sheetName val="Material_4"/>
      <sheetName val="Labour_&amp;_Plant4"/>
      <sheetName val="Approved_MTD_Proj_#'s4"/>
      <sheetName val="_B34"/>
      <sheetName val="_B14"/>
      <sheetName val="beam-reinft-IIInd_floor4"/>
      <sheetName val="Aladdin_Macro14"/>
      <sheetName val="Acc_10_54"/>
      <sheetName val="Global_Assm_4"/>
      <sheetName val="MN_T_B_4"/>
      <sheetName val="CFForecast_detail4"/>
      <sheetName val="Site_Dev_BOQ4"/>
      <sheetName val="Break_up_Sheet4"/>
      <sheetName val="Load_Details-220kV4"/>
      <sheetName val="Block_A_-_BOQ4"/>
      <sheetName val="CABLE DATA"/>
      <sheetName val="1st flr"/>
      <sheetName val="Civil Boq"/>
      <sheetName val="final abstract"/>
      <sheetName val="Rate analysis"/>
      <sheetName val="02"/>
      <sheetName val="03"/>
      <sheetName val="04"/>
      <sheetName val="01"/>
      <sheetName val="q-details"/>
      <sheetName val="Index"/>
      <sheetName val="PLGroupings"/>
      <sheetName val="Results"/>
      <sheetName val="ras"/>
      <sheetName val="Rates"/>
      <sheetName val="OpRes"/>
      <sheetName val="master"/>
      <sheetName val="03 (2)"/>
      <sheetName val="WIng F(Typical)"/>
      <sheetName val="CashFlow"/>
      <sheetName val="TB"/>
      <sheetName val="TB_FOR_MIS"/>
      <sheetName val="Area"/>
      <sheetName val="TB FOR MIS"/>
      <sheetName val="INPUT SHEET"/>
      <sheetName val="LISTS"/>
      <sheetName val="DET0900"/>
      <sheetName val="van_khuon"/>
      <sheetName val="IDC_macro"/>
      <sheetName val="IMPORT_T12"/>
      <sheetName val="KPM_DT"/>
      <sheetName val="Portfolio_Summary"/>
      <sheetName val="Current_Bill_MB_ref"/>
      <sheetName val="Meas_-Hotel_Part"/>
      <sheetName val="Fin_Sum"/>
      <sheetName val="Task"/>
      <sheetName val="M-2 Adjusted"/>
      <sheetName val="OpTrack"/>
      <sheetName val=" Acc. Sched."/>
      <sheetName val="EDS  Bestshore Migration"/>
      <sheetName val="NewCo"/>
      <sheetName val="sept-plan"/>
      <sheetName val="Pay_Sep06"/>
      <sheetName val="Gen_Ass"/>
      <sheetName val="Op_Ass"/>
      <sheetName val="Staff Costs"/>
      <sheetName val="General_Assumptions"/>
      <sheetName val="Balance Sheet "/>
      <sheetName val="Master Price List"/>
      <sheetName val="reference"/>
      <sheetName val="Main workings"/>
      <sheetName val="Factor_Sheet"/>
      <sheetName val="International"/>
      <sheetName val="Internet"/>
      <sheetName val="Macro1"/>
      <sheetName val="Licences"/>
      <sheetName val="classes"/>
      <sheetName val="IT Block"/>
      <sheetName val="Location CODE"/>
      <sheetName val="Location TYPE"/>
      <sheetName val="sub class"/>
      <sheetName val=" sub Loc "/>
      <sheetName val="LBO"/>
      <sheetName val="02022005"/>
      <sheetName val="16022005"/>
      <sheetName val="05012005"/>
      <sheetName val="19012005"/>
      <sheetName val="02032005"/>
      <sheetName val="16032005"/>
      <sheetName val="30032005"/>
      <sheetName val="Hot"/>
      <sheetName val="Mico"/>
      <sheetName val="F"/>
      <sheetName val="EXHIBIT&quot; T&quot;"/>
      <sheetName val="Turnover"/>
      <sheetName val="LBO Financials"/>
      <sheetName val="97-98"/>
      <sheetName val="MIS - kINR"/>
      <sheetName val="Sheet3_(2)5"/>
      <sheetName val="Sheet3__2_5"/>
      <sheetName val="Calculation_(2)5"/>
      <sheetName val="Multiple_output5"/>
      <sheetName val="170810-lease_tax"/>
      <sheetName val="QoQ_Forecast5"/>
      <sheetName val="Income_Statements5"/>
      <sheetName val="Income_&amp;_Occupancy_Customer5"/>
      <sheetName val="ABP_inputs5"/>
      <sheetName val="Synergy_Sales_Budget5"/>
      <sheetName val="Project_Budget_Worksheet5"/>
      <sheetName val="INDIGINEOUS_ITEMS_5"/>
      <sheetName val="Builtup_Area5"/>
      <sheetName val="RCC,Ret__Wall5"/>
      <sheetName val="BOQ_T4B5"/>
      <sheetName val="Material_5"/>
      <sheetName val="Labour_&amp;_Plant5"/>
      <sheetName val="_B35"/>
      <sheetName val="_B15"/>
      <sheetName val="CFForecast_detail5"/>
      <sheetName val="Site_Dev_BOQ5"/>
      <sheetName val="beam-reinft-IIInd_floor5"/>
      <sheetName val="Global_Assm_5"/>
      <sheetName val="Main_Sheet_(MTD)"/>
      <sheetName val="Consl_Daily_Report"/>
      <sheetName val="balance_sheet"/>
      <sheetName val="Aladdin_Macro15"/>
      <sheetName val="Acc_10_55"/>
      <sheetName val="MIS_-_kINR"/>
      <sheetName val="Break_up_Sheet5"/>
      <sheetName val="Approved_MTD_Proj_#'s5"/>
      <sheetName val="MN_T_B_5"/>
      <sheetName val="Load_Details-220kV5"/>
      <sheetName val="Block_A_-_BOQ5"/>
      <sheetName val="CABLE_DATA"/>
      <sheetName val="1st_flr"/>
      <sheetName val="final_abstract"/>
      <sheetName val="Rate_analysis"/>
      <sheetName val="Rollup_Summary"/>
      <sheetName val="Civil_Boq"/>
      <sheetName val="QoQ In Lakhs"/>
      <sheetName val="GENERAL2"/>
      <sheetName val="RNT"/>
      <sheetName val="Combi"/>
      <sheetName val="Summ"/>
      <sheetName val="Fossil_DCF"/>
      <sheetName val="SOPMA DD"/>
      <sheetName val="FlashMgtMo"/>
      <sheetName val="FlashMgtYTD"/>
      <sheetName val="?????"/>
      <sheetName val="Budget Summary"/>
      <sheetName val="Params"/>
      <sheetName val="Training Deposits coding"/>
      <sheetName val="Settings"/>
      <sheetName val="SODA02"/>
      <sheetName val="ANN.K"/>
      <sheetName val="CAP"/>
      <sheetName val="AOP13"/>
      <sheetName val="PERHW"/>
      <sheetName val="Loss 3004"/>
      <sheetName val="Reconciliation of GL &amp; FAR"/>
      <sheetName val="FY2001-02"/>
      <sheetName val="CARO"/>
      <sheetName val="Recon"/>
      <sheetName val="Control"/>
      <sheetName val=""/>
      <sheetName val="AOR"/>
      <sheetName val="MASTER_RATE ANALYSIS"/>
      <sheetName val="Valuation - block 2"/>
      <sheetName val="Rev Opt - Rollup"/>
      <sheetName val="269T(final)"/>
      <sheetName val="Data"/>
      <sheetName val="Contribution"/>
      <sheetName val="Rx"/>
      <sheetName val="Code"/>
      <sheetName val="Base Assumptions"/>
      <sheetName val="RES-PLANNING"/>
      <sheetName val="Cost_any"/>
      <sheetName val="10. &amp; 11. Rate Code &amp; BQ"/>
      <sheetName val="FITZ MORT 94"/>
      <sheetName val="YTD"/>
      <sheetName val="vb 9&amp;10"/>
      <sheetName val="GenAssump"/>
      <sheetName val="Commercial Research"/>
      <sheetName val="Goldberg Portfolio Combined"/>
      <sheetName val="9. Package split - Cost "/>
      <sheetName val="Leasing Commision"/>
      <sheetName val="#REF"/>
      <sheetName val="IO LIST"/>
      <sheetName val="Master list"/>
      <sheetName val="Labour List"/>
      <sheetName val="Material List"/>
      <sheetName val="Architectural Summary"/>
      <sheetName val="Legal Risk Analysis"/>
      <sheetName val="Labor abs-NMR"/>
      <sheetName val="Beam at Ground flr lvl(Steel)"/>
      <sheetName val="AREAS"/>
      <sheetName val="sumary"/>
      <sheetName val="1st -vpd"/>
      <sheetName val="conc-foot-gradeslab"/>
      <sheetName val="Material List "/>
      <sheetName val="SCHEDULE"/>
      <sheetName val="Database"/>
      <sheetName val="schedule nos"/>
      <sheetName val="WT-LIST"/>
      <sheetName val="Material"/>
      <sheetName val="Sensitivity"/>
      <sheetName val="Fill this out first..."/>
      <sheetName val="Intaccrual"/>
      <sheetName val="SBU"/>
      <sheetName val="Portfolio_Summary1"/>
      <sheetName val="Current_Bill_MB_ref1"/>
      <sheetName val="Meas_-Hotel_Part1"/>
      <sheetName val="A-Mum"/>
      <sheetName val="BKCSTOCKVAL"/>
      <sheetName val="MAHSTOCKVAL"/>
      <sheetName val="Operating Statistics"/>
      <sheetName val="Trial Balance"/>
      <sheetName val="horizontal"/>
      <sheetName val="Checks"/>
      <sheetName val="Theatre mgmt cont"/>
      <sheetName val="Menu"/>
      <sheetName val="Variables_x"/>
      <sheetName val="P.R. TAXES"/>
      <sheetName val="BILLING SUM"/>
      <sheetName val="Cover"/>
      <sheetName val="FA Schedule Dec 07"/>
      <sheetName val="NEW-IDs Fun &amp; Group"/>
      <sheetName val="XZLC003_PART1"/>
      <sheetName val="15-21"/>
      <sheetName val="Service Invoice"/>
      <sheetName val="Sheet3"/>
      <sheetName val="Kontensalden"/>
      <sheetName val="apr-aug"/>
      <sheetName val="MIS AC wise"/>
      <sheetName val="Cash Flow Working"/>
      <sheetName val="Retail Mall"/>
      <sheetName val="CASHFLOWS"/>
      <sheetName val="drop-dwn list"/>
      <sheetName val="tngst1"/>
      <sheetName val="Boiler&amp;TG"/>
      <sheetName val="Timeline"/>
      <sheetName val="Estimate"/>
      <sheetName val="12-ACTPL"/>
      <sheetName val="Open Items-311208"/>
      <sheetName val="Variables"/>
      <sheetName val="Publicbuilding"/>
      <sheetName val="Non-Factory"/>
      <sheetName val="extra work elec bill "/>
      <sheetName val="Notes-pivot1 "/>
      <sheetName val="Scope"/>
      <sheetName val="Debtors analysis"/>
      <sheetName val="A1-Continuous"/>
      <sheetName val="pile Fabrication"/>
      <sheetName val="Improvements"/>
      <sheetName val="ES"/>
      <sheetName val="SEW4"/>
      <sheetName val="MFG"/>
      <sheetName val="Assump"/>
      <sheetName val="exp"/>
      <sheetName val="Sheet4"/>
      <sheetName val="RA"/>
      <sheetName val="A.O.R."/>
      <sheetName val="HBI NCD"/>
      <sheetName val="CUSTOM Jun99"/>
      <sheetName val="Related party - P&amp;L"/>
      <sheetName val="CrRajWMM"/>
      <sheetName val="소상 &quot;1&quot;"/>
      <sheetName val="Cost summary"/>
      <sheetName val="RCC Rates"/>
      <sheetName val="FORM7"/>
      <sheetName val="目录"/>
      <sheetName val="PRECAST lightconc-II"/>
      <sheetName val="Tender Summary"/>
      <sheetName val="Bill 1-BOQ-Civil Works"/>
      <sheetName val="UNP-NCW "/>
      <sheetName val="4.4 External Plaster"/>
      <sheetName val="A-1"/>
      <sheetName val="Base"/>
      <sheetName val="Night Shift"/>
      <sheetName val="wdr bldg"/>
      <sheetName val="Formated Trial Balance"/>
      <sheetName val="ASSETS P&amp;M"/>
      <sheetName val="Assets Land &amp; Mise FA"/>
      <sheetName val="Basework"/>
      <sheetName val="Monthly Inputs"/>
      <sheetName val="2000-1 Monthly Cashflows"/>
      <sheetName val="2002-2 Monthly Cashflows"/>
      <sheetName val="Sources"/>
      <sheetName val="Cases"/>
      <sheetName val="MultipleSecurities"/>
      <sheetName val="Felix Street Summary"/>
      <sheetName val="Newspapers"/>
      <sheetName val="AccDil"/>
      <sheetName val="Overall Summary"/>
      <sheetName val="Ins Erection"/>
      <sheetName val="Debt"/>
      <sheetName val="cl 14 Annex 7 "/>
      <sheetName val="Encl 7A"/>
      <sheetName val="PROV_CONSOLIDATED"/>
      <sheetName val="SALES"/>
      <sheetName val="Notes"/>
      <sheetName val="Determination of Threshold"/>
      <sheetName val="FA(Apr 07)"/>
      <sheetName val="Reco O.S"/>
      <sheetName val="Accounts"/>
      <sheetName val="SAP downloaded schedule"/>
      <sheetName val="Transaction"/>
      <sheetName val="TH"/>
      <sheetName val="Assumption"/>
      <sheetName val="EVA1"/>
      <sheetName val="ITEM  STUDY (2)"/>
      <sheetName val="EXPENSES"/>
      <sheetName val="TDS Certificate-Format"/>
      <sheetName val="FA"/>
      <sheetName val="EAST"/>
      <sheetName val="YOEMAGUM"/>
      <sheetName val="Lease Expiry"/>
      <sheetName val="IO"/>
      <sheetName val="Customize Your Invoice"/>
      <sheetName val="HELP"/>
      <sheetName val="BS-2005"/>
      <sheetName val="MAIN_MENU"/>
      <sheetName val="exec summ"/>
      <sheetName val="Dep"/>
      <sheetName val="cash_flow"/>
      <sheetName val="sales_value"/>
      <sheetName val="colaw_dep"/>
      <sheetName val="freight"/>
      <sheetName val="gm"/>
      <sheetName val="interest"/>
      <sheetName val="jb_cost"/>
      <sheetName val="c_flow_%"/>
      <sheetName val="consum_cost"/>
      <sheetName val="form26"/>
      <sheetName val="F29B"/>
      <sheetName val="Base data Security Procedures"/>
      <sheetName val="register"/>
      <sheetName val="RA-markate"/>
      <sheetName val="Basement Budget"/>
      <sheetName val="labour"/>
      <sheetName val="currency"/>
      <sheetName val="TMasterCurrency"/>
      <sheetName val="TMasterSeg"/>
      <sheetName val="Portfolio_Summary2"/>
      <sheetName val="03_(2)"/>
      <sheetName val="Current_Bill_MB_ref2"/>
      <sheetName val="Meas_-Hotel_Part2"/>
      <sheetName val="WIng_F(Typical)"/>
      <sheetName val="Legal_Risk_Analysis"/>
      <sheetName val="SOPMA_DD"/>
      <sheetName val="Architectural_Summary"/>
      <sheetName val="TB_FOR_MIS1"/>
      <sheetName val="INPUT_SHEET"/>
      <sheetName val="March_Analysts"/>
      <sheetName val="EXHIBIT&quot;_T&quot;"/>
      <sheetName val="IO_LIST"/>
      <sheetName val="Fill_this_out_first___"/>
      <sheetName val="extra_work_elec_bill_"/>
      <sheetName val="_Acc__Sched_"/>
      <sheetName val="10__&amp;_11__Rate_Code_&amp;_BQ"/>
      <sheetName val="NEW-IDs_Fun_&amp;_Group"/>
      <sheetName val="Rollup"/>
      <sheetName val="BOM"/>
      <sheetName val="Graph (LGEN)"/>
      <sheetName val="out_prog"/>
      <sheetName val="선적schedule (2)"/>
      <sheetName val="BQ"/>
      <sheetName val="USB 1"/>
      <sheetName val="BOQ Distribution"/>
      <sheetName val="wordsdata"/>
      <sheetName val="GM &amp; TA"/>
      <sheetName val="steam outlet"/>
      <sheetName val="crs"/>
      <sheetName val="PIMS"/>
      <sheetName val="SCH 10"/>
      <sheetName val="SAP EMP"/>
      <sheetName val="I"/>
      <sheetName val="van_khuon1"/>
      <sheetName val="IDC_macro1"/>
      <sheetName val="P_&amp;_L"/>
      <sheetName val="Summary_Excise"/>
      <sheetName val="Other_BS_Sch_5-9"/>
      <sheetName val="Excess_Calc"/>
      <sheetName val="Grouping_Master"/>
      <sheetName val="Fin_Sum1"/>
      <sheetName val="Main_workings"/>
      <sheetName val="Balance_Sheet_"/>
      <sheetName val="IMPORT_T121"/>
      <sheetName val="KPM_DT1"/>
      <sheetName val="Dom_Cell_(IS)"/>
      <sheetName val="M-2_Adjusted"/>
      <sheetName val="Master_Price_List"/>
      <sheetName val="EDS__Bestshore_Migration"/>
      <sheetName val="IT_Block"/>
      <sheetName val="Location_CODE"/>
      <sheetName val="Location_TYPE"/>
      <sheetName val="sub_class"/>
      <sheetName val="_sub_Loc_"/>
      <sheetName val="Training_Deposits_coding"/>
      <sheetName val="Rev_Opt_-_Rollup"/>
      <sheetName val="MASTER_RATE_ANALYSIS"/>
      <sheetName val="Valuation_-_block_2"/>
      <sheetName val="XLR_NoRangeSheet"/>
      <sheetName val="CPR"/>
      <sheetName val="MARCH"/>
      <sheetName val="SEP "/>
      <sheetName val="0. Data Validation List"/>
      <sheetName val="Crest"/>
      <sheetName val="Pinnacle"/>
      <sheetName val="Zenith"/>
      <sheetName val="stacking sheet"/>
      <sheetName val="final 061106"/>
      <sheetName val="SAB P&amp;L"/>
      <sheetName val="cash flow"/>
      <sheetName val="WC analytics (+data pages)"/>
      <sheetName val="DYN PP"/>
      <sheetName val="TXN97"/>
      <sheetName val="June Reserve - Far East"/>
      <sheetName val="Sheet3_(2)6"/>
      <sheetName val="Sheet3__2_6"/>
      <sheetName val="Income_Statements6"/>
      <sheetName val="Main_Sheet_(MTD)1"/>
      <sheetName val="Consl_Daily_Report1"/>
      <sheetName val="Calculation_(2)6"/>
      <sheetName val="QoQ_Forecast6"/>
      <sheetName val="Income_&amp;_Occupancy_Customer6"/>
      <sheetName val="Rollup_Summary1"/>
      <sheetName val="Acc_10_56"/>
      <sheetName val="balance_sheet1"/>
      <sheetName val="170810-lease_tax1"/>
      <sheetName val="Multiple_output6"/>
      <sheetName val="Aladdin_Macro16"/>
      <sheetName val="Global_Assm_6"/>
      <sheetName val="ABP_inputs6"/>
      <sheetName val="Synergy_Sales_Budget6"/>
      <sheetName val="Project_Budget_Worksheet6"/>
      <sheetName val="Builtup_Area6"/>
      <sheetName val="RCC,Ret__Wall6"/>
      <sheetName val="BOQ_T4B6"/>
      <sheetName val="INDIGINEOUS_ITEMS_6"/>
      <sheetName val="Material_6"/>
      <sheetName val="Labour_&amp;_Plant6"/>
      <sheetName val="_B36"/>
      <sheetName val="_B16"/>
      <sheetName val="beam-reinft-IIInd_floor6"/>
      <sheetName val="Approved_MTD_Proj_#'s6"/>
      <sheetName val="MN_T_B_6"/>
      <sheetName val="CFForecast_detail6"/>
      <sheetName val="Site_Dev_BOQ6"/>
      <sheetName val="Break_up_Sheet6"/>
      <sheetName val="Load_Details-220kV6"/>
      <sheetName val="Block_A_-_BOQ6"/>
      <sheetName val="LBO_Financials"/>
      <sheetName val="CABLE_DATA1"/>
      <sheetName val="1st_flr1"/>
      <sheetName val="Civil_Boq1"/>
      <sheetName val="final_abstract1"/>
      <sheetName val="Rate_analysis1"/>
      <sheetName val="MIS_-_kINR1"/>
      <sheetName val="QoQ_In_Lakhs"/>
      <sheetName val="Theatre_mgmt_cont"/>
      <sheetName val="Open_Items-311208"/>
      <sheetName val="Account title"/>
      <sheetName val="Titel"/>
      <sheetName val="HRD1"/>
      <sheetName val="Taluka wise dealer (2)"/>
      <sheetName val="Cash_Flow_Working"/>
      <sheetName val="ANN_K"/>
      <sheetName val="Parameter"/>
      <sheetName val="Timesheet"/>
      <sheetName val="Loads"/>
      <sheetName val="p&amp;m"/>
      <sheetName val="S &amp; A"/>
      <sheetName val="Schedule v1"/>
      <sheetName val=" "/>
      <sheetName val="Phasing"/>
      <sheetName val="Master_list"/>
      <sheetName val="Labour_List"/>
      <sheetName val="Material_List"/>
      <sheetName val="Labor_abs-NMR"/>
      <sheetName val="Beam_at_Ground_flr_lvl(Steel)"/>
      <sheetName val="1st_-vpd"/>
      <sheetName val="Material_List_"/>
      <sheetName val="schedule_nos"/>
      <sheetName val="Debtors_analysis"/>
      <sheetName val="Standalone"/>
      <sheetName val="RATE LIST (2)"/>
      <sheetName val="Control Sheet"/>
      <sheetName val="Inv_Data"/>
      <sheetName val="Tyre1"/>
      <sheetName val="Auto"/>
      <sheetName val="Sale Charts"/>
      <sheetName val="EXIS-COMBINED"/>
      <sheetName val="HOUSE RENT DEPO."/>
      <sheetName val="CSCCincSKR"/>
      <sheetName val="concrete"/>
      <sheetName val="Redelvery provision changed"/>
      <sheetName val="Capital Structure"/>
      <sheetName val="GROUPING"/>
      <sheetName val="Sch5TO10"/>
      <sheetName val="macroDat"/>
      <sheetName val="Hardware"/>
      <sheetName val="Power &amp; Fuel (S)"/>
      <sheetName val="Expansion"/>
      <sheetName val="Multipliers &amp; KRA"/>
      <sheetName val="schedules"/>
      <sheetName val="Summary_Local"/>
      <sheetName val="details"/>
      <sheetName val="Trial_Balance"/>
      <sheetName val="MIS_AC_wise"/>
      <sheetName val="Base_Assumptions"/>
      <sheetName val="FITZ_MORT_94"/>
      <sheetName val="vb_9&amp;10"/>
      <sheetName val="Goldberg_Portfolio_Combined"/>
      <sheetName val="Commercial_Research"/>
      <sheetName val="9__Package_split_-_Cost_"/>
      <sheetName val="Operating_Statistics"/>
      <sheetName val="FA_Schedule_Dec_07"/>
      <sheetName val="P_R__TAXES"/>
      <sheetName val="BILLING_SUM"/>
      <sheetName val="Leasing_Commision"/>
      <sheetName val="Service_Invoice"/>
      <sheetName val="Retail_Mall"/>
      <sheetName val="Related_party_-_P&amp;L"/>
      <sheetName val="pile_Fabrication"/>
      <sheetName val="Notes-pivot1_"/>
      <sheetName val="ASSETS_P&amp;M"/>
      <sheetName val="Assets_Land_&amp;_Mise_FA"/>
      <sheetName val="drop-dwn_list"/>
      <sheetName val="소상_&quot;1&quot;"/>
      <sheetName val="Felix_Street_Summary"/>
      <sheetName val="Overall_Summary"/>
      <sheetName val="RCC_Rates"/>
      <sheetName val="Cost_summary"/>
      <sheetName val="PRECAST_lightconc-II"/>
      <sheetName val="Tender_Summary"/>
      <sheetName val="Bill_1-BOQ-Civil_Works"/>
      <sheetName val="UNP-NCW_"/>
      <sheetName val="4_4_External_Plaster"/>
      <sheetName val="HBI_NCD"/>
      <sheetName val="CUSTOM_Jun99"/>
      <sheetName val="A_O_R_"/>
      <sheetName val="Ins_Erection"/>
      <sheetName val="Staff_Costs"/>
      <sheetName val="0__Data_Validation_List"/>
      <sheetName val="stacking_sheet"/>
      <sheetName val="Basement_Budget"/>
      <sheetName val="Night_Shift"/>
      <sheetName val="ITEM__STUDY_(2)"/>
      <sheetName val="TDS_Certificate-Format"/>
      <sheetName val="Quotation"/>
      <sheetName val="RCC_Ret_ Wall"/>
      <sheetName val="NGS Data Sheet"/>
      <sheetName val="SGS Data Sheet"/>
      <sheetName val="Approval"/>
      <sheetName val="Rs in lacs"/>
      <sheetName val="800CC_FR_HOSE"/>
      <sheetName val="Esteem Rear"/>
      <sheetName val="FCIIHyperion"/>
      <sheetName val="Classification"/>
      <sheetName val="XREF"/>
      <sheetName val="Income"/>
      <sheetName val="EPS"/>
      <sheetName val="currency (2)"/>
      <sheetName val="Companies"/>
      <sheetName val="People"/>
      <sheetName val="NW RTU"/>
      <sheetName val="Clause 9"/>
      <sheetName val="Audit"/>
      <sheetName val="Earnings"/>
      <sheetName val="Fin"/>
      <sheetName val="Intro"/>
      <sheetName val="Tickmarks"/>
      <sheetName val="Check Register"/>
      <sheetName val="EBITDA Bridge"/>
      <sheetName val="Detailed"/>
      <sheetName val="2003 Budget-PL-case1"/>
      <sheetName val="STATSUM"/>
      <sheetName val="TB9899"/>
      <sheetName val="Misc. Master"/>
      <sheetName val="Lease-rents"/>
      <sheetName val="Key Assumption"/>
      <sheetName val="Master Information"/>
      <sheetName val="Collection"/>
      <sheetName val="HIDDEN"/>
      <sheetName val="DEP99"/>
      <sheetName val="IGAAP"/>
      <sheetName val="INI"/>
      <sheetName val="Output"/>
      <sheetName val="meeting rectification control"/>
      <sheetName val="Loan Data"/>
      <sheetName val="Challan"/>
      <sheetName val="Standalone seg"/>
      <sheetName val="现金流量分析表"/>
      <sheetName val="边际贡献分析表"/>
      <sheetName val="TBAL9697 -group wise  sdpl"/>
      <sheetName val="Coalmine"/>
      <sheetName val="dlvoid"/>
      <sheetName val="Micro"/>
      <sheetName val="Macro"/>
      <sheetName val="Scaff-Rose"/>
      <sheetName val="Fin. Assumpt. - Sensitivities"/>
      <sheetName val="ADV-TK-HORT"/>
      <sheetName val="NEES"/>
      <sheetName val="COST-MTRS"/>
      <sheetName val="FLASH"/>
      <sheetName val="Annexure"/>
      <sheetName val="Schedules 3-8"/>
      <sheetName val="RELACION REFERENCIAS"/>
      <sheetName val="Power_&amp;_Fuel_(S)"/>
      <sheetName val="Budget_Summary"/>
      <sheetName val="차수"/>
      <sheetName val="P&amp;L"/>
      <sheetName val="DIVBUD99"/>
      <sheetName val="Main"/>
      <sheetName val="COSTMAR"/>
      <sheetName val="Jun 2000"/>
      <sheetName val="Sheet2 (2)"/>
      <sheetName val="3-dep"/>
    </sheetNames>
    <sheetDataSet>
      <sheetData sheetId="0" refreshError="1">
        <row r="65">
          <cell r="A65" t="str">
            <v>(II)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ow r="65">
          <cell r="A65" t="str">
            <v>(II)</v>
          </cell>
        </row>
      </sheetData>
      <sheetData sheetId="107">
        <row r="65">
          <cell r="A65" t="str">
            <v>(II)</v>
          </cell>
        </row>
      </sheetData>
      <sheetData sheetId="108">
        <row r="65">
          <cell r="A65" t="str">
            <v>(II)</v>
          </cell>
        </row>
      </sheetData>
      <sheetData sheetId="109">
        <row r="65">
          <cell r="A65" t="str">
            <v>(II)</v>
          </cell>
        </row>
      </sheetData>
      <sheetData sheetId="110">
        <row r="65">
          <cell r="A65" t="str">
            <v>(II)</v>
          </cell>
        </row>
      </sheetData>
      <sheetData sheetId="111">
        <row r="65">
          <cell r="A65" t="str">
            <v>(II)</v>
          </cell>
        </row>
      </sheetData>
      <sheetData sheetId="112">
        <row r="65">
          <cell r="A65" t="str">
            <v>(II)</v>
          </cell>
        </row>
      </sheetData>
      <sheetData sheetId="113">
        <row r="65">
          <cell r="A65" t="str">
            <v>(II)</v>
          </cell>
        </row>
      </sheetData>
      <sheetData sheetId="114">
        <row r="65">
          <cell r="A65" t="str">
            <v>(II)</v>
          </cell>
        </row>
      </sheetData>
      <sheetData sheetId="115">
        <row r="65">
          <cell r="A65" t="str">
            <v>(II)</v>
          </cell>
        </row>
      </sheetData>
      <sheetData sheetId="116">
        <row r="65">
          <cell r="A65" t="str">
            <v>(II)</v>
          </cell>
        </row>
      </sheetData>
      <sheetData sheetId="117">
        <row r="65">
          <cell r="A65" t="str">
            <v>(II)</v>
          </cell>
        </row>
      </sheetData>
      <sheetData sheetId="118">
        <row r="65">
          <cell r="A65" t="str">
            <v>(II)</v>
          </cell>
        </row>
      </sheetData>
      <sheetData sheetId="119">
        <row r="65">
          <cell r="A65" t="str">
            <v>(II)</v>
          </cell>
        </row>
      </sheetData>
      <sheetData sheetId="120">
        <row r="65">
          <cell r="A65" t="str">
            <v>(II)</v>
          </cell>
        </row>
      </sheetData>
      <sheetData sheetId="121">
        <row r="65">
          <cell r="A65" t="str">
            <v>(II)</v>
          </cell>
        </row>
      </sheetData>
      <sheetData sheetId="122">
        <row r="65">
          <cell r="A65" t="str">
            <v>(II)</v>
          </cell>
        </row>
      </sheetData>
      <sheetData sheetId="123">
        <row r="65">
          <cell r="A65" t="str">
            <v>(II)</v>
          </cell>
        </row>
      </sheetData>
      <sheetData sheetId="124">
        <row r="65">
          <cell r="A65" t="str">
            <v>(II)</v>
          </cell>
        </row>
      </sheetData>
      <sheetData sheetId="125">
        <row r="65">
          <cell r="A65" t="str">
            <v>(II)</v>
          </cell>
        </row>
      </sheetData>
      <sheetData sheetId="126">
        <row r="65">
          <cell r="A65" t="str">
            <v>(II)</v>
          </cell>
        </row>
      </sheetData>
      <sheetData sheetId="127">
        <row r="65">
          <cell r="A65" t="str">
            <v>(II)</v>
          </cell>
        </row>
      </sheetData>
      <sheetData sheetId="128">
        <row r="65">
          <cell r="A65" t="str">
            <v>(II)</v>
          </cell>
        </row>
      </sheetData>
      <sheetData sheetId="129">
        <row r="65">
          <cell r="A65" t="str">
            <v>(II)</v>
          </cell>
        </row>
      </sheetData>
      <sheetData sheetId="130">
        <row r="65">
          <cell r="A65" t="str">
            <v>(II)</v>
          </cell>
        </row>
      </sheetData>
      <sheetData sheetId="131">
        <row r="65">
          <cell r="A65" t="str">
            <v>(II)</v>
          </cell>
        </row>
      </sheetData>
      <sheetData sheetId="132">
        <row r="65">
          <cell r="A65" t="str">
            <v>(II)</v>
          </cell>
        </row>
      </sheetData>
      <sheetData sheetId="133">
        <row r="65">
          <cell r="A65" t="str">
            <v>(II)</v>
          </cell>
        </row>
      </sheetData>
      <sheetData sheetId="134">
        <row r="65">
          <cell r="A65" t="str">
            <v>(II)</v>
          </cell>
        </row>
      </sheetData>
      <sheetData sheetId="135">
        <row r="65">
          <cell r="A65" t="str">
            <v>(II)</v>
          </cell>
        </row>
      </sheetData>
      <sheetData sheetId="136">
        <row r="65">
          <cell r="A65" t="str">
            <v>(II)</v>
          </cell>
        </row>
      </sheetData>
      <sheetData sheetId="137">
        <row r="65">
          <cell r="A65" t="str">
            <v>(II)</v>
          </cell>
        </row>
      </sheetData>
      <sheetData sheetId="138">
        <row r="65">
          <cell r="A65" t="str">
            <v>(II)</v>
          </cell>
        </row>
      </sheetData>
      <sheetData sheetId="139">
        <row r="65">
          <cell r="A65" t="str">
            <v>(II)</v>
          </cell>
        </row>
      </sheetData>
      <sheetData sheetId="140">
        <row r="65">
          <cell r="A65" t="str">
            <v>(II)</v>
          </cell>
        </row>
      </sheetData>
      <sheetData sheetId="141">
        <row r="65">
          <cell r="A65" t="str">
            <v>(II)</v>
          </cell>
        </row>
      </sheetData>
      <sheetData sheetId="142">
        <row r="65">
          <cell r="A65" t="str">
            <v>(II)</v>
          </cell>
        </row>
      </sheetData>
      <sheetData sheetId="143">
        <row r="65">
          <cell r="A65" t="str">
            <v>(II)</v>
          </cell>
        </row>
      </sheetData>
      <sheetData sheetId="144">
        <row r="65">
          <cell r="A65" t="str">
            <v>(II)</v>
          </cell>
        </row>
      </sheetData>
      <sheetData sheetId="145">
        <row r="65">
          <cell r="A65" t="str">
            <v>(II)</v>
          </cell>
        </row>
      </sheetData>
      <sheetData sheetId="146">
        <row r="65">
          <cell r="A65" t="str">
            <v>(II)</v>
          </cell>
        </row>
      </sheetData>
      <sheetData sheetId="147">
        <row r="65">
          <cell r="A65" t="str">
            <v>(II)</v>
          </cell>
        </row>
      </sheetData>
      <sheetData sheetId="148">
        <row r="65">
          <cell r="A65" t="str">
            <v>(II)</v>
          </cell>
        </row>
      </sheetData>
      <sheetData sheetId="149">
        <row r="65">
          <cell r="A65" t="str">
            <v>(II)</v>
          </cell>
        </row>
      </sheetData>
      <sheetData sheetId="150">
        <row r="65">
          <cell r="A65" t="str">
            <v>(II)</v>
          </cell>
        </row>
      </sheetData>
      <sheetData sheetId="151">
        <row r="65">
          <cell r="A65" t="str">
            <v>(II)</v>
          </cell>
        </row>
      </sheetData>
      <sheetData sheetId="152">
        <row r="65">
          <cell r="A65" t="str">
            <v>(II)</v>
          </cell>
        </row>
      </sheetData>
      <sheetData sheetId="153">
        <row r="65">
          <cell r="A65" t="str">
            <v>(II)</v>
          </cell>
        </row>
      </sheetData>
      <sheetData sheetId="154">
        <row r="65">
          <cell r="A65" t="str">
            <v>(II)</v>
          </cell>
        </row>
      </sheetData>
      <sheetData sheetId="155">
        <row r="65">
          <cell r="A65" t="str">
            <v>(II)</v>
          </cell>
        </row>
      </sheetData>
      <sheetData sheetId="156">
        <row r="65">
          <cell r="A65" t="str">
            <v>(II)</v>
          </cell>
        </row>
      </sheetData>
      <sheetData sheetId="157">
        <row r="65">
          <cell r="A65" t="str">
            <v>(II)</v>
          </cell>
        </row>
      </sheetData>
      <sheetData sheetId="158">
        <row r="65">
          <cell r="A65" t="str">
            <v>(II)</v>
          </cell>
        </row>
      </sheetData>
      <sheetData sheetId="159">
        <row r="65">
          <cell r="A65" t="str">
            <v>(II)</v>
          </cell>
        </row>
      </sheetData>
      <sheetData sheetId="160">
        <row r="65">
          <cell r="A65" t="str">
            <v>(II)</v>
          </cell>
        </row>
      </sheetData>
      <sheetData sheetId="161">
        <row r="65">
          <cell r="A65" t="str">
            <v>(II)</v>
          </cell>
        </row>
      </sheetData>
      <sheetData sheetId="162">
        <row r="65">
          <cell r="A65" t="str">
            <v>(II)</v>
          </cell>
        </row>
      </sheetData>
      <sheetData sheetId="163">
        <row r="65">
          <cell r="A65" t="str">
            <v>(II)</v>
          </cell>
        </row>
      </sheetData>
      <sheetData sheetId="164">
        <row r="65">
          <cell r="A65" t="str">
            <v>(II)</v>
          </cell>
        </row>
      </sheetData>
      <sheetData sheetId="165">
        <row r="65">
          <cell r="A65" t="str">
            <v>(II)</v>
          </cell>
        </row>
      </sheetData>
      <sheetData sheetId="166">
        <row r="65">
          <cell r="A65" t="str">
            <v>(II)</v>
          </cell>
        </row>
      </sheetData>
      <sheetData sheetId="167">
        <row r="65">
          <cell r="A65" t="str">
            <v>(II)</v>
          </cell>
        </row>
      </sheetData>
      <sheetData sheetId="168">
        <row r="65">
          <cell r="A65" t="str">
            <v>(II)</v>
          </cell>
        </row>
      </sheetData>
      <sheetData sheetId="169">
        <row r="65">
          <cell r="A65" t="str">
            <v>(II)</v>
          </cell>
        </row>
      </sheetData>
      <sheetData sheetId="170">
        <row r="65">
          <cell r="A65" t="str">
            <v>(II)</v>
          </cell>
        </row>
      </sheetData>
      <sheetData sheetId="171">
        <row r="65">
          <cell r="A65" t="str">
            <v>(II)</v>
          </cell>
        </row>
      </sheetData>
      <sheetData sheetId="172">
        <row r="65">
          <cell r="A65" t="str">
            <v>(II)</v>
          </cell>
        </row>
      </sheetData>
      <sheetData sheetId="173">
        <row r="65">
          <cell r="A65" t="str">
            <v>(II)</v>
          </cell>
        </row>
      </sheetData>
      <sheetData sheetId="174">
        <row r="65">
          <cell r="A65" t="str">
            <v>(II)</v>
          </cell>
        </row>
      </sheetData>
      <sheetData sheetId="175">
        <row r="65">
          <cell r="A65" t="str">
            <v>(II)</v>
          </cell>
        </row>
      </sheetData>
      <sheetData sheetId="176">
        <row r="65">
          <cell r="A65" t="str">
            <v>(II)</v>
          </cell>
        </row>
      </sheetData>
      <sheetData sheetId="177">
        <row r="65">
          <cell r="A65" t="str">
            <v>(II)</v>
          </cell>
        </row>
      </sheetData>
      <sheetData sheetId="178">
        <row r="65">
          <cell r="A65" t="str">
            <v>(II)</v>
          </cell>
        </row>
      </sheetData>
      <sheetData sheetId="179">
        <row r="65">
          <cell r="A65" t="str">
            <v>(II)</v>
          </cell>
        </row>
      </sheetData>
      <sheetData sheetId="180">
        <row r="65">
          <cell r="A65" t="str">
            <v>(II)</v>
          </cell>
        </row>
      </sheetData>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ow r="65">
          <cell r="A65" t="str">
            <v>(II)</v>
          </cell>
        </row>
      </sheetData>
      <sheetData sheetId="275">
        <row r="65">
          <cell r="A65" t="str">
            <v>(II)</v>
          </cell>
        </row>
      </sheetData>
      <sheetData sheetId="276" refreshError="1"/>
      <sheetData sheetId="277" refreshError="1"/>
      <sheetData sheetId="278">
        <row r="65">
          <cell r="A65" t="str">
            <v>(II)</v>
          </cell>
        </row>
      </sheetData>
      <sheetData sheetId="279">
        <row r="65">
          <cell r="A65" t="str">
            <v>(II)</v>
          </cell>
        </row>
      </sheetData>
      <sheetData sheetId="280">
        <row r="65">
          <cell r="A65" t="str">
            <v>(II)</v>
          </cell>
        </row>
      </sheetData>
      <sheetData sheetId="281">
        <row r="65">
          <cell r="A65" t="str">
            <v>(II)</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ow r="65">
          <cell r="A65" t="str">
            <v>(II)</v>
          </cell>
        </row>
      </sheetData>
      <sheetData sheetId="326">
        <row r="65">
          <cell r="A65" t="str">
            <v>(II)</v>
          </cell>
        </row>
      </sheetData>
      <sheetData sheetId="327">
        <row r="65">
          <cell r="A65" t="str">
            <v>(II)</v>
          </cell>
        </row>
      </sheetData>
      <sheetData sheetId="328">
        <row r="65">
          <cell r="A65" t="str">
            <v>(II)</v>
          </cell>
        </row>
      </sheetData>
      <sheetData sheetId="329">
        <row r="65">
          <cell r="A65" t="str">
            <v>(II)</v>
          </cell>
        </row>
      </sheetData>
      <sheetData sheetId="330">
        <row r="65">
          <cell r="A65" t="str">
            <v>(II)</v>
          </cell>
        </row>
      </sheetData>
      <sheetData sheetId="331">
        <row r="65">
          <cell r="A65" t="str">
            <v>(II)</v>
          </cell>
        </row>
      </sheetData>
      <sheetData sheetId="332">
        <row r="65">
          <cell r="A65" t="str">
            <v>(II)</v>
          </cell>
        </row>
      </sheetData>
      <sheetData sheetId="333">
        <row r="65">
          <cell r="A65" t="str">
            <v>(II)</v>
          </cell>
        </row>
      </sheetData>
      <sheetData sheetId="334">
        <row r="65">
          <cell r="A65" t="str">
            <v>(II)</v>
          </cell>
        </row>
      </sheetData>
      <sheetData sheetId="335">
        <row r="65">
          <cell r="A65" t="str">
            <v>(II)</v>
          </cell>
        </row>
      </sheetData>
      <sheetData sheetId="336">
        <row r="65">
          <cell r="A65" t="str">
            <v>(II)</v>
          </cell>
        </row>
      </sheetData>
      <sheetData sheetId="337">
        <row r="65">
          <cell r="A65" t="str">
            <v>(II)</v>
          </cell>
        </row>
      </sheetData>
      <sheetData sheetId="338">
        <row r="65">
          <cell r="A65" t="str">
            <v>(II)</v>
          </cell>
        </row>
      </sheetData>
      <sheetData sheetId="339">
        <row r="65">
          <cell r="A65" t="str">
            <v>(II)</v>
          </cell>
        </row>
      </sheetData>
      <sheetData sheetId="340">
        <row r="65">
          <cell r="A65" t="str">
            <v>(II)</v>
          </cell>
        </row>
      </sheetData>
      <sheetData sheetId="341">
        <row r="65">
          <cell r="A65" t="str">
            <v>(II)</v>
          </cell>
        </row>
      </sheetData>
      <sheetData sheetId="342">
        <row r="65">
          <cell r="A65" t="str">
            <v>(II)</v>
          </cell>
        </row>
      </sheetData>
      <sheetData sheetId="343">
        <row r="65">
          <cell r="A65" t="str">
            <v>(II)</v>
          </cell>
        </row>
      </sheetData>
      <sheetData sheetId="344">
        <row r="65">
          <cell r="A65" t="str">
            <v>(II)</v>
          </cell>
        </row>
      </sheetData>
      <sheetData sheetId="345">
        <row r="65">
          <cell r="A65" t="str">
            <v>(II)</v>
          </cell>
        </row>
      </sheetData>
      <sheetData sheetId="346">
        <row r="65">
          <cell r="A65" t="str">
            <v>(II)</v>
          </cell>
        </row>
      </sheetData>
      <sheetData sheetId="347">
        <row r="65">
          <cell r="A65" t="str">
            <v>(II)</v>
          </cell>
        </row>
      </sheetData>
      <sheetData sheetId="348">
        <row r="65">
          <cell r="A65" t="str">
            <v>(II)</v>
          </cell>
        </row>
      </sheetData>
      <sheetData sheetId="349">
        <row r="65">
          <cell r="A65" t="str">
            <v>(II)</v>
          </cell>
        </row>
      </sheetData>
      <sheetData sheetId="350">
        <row r="65">
          <cell r="A65" t="str">
            <v>(II)</v>
          </cell>
        </row>
      </sheetData>
      <sheetData sheetId="351">
        <row r="65">
          <cell r="A65" t="str">
            <v>(II)</v>
          </cell>
        </row>
      </sheetData>
      <sheetData sheetId="352">
        <row r="65">
          <cell r="A65" t="str">
            <v>(II)</v>
          </cell>
        </row>
      </sheetData>
      <sheetData sheetId="353">
        <row r="65">
          <cell r="A65" t="str">
            <v>(II)</v>
          </cell>
        </row>
      </sheetData>
      <sheetData sheetId="354">
        <row r="65">
          <cell r="A65" t="str">
            <v>(II)</v>
          </cell>
        </row>
      </sheetData>
      <sheetData sheetId="355">
        <row r="65">
          <cell r="A65" t="str">
            <v>(II)</v>
          </cell>
        </row>
      </sheetData>
      <sheetData sheetId="356">
        <row r="65">
          <cell r="A65" t="str">
            <v>(II)</v>
          </cell>
        </row>
      </sheetData>
      <sheetData sheetId="357">
        <row r="65">
          <cell r="A65" t="str">
            <v>(II)</v>
          </cell>
        </row>
      </sheetData>
      <sheetData sheetId="358">
        <row r="65">
          <cell r="A65" t="str">
            <v>(II)</v>
          </cell>
        </row>
      </sheetData>
      <sheetData sheetId="359">
        <row r="65">
          <cell r="A65" t="str">
            <v>(II)</v>
          </cell>
        </row>
      </sheetData>
      <sheetData sheetId="360">
        <row r="65">
          <cell r="A65" t="str">
            <v>(II)</v>
          </cell>
        </row>
      </sheetData>
      <sheetData sheetId="361">
        <row r="65">
          <cell r="A65" t="str">
            <v>(II)</v>
          </cell>
        </row>
      </sheetData>
      <sheetData sheetId="362">
        <row r="65">
          <cell r="A65" t="str">
            <v>(II)</v>
          </cell>
        </row>
      </sheetData>
      <sheetData sheetId="363">
        <row r="65">
          <cell r="A65" t="str">
            <v>(II)</v>
          </cell>
        </row>
      </sheetData>
      <sheetData sheetId="364">
        <row r="65">
          <cell r="A65" t="str">
            <v>(II)</v>
          </cell>
        </row>
      </sheetData>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ow r="65">
          <cell r="A65" t="str">
            <v>(II)</v>
          </cell>
        </row>
      </sheetData>
      <sheetData sheetId="436">
        <row r="65">
          <cell r="A65" t="str">
            <v>(II)</v>
          </cell>
        </row>
      </sheetData>
      <sheetData sheetId="437">
        <row r="65">
          <cell r="A65" t="str">
            <v>(II)</v>
          </cell>
        </row>
      </sheetData>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sheetData sheetId="570">
        <row r="65">
          <cell r="A65" t="str">
            <v>(II)</v>
          </cell>
        </row>
      </sheetData>
      <sheetData sheetId="571">
        <row r="65">
          <cell r="A65" t="str">
            <v>(II)</v>
          </cell>
        </row>
      </sheetData>
      <sheetData sheetId="572"/>
      <sheetData sheetId="573"/>
      <sheetData sheetId="574"/>
      <sheetData sheetId="575"/>
      <sheetData sheetId="576"/>
      <sheetData sheetId="577"/>
      <sheetData sheetId="578"/>
      <sheetData sheetId="579">
        <row r="65">
          <cell r="A65" t="str">
            <v>(II)</v>
          </cell>
        </row>
      </sheetData>
      <sheetData sheetId="580"/>
      <sheetData sheetId="581"/>
      <sheetData sheetId="582"/>
      <sheetData sheetId="583"/>
      <sheetData sheetId="584"/>
      <sheetData sheetId="585"/>
      <sheetData sheetId="586"/>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sheetData sheetId="604"/>
      <sheetData sheetId="605"/>
      <sheetData sheetId="606"/>
      <sheetData sheetId="607">
        <row r="65">
          <cell r="A65" t="str">
            <v>(II)</v>
          </cell>
        </row>
      </sheetData>
      <sheetData sheetId="608"/>
      <sheetData sheetId="609">
        <row r="65">
          <cell r="A65" t="str">
            <v>(II)</v>
          </cell>
        </row>
      </sheetData>
      <sheetData sheetId="610"/>
      <sheetData sheetId="611">
        <row r="65">
          <cell r="A65" t="str">
            <v>(II)</v>
          </cell>
        </row>
      </sheetData>
      <sheetData sheetId="612"/>
      <sheetData sheetId="613"/>
      <sheetData sheetId="614"/>
      <sheetData sheetId="615"/>
      <sheetData sheetId="616">
        <row r="65">
          <cell r="A65" t="str">
            <v>(II)</v>
          </cell>
        </row>
      </sheetData>
      <sheetData sheetId="617"/>
      <sheetData sheetId="618"/>
      <sheetData sheetId="619"/>
      <sheetData sheetId="620"/>
      <sheetData sheetId="621"/>
      <sheetData sheetId="622"/>
      <sheetData sheetId="623"/>
      <sheetData sheetId="624"/>
      <sheetData sheetId="625"/>
      <sheetData sheetId="626"/>
      <sheetData sheetId="627"/>
      <sheetData sheetId="628" refreshError="1"/>
      <sheetData sheetId="629" refreshError="1"/>
      <sheetData sheetId="630" refreshError="1"/>
      <sheetData sheetId="631" refreshError="1"/>
      <sheetData sheetId="632"/>
      <sheetData sheetId="633"/>
      <sheetData sheetId="634"/>
      <sheetData sheetId="635"/>
      <sheetData sheetId="636"/>
      <sheetData sheetId="637" refreshError="1"/>
      <sheetData sheetId="638" refreshError="1"/>
      <sheetData sheetId="639" refreshError="1"/>
      <sheetData sheetId="640" refreshError="1"/>
      <sheetData sheetId="641" refreshError="1"/>
      <sheetData sheetId="642" refreshError="1"/>
      <sheetData sheetId="643" refreshError="1"/>
      <sheetData sheetId="644">
        <row r="65">
          <cell r="A65" t="str">
            <v>(II)</v>
          </cell>
        </row>
      </sheetData>
      <sheetData sheetId="645"/>
      <sheetData sheetId="646"/>
      <sheetData sheetId="647"/>
      <sheetData sheetId="648"/>
      <sheetData sheetId="649"/>
      <sheetData sheetId="650"/>
      <sheetData sheetId="651"/>
      <sheetData sheetId="652"/>
      <sheetData sheetId="653"/>
      <sheetData sheetId="654"/>
      <sheetData sheetId="655"/>
      <sheetData sheetId="656"/>
      <sheetData sheetId="657">
        <row r="65">
          <cell r="A65" t="str">
            <v>(II)</v>
          </cell>
        </row>
      </sheetData>
      <sheetData sheetId="658"/>
      <sheetData sheetId="659"/>
      <sheetData sheetId="660"/>
      <sheetData sheetId="661"/>
      <sheetData sheetId="662"/>
      <sheetData sheetId="663"/>
      <sheetData sheetId="664"/>
      <sheetData sheetId="665"/>
      <sheetData sheetId="666">
        <row r="65">
          <cell r="A65" t="str">
            <v>(II)</v>
          </cell>
        </row>
      </sheetData>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row r="65">
          <cell r="A65" t="str">
            <v>(II)</v>
          </cell>
        </row>
      </sheetData>
      <sheetData sheetId="681"/>
      <sheetData sheetId="682"/>
      <sheetData sheetId="683"/>
      <sheetData sheetId="684"/>
      <sheetData sheetId="685"/>
      <sheetData sheetId="686"/>
      <sheetData sheetId="687"/>
      <sheetData sheetId="688" refreshError="1"/>
      <sheetData sheetId="689" refreshError="1"/>
      <sheetData sheetId="690" refreshError="1"/>
      <sheetData sheetId="691" refreshError="1"/>
      <sheetData sheetId="692"/>
      <sheetData sheetId="693"/>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sheetData sheetId="703"/>
      <sheetData sheetId="704"/>
      <sheetData sheetId="705"/>
      <sheetData sheetId="706"/>
      <sheetData sheetId="707"/>
      <sheetData sheetId="708"/>
      <sheetData sheetId="709"/>
      <sheetData sheetId="710"/>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sheetData sheetId="735"/>
      <sheetData sheetId="736"/>
      <sheetData sheetId="737">
        <row r="65">
          <cell r="A65" t="str">
            <v>(II)</v>
          </cell>
        </row>
      </sheetData>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sheetData sheetId="836"/>
      <sheetData sheetId="837"/>
      <sheetData sheetId="838"/>
      <sheetData sheetId="839"/>
      <sheetData sheetId="840" refreshError="1"/>
      <sheetData sheetId="841" refreshError="1"/>
      <sheetData sheetId="842" refreshError="1"/>
      <sheetData sheetId="843" refreshError="1"/>
      <sheetData sheetId="844"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financial statements"/>
      <sheetName val="MS Parameters"/>
    </sheetNames>
    <sheetDataSet>
      <sheetData sheetId="0">
        <row r="8">
          <cell r="F8">
            <v>312.76753609571767</v>
          </cell>
        </row>
        <row r="33">
          <cell r="D33" t="str">
            <v>in €m</v>
          </cell>
          <cell r="E33">
            <v>0</v>
          </cell>
          <cell r="F33" t="str">
            <v>FY09Act</v>
          </cell>
          <cell r="G33" t="str">
            <v>FY10Act</v>
          </cell>
          <cell r="H33" t="str">
            <v>FY11Act</v>
          </cell>
          <cell r="I33" t="str">
            <v>FY12Act</v>
          </cell>
          <cell r="J33" t="str">
            <v>FY13Plan</v>
          </cell>
          <cell r="K33" t="str">
            <v>FY14Plan</v>
          </cell>
          <cell r="L33" t="str">
            <v>FY15Plan</v>
          </cell>
        </row>
        <row r="34">
          <cell r="D34" t="str">
            <v>Net income</v>
          </cell>
          <cell r="E34">
            <v>0</v>
          </cell>
          <cell r="F34">
            <v>110.58056811539936</v>
          </cell>
          <cell r="G34">
            <v>76.49416385937306</v>
          </cell>
          <cell r="H34">
            <v>86.454433349478691</v>
          </cell>
          <cell r="I34">
            <v>27.871415059724406</v>
          </cell>
          <cell r="J34">
            <v>54.899425326496669</v>
          </cell>
          <cell r="K34">
            <v>75.261607983067307</v>
          </cell>
          <cell r="L34">
            <v>69.277451824391491</v>
          </cell>
        </row>
        <row r="35">
          <cell r="D35" t="str">
            <v>Extraordinary Non-Cash Effective Earnings</v>
          </cell>
          <cell r="E35">
            <v>0</v>
          </cell>
          <cell r="F35">
            <v>-134.6</v>
          </cell>
          <cell r="G35">
            <v>-4.5999999999999996</v>
          </cell>
          <cell r="H35">
            <v>-17.399999999999999</v>
          </cell>
          <cell r="I35">
            <v>0</v>
          </cell>
          <cell r="J35">
            <v>-4.8899999999999997</v>
          </cell>
          <cell r="K35">
            <v>0</v>
          </cell>
          <cell r="L35">
            <v>0</v>
          </cell>
        </row>
        <row r="36">
          <cell r="D36" t="str">
            <v>Depreciation</v>
          </cell>
          <cell r="E36">
            <v>0</v>
          </cell>
          <cell r="F36">
            <v>17.5</v>
          </cell>
          <cell r="G36">
            <v>29.8</v>
          </cell>
          <cell r="H36">
            <v>42.8</v>
          </cell>
          <cell r="I36">
            <v>35.409501198793613</v>
          </cell>
          <cell r="J36">
            <v>29.786104755472259</v>
          </cell>
          <cell r="K36">
            <v>27.122802786627883</v>
          </cell>
          <cell r="L36">
            <v>27.122802786627883</v>
          </cell>
        </row>
        <row r="37">
          <cell r="D37" t="str">
            <v>Interest Result</v>
          </cell>
          <cell r="E37">
            <v>0</v>
          </cell>
          <cell r="F37">
            <v>18</v>
          </cell>
          <cell r="G37">
            <v>5.4</v>
          </cell>
          <cell r="H37">
            <v>9.1</v>
          </cell>
          <cell r="I37">
            <v>6.8639541718331438</v>
          </cell>
          <cell r="J37">
            <v>13.536722299971595</v>
          </cell>
          <cell r="K37">
            <v>2.4633520159197113</v>
          </cell>
          <cell r="L37">
            <v>11.15535080261302</v>
          </cell>
        </row>
        <row r="38">
          <cell r="D38" t="str">
            <v>Trade Working Capital</v>
          </cell>
          <cell r="E38">
            <v>0</v>
          </cell>
          <cell r="F38">
            <v>31.4</v>
          </cell>
          <cell r="G38">
            <v>-0.4</v>
          </cell>
          <cell r="H38">
            <v>4.2</v>
          </cell>
          <cell r="I38">
            <v>-4.0646223065940177</v>
          </cell>
          <cell r="J38">
            <v>-30.760931224162473</v>
          </cell>
          <cell r="K38">
            <v>-4.6811288143415153</v>
          </cell>
          <cell r="L38">
            <v>-1.6027486354790246</v>
          </cell>
        </row>
        <row r="39">
          <cell r="D39" t="str">
            <v>Provisions / Tax</v>
          </cell>
          <cell r="E39">
            <v>0</v>
          </cell>
          <cell r="F39">
            <v>18.899999999999999</v>
          </cell>
          <cell r="G39">
            <v>-10.199999999999999</v>
          </cell>
          <cell r="H39">
            <v>-13.7</v>
          </cell>
          <cell r="I39">
            <v>-3.7</v>
          </cell>
          <cell r="J39">
            <v>0</v>
          </cell>
          <cell r="K39">
            <v>0</v>
          </cell>
          <cell r="L39">
            <v>0</v>
          </cell>
        </row>
        <row r="40">
          <cell r="D40" t="str">
            <v>Others Working Capital</v>
          </cell>
          <cell r="E40">
            <v>0</v>
          </cell>
          <cell r="F40">
            <v>0</v>
          </cell>
          <cell r="G40">
            <v>0</v>
          </cell>
          <cell r="H40">
            <v>0</v>
          </cell>
          <cell r="I40">
            <v>30.080813628732678</v>
          </cell>
          <cell r="J40">
            <v>-2.027539813694375</v>
          </cell>
          <cell r="K40">
            <v>-1.532985987812272</v>
          </cell>
          <cell r="L40">
            <v>-1.7612920446153839</v>
          </cell>
        </row>
        <row r="41">
          <cell r="D41" t="str">
            <v>Cash Flow from Operations</v>
          </cell>
          <cell r="E41">
            <v>0</v>
          </cell>
          <cell r="F41">
            <v>61.780568115399362</v>
          </cell>
          <cell r="G41">
            <v>96.49416385937306</v>
          </cell>
          <cell r="H41">
            <v>111.45443334947869</v>
          </cell>
          <cell r="I41">
            <v>92.461061752489826</v>
          </cell>
          <cell r="J41">
            <v>60.543781344083683</v>
          </cell>
          <cell r="K41">
            <v>98.633647983461117</v>
          </cell>
          <cell r="L41">
            <v>104.19156473353797</v>
          </cell>
        </row>
        <row r="42">
          <cell r="D42" t="str">
            <v>Capex including Disposal</v>
          </cell>
          <cell r="E42">
            <v>0</v>
          </cell>
          <cell r="F42">
            <v>-25.585923644905595</v>
          </cell>
          <cell r="G42">
            <v>-33.659087919946906</v>
          </cell>
          <cell r="H42">
            <v>-69.302279884303744</v>
          </cell>
          <cell r="I42">
            <v>-8.0016991391018895</v>
          </cell>
          <cell r="J42">
            <v>-18.520067106778797</v>
          </cell>
          <cell r="K42">
            <v>-21.922643816298013</v>
          </cell>
          <cell r="L42">
            <v>-17.544</v>
          </cell>
        </row>
        <row r="43">
          <cell r="D43" t="str">
            <v>Cash Flow from Investments</v>
          </cell>
          <cell r="E43">
            <v>0</v>
          </cell>
          <cell r="F43">
            <v>-25.585923644905595</v>
          </cell>
          <cell r="G43">
            <v>-33.659087919946906</v>
          </cell>
          <cell r="H43">
            <v>-69.302279884303744</v>
          </cell>
          <cell r="I43">
            <v>-8.0016991391018895</v>
          </cell>
          <cell r="J43">
            <v>-18.520067106778797</v>
          </cell>
          <cell r="K43">
            <v>-21.922643816298013</v>
          </cell>
          <cell r="L43">
            <v>-17.544</v>
          </cell>
        </row>
        <row r="44">
          <cell r="D44" t="str">
            <v xml:space="preserve">Free Cash Flow </v>
          </cell>
          <cell r="E44">
            <v>0</v>
          </cell>
          <cell r="F44">
            <v>36.19464447049377</v>
          </cell>
          <cell r="G44">
            <v>62.835075939426154</v>
          </cell>
          <cell r="H44">
            <v>42.152153465174948</v>
          </cell>
          <cell r="I44">
            <v>84.459362613387938</v>
          </cell>
          <cell r="J44">
            <v>42.023714237304887</v>
          </cell>
          <cell r="K44">
            <v>76.711004167163111</v>
          </cell>
          <cell r="L44">
            <v>86.647564733537976</v>
          </cell>
        </row>
      </sheetData>
      <sheetData sheetId="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SBL"/>
      <sheetName val="OSBL"/>
      <sheetName val="PGW"/>
      <sheetName val="EW"/>
      <sheetName val="TOWNSHIP"/>
      <sheetName val="FREE"/>
      <sheetName val="Sheet2"/>
      <sheetName val="Sheet1"/>
      <sheetName val="PROC"/>
      <sheetName val="ADMN."/>
      <sheetName val="CASHFLOW"/>
      <sheetName val="COMP"/>
    </sheetNames>
    <sheetDataSet>
      <sheetData sheetId="0" refreshError="1"/>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XX"/>
      <sheetName val="bsvertical"/>
      <sheetName val="sch1"/>
      <sheetName val="Sheet1"/>
      <sheetName val="sch2"/>
      <sheetName val="sch3"/>
      <sheetName val="sch4"/>
      <sheetName val="sch5"/>
      <sheetName val="sch6-btd"/>
      <sheetName val="sch8,9,10,11"/>
      <sheetName val="sch12,13,14"/>
      <sheetName val="B Sheet"/>
      <sheetName val="PreOp"/>
      <sheetName val="DET0900"/>
      <sheetName val="Loa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_Assets Sold"/>
      <sheetName val="Depreciation (2)"/>
      <sheetName val="Assets Sales"/>
      <sheetName val="Depreciation"/>
      <sheetName val="FurnFixt"/>
      <sheetName val="FF Equip."/>
      <sheetName val="Fact.Equip."/>
      <sheetName val="Electr.l Instll."/>
      <sheetName val="Dies &amp; Molds"/>
      <sheetName val="Office Equip."/>
      <sheetName val="Vehicles"/>
      <sheetName val="Compu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M April to June "/>
      <sheetName val="WM Apr to Jun 01"/>
      <sheetName val="RKL MAR 02 "/>
      <sheetName val="RKL FEB 02"/>
      <sheetName val="RKL JAN 02"/>
      <sheetName val="Sheet2"/>
      <sheetName val="Sheet1"/>
      <sheetName val="RKL DEC 01 "/>
      <sheetName val="RKL NOV 01"/>
      <sheetName val="RKL OCT 01"/>
      <sheetName val="RKL Sept 01"/>
      <sheetName val="RKL AUG 01"/>
      <sheetName val="RKL JULY 01"/>
      <sheetName val=" RKL April to Jun 01"/>
      <sheetName val="RK Apr to Dec 01"/>
      <sheetName val="RK JAN Mar 01"/>
      <sheetName val="RKL Jan to March 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日程"/>
      <sheetName val="決算出日"/>
      <sheetName val="９月次日程"/>
      <sheetName val="10月次日程"/>
      <sheetName val="8月次日程"/>
      <sheetName val="4月次日程"/>
      <sheetName val="10月決算日程"/>
      <sheetName val="決算出日 (2)"/>
      <sheetName val="88KI Q4 ECU 15.12.11  CHANGe"/>
      <sheetName val="detail"/>
      <sheetName val="Sheet1"/>
      <sheetName val="決算出日_(2)"/>
      <sheetName val="日程表"/>
      <sheetName val="Bal_Gr"/>
      <sheetName val="YSS31"/>
      <sheetName val="Financials_toggle"/>
    </sheetNames>
    <sheetDataSet>
      <sheetData sheetId="0">
        <row r="1">
          <cell r="E1" t="str">
            <v>平成９年１０月３０日</v>
          </cell>
        </row>
      </sheetData>
      <sheetData sheetId="1" refreshError="1">
        <row r="5">
          <cell r="B5" t="str">
            <v>各事業所責任者殿 経由 担当者殿</v>
          </cell>
          <cell r="H5" t="str">
            <v xml:space="preserve">      H9年 9月24日</v>
          </cell>
        </row>
        <row r="6">
          <cell r="H6" t="str">
            <v xml:space="preserve">      第　二　経　理　課</v>
          </cell>
        </row>
        <row r="11">
          <cell r="N11" t="str">
            <v>_x001B_［９７年９月期（５７上期）決算日程_x001B_]</v>
          </cell>
        </row>
        <row r="12">
          <cell r="C12" t="str">
            <v>　いつもお世話になります。</v>
          </cell>
        </row>
        <row r="13">
          <cell r="C13" t="str">
            <v xml:space="preserve">  早速ですが､ 第57上期決算日程､ 留意事項をご連絡致しますので</v>
          </cell>
          <cell r="L13" t="str">
            <v>NO</v>
          </cell>
          <cell r="M13" t="str">
            <v>伝票名</v>
          </cell>
          <cell r="O13" t="str">
            <v>対象期間</v>
          </cell>
          <cell r="P13" t="str">
            <v>一次締切日</v>
          </cell>
          <cell r="Q13" t="str">
            <v>対象期間</v>
          </cell>
          <cell r="R13" t="str">
            <v xml:space="preserve">         最終提出日</v>
          </cell>
        </row>
        <row r="14">
          <cell r="C14" t="str">
            <v xml:space="preserve">  下記項目に留意され、日程通り速やかに処理して頂きます様</v>
          </cell>
        </row>
        <row r="15">
          <cell r="C15" t="str">
            <v xml:space="preserve">  お願い申しあげます。</v>
          </cell>
          <cell r="L15">
            <v>1</v>
          </cell>
          <cell r="M15" t="str">
            <v>　現預金入出金</v>
          </cell>
          <cell r="O15" t="str">
            <v xml:space="preserve"> 1日～20日</v>
          </cell>
          <cell r="P15" t="str">
            <v>9/26(金)定時</v>
          </cell>
          <cell r="Q15" t="str">
            <v>21日～30日</v>
          </cell>
          <cell r="R15" t="str">
            <v>10/1(水)定時迄に 狭山総務小野迄提出</v>
          </cell>
        </row>
        <row r="16">
          <cell r="M16" t="str">
            <v xml:space="preserve">  会計伝票</v>
          </cell>
          <cell r="R16" t="str">
            <v xml:space="preserve"> 鈴鹿は10/3（金）着 第二経理目黒迄提出</v>
          </cell>
        </row>
        <row r="17">
          <cell r="E17" t="str">
            <v>　　記</v>
          </cell>
          <cell r="M17" t="str">
            <v>　購買支払伝票</v>
          </cell>
          <cell r="R17" t="str">
            <v>事務用品.包装材等の伝票は10/1午前中</v>
          </cell>
        </row>
        <row r="18">
          <cell r="L18">
            <v>2</v>
          </cell>
          <cell r="M18" t="str">
            <v xml:space="preserve">   ･購買伝票</v>
          </cell>
          <cell r="O18" t="str">
            <v xml:space="preserve"> 1日～20日</v>
          </cell>
          <cell r="P18" t="str">
            <v>9/26(金)定時</v>
          </cell>
          <cell r="Q18" t="str">
            <v>21日～30日</v>
          </cell>
          <cell r="R18" t="str">
            <v>委託作業費の伝票は10/1定時迄。ただし</v>
          </cell>
        </row>
        <row r="19">
          <cell r="C19" t="str">
            <v>1.決算日　　平成9年9月30日</v>
          </cell>
          <cell r="R19" t="str">
            <v>鈴鹿は10/2迄。提出は狭山直材長山迄</v>
          </cell>
        </row>
        <row r="21">
          <cell r="C21" t="str">
            <v>2.対象期間  平成 9年 4月 1日～平成 9年 9月30日</v>
          </cell>
          <cell r="L21">
            <v>3</v>
          </cell>
          <cell r="M21" t="str">
            <v xml:space="preserve">  小口定期支払</v>
          </cell>
          <cell r="O21" t="str">
            <v xml:space="preserve">  10/3(金)定時迄に  狭山総務小野迄提出</v>
          </cell>
        </row>
        <row r="22">
          <cell r="M22" t="str">
            <v xml:space="preserve"> (未払費用計上)</v>
          </cell>
          <cell r="O22" t="str">
            <v xml:space="preserve">  鈴鹿は10/6（月）着 第二経理目黒迄提出</v>
          </cell>
        </row>
        <row r="23">
          <cell r="C23" t="str">
            <v>3.小口現金について</v>
          </cell>
        </row>
        <row r="24">
          <cell r="C24" t="str">
            <v xml:space="preserve">  原則的にゼロにする。残高は銀行預金へ入金すること。</v>
          </cell>
          <cell r="L24">
            <v>4</v>
          </cell>
          <cell r="M24" t="str">
            <v xml:space="preserve">  費用振替伝票</v>
          </cell>
          <cell r="O24" t="str">
            <v xml:space="preserve"> 1日～20日</v>
          </cell>
          <cell r="P24" t="str">
            <v>9/26(金)定時</v>
          </cell>
          <cell r="Q24" t="str">
            <v>21日～30日</v>
          </cell>
          <cell r="R24" t="str">
            <v xml:space="preserve">  10/2(水)定時迄に</v>
          </cell>
        </row>
        <row r="25">
          <cell r="M25" t="str">
            <v xml:space="preserve"> (部門間振替)</v>
          </cell>
          <cell r="R25" t="str">
            <v xml:space="preserve">  狭山総務小野迄提出</v>
          </cell>
        </row>
        <row r="26">
          <cell r="C26" t="str">
            <v>4.銀行預金について</v>
          </cell>
        </row>
        <row r="27">
          <cell r="C27" t="str">
            <v xml:space="preserve">  期末日の本社への送金は必要ありません。</v>
          </cell>
          <cell r="L27">
            <v>5</v>
          </cell>
          <cell r="M27" t="str">
            <v xml:space="preserve"> 補償申請書</v>
          </cell>
          <cell r="O27" t="str">
            <v>10/1(水)定時迄に  狭山直材課迄提出</v>
          </cell>
        </row>
        <row r="29">
          <cell r="C29" t="str">
            <v>5.出張旅費について</v>
          </cell>
        </row>
        <row r="30">
          <cell r="C30" t="str">
            <v xml:space="preserve"> (1)9/30までに帰着している場合は全て精算する。 9/30に現金入出金出来な</v>
          </cell>
          <cell r="L30">
            <v>6</v>
          </cell>
          <cell r="M30" t="str">
            <v xml:space="preserve"> 支払調整伝票-B</v>
          </cell>
          <cell r="O30" t="str">
            <v>10/1(水)午前中迄に  栃木購買二課提出</v>
          </cell>
        </row>
        <row r="31">
          <cell r="C31" t="str">
            <v xml:space="preserve">  　かった場合は未収入金, 未払費用計上して下さい。</v>
          </cell>
          <cell r="M31" t="str">
            <v xml:space="preserve"> ｸﾚ-ﾑ伝票,直材ﾊﾝﾄﾞ伝票</v>
          </cell>
        </row>
        <row r="32">
          <cell r="C32" t="str">
            <v xml:space="preserve"> (2)10/1以降に帰着した場合で仮払している時は仮払金を計上して下さい。</v>
          </cell>
        </row>
        <row r="33">
          <cell r="L33">
            <v>7</v>
          </cell>
          <cell r="M33" t="str">
            <v xml:space="preserve"> 部品振替伝票</v>
          </cell>
          <cell r="O33" t="str">
            <v xml:space="preserve"> 原票は10/ 1(水) 迄 第二経理目黒宛提出願います。</v>
          </cell>
        </row>
        <row r="34">
          <cell r="C34" t="str">
            <v xml:space="preserve">  ＊仮払10,000円の時は10,000円で</v>
          </cell>
          <cell r="M34" t="str">
            <v xml:space="preserve">  （内部消費分）</v>
          </cell>
        </row>
        <row r="35">
          <cell r="C35" t="str">
            <v>　  仮払金(1990)/旅費交通費(9500,7580)で計上。</v>
          </cell>
        </row>
        <row r="36">
          <cell r="L36">
            <v>8</v>
          </cell>
          <cell r="M36" t="str">
            <v xml:space="preserve"> 社内再検伝票</v>
          </cell>
          <cell r="O36" t="str">
            <v xml:space="preserve"> 10/2(木) 迄 第二経理目黒迄提出</v>
          </cell>
        </row>
        <row r="37">
          <cell r="C37" t="str">
            <v>6.仮払金について</v>
          </cell>
          <cell r="O37" t="str">
            <v xml:space="preserve">  鈴鹿は10/3（金）着 第二経理目黒迄提出</v>
          </cell>
        </row>
        <row r="38">
          <cell r="C38" t="str">
            <v>　決算日までに精算する。</v>
          </cell>
          <cell r="M38" t="str">
            <v>＊上記提出日程に間に合わない場合は第二経理課担当者まで連絡して下さい。</v>
          </cell>
        </row>
        <row r="39">
          <cell r="M39" t="str">
            <v>尚、購買伝票については購買部経由第二経理課の締切が、稼働３日目となっておりますので</v>
          </cell>
        </row>
        <row r="40">
          <cell r="C40" t="str">
            <v>7.小口定期支払について</v>
          </cell>
          <cell r="M40" t="str">
            <v>日程厳守でお願い致します。</v>
          </cell>
        </row>
        <row r="41">
          <cell r="C41" t="str">
            <v xml:space="preserve">  飲食代等で9/30までに利用又は購入分で10/1以降の支払分は</v>
          </cell>
        </row>
        <row r="42">
          <cell r="C42" t="str">
            <v>　必ず未払費用計上して下さい。</v>
          </cell>
        </row>
        <row r="43">
          <cell r="C43" t="str">
            <v>8.内訳調書について(用紙は別便にて送付致します）</v>
          </cell>
        </row>
        <row r="44">
          <cell r="C44" t="str">
            <v xml:space="preserve"> 　(1)現金　残高ゼロで記入して下さい。</v>
          </cell>
        </row>
        <row r="45">
          <cell r="C45" t="str">
            <v>　　　　　　責任者の証明を入れて下さい。</v>
          </cell>
        </row>
        <row r="46">
          <cell r="D46" t="str">
            <v>　　『上記の通り相違ない事を証明致します。』</v>
          </cell>
        </row>
        <row r="47">
          <cell r="D47" t="str">
            <v>　　　　　平成9年9月30日</v>
          </cell>
        </row>
        <row r="48">
          <cell r="D48" t="str">
            <v>　　　ＸＸ事業所 　　　○○○○　印</v>
          </cell>
        </row>
        <row r="49">
          <cell r="D49" t="str">
            <v>　　＊印鑑は個人印を捺印して下さい。</v>
          </cell>
        </row>
        <row r="51">
          <cell r="C51" t="str">
            <v xml:space="preserve">   (2)銀行預金</v>
          </cell>
        </row>
        <row r="52">
          <cell r="C52" t="str">
            <v xml:space="preserve">      残高証明書を添付する。----１部 (銀行指定の用紙を使用)</v>
          </cell>
        </row>
        <row r="54">
          <cell r="C54" t="str">
            <v xml:space="preserve">   (3)未払費用</v>
          </cell>
        </row>
        <row r="55">
          <cell r="C55" t="str">
            <v>　　　定期支払一覧表より記入して下さい。</v>
          </cell>
        </row>
        <row r="57">
          <cell r="C57" t="str">
            <v xml:space="preserve">   (4)内訳調書の提出日 10/ 3(金)</v>
          </cell>
        </row>
        <row r="58">
          <cell r="AC58">
            <v>1.9135802469135805</v>
          </cell>
          <cell r="AD58">
            <v>1.1111111111111112</v>
          </cell>
        </row>
        <row r="115">
          <cell r="O115" t="str">
            <v>_x001B_[９月度決算日程_x001B_]</v>
          </cell>
        </row>
        <row r="116">
          <cell r="L116" t="str">
            <v>NO</v>
          </cell>
          <cell r="M116" t="str">
            <v>伝票名</v>
          </cell>
          <cell r="O116" t="str">
            <v>対象期間</v>
          </cell>
          <cell r="P116" t="str">
            <v>一次締切日</v>
          </cell>
          <cell r="Q116" t="str">
            <v>対象期間</v>
          </cell>
          <cell r="R116" t="str">
            <v xml:space="preserve">         最終提出日</v>
          </cell>
        </row>
        <row r="118">
          <cell r="L118">
            <v>1</v>
          </cell>
          <cell r="M118" t="str">
            <v>　現預金入出金</v>
          </cell>
          <cell r="O118" t="str">
            <v xml:space="preserve"> 1日～22日</v>
          </cell>
          <cell r="P118" t="str">
            <v>9/25(水)定時</v>
          </cell>
          <cell r="Q118" t="str">
            <v>23日～30日</v>
          </cell>
          <cell r="R118" t="str">
            <v xml:space="preserve">  10/2(水)定時迄に</v>
          </cell>
        </row>
        <row r="119">
          <cell r="M119" t="str">
            <v xml:space="preserve">  会計伝票Ａ</v>
          </cell>
          <cell r="R119" t="str">
            <v xml:space="preserve">          狭山総務上村迄提出</v>
          </cell>
        </row>
        <row r="120">
          <cell r="M120" t="str">
            <v>　購買支払伝票</v>
          </cell>
        </row>
        <row r="121">
          <cell r="L121">
            <v>2</v>
          </cell>
          <cell r="M121" t="str">
            <v xml:space="preserve">   ･購買伝票</v>
          </cell>
          <cell r="O121" t="str">
            <v xml:space="preserve"> 1日～22日</v>
          </cell>
          <cell r="P121" t="str">
            <v>9/25(水)定時</v>
          </cell>
          <cell r="Q121" t="str">
            <v>23日～30日</v>
          </cell>
          <cell r="R121" t="str">
            <v xml:space="preserve"> 10/ 1(火)</v>
          </cell>
        </row>
        <row r="122">
          <cell r="M122" t="str">
            <v xml:space="preserve">   ･支払調整伝票-B</v>
          </cell>
          <cell r="R122" t="str">
            <v xml:space="preserve"> 但、鈴鹿は 10/ 2(水)</v>
          </cell>
        </row>
        <row r="124">
          <cell r="L124">
            <v>3</v>
          </cell>
          <cell r="M124" t="str">
            <v xml:space="preserve">  小口定期支払</v>
          </cell>
          <cell r="O124" t="str">
            <v xml:space="preserve">  10/3(木)定時迄に  狭山総務上村迄提出</v>
          </cell>
        </row>
        <row r="125">
          <cell r="M125" t="str">
            <v xml:space="preserve"> (未払費用計上)</v>
          </cell>
        </row>
        <row r="127">
          <cell r="L127">
            <v>4</v>
          </cell>
          <cell r="M127" t="str">
            <v xml:space="preserve">  費用振替伝票</v>
          </cell>
          <cell r="O127" t="str">
            <v xml:space="preserve"> 1日～22日</v>
          </cell>
          <cell r="P127" t="str">
            <v>9/25(水)定時</v>
          </cell>
          <cell r="Q127" t="str">
            <v>23日～30日</v>
          </cell>
          <cell r="R127" t="str">
            <v xml:space="preserve">  10/2(水)定時迄に</v>
          </cell>
        </row>
        <row r="128">
          <cell r="M128" t="str">
            <v xml:space="preserve"> (部門間振替)</v>
          </cell>
          <cell r="R128" t="str">
            <v xml:space="preserve">          狭山総務上村迄提出</v>
          </cell>
        </row>
        <row r="130">
          <cell r="L130">
            <v>5</v>
          </cell>
          <cell r="M130" t="str">
            <v xml:space="preserve">  関係会社請求伝票</v>
          </cell>
          <cell r="O130" t="str">
            <v xml:space="preserve"> 10/2(水)定時迄に  狭山総務上村迄提出</v>
          </cell>
        </row>
        <row r="131">
          <cell r="M131" t="str">
            <v xml:space="preserve">  (HADから請求)</v>
          </cell>
        </row>
        <row r="133">
          <cell r="L133">
            <v>6</v>
          </cell>
          <cell r="M133" t="str">
            <v xml:space="preserve">  関係会社請求伝票</v>
          </cell>
          <cell r="O133" t="str">
            <v xml:space="preserve"> 10/4(金)定時迄に  狭山総務上村迄提出</v>
          </cell>
        </row>
        <row r="134">
          <cell r="M134" t="str">
            <v xml:space="preserve"> (HM各社から請求)</v>
          </cell>
          <cell r="O134" t="str">
            <v>　＊ＦＡＸにて承認の連絡お願いします。</v>
          </cell>
        </row>
        <row r="135">
          <cell r="O135" t="str">
            <v xml:space="preserve">  1日・19日の定期送金は送金日の稼働４日前に</v>
          </cell>
        </row>
        <row r="136">
          <cell r="L136">
            <v>7</v>
          </cell>
          <cell r="O136" t="str">
            <v xml:space="preserve">  緊急送金は送金日の稼働３日前に</v>
          </cell>
        </row>
        <row r="137">
          <cell r="O137" t="str">
            <v xml:space="preserve">  HAD-H 経理部迄ＦＡＸをお願いします。</v>
          </cell>
        </row>
        <row r="138">
          <cell r="M138" t="str">
            <v>　直材支払伝票</v>
          </cell>
        </row>
        <row r="139">
          <cell r="L139">
            <v>8</v>
          </cell>
          <cell r="M139" t="str">
            <v xml:space="preserve"> ･支払調整伝票-B</v>
          </cell>
          <cell r="O139" t="str">
            <v xml:space="preserve"> 1日～22日</v>
          </cell>
          <cell r="P139" t="str">
            <v>9/25(水)定時</v>
          </cell>
          <cell r="Q139" t="str">
            <v>23日～30日</v>
          </cell>
          <cell r="R139" t="str">
            <v xml:space="preserve"> 10/ 1(火)定時迄</v>
          </cell>
        </row>
        <row r="140">
          <cell r="M140" t="str">
            <v xml:space="preserve"> ･補償申請書.ﾊﾝﾄﾞ伝</v>
          </cell>
        </row>
        <row r="141">
          <cell r="M141" t="str">
            <v>・雑品伝票</v>
          </cell>
          <cell r="O141" t="str">
            <v xml:space="preserve">  原票は 9/30(月) 午前中迄</v>
          </cell>
        </row>
        <row r="142">
          <cell r="L142">
            <v>9</v>
          </cell>
          <cell r="M142" t="str">
            <v>・部品振替伝票</v>
          </cell>
          <cell r="O142" t="str">
            <v xml:space="preserve">  遅れるものは10/1(火)朝一番に</v>
          </cell>
        </row>
        <row r="143">
          <cell r="M143" t="str">
            <v>　　　(売上計上分)</v>
          </cell>
          <cell r="O143" t="str">
            <v xml:space="preserve">  狭山総務上村宛連絡願います。</v>
          </cell>
        </row>
        <row r="145">
          <cell r="L145">
            <v>10</v>
          </cell>
          <cell r="M145" t="str">
            <v xml:space="preserve">  内部消費検収分</v>
          </cell>
          <cell r="O145" t="str">
            <v xml:space="preserve"> 10/4(金)定時迄に  狭山総務上村迄提出</v>
          </cell>
        </row>
        <row r="146">
          <cell r="M146" t="str">
            <v xml:space="preserve">  会計伝票 </v>
          </cell>
        </row>
        <row r="148">
          <cell r="M148" t="str">
            <v>上記提出日程に間に合わない場合は経理部担当者まで連絡して下さい。</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Assumptions"/>
      <sheetName val="Schedules Bucket 1"/>
      <sheetName val="Cash Flows Bucket 1"/>
      <sheetName val="Capital Structure Bucket 1"/>
      <sheetName val="Tax Bucket 1"/>
      <sheetName val="Schedules"/>
      <sheetName val="Cash Flows"/>
      <sheetName val="Tax"/>
      <sheetName val="Capital Structure"/>
      <sheetName val="Return Matrices"/>
      <sheetName val="PPT View of Lenders"/>
      <sheetName val="Output - Scenarios"/>
      <sheetName val="Pre_Post_Debt Summary"/>
      <sheetName val="Workings"/>
      <sheetName val="Bridge"/>
      <sheetName val="List of Creditors_BSL"/>
      <sheetName val="BSL Debt File-Input Tab"/>
      <sheetName val="Sheet1"/>
      <sheetName val="Disclaimer"/>
      <sheetName val="Contents"/>
      <sheetName val="ValsY"/>
      <sheetName val="FSY"/>
      <sheetName val="FSQ"/>
      <sheetName val="Ratios"/>
      <sheetName val="InputsM"/>
      <sheetName val="InputsQ"/>
      <sheetName val="ConstFundingM"/>
      <sheetName val="DebtEquityQ"/>
      <sheetName val="FADepQ"/>
      <sheetName val="Gen"/>
      <sheetName val="Rev"/>
      <sheetName val="Exp"/>
      <sheetName val="TariffCalc"/>
      <sheetName val="Wcap"/>
      <sheetName val="Checks"/>
      <sheetName val="Circularity"/>
      <sheetName val="Timelines"/>
      <sheetName val="Template"/>
      <sheetName val="BabandhThermal_v29_v2_(b)"/>
    </sheetNames>
    <sheetDataSet>
      <sheetData sheetId="0"/>
      <sheetData sheetId="1"/>
      <sheetData sheetId="2"/>
      <sheetData sheetId="3"/>
      <sheetData sheetId="4"/>
      <sheetData sheetId="5"/>
      <sheetData sheetId="6"/>
      <sheetData sheetId="7">
        <row r="11">
          <cell r="F11">
            <v>3739.3535766221794</v>
          </cell>
        </row>
      </sheetData>
      <sheetData sheetId="8" refreshError="1"/>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7">
          <cell r="A7" t="str">
            <v>All Checks are OK</v>
          </cell>
        </row>
        <row r="11">
          <cell r="F11">
            <v>0.01</v>
          </cell>
        </row>
      </sheetData>
      <sheetData sheetId="36" refreshError="1"/>
      <sheetData sheetId="37" refreshError="1"/>
      <sheetData sheetId="38" refreshError="1"/>
      <sheetData sheetId="3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Count Sheet "/>
      <sheetName val="Tickmarks"/>
      <sheetName val="Scope"/>
      <sheetName val="XREF"/>
      <sheetName val="QTY. PROV.LAB"/>
      <sheetName val="PGW-ACCOUNTS"/>
      <sheetName val="XL4Poppy"/>
      <sheetName val="Additions"/>
      <sheetName val="Summary"/>
      <sheetName val="TOD- Additions"/>
      <sheetName val="Company"/>
      <sheetName val="Summary-TDS"/>
      <sheetName val="Int on STDeposit"/>
      <sheetName val="SCH4 to 6"/>
      <sheetName val="PL"/>
      <sheetName val="Sch - 13"/>
      <sheetName val="Sch 10 to 12"/>
      <sheetName val="B S"/>
      <sheetName val="SCH 7 to 9"/>
      <sheetName val="SC1,2"/>
      <sheetName val="Lead Sheet"/>
      <sheetName val="3.Summary"/>
      <sheetName val="TAB 1"/>
      <sheetName val="2.Control Sheet"/>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1. Instructions"/>
      <sheetName val="2.Control Sheet"/>
      <sheetName val="TAB 1"/>
      <sheetName val="TAB 2"/>
      <sheetName val="TAB 3"/>
      <sheetName val="TAB 4"/>
      <sheetName val="TAB 5"/>
      <sheetName val="TAB 6"/>
      <sheetName val="TAB 7"/>
      <sheetName val="TAB 8"/>
      <sheetName val="TAB 9"/>
      <sheetName val="TAB 10"/>
      <sheetName val="TAB 11"/>
      <sheetName val="TAB 12"/>
      <sheetName val="TAB 13"/>
      <sheetName val="TAB 14"/>
      <sheetName val="TAB 15"/>
      <sheetName val="TAB 16"/>
      <sheetName val="TAB 17"/>
      <sheetName val="TAB 18"/>
      <sheetName val="19. Decentralised Sites"/>
      <sheetName val="Tickmarks"/>
      <sheetName val="TAB 19"/>
      <sheetName val="TAB 20"/>
      <sheetName val="TAB 21"/>
      <sheetName val="TAB 22"/>
      <sheetName val="TAB 23"/>
      <sheetName val="Decentralised Sites"/>
      <sheetName val="XREF"/>
      <sheetName val="20. Listing"/>
      <sheetName val="P &amp; l"/>
      <sheetName val="Inventory Count Sheet "/>
      <sheetName val="wip FG"/>
      <sheetName val="pa-mtly"/>
      <sheetName val="Links"/>
      <sheetName val="Lead"/>
      <sheetName val="Commerica"/>
      <sheetName val="Power &amp; Fuel (S)"/>
      <sheetName val="FA Schedule"/>
      <sheetName val="Analytical"/>
      <sheetName val="Additions"/>
      <sheetName val="Instructions"/>
      <sheetName val="Balance Sheet"/>
      <sheetName val="P&amp;L"/>
      <sheetName val="Schedule"/>
      <sheetName val="lead sheet"/>
      <sheetName val="SCH4 to 6"/>
      <sheetName val="PL"/>
      <sheetName val="Sch - 13"/>
      <sheetName val="Sch 10 to 12"/>
      <sheetName val="B S"/>
      <sheetName val="SCH 7 to 9"/>
      <sheetName val="SC1,2"/>
      <sheetName val="Company"/>
      <sheetName val="TopSheet"/>
      <sheetName val="Resignation"/>
      <sheetName val="Int on STDeposit"/>
      <sheetName val="GL"/>
      <sheetName val="ecc_res"/>
      <sheetName val="WDV Workings"/>
      <sheetName val="Seide Customer wise "/>
      <sheetName val="Filati Customer wise"/>
      <sheetName val="Consl LS"/>
      <sheetName val="Seide LS"/>
      <sheetName val="Filati LS"/>
      <sheetName val="gratuity expense"/>
      <sheetName val="PF ARP"/>
      <sheetName val="ESIC ARP"/>
      <sheetName val="leave salary- expense"/>
      <sheetName val="SCH 10"/>
      <sheetName val="Sheet1"/>
      <sheetName val="Monthly Varianc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rag"/>
      <sheetName val="Prämissen1"/>
      <sheetName val="Prämissen2"/>
      <sheetName val="Prämissen3"/>
      <sheetName val="Ausgabenplan"/>
      <sheetName val="kalkAbschreib"/>
      <sheetName val="Seite 1"/>
      <sheetName val="Seite 2"/>
      <sheetName val="Seite 3"/>
      <sheetName val="Modul1"/>
    </sheetNames>
    <sheetDataSet>
      <sheetData sheetId="0" refreshError="1">
        <row r="32">
          <cell r="E32">
            <v>1</v>
          </cell>
          <cell r="F32">
            <v>2</v>
          </cell>
          <cell r="G32">
            <v>3</v>
          </cell>
          <cell r="H32">
            <v>4</v>
          </cell>
          <cell r="I32">
            <v>5</v>
          </cell>
          <cell r="J32">
            <v>6</v>
          </cell>
          <cell r="K32">
            <v>7</v>
          </cell>
          <cell r="L32">
            <v>8</v>
          </cell>
          <cell r="M32">
            <v>9</v>
          </cell>
          <cell r="N32">
            <v>10</v>
          </cell>
          <cell r="O32">
            <v>11</v>
          </cell>
          <cell r="P32">
            <v>12</v>
          </cell>
          <cell r="Q32">
            <v>13</v>
          </cell>
          <cell r="R32">
            <v>14</v>
          </cell>
          <cell r="S32">
            <v>15</v>
          </cell>
          <cell r="T32">
            <v>16</v>
          </cell>
          <cell r="U32">
            <v>17</v>
          </cell>
          <cell r="V32">
            <v>18</v>
          </cell>
          <cell r="W32">
            <v>19</v>
          </cell>
          <cell r="X32">
            <v>20</v>
          </cell>
        </row>
        <row r="77">
          <cell r="E77">
            <v>-3.2223499999999996</v>
          </cell>
          <cell r="F77">
            <v>-0.94346499999999922</v>
          </cell>
          <cell r="G77">
            <v>1.7632630000000009</v>
          </cell>
          <cell r="H77">
            <v>4.6448224900000001</v>
          </cell>
          <cell r="I77">
            <v>7.7085514772000021</v>
          </cell>
          <cell r="J77">
            <v>10.962154964641002</v>
          </cell>
          <cell r="K77">
            <v>14.413723303861483</v>
          </cell>
          <cell r="L77">
            <v>18.071751465272641</v>
          </cell>
          <cell r="M77">
            <v>21.945159272140902</v>
          </cell>
          <cell r="N77">
            <v>26.043312646360715</v>
          </cell>
          <cell r="O77">
            <v>0</v>
          </cell>
          <cell r="P77">
            <v>0</v>
          </cell>
          <cell r="Q77">
            <v>0</v>
          </cell>
          <cell r="R77">
            <v>0</v>
          </cell>
          <cell r="S77">
            <v>0</v>
          </cell>
          <cell r="T77">
            <v>0</v>
          </cell>
          <cell r="U77">
            <v>0</v>
          </cell>
          <cell r="V77">
            <v>0</v>
          </cell>
          <cell r="W77">
            <v>0</v>
          </cell>
          <cell r="X77">
            <v>0</v>
          </cell>
        </row>
        <row r="78">
          <cell r="E78">
            <v>-4.4196174999999993</v>
          </cell>
          <cell r="F78">
            <v>-3.2562527499999998</v>
          </cell>
          <cell r="G78">
            <v>-1.9431429499999995</v>
          </cell>
          <cell r="H78">
            <v>-0.56884212849999949</v>
          </cell>
          <cell r="I78">
            <v>0.86921801702000079</v>
          </cell>
          <cell r="J78">
            <v>2.3737342376243507</v>
          </cell>
          <cell r="K78">
            <v>3.9475381563515186</v>
          </cell>
          <cell r="L78">
            <v>5.5936030128454242</v>
          </cell>
          <cell r="M78">
            <v>7.315050745249315</v>
          </cell>
          <cell r="N78">
            <v>9.1151594262262474</v>
          </cell>
          <cell r="O78">
            <v>0</v>
          </cell>
          <cell r="P78">
            <v>0</v>
          </cell>
          <cell r="Q78">
            <v>0</v>
          </cell>
          <cell r="R78">
            <v>0</v>
          </cell>
          <cell r="S78">
            <v>0</v>
          </cell>
          <cell r="T78">
            <v>0</v>
          </cell>
          <cell r="U78">
            <v>0</v>
          </cell>
          <cell r="V78">
            <v>0</v>
          </cell>
          <cell r="W78">
            <v>0</v>
          </cell>
          <cell r="X78">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1. Instructions"/>
      <sheetName val="2.Testing of Crs."/>
      <sheetName val="3. Breakup"/>
      <sheetName val="4.CMA"/>
      <sheetName val="5.Crs. TB"/>
      <sheetName val="6. Confirmation"/>
      <sheetName val="7.Dr balance"/>
      <sheetName val="8. TB-Control chart"/>
      <sheetName val="9. Artist TB"/>
      <sheetName val="10. cameramen TB"/>
      <sheetName val="11. contract emp TB"/>
      <sheetName val="12. control accounts TB"/>
      <sheetName val="13. directors TB"/>
      <sheetName val="14. employee TB"/>
      <sheetName val="15. loc hire TB"/>
      <sheetName val="16. rent TB"/>
      <sheetName val="17. technicians TB"/>
      <sheetName val="18. telecasting fess TB"/>
      <sheetName val="19. Purchases TB"/>
      <sheetName val="20. Films TB"/>
      <sheetName val="XREF"/>
      <sheetName val="Tickmarks"/>
      <sheetName val="2.1. Claimed Not Ack as debts"/>
      <sheetName val="2.2. Unitech Contingent"/>
      <sheetName val="2.4. Service Tax Contingent"/>
      <sheetName val="6. Auditor Payment"/>
      <sheetName val="7. Pauling Joint Venture"/>
      <sheetName val="8. Non Provision"/>
      <sheetName val="5. MR"/>
      <sheetName val="31. EPS"/>
      <sheetName val="13. Finance Lease"/>
      <sheetName val="18. Earnings"/>
      <sheetName val="Inventory Count Sheet "/>
      <sheetName val="HBI NCD"/>
      <sheetName val="6120 Creditors Analysis workboo"/>
      <sheetName val="1__Instructions"/>
      <sheetName val="2_Testing_of_Crs_"/>
      <sheetName val="3__Breakup"/>
      <sheetName val="4_CMA"/>
      <sheetName val="5_Crs__TB"/>
      <sheetName val="6__Confirmation"/>
      <sheetName val="7_Dr_balance"/>
      <sheetName val="8__TB-Control_chart"/>
      <sheetName val="9__Artist_TB"/>
      <sheetName val="10__cameramen_TB"/>
      <sheetName val="11__contract_emp_TB"/>
      <sheetName val="12__control_accounts_TB"/>
      <sheetName val="13__directors_TB"/>
      <sheetName val="14__employee_TB"/>
      <sheetName val="15__loc_hire_TB"/>
      <sheetName val="16__rent_TB"/>
      <sheetName val="17__technicians_TB"/>
      <sheetName val="18__telecasting_fess_TB"/>
      <sheetName val="19__Purchases_TB"/>
      <sheetName val="20__Films_TB"/>
      <sheetName val="2_1__Claimed_Not_Ack_as_debts"/>
      <sheetName val="2_2__Unitech_Contingent"/>
      <sheetName val="2_4__Service_Tax_Contingent"/>
      <sheetName val="6__Auditor_Payment"/>
      <sheetName val="7__Pauling_Joint_Venture"/>
      <sheetName val="8__Non_Provision"/>
      <sheetName val="5__MR"/>
      <sheetName val="31__EPS"/>
      <sheetName val="13__Finance_Lease"/>
      <sheetName val="18__Earnings"/>
      <sheetName val="Inventory_Count_Sheet_"/>
      <sheetName val="6120_Creditors_Analysis_workboo"/>
      <sheetName val="HBI_NCD"/>
      <sheetName val="1__Instructions1"/>
      <sheetName val="2_Testing_of_Crs_1"/>
      <sheetName val="3__Breakup1"/>
      <sheetName val="4_CMA1"/>
      <sheetName val="5_Crs__TB1"/>
      <sheetName val="6__Confirmation1"/>
      <sheetName val="7_Dr_balance1"/>
      <sheetName val="8__TB-Control_chart1"/>
      <sheetName val="9__Artist_TB1"/>
      <sheetName val="10__cameramen_TB1"/>
      <sheetName val="11__contract_emp_TB1"/>
      <sheetName val="12__control_accounts_TB1"/>
      <sheetName val="13__directors_TB1"/>
      <sheetName val="14__employee_TB1"/>
      <sheetName val="15__loc_hire_TB1"/>
      <sheetName val="16__rent_TB1"/>
      <sheetName val="17__technicians_TB1"/>
      <sheetName val="18__telecasting_fess_TB1"/>
      <sheetName val="19__Purchases_TB1"/>
      <sheetName val="20__Films_TB1"/>
      <sheetName val="2_1__Claimed_Not_Ack_as_debts1"/>
      <sheetName val="2_2__Unitech_Contingent1"/>
      <sheetName val="2_4__Service_Tax_Contingent1"/>
      <sheetName val="6__Auditor_Payment1"/>
      <sheetName val="7__Pauling_Joint_Venture1"/>
      <sheetName val="8__Non_Provision1"/>
      <sheetName val="5__MR1"/>
      <sheetName val="31__EPS1"/>
      <sheetName val="13__Finance_Lease1"/>
      <sheetName val="18__Earnings1"/>
      <sheetName val="Inventory_Count_Sheet_1"/>
      <sheetName val="6120_Creditors_Analysis_workbo1"/>
      <sheetName val="HBI_NCD1"/>
      <sheetName val="1__Instructions2"/>
      <sheetName val="2_Testing_of_Crs_2"/>
      <sheetName val="3__Breakup2"/>
      <sheetName val="4_CMA2"/>
      <sheetName val="5_Crs__TB2"/>
      <sheetName val="6__Confirmation2"/>
      <sheetName val="7_Dr_balance2"/>
      <sheetName val="8__TB-Control_chart2"/>
      <sheetName val="9__Artist_TB2"/>
      <sheetName val="10__cameramen_TB2"/>
      <sheetName val="11__contract_emp_TB2"/>
      <sheetName val="12__control_accounts_TB2"/>
      <sheetName val="13__directors_TB2"/>
      <sheetName val="14__employee_TB2"/>
      <sheetName val="15__loc_hire_TB2"/>
      <sheetName val="16__rent_TB2"/>
      <sheetName val="17__technicians_TB2"/>
      <sheetName val="18__telecasting_fess_TB2"/>
      <sheetName val="19__Purchases_TB2"/>
      <sheetName val="20__Films_TB2"/>
      <sheetName val="2_1__Claimed_Not_Ack_as_debts2"/>
      <sheetName val="2_2__Unitech_Contingent2"/>
      <sheetName val="2_4__Service_Tax_Contingent2"/>
      <sheetName val="6__Auditor_Payment2"/>
      <sheetName val="7__Pauling_Joint_Venture2"/>
      <sheetName val="8__Non_Provision2"/>
      <sheetName val="5__MR2"/>
      <sheetName val="31__EPS2"/>
      <sheetName val="13__Finance_Lease2"/>
      <sheetName val="18__Earnings2"/>
      <sheetName val="Inventory_Count_Sheet_2"/>
      <sheetName val="6120_Creditors_Analysis_workbo2"/>
      <sheetName val="HBI_NCD2"/>
      <sheetName val="TAB 1"/>
      <sheetName val="2.Control Sheet"/>
      <sheetName val="DET0900"/>
      <sheetName val="Proforma"/>
      <sheetName val="Summary"/>
      <sheetName val="SCH4 to 6"/>
      <sheetName val="PL"/>
      <sheetName val="Sch - 13"/>
      <sheetName val="Sch 10 to 12"/>
      <sheetName val="B S"/>
      <sheetName val="SCH 7 to 9"/>
      <sheetName val="SC1,2"/>
      <sheetName val="Sept 06"/>
      <sheetName val="Current tax"/>
      <sheetName val="Deprn IT"/>
      <sheetName val="3.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REF"/>
      <sheetName val="LOAN_SUM"/>
      <sheetName val="TERMLOANS "/>
      <sheetName val="UN_SECU.LOANS"/>
      <sheetName val="cur lia &amp; prov"/>
      <sheetName val="1611A.01 Overall Position (PBC)"/>
      <sheetName val="1611A.01a DHS op bal.-DUE"/>
      <sheetName val="1611A.01b DHS op bal - not due"/>
      <sheetName val="1611A.02 IDBI-FCL"/>
      <sheetName val="1611A.02a IDBI -FCL RATES comp "/>
      <sheetName val="1611A.03 IDBI_RTL"/>
      <sheetName val="1611A.03a IDBIRTL - Recomp DHS"/>
      <sheetName val="Summary ICICI - DHS"/>
      <sheetName val="icici fcl- dhs - "/>
      <sheetName val="1611A.04 ICICI-FCL"/>
      <sheetName val="icici con rtl - dhs"/>
      <sheetName val="1611A.05 ICICI conv.rtl"/>
      <sheetName val="icicifitl 30.09.04"/>
      <sheetName val="icici rtl - dhs"/>
      <sheetName val="ICICI_RTL"/>
      <sheetName val="icici stl - dhs"/>
      <sheetName val="icici- stl(niep)"/>
      <sheetName val="icici fitl"/>
      <sheetName val="IFCI_RTL"/>
      <sheetName val="IFCI-FCL"/>
      <sheetName val="IFCI_FITL"/>
      <sheetName val="lic"/>
      <sheetName val="oic rtl"/>
      <sheetName val="nic rtl "/>
      <sheetName val="nia rtl "/>
      <sheetName val="UII RTL"/>
      <sheetName val="gic rtl"/>
      <sheetName val="BANKS"/>
      <sheetName val="coffee-break"/>
      <sheetName val="libor"/>
      <sheetName val="oic rtl "/>
      <sheetName val="icici -fitl"/>
      <sheetName val="TOTAL INTT"/>
      <sheetName val="prov"/>
      <sheetName val="fitl -ifci dtl"/>
      <sheetName val="gic rtl paid 31_12_01"/>
      <sheetName val="gic rtl 31_12_01"/>
      <sheetName val="oic rtl apr'00"/>
      <sheetName val="oic rtl Mar'02 "/>
      <sheetName val="UII PAID 31.3.00"/>
      <sheetName val="repaid"/>
      <sheetName val="Sheet4"/>
      <sheetName val="edc reco"/>
      <sheetName val="Edc-reco"/>
      <sheetName val="Sheet1"/>
      <sheetName val="Sheet2"/>
      <sheetName val="Sheet3"/>
      <sheetName val="total- intt"/>
      <sheetName val="Intt accrued &amp; due "/>
      <sheetName val="intt accrued - not due"/>
      <sheetName val="total- intt (InstwISE)"/>
      <sheetName val="ICICI-FCL old"/>
      <sheetName val="conv.rtl (old)"/>
      <sheetName val="conv.rtl (22.10)"/>
      <sheetName val="NIEP-FCL"/>
      <sheetName val="aNALATICAL"/>
      <sheetName val="icici-reco"/>
      <sheetName val="icicifitl dhs (2)"/>
      <sheetName val="Tickmarks"/>
      <sheetName val="TERMLOANS_"/>
      <sheetName val="UN_SECU_LOANS"/>
      <sheetName val="cur_lia_&amp;_prov"/>
      <sheetName val="1611A_01_Overall_Position_(PBC)"/>
      <sheetName val="1611A_01a_DHS_op_bal_-DUE"/>
      <sheetName val="1611A_01b_DHS_op_bal_-_not_due"/>
      <sheetName val="1611A_02_IDBI-FCL"/>
      <sheetName val="1611A_02a_IDBI_-FCL_RATES_comp_"/>
      <sheetName val="1611A_03_IDBI_RTL"/>
      <sheetName val="1611A_03a_IDBIRTL_-_Recomp_DHS"/>
      <sheetName val="Summary_ICICI_-_DHS"/>
      <sheetName val="icici_fcl-_dhs_-_"/>
      <sheetName val="1611A_04_ICICI-FCL"/>
      <sheetName val="icici_con_rtl_-_dhs"/>
      <sheetName val="1611A_05_ICICI_conv_rtl"/>
      <sheetName val="icicifitl_30_09_04"/>
      <sheetName val="icici_rtl_-_dhs"/>
      <sheetName val="icici_stl_-_dhs"/>
      <sheetName val="icici-_stl(niep)"/>
      <sheetName val="icici_fitl"/>
      <sheetName val="oic_rtl"/>
      <sheetName val="nic_rtl_"/>
      <sheetName val="nia_rtl_"/>
      <sheetName val="UII_RTL"/>
      <sheetName val="gic_rtl"/>
      <sheetName val="oic_rtl_"/>
      <sheetName val="icici_-fitl"/>
      <sheetName val="TOTAL_INTT"/>
      <sheetName val="fitl_-ifci_dtl"/>
      <sheetName val="gic_rtl_paid_31_12_01"/>
      <sheetName val="gic_rtl_31_12_01"/>
      <sheetName val="oic_rtl_apr'00"/>
      <sheetName val="oic_rtl_Mar'02_"/>
      <sheetName val="UII_PAID_31_3_00"/>
      <sheetName val="edc_reco"/>
      <sheetName val="total-_intt"/>
      <sheetName val="Intt_accrued_&amp;_due_"/>
      <sheetName val="intt_accrued_-_not_due"/>
      <sheetName val="total-_intt_(InstwISE)"/>
      <sheetName val="ICICI-FCL_old"/>
      <sheetName val="conv_rtl_(old)"/>
      <sheetName val="conv_rtl_(22_10)"/>
      <sheetName val="icicifitl_dhs_(2)"/>
      <sheetName val="SCH IV"/>
      <sheetName val="SCH VIII"/>
      <sheetName val="TERMLOANS_1"/>
      <sheetName val="UN_SECU_LOANS1"/>
      <sheetName val="cur_lia_&amp;_prov1"/>
      <sheetName val="1611A_01_Overall_Position_(PBC1"/>
      <sheetName val="1611A_01a_DHS_op_bal_-DUE1"/>
      <sheetName val="1611A_01b_DHS_op_bal_-_not_due1"/>
      <sheetName val="1611A_02_IDBI-FCL1"/>
      <sheetName val="1611A_02a_IDBI_-FCL_RATES_comp1"/>
      <sheetName val="1611A_03_IDBI_RTL1"/>
      <sheetName val="1611A_03a_IDBIRTL_-_Recomp_DHS1"/>
      <sheetName val="Summary_ICICI_-_DHS1"/>
      <sheetName val="icici_fcl-_dhs_-_1"/>
      <sheetName val="1611A_04_ICICI-FCL1"/>
      <sheetName val="icici_con_rtl_-_dhs1"/>
      <sheetName val="1611A_05_ICICI_conv_rtl1"/>
      <sheetName val="icicifitl_30_09_041"/>
      <sheetName val="icici_rtl_-_dhs1"/>
      <sheetName val="icici_stl_-_dhs1"/>
      <sheetName val="icici-_stl(niep)1"/>
      <sheetName val="icici_fitl1"/>
      <sheetName val="oic_rtl1"/>
      <sheetName val="nic_rtl_1"/>
      <sheetName val="nia_rtl_1"/>
      <sheetName val="UII_RTL1"/>
      <sheetName val="gic_rtl1"/>
      <sheetName val="oic_rtl_1"/>
      <sheetName val="icici_-fitl1"/>
      <sheetName val="TOTAL_INTT1"/>
      <sheetName val="fitl_-ifci_dtl1"/>
      <sheetName val="gic_rtl_paid_31_12_011"/>
      <sheetName val="gic_rtl_31_12_011"/>
      <sheetName val="oic_rtl_apr'001"/>
      <sheetName val="oic_rtl_Mar'02_1"/>
      <sheetName val="UII_PAID_31_3_001"/>
      <sheetName val="edc_reco1"/>
      <sheetName val="total-_intt1"/>
      <sheetName val="Intt_accrued_&amp;_due_1"/>
      <sheetName val="intt_accrued_-_not_due1"/>
      <sheetName val="total-_intt_(InstwISE)1"/>
      <sheetName val="ICICI-FCL_old1"/>
      <sheetName val="conv_rtl_(old)1"/>
      <sheetName val="conv_rtl_(22_10)1"/>
      <sheetName val="icicifitl_dhs_(2)1"/>
      <sheetName val="SCH_IV"/>
      <sheetName val="SCH_VIII"/>
      <sheetName val="TERMLOANS_2"/>
      <sheetName val="UN_SECU_LOANS2"/>
      <sheetName val="cur_lia_&amp;_prov2"/>
      <sheetName val="1611A_01_Overall_Position_(PBC2"/>
      <sheetName val="1611A_01a_DHS_op_bal_-DUE2"/>
      <sheetName val="1611A_01b_DHS_op_bal_-_not_due2"/>
      <sheetName val="1611A_02_IDBI-FCL2"/>
      <sheetName val="1611A_02a_IDBI_-FCL_RATES_comp2"/>
      <sheetName val="1611A_03_IDBI_RTL2"/>
      <sheetName val="1611A_03a_IDBIRTL_-_Recomp_DHS2"/>
      <sheetName val="Summary_ICICI_-_DHS2"/>
      <sheetName val="icici_fcl-_dhs_-_2"/>
      <sheetName val="1611A_04_ICICI-FCL2"/>
      <sheetName val="icici_con_rtl_-_dhs2"/>
      <sheetName val="1611A_05_ICICI_conv_rtl2"/>
      <sheetName val="icicifitl_30_09_042"/>
      <sheetName val="icici_rtl_-_dhs2"/>
      <sheetName val="icici_stl_-_dhs2"/>
      <sheetName val="icici-_stl(niep)2"/>
      <sheetName val="icici_fitl2"/>
      <sheetName val="oic_rtl2"/>
      <sheetName val="nic_rtl_2"/>
      <sheetName val="nia_rtl_2"/>
      <sheetName val="UII_RTL2"/>
      <sheetName val="gic_rtl2"/>
      <sheetName val="oic_rtl_2"/>
      <sheetName val="icici_-fitl2"/>
      <sheetName val="TOTAL_INTT2"/>
      <sheetName val="fitl_-ifci_dtl2"/>
      <sheetName val="gic_rtl_paid_31_12_012"/>
      <sheetName val="gic_rtl_31_12_012"/>
      <sheetName val="oic_rtl_apr'002"/>
      <sheetName val="oic_rtl_Mar'02_2"/>
      <sheetName val="UII_PAID_31_3_002"/>
      <sheetName val="edc_reco2"/>
      <sheetName val="total-_intt2"/>
      <sheetName val="Intt_accrued_&amp;_due_2"/>
      <sheetName val="intt_accrued_-_not_due2"/>
      <sheetName val="total-_intt_(InstwISE)2"/>
      <sheetName val="ICICI-FCL_old2"/>
      <sheetName val="conv_rtl_(old)2"/>
      <sheetName val="conv_rtl_(22_10)2"/>
      <sheetName val="icicifitl_dhs_(2)2"/>
      <sheetName val="SCH_IV1"/>
      <sheetName val="SCH_VIII1"/>
      <sheetName val="1612.01AL - INT AM&amp;NIEP"/>
      <sheetName val="Commerica"/>
      <sheetName val="Adjustments"/>
      <sheetName val="PGW"/>
      <sheetName val="1611A INTEREST ACCRUED ON LOANS"/>
      <sheetName val="TAB 1"/>
      <sheetName val="5.Crs. TB"/>
      <sheetName val="TERMLOANS_3"/>
      <sheetName val="UN_SECU_LOANS3"/>
      <sheetName val="cur_lia_&amp;_prov3"/>
      <sheetName val="1611A_01_Overall_Position_(PBC3"/>
      <sheetName val="1611A_01a_DHS_op_bal_-DUE3"/>
      <sheetName val="1611A_01b_DHS_op_bal_-_not_due3"/>
      <sheetName val="1611A_02_IDBI-FCL3"/>
      <sheetName val="1611A_02a_IDBI_-FCL_RATES_comp3"/>
      <sheetName val="1611A_03_IDBI_RTL3"/>
      <sheetName val="1611A_03a_IDBIRTL_-_Recomp_DHS3"/>
      <sheetName val="Summary_ICICI_-_DHS3"/>
      <sheetName val="icici_fcl-_dhs_-_3"/>
      <sheetName val="1611A_04_ICICI-FCL3"/>
      <sheetName val="icici_con_rtl_-_dhs3"/>
      <sheetName val="1611A_05_ICICI_conv_rtl3"/>
      <sheetName val="icicifitl_30_09_043"/>
      <sheetName val="icici_rtl_-_dhs3"/>
      <sheetName val="icici_stl_-_dhs3"/>
      <sheetName val="icici-_stl(niep)3"/>
      <sheetName val="icici_fitl3"/>
      <sheetName val="oic_rtl3"/>
      <sheetName val="nic_rtl_3"/>
      <sheetName val="nia_rtl_3"/>
      <sheetName val="UII_RTL3"/>
      <sheetName val="gic_rtl3"/>
      <sheetName val="oic_rtl_3"/>
      <sheetName val="icici_-fitl3"/>
      <sheetName val="TOTAL_INTT3"/>
      <sheetName val="fitl_-ifci_dtl3"/>
      <sheetName val="gic_rtl_paid_31_12_013"/>
      <sheetName val="gic_rtl_31_12_013"/>
      <sheetName val="oic_rtl_apr'003"/>
      <sheetName val="oic_rtl_Mar'02_3"/>
      <sheetName val="UII_PAID_31_3_003"/>
      <sheetName val="edc_reco3"/>
      <sheetName val="total-_intt3"/>
      <sheetName val="Intt_accrued_&amp;_due_3"/>
      <sheetName val="intt_accrued_-_not_due3"/>
      <sheetName val="total-_intt_(InstwISE)3"/>
      <sheetName val="ICICI-FCL_old3"/>
      <sheetName val="conv_rtl_(old)3"/>
      <sheetName val="conv_rtl_(22_10)3"/>
      <sheetName val="icicifitl_dhs_(2)3"/>
      <sheetName val="SCH_IV2"/>
      <sheetName val="SCH_VIII2"/>
      <sheetName val="1612_01AL_-_INT_AM&amp;NIEP"/>
      <sheetName val="1611A_INTEREST_ACCRUED_ON_LOANS"/>
      <sheetName val="Sheet3 (2)"/>
      <sheetName val="TERMLOANS_4"/>
      <sheetName val="UN_SECU_LOANS4"/>
      <sheetName val="cur_lia_&amp;_prov4"/>
      <sheetName val="1611A_01_Overall_Position_(PBC4"/>
      <sheetName val="1611A_01a_DHS_op_bal_-DUE4"/>
      <sheetName val="1611A_01b_DHS_op_bal_-_not_due4"/>
      <sheetName val="1611A_02_IDBI-FCL4"/>
      <sheetName val="1611A_02a_IDBI_-FCL_RATES_comp4"/>
      <sheetName val="1611A_03_IDBI_RTL4"/>
      <sheetName val="1611A_03a_IDBIRTL_-_Recomp_DHS4"/>
      <sheetName val="Summary_ICICI_-_DHS4"/>
      <sheetName val="icici_fcl-_dhs_-_4"/>
      <sheetName val="1611A_04_ICICI-FCL4"/>
      <sheetName val="icici_con_rtl_-_dhs4"/>
      <sheetName val="1611A_05_ICICI_conv_rtl4"/>
      <sheetName val="icicifitl_30_09_044"/>
      <sheetName val="icici_rtl_-_dhs4"/>
      <sheetName val="icici_stl_-_dhs4"/>
      <sheetName val="icici-_stl(niep)4"/>
      <sheetName val="icici_fitl4"/>
      <sheetName val="oic_rtl4"/>
      <sheetName val="nic_rtl_4"/>
      <sheetName val="nia_rtl_4"/>
      <sheetName val="UII_RTL4"/>
      <sheetName val="gic_rtl4"/>
      <sheetName val="oic_rtl_4"/>
      <sheetName val="icici_-fitl4"/>
      <sheetName val="TOTAL_INTT4"/>
      <sheetName val="fitl_-ifci_dtl4"/>
      <sheetName val="gic_rtl_paid_31_12_014"/>
      <sheetName val="gic_rtl_31_12_014"/>
      <sheetName val="oic_rtl_apr'004"/>
      <sheetName val="oic_rtl_Mar'02_4"/>
      <sheetName val="UII_PAID_31_3_004"/>
      <sheetName val="edc_reco4"/>
      <sheetName val="total-_intt4"/>
      <sheetName val="Intt_accrued_&amp;_due_4"/>
      <sheetName val="intt_accrued_-_not_due4"/>
      <sheetName val="total-_intt_(InstwISE)4"/>
      <sheetName val="ICICI-FCL_old4"/>
      <sheetName val="conv_rtl_(old)4"/>
      <sheetName val="conv_rtl_(22_10)4"/>
      <sheetName val="icicifitl_dhs_(2)4"/>
      <sheetName val="SCH_IV3"/>
      <sheetName val="SCH_VIII3"/>
      <sheetName val="1612_01AL_-_INT_AM&amp;NIEP1"/>
      <sheetName val="1611A_INTEREST_ACCRUED_ON_LOAN1"/>
      <sheetName val="TAB_1"/>
      <sheetName val="5_Crs__TB"/>
      <sheetName val="TERMLOANS_5"/>
      <sheetName val="UN_SECU_LOANS5"/>
      <sheetName val="cur_lia_&amp;_prov5"/>
      <sheetName val="1611A_01_Overall_Position_(PBC5"/>
      <sheetName val="1611A_01a_DHS_op_bal_-DUE5"/>
      <sheetName val="1611A_01b_DHS_op_bal_-_not_due5"/>
      <sheetName val="1611A_02_IDBI-FCL5"/>
      <sheetName val="1611A_02a_IDBI_-FCL_RATES_comp5"/>
      <sheetName val="1611A_03_IDBI_RTL5"/>
      <sheetName val="1611A_03a_IDBIRTL_-_Recomp_DHS5"/>
      <sheetName val="Summary_ICICI_-_DHS5"/>
      <sheetName val="icici_fcl-_dhs_-_5"/>
      <sheetName val="1611A_04_ICICI-FCL5"/>
      <sheetName val="icici_con_rtl_-_dhs5"/>
      <sheetName val="1611A_05_ICICI_conv_rtl5"/>
      <sheetName val="icicifitl_30_09_045"/>
      <sheetName val="icici_rtl_-_dhs5"/>
      <sheetName val="icici_stl_-_dhs5"/>
      <sheetName val="icici-_stl(niep)5"/>
      <sheetName val="icici_fitl5"/>
      <sheetName val="oic_rtl5"/>
      <sheetName val="nic_rtl_5"/>
      <sheetName val="nia_rtl_5"/>
      <sheetName val="UII_RTL5"/>
      <sheetName val="gic_rtl5"/>
      <sheetName val="oic_rtl_5"/>
      <sheetName val="icici_-fitl5"/>
      <sheetName val="TOTAL_INTT5"/>
      <sheetName val="fitl_-ifci_dtl5"/>
      <sheetName val="gic_rtl_paid_31_12_015"/>
      <sheetName val="gic_rtl_31_12_015"/>
      <sheetName val="oic_rtl_apr'005"/>
      <sheetName val="oic_rtl_Mar'02_5"/>
      <sheetName val="UII_PAID_31_3_005"/>
      <sheetName val="edc_reco5"/>
      <sheetName val="total-_intt5"/>
      <sheetName val="Intt_accrued_&amp;_due_5"/>
      <sheetName val="intt_accrued_-_not_due5"/>
      <sheetName val="total-_intt_(InstwISE)5"/>
      <sheetName val="ICICI-FCL_old5"/>
      <sheetName val="conv_rtl_(old)5"/>
      <sheetName val="conv_rtl_(22_10)5"/>
      <sheetName val="icicifitl_dhs_(2)5"/>
      <sheetName val="SCH_IV4"/>
      <sheetName val="SCH_VIII4"/>
      <sheetName val="1612_01AL_-_INT_AM&amp;NIEP2"/>
      <sheetName val="1611A_INTEREST_ACCRUED_ON_LOAN2"/>
      <sheetName val="TAB_11"/>
      <sheetName val="5_Crs__TB1"/>
      <sheetName val="2.Control Sheet"/>
      <sheetName val="Inventory Count Sheet "/>
      <sheetName val="1611A_INTEREST_A윦낺䭥ﺚ抺拺抪抺️扬ꑝ읅ⱑ膺伍"/>
      <sheetName val="Sept 06"/>
      <sheetName val="Current tax"/>
      <sheetName val="Deprn IT"/>
      <sheetName val="3.Summary"/>
      <sheetName val="TERMLOANS_6"/>
      <sheetName val="UN_SECU_LOANS6"/>
      <sheetName val="cur_lia_&amp;_prov6"/>
      <sheetName val="1611A_01_Overall_Position_(PBC6"/>
      <sheetName val="1611A_01a_DHS_op_bal_-DUE6"/>
      <sheetName val="1611A_01b_DHS_op_bal_-_not_due6"/>
      <sheetName val="1611A_02_IDBI-FCL6"/>
      <sheetName val="1611A_02a_IDBI_-FCL_RATES_comp6"/>
      <sheetName val="1611A_03_IDBI_RTL6"/>
      <sheetName val="1611A_03a_IDBIRTL_-_Recomp_DHS6"/>
      <sheetName val="Summary_ICICI_-_DHS6"/>
      <sheetName val="icici_fcl-_dhs_-_6"/>
      <sheetName val="1611A_04_ICICI-FCL6"/>
      <sheetName val="icici_con_rtl_-_dhs6"/>
      <sheetName val="1611A_05_ICICI_conv_rtl6"/>
      <sheetName val="icicifitl_30_09_046"/>
      <sheetName val="icici_rtl_-_dhs6"/>
      <sheetName val="icici_stl_-_dhs6"/>
      <sheetName val="icici-_stl(niep)6"/>
      <sheetName val="icici_fitl6"/>
      <sheetName val="oic_rtl6"/>
      <sheetName val="nic_rtl_6"/>
      <sheetName val="nia_rtl_6"/>
      <sheetName val="UII_RTL6"/>
      <sheetName val="gic_rtl6"/>
      <sheetName val="oic_rtl_6"/>
      <sheetName val="icici_-fitl6"/>
      <sheetName val="TOTAL_INTT6"/>
      <sheetName val="fitl_-ifci_dtl6"/>
      <sheetName val="gic_rtl_paid_31_12_016"/>
      <sheetName val="gic_rtl_31_12_016"/>
      <sheetName val="oic_rtl_apr'006"/>
      <sheetName val="oic_rtl_Mar'02_6"/>
      <sheetName val="UII_PAID_31_3_006"/>
      <sheetName val="edc_reco6"/>
      <sheetName val="total-_intt6"/>
      <sheetName val="Intt_accrued_&amp;_due_6"/>
      <sheetName val="intt_accrued_-_not_due6"/>
      <sheetName val="total-_intt_(InstwISE)6"/>
      <sheetName val="ICICI-FCL_old6"/>
      <sheetName val="conv_rtl_(old)6"/>
      <sheetName val="conv_rtl_(22_10)6"/>
      <sheetName val="icicifitl_dhs_(2)6"/>
      <sheetName val="SCH_IV5"/>
      <sheetName val="SCH_VIII5"/>
      <sheetName val="1612_01AL_-_INT_AM&amp;NIEP3"/>
      <sheetName val="1611A_INTEREST_ACCRUED_ON_LOAN3"/>
      <sheetName val="TAB_12"/>
      <sheetName val="5_Crs__TB2"/>
      <sheetName val="Sheet3_(2)"/>
      <sheetName val="BS Schedu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refreshError="1"/>
      <sheetData sheetId="200" refreshError="1"/>
      <sheetData sheetId="201" refreshError="1"/>
      <sheetData sheetId="202" refreshError="1"/>
      <sheetData sheetId="203" refreshError="1"/>
      <sheetData sheetId="204" refreshError="1"/>
      <sheetData sheetId="205" refreshError="1"/>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refreshError="1"/>
      <sheetData sheetId="353" refreshError="1"/>
      <sheetData sheetId="354"/>
      <sheetData sheetId="355" refreshError="1"/>
      <sheetData sheetId="356" refreshError="1"/>
      <sheetData sheetId="357" refreshError="1"/>
      <sheetData sheetId="358" refreshError="1"/>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summarywith exindia comparison"/>
      <sheetName val="datalcmar"/>
      <sheetName val="ex-india"/>
      <sheetName val="summary"/>
      <sheetName val="ebtreco"/>
      <sheetName val="DATA_INR"/>
      <sheetName val="Corp_EBTytd"/>
      <sheetName val="Global ytd"/>
      <sheetName val="Corp_Salesytd"/>
      <sheetName val="interco"/>
      <sheetName val="Sheet1"/>
      <sheetName val="Backup of global consolidation "/>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VARBUD YTD MAY"/>
      <sheetName val="GPVARBUD2000 "/>
      <sheetName val="FINSUM"/>
      <sheetName val="EXP"/>
      <sheetName val="OH"/>
      <sheetName val="OI MT"/>
      <sheetName val="OIRSLACS"/>
      <sheetName val="SHIP MT"/>
      <sheetName val="SHIP RS LACS"/>
      <sheetName val="BL MT"/>
      <sheetName val="BL RS LACS"/>
      <sheetName val="MPOWER"/>
      <sheetName val="BSHEET"/>
      <sheetName val="CSFLOW"/>
      <sheetName val="INV"/>
      <sheetName val="VSE"/>
      <sheetName val="19-PERF"/>
      <sheetName val="SHRS LACS"/>
      <sheetName val="SH RS LACS -MT"/>
      <sheetName val="GPGM"/>
      <sheetName val="OHR"/>
      <sheetName val="OPM%"/>
      <sheetName val="FC"/>
      <sheetName val="NPRS LACS"/>
      <sheetName val="WC"/>
      <sheetName val="INV (2)"/>
      <sheetName val="MC%S"/>
      <sheetName val="ROCE"/>
      <sheetName val="OPM"/>
      <sheetName val="SAL%"/>
      <sheetName val="ADVRS LACS"/>
      <sheetName val="OIEMP"/>
      <sheetName val="SPEMP"/>
      <sheetName val="OPEMP"/>
      <sheetName val="OTP%LC"/>
      <sheetName val="19_PERF"/>
      <sheetName val="Annexures (2)"/>
      <sheetName val="Workings"/>
      <sheetName val="Nov 02 &amp; Dec 02 sal"/>
      <sheetName val="YAAS"/>
      <sheetName val="Page1"/>
      <sheetName val="Assumptions"/>
      <sheetName val="Fcst vs Budgets"/>
      <sheetName val="Financial statements"/>
      <sheetName val="accumdeprn"/>
      <sheetName val="5-F-PAR"/>
      <sheetName val="GRP"/>
      <sheetName val="Settings"/>
      <sheetName val="Sheet1"/>
      <sheetName val="EXP LINE"/>
      <sheetName val="DTCT"/>
      <sheetName val="Exhibit-1"/>
      <sheetName val="POV"/>
      <sheetName val="OUVC"/>
      <sheetName val="120RECV"/>
      <sheetName val="GPVARBUD_YTD_MAY"/>
      <sheetName val="GPVARBUD2000_"/>
      <sheetName val="OI_MT"/>
      <sheetName val="SHIP_MT"/>
      <sheetName val="SHIP_RS_LACS"/>
      <sheetName val="BL_MT"/>
      <sheetName val="BL_RS_LACS"/>
      <sheetName val="SHRS_LACS"/>
      <sheetName val="SH_RS_LACS_-MT"/>
      <sheetName val="NPRS_LACS"/>
      <sheetName val="INV_(2)"/>
      <sheetName val="ADVRS_LACS"/>
      <sheetName val="gl asset &amp; liabilities"/>
      <sheetName val="Lists"/>
      <sheetName val="Sheet3 (2)"/>
      <sheetName val="UNIT-II"/>
      <sheetName val="XREF"/>
      <sheetName val="Inventory Count Sheet "/>
      <sheetName val="TRIAL BALANCE"/>
      <sheetName val="S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
          <cell r="B1" t="str">
            <v>KIRBY INDIA</v>
          </cell>
        </row>
        <row r="2">
          <cell r="B2" t="str">
            <v>BUSINESS PLAN 2000</v>
          </cell>
        </row>
        <row r="3">
          <cell r="B3" t="str">
            <v>MEASUREMENT</v>
          </cell>
          <cell r="G3" t="str">
            <v>BUD 2000</v>
          </cell>
          <cell r="P3" t="str">
            <v>BUD 2000</v>
          </cell>
        </row>
        <row r="4">
          <cell r="B4" t="str">
            <v>CRITERIA</v>
          </cell>
          <cell r="C4" t="str">
            <v>JAN-MAY 00</v>
          </cell>
          <cell r="E4" t="str">
            <v>2000 F</v>
          </cell>
          <cell r="F4" t="str">
            <v>2000B</v>
          </cell>
          <cell r="G4" t="str">
            <v>Q1 2000</v>
          </cell>
          <cell r="I4" t="str">
            <v>Q2 2000</v>
          </cell>
          <cell r="K4" t="str">
            <v>Q3 2000</v>
          </cell>
          <cell r="M4" t="str">
            <v>Q4 2000</v>
          </cell>
          <cell r="P4" t="str">
            <v>JAN</v>
          </cell>
          <cell r="R4" t="str">
            <v>FEB</v>
          </cell>
          <cell r="T4" t="str">
            <v>MAR</v>
          </cell>
          <cell r="V4" t="str">
            <v>APR</v>
          </cell>
          <cell r="X4" t="str">
            <v>MAY</v>
          </cell>
          <cell r="Z4" t="str">
            <v>JUN</v>
          </cell>
          <cell r="AB4" t="str">
            <v>JUL</v>
          </cell>
          <cell r="AD4" t="str">
            <v>AUG</v>
          </cell>
          <cell r="AF4" t="str">
            <v>SEP</v>
          </cell>
          <cell r="AH4" t="str">
            <v>OCT</v>
          </cell>
          <cell r="AJ4" t="str">
            <v>NOV</v>
          </cell>
          <cell r="AL4" t="str">
            <v>DEC</v>
          </cell>
        </row>
        <row r="6">
          <cell r="B6" t="str">
            <v>FINANCIAL</v>
          </cell>
        </row>
        <row r="7">
          <cell r="B7" t="str">
            <v>MATERIAL COST % OF SALES</v>
          </cell>
        </row>
        <row r="8">
          <cell r="B8" t="str">
            <v>MATERIAL COST % OF SALES</v>
          </cell>
        </row>
        <row r="9">
          <cell r="B9" t="str">
            <v xml:space="preserve">    INCL. PROD. SUPPL.</v>
          </cell>
        </row>
        <row r="10">
          <cell r="B10" t="str">
            <v>RETURN ON SALES</v>
          </cell>
        </row>
        <row r="11">
          <cell r="B11" t="str">
            <v>RETURN ON CAPITAL  EMPLOYED</v>
          </cell>
        </row>
        <row r="12">
          <cell r="B12" t="str">
            <v>ASSET UTILISATION</v>
          </cell>
        </row>
        <row r="13">
          <cell r="B13" t="str">
            <v>GROSS MARGIN % ON SHIPMENTS</v>
          </cell>
        </row>
        <row r="14">
          <cell r="B14" t="str">
            <v>OPERATING MARGIN %</v>
          </cell>
        </row>
        <row r="15">
          <cell r="B15" t="str">
            <v>OVER HEAD AS % OF SALES</v>
          </cell>
        </row>
        <row r="16">
          <cell r="B16" t="str">
            <v>SALARY AND RELATED COST AS</v>
          </cell>
        </row>
        <row r="17">
          <cell r="B17" t="str">
            <v xml:space="preserve">   % OF SALES</v>
          </cell>
        </row>
        <row r="18">
          <cell r="B18" t="str">
            <v>ADVT. EXPENSES AS % OF SALES</v>
          </cell>
        </row>
        <row r="19">
          <cell r="B19" t="str">
            <v>ADVT. EXPENSES RS LACS</v>
          </cell>
        </row>
        <row r="20">
          <cell r="B20" t="str">
            <v>SALES/EMP /MTH RS LACS</v>
          </cell>
        </row>
        <row r="21">
          <cell r="B21" t="str">
            <v>SALES/EMP/MTH DIRECT RS LACS</v>
          </cell>
        </row>
        <row r="22">
          <cell r="B22" t="str">
            <v>SALES/EMP/MTH INDIRECT RS LAC</v>
          </cell>
        </row>
        <row r="23">
          <cell r="B23" t="str">
            <v>ORDER INTAKE/EMP/MTH RS LACS</v>
          </cell>
        </row>
        <row r="24">
          <cell r="B24" t="str">
            <v>OPERATING PROFIT / EMP RS LACS</v>
          </cell>
        </row>
        <row r="25">
          <cell r="B25" t="str">
            <v>ACCOUNT RECV. - DAYS</v>
          </cell>
        </row>
        <row r="26">
          <cell r="B26" t="str">
            <v>OT PREMIUM AS % OF NET SALES</v>
          </cell>
        </row>
        <row r="27">
          <cell r="B27" t="str">
            <v>OT PREMIUM AS % OF LABOR</v>
          </cell>
        </row>
        <row r="29">
          <cell r="B29" t="str">
            <v>NON FINANCIAL</v>
          </cell>
        </row>
        <row r="31">
          <cell r="B31" t="str">
            <v>QUOT.TRN.ARND CYCLES-DAYS</v>
          </cell>
        </row>
        <row r="32">
          <cell r="B32" t="str">
            <v>CYCLE TIME FOR APP DRAWINGS,</v>
          </cell>
        </row>
        <row r="33">
          <cell r="B33" t="str">
            <v>DELIVERY,ANCHOR BOLTS ETC</v>
          </cell>
        </row>
        <row r="34">
          <cell r="B34" t="str">
            <v>MACHINE UPTIME %</v>
          </cell>
        </row>
        <row r="35">
          <cell r="B35" t="str">
            <v>MANUFACTURE MH/MT ( GROSS )</v>
          </cell>
        </row>
        <row r="36">
          <cell r="B36" t="str">
            <v>MANUFACTURING MH/MT ( NET )</v>
          </cell>
        </row>
        <row r="37">
          <cell r="B37" t="str">
            <v>ENGN. +DRAFT.  MH/MT</v>
          </cell>
        </row>
        <row r="38">
          <cell r="B38" t="str">
            <v xml:space="preserve">     GROSS</v>
          </cell>
        </row>
        <row r="39">
          <cell r="B39" t="str">
            <v xml:space="preserve">     NET</v>
          </cell>
        </row>
        <row r="40">
          <cell r="B40" t="str">
            <v>TRADE PAYABLE DAYS</v>
          </cell>
        </row>
        <row r="41">
          <cell r="B41" t="str">
            <v>INVENTORY COVER</v>
          </cell>
        </row>
        <row r="42">
          <cell r="B42" t="str">
            <v xml:space="preserve">DIRECT TO INDIRECT </v>
          </cell>
        </row>
        <row r="43">
          <cell r="B43" t="str">
            <v xml:space="preserve">    MANPOWER RATIO</v>
          </cell>
        </row>
        <row r="44">
          <cell r="B44" t="str">
            <v>CLAIMS AS % OF SALES</v>
          </cell>
        </row>
        <row r="45">
          <cell r="B45" t="str">
            <v>CLAIMS  RS LACS</v>
          </cell>
        </row>
        <row r="46">
          <cell r="B46" t="str">
            <v>QUALITY INDEX</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ealis with ladle"/>
      <sheetName val="DETAILED BUDGET PLAN"/>
      <sheetName val="19-PERF"/>
      <sheetName val="Working Capital"/>
      <sheetName val="P&amp;L-PTA"/>
      <sheetName val="Inventory-PTA"/>
      <sheetName val="P&amp;L-DMT"/>
      <sheetName val="Raw Material Cost"/>
      <sheetName val="Sales"/>
      <sheetName val="Inventory-DMT"/>
    </sheetNames>
    <sheetDataSet>
      <sheetData sheetId="0" refreshError="1">
        <row r="7">
          <cell r="F7">
            <v>62308</v>
          </cell>
        </row>
        <row r="10">
          <cell r="E10">
            <v>11823</v>
          </cell>
          <cell r="F10">
            <v>51023.78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xed expense (2)"/>
      <sheetName val="Fixed expense -Dixit"/>
      <sheetName val="Fixed expense"/>
      <sheetName val="Rev.bgt_to_Trgt"/>
      <sheetName val="q4.trgt.bgt."/>
      <sheetName val="recon.dec"/>
      <sheetName val="pl_vs"/>
      <sheetName val="pl_dec04"/>
      <sheetName val="PL.dec_Summary"/>
      <sheetName val="plntwise pl"/>
      <sheetName val="de_jan._bgt"/>
      <sheetName val="de_wrkg_bgt"/>
      <sheetName val="Variance-dec."/>
      <sheetName val="VarFE"/>
      <sheetName val="Others_exp."/>
      <sheetName val="dec act"/>
      <sheetName val="SLC-STK-DEC'04"/>
      <sheetName val="Summary_contr."/>
      <sheetName val="var"/>
      <sheetName val="RM "/>
      <sheetName val="rej_overs_exprt"/>
      <sheetName val="no.of days holding"/>
      <sheetName val="Plantwise"/>
      <sheetName val="SLB_PROD"/>
      <sheetName val="Sales Qty"/>
      <sheetName val="Pkg matr"/>
      <sheetName val="Page 1"/>
      <sheetName val="Payment_oa"/>
      <sheetName val="4yrs fixed exps"/>
      <sheetName val="Manpower_impact"/>
      <sheetName val="FC_Gain"/>
      <sheetName val="summary "/>
      <sheetName val="Working 2 "/>
      <sheetName val="Working"/>
      <sheetName val="Page 4 "/>
      <sheetName val="Page 3 "/>
      <sheetName val="Page 2"/>
      <sheetName val="de_dec._trgt"/>
      <sheetName val="de_wrkg_trgt"/>
      <sheetName val="Q.E Dec Summary"/>
      <sheetName val="power units"/>
      <sheetName val="Mar"/>
      <sheetName val="Sheet1"/>
      <sheetName val="per m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
          <cell r="A1" t="str">
            <v>url adrs'!A1</v>
          </cell>
        </row>
        <row r="3">
          <cell r="A3" t="str">
            <v>S A L E A B L E       P R O D U C T I O N           2004-05  (F I G U R E S   I N   MT)</v>
          </cell>
        </row>
        <row r="5">
          <cell r="B5" t="str">
            <v>Fireclay</v>
          </cell>
          <cell r="L5" t="str">
            <v>Basic Burnt</v>
          </cell>
          <cell r="AB5" t="str">
            <v>Silica Bricks</v>
          </cell>
          <cell r="AH5" t="str">
            <v>Silica Mortar</v>
          </cell>
          <cell r="AK5" t="str">
            <v>Bricks-Saleable</v>
          </cell>
          <cell r="AL5" t="str">
            <v>BricksRejection from overs</v>
          </cell>
          <cell r="AM5" t="str">
            <v>Net Saleable Production</v>
          </cell>
          <cell r="AN5" t="str">
            <v>Total Mortar</v>
          </cell>
          <cell r="AO5" t="str">
            <v>Grand Total</v>
          </cell>
          <cell r="AP5" t="str">
            <v>Gross Production</v>
          </cell>
        </row>
        <row r="6">
          <cell r="B6" t="str">
            <v>Fire Bricks (Others)</v>
          </cell>
          <cell r="D6" t="str">
            <v>Fire Bricks (HAAF)</v>
          </cell>
          <cell r="F6" t="str">
            <v>CONCAST</v>
          </cell>
          <cell r="H6" t="str">
            <v>CASTABEL BRICKS</v>
          </cell>
          <cell r="J6" t="str">
            <v>Castable - Mortar</v>
          </cell>
          <cell r="K6" t="str">
            <v>F/C -Mortar</v>
          </cell>
          <cell r="L6" t="str">
            <v>BASIC BRICKS (OTHERS)</v>
          </cell>
          <cell r="Q6" t="str">
            <v>BASIC BRICKS (BHT)</v>
          </cell>
          <cell r="U6" t="str">
            <v>SGP</v>
          </cell>
          <cell r="W6" t="str">
            <v>MGC</v>
          </cell>
          <cell r="Y6" t="str">
            <v>CBB</v>
          </cell>
          <cell r="AA6" t="str">
            <v>Basic Mortar</v>
          </cell>
          <cell r="AB6" t="str">
            <v>Silica I &amp; II</v>
          </cell>
          <cell r="AD6" t="str">
            <v>SILICA III</v>
          </cell>
          <cell r="AF6" t="str">
            <v>SLC IN F/C</v>
          </cell>
          <cell r="AH6" t="str">
            <v>Silica I &amp; II</v>
          </cell>
          <cell r="AI6" t="str">
            <v>Silica III</v>
          </cell>
          <cell r="AJ6" t="str">
            <v>Slc in F/c</v>
          </cell>
        </row>
        <row r="7">
          <cell r="L7" t="str">
            <v>Saleable</v>
          </cell>
          <cell r="M7" t="str">
            <v>Rejection From Overs</v>
          </cell>
          <cell r="Q7" t="str">
            <v>Saleable</v>
          </cell>
          <cell r="R7" t="str">
            <v>Rejection from Overs</v>
          </cell>
        </row>
        <row r="8">
          <cell r="B8" t="str">
            <v>Saleable</v>
          </cell>
          <cell r="C8" t="str">
            <v>Rej. fromOVers</v>
          </cell>
          <cell r="D8" t="str">
            <v>Saleable</v>
          </cell>
          <cell r="E8" t="str">
            <v>Rej. fromOVers</v>
          </cell>
          <cell r="F8" t="str">
            <v>Saleable</v>
          </cell>
          <cell r="G8" t="str">
            <v>Rej. fromOVers</v>
          </cell>
          <cell r="H8" t="str">
            <v>Saleable</v>
          </cell>
          <cell r="I8" t="str">
            <v>Rej. fromOVers</v>
          </cell>
          <cell r="M8" t="str">
            <v>Magzir</v>
          </cell>
          <cell r="N8" t="str">
            <v>CH</v>
          </cell>
          <cell r="O8" t="str">
            <v>Mixed-Others</v>
          </cell>
          <cell r="P8" t="str">
            <v>MGT-Others</v>
          </cell>
          <cell r="R8" t="str">
            <v>TIM</v>
          </cell>
          <cell r="S8" t="str">
            <v>Mixed - BHT</v>
          </cell>
          <cell r="T8" t="str">
            <v>MGT - BHT</v>
          </cell>
          <cell r="U8" t="str">
            <v>Saleable</v>
          </cell>
          <cell r="V8" t="str">
            <v>Rej. fromOVers</v>
          </cell>
          <cell r="W8" t="str">
            <v>Saleable</v>
          </cell>
          <cell r="X8" t="str">
            <v>Rej. From OVers</v>
          </cell>
          <cell r="Y8" t="str">
            <v>Saleable</v>
          </cell>
          <cell r="Z8" t="str">
            <v>Rej. fromOVers</v>
          </cell>
          <cell r="AB8" t="str">
            <v>Saleable</v>
          </cell>
          <cell r="AC8" t="str">
            <v>Rej. fromOVers</v>
          </cell>
          <cell r="AD8" t="str">
            <v>Saleable</v>
          </cell>
          <cell r="AE8" t="str">
            <v>Rej. fromOVers</v>
          </cell>
          <cell r="AF8" t="str">
            <v>Saleable</v>
          </cell>
          <cell r="AG8" t="str">
            <v>Rej. fromOVers</v>
          </cell>
          <cell r="AP8" t="str">
            <v>Gross Production</v>
          </cell>
        </row>
        <row r="9">
          <cell r="A9">
            <v>38078</v>
          </cell>
        </row>
        <row r="10">
          <cell r="A10">
            <v>38108</v>
          </cell>
        </row>
        <row r="11">
          <cell r="A11">
            <v>38139</v>
          </cell>
        </row>
        <row r="12">
          <cell r="A12">
            <v>38169</v>
          </cell>
        </row>
        <row r="13">
          <cell r="A13">
            <v>38200</v>
          </cell>
        </row>
        <row r="14">
          <cell r="A14">
            <v>38231</v>
          </cell>
        </row>
        <row r="15">
          <cell r="A15">
            <v>38261</v>
          </cell>
        </row>
        <row r="16">
          <cell r="A16">
            <v>38292</v>
          </cell>
        </row>
        <row r="17">
          <cell r="A17">
            <v>38322</v>
          </cell>
        </row>
        <row r="18">
          <cell r="A18">
            <v>38353</v>
          </cell>
        </row>
        <row r="19">
          <cell r="A19">
            <v>38384</v>
          </cell>
        </row>
        <row r="20">
          <cell r="A20">
            <v>38412</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TITLES"/>
      <sheetName val="FLASH"/>
      <sheetName val="EFR "/>
      <sheetName val="PROFIT-PERF"/>
      <sheetName val="PVA"/>
      <sheetName val="BS"/>
      <sheetName val="C-FLOW"/>
      <sheetName val="CASHFLOW"/>
      <sheetName val="ASSET-WK"/>
      <sheetName val="ASSET-UT"/>
      <sheetName val="RECEIVABLES"/>
      <sheetName val="INVENTORY"/>
      <sheetName val="DISTRICT PRO"/>
      <sheetName val="OVERHEAD"/>
      <sheetName val="PERF"/>
      <sheetName val="EXP"/>
      <sheetName val="OHVAR"/>
      <sheetName val="OT"/>
      <sheetName val="FACTORY"/>
      <sheetName val="PRODN"/>
      <sheetName val="MANPOWER"/>
      <sheetName val="AFE"/>
      <sheetName val="VAR"/>
      <sheetName val="JAN"/>
      <sheetName val="Sheet1"/>
      <sheetName val="B&amp;S31-03-04"/>
      <sheetName val="OH-SUM"/>
      <sheetName val="BAW(D)"/>
      <sheetName val="2005"/>
      <sheetName val="CONTROL"/>
      <sheetName val="adp-budget"/>
      <sheetName val="OPR-OCT"/>
      <sheetName val="Comp equip"/>
      <sheetName val="Mach &amp; equip"/>
      <sheetName val="Building"/>
      <sheetName val="FFE"/>
      <sheetName val="MV"/>
      <sheetName val="Freezers"/>
      <sheetName val="Links"/>
      <sheetName val="Power &amp; Fuel (S)"/>
      <sheetName val="C &amp; G RHS"/>
      <sheetName val="19-PERF"/>
      <sheetName val="Q2 YTD OG Sales Analysis"/>
      <sheetName val="data 3A|6A"/>
      <sheetName val="EFR_"/>
      <sheetName val="DISTRICT_PRO"/>
      <sheetName val="PROD GRAPH"/>
      <sheetName val="#REF"/>
      <sheetName val="Kontensalden"/>
      <sheetName val="Cover"/>
      <sheetName val="DEP99"/>
      <sheetName val="BS JUL"/>
      <sheetName val="Assumptions"/>
      <sheetName val="form26"/>
      <sheetName val="CON"/>
      <sheetName val="90-120"/>
      <sheetName val="90_120"/>
      <sheetName val="FINSUM"/>
      <sheetName val="11-INV"/>
      <sheetName val="4-PVA2"/>
      <sheetName val="3-PVA"/>
      <sheetName val="KHSX"/>
      <sheetName val="PointNo.5"/>
      <sheetName val="Data"/>
      <sheetName val="Lead"/>
      <sheetName val="15121005"/>
      <sheetName val="15211005"/>
      <sheetName val="Chiet tinh"/>
      <sheetName val="SALES-VAL"/>
      <sheetName val="Stock"/>
      <sheetName val="TEL LINE INCENTIVES"/>
      <sheetName val="contact_history_table"/>
      <sheetName val="TB_9_01"/>
      <sheetName val="Masters"/>
      <sheetName val="Sheet4"/>
      <sheetName val="RPK TB"/>
      <sheetName val="MODEL"/>
      <sheetName val="Campus wise summary"/>
      <sheetName val="EXP LINE"/>
      <sheetName val="DATA 9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EXALL"/>
      <sheetName val="gVL"/>
      <sheetName val="Bi_Week_20_02_11"/>
      <sheetName val="Bi_Weekly"/>
      <sheetName val="Assumptions"/>
      <sheetName val="Assmpns"/>
      <sheetName val="Input"/>
      <sheetName val="fco"/>
      <sheetName val="Equipment"/>
      <sheetName val="DETAIL_SHEET"/>
      <sheetName val="NLD_-_Assum"/>
      <sheetName val="Const QMS Dash Board"/>
      <sheetName val="1_PROGRESS_BY_LOCATION_FINAL"/>
      <sheetName val="1_PROGRESS_FINAL"/>
      <sheetName val="narrative"/>
      <sheetName val="Invoices"/>
      <sheetName val="Evaluate"/>
      <sheetName val="Nature"/>
      <sheetName val="Data Valid"/>
      <sheetName val="Const_QMS_Dash_Board"/>
      <sheetName val="Data_Valid"/>
      <sheetName val="MAG1 tracker"/>
      <sheetName val="NLD AG1"/>
      <sheetName val="Valid Inputs"/>
      <sheetName val="Sheet2"/>
      <sheetName val="Reasons"/>
      <sheetName val="Site Findings Status Sheet"/>
      <sheetName val="daywork- Tham khao"/>
      <sheetName val="Const_QMS_Dash_Board1"/>
      <sheetName val="Data_Valid1"/>
      <sheetName val="MAG1_tracker"/>
      <sheetName val="NLD_AG1"/>
      <sheetName val="Valid_Inputs"/>
      <sheetName val="Droupdown"/>
    </sheetNames>
    <sheetDataSet>
      <sheetData sheetId="0" refreshError="1"/>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USTIC"/>
      <sheetName val="Domprice"/>
      <sheetName val="Share Price Data  (2) (2)"/>
      <sheetName val="Paint"/>
      <sheetName val="SPT vs PHI"/>
      <sheetName val="Справочник"/>
      <sheetName val="Sheet1"/>
      <sheetName val="Index"/>
      <sheetName val="Inter Co Balances"/>
      <sheetName val="Material List "/>
      <sheetName val="BALANCE-IOTL "/>
      <sheetName val="CSR budget 2016-17"/>
      <sheetName val="Final"/>
      <sheetName val="SALES"/>
      <sheetName val="M.I.S."/>
      <sheetName val="Stock &amp;D"/>
      <sheetName val="PVC FBD"/>
      <sheetName val="RM DHR"/>
      <sheetName val="base sheet"/>
      <sheetName val="Summary"/>
      <sheetName val="Main"/>
      <sheetName val="data"/>
      <sheetName val="Graph"/>
      <sheetName val="GER IFO vs Const"/>
      <sheetName val="Europe sales Graph"/>
      <sheetName val="EU Ind vs EU Cons"/>
      <sheetName val="Balance Sheet Details CMC"/>
      <sheetName val="Earnings model"/>
      <sheetName val="Template"/>
      <sheetName val="synthgraph"/>
      <sheetName val="Power &amp; Fuel(c)"/>
      <sheetName val="TargIS"/>
      <sheetName val="TargBSCF"/>
      <sheetName val="MASTER"/>
      <sheetName val="Additions"/>
      <sheetName val="KISSAN"/>
      <sheetName val="Power_&amp;_Fuel(c)"/>
      <sheetName val="Share_Price_Data__(2)_(2)"/>
      <sheetName val="analysis"/>
      <sheetName val="Dropdowns"/>
      <sheetName val="Anx-M"/>
      <sheetName val="Sheet2"/>
      <sheetName val="Share_Price_Data__(2)_(2)1"/>
      <sheetName val="vb 9&amp;10"/>
      <sheetName val="Wall"/>
      <sheetName val="B"/>
      <sheetName val="GADJETGURU"/>
      <sheetName val="6 TRS"/>
      <sheetName val="JSCPL"/>
      <sheetName val="TSegDetails"/>
      <sheetName val="TMasterConsUnit"/>
      <sheetName val="TMasterCurrency"/>
      <sheetName val="RowConfig"/>
      <sheetName val="TMasterSeg"/>
      <sheetName val="A"/>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refreshError="1"/>
      <sheetData sheetId="39" refreshError="1"/>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d Loss"/>
      <sheetName val="Balance Sheet"/>
      <sheetName val="Profit and Loss Account."/>
      <sheetName val="FAR Consolidated- GN and Tapuka"/>
    </sheetNames>
    <sheetDataSet>
      <sheetData sheetId="0"/>
      <sheetData sheetId="1"/>
      <sheetData sheetId="2">
        <row r="12">
          <cell r="F12">
            <v>961211729</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1491"/>
  <sheetViews>
    <sheetView showGridLines="0" tabSelected="1" zoomScale="80" zoomScaleNormal="80" workbookViewId="0">
      <pane xSplit="2" ySplit="4" topLeftCell="C323" activePane="bottomRight" state="frozen"/>
      <selection pane="topRight" activeCell="C1" sqref="C1"/>
      <selection pane="bottomLeft" activeCell="A5" sqref="A5"/>
      <selection pane="bottomRight" activeCell="B339" sqref="B339"/>
    </sheetView>
  </sheetViews>
  <sheetFormatPr defaultColWidth="8.5703125" defaultRowHeight="15" x14ac:dyDescent="0.25"/>
  <cols>
    <col min="1" max="1" width="8.5703125" style="1"/>
    <col min="2" max="2" width="56.42578125" style="1" customWidth="1"/>
    <col min="3" max="3" width="17" style="1" customWidth="1"/>
    <col min="4" max="4" width="15.42578125" style="1" bestFit="1" customWidth="1"/>
    <col min="5" max="7" width="13.5703125" style="1" bestFit="1" customWidth="1"/>
    <col min="8" max="8" width="15.42578125" style="1" bestFit="1" customWidth="1"/>
    <col min="9" max="9" width="15.42578125" style="1" customWidth="1"/>
    <col min="10" max="10" width="13.5703125" style="1" bestFit="1" customWidth="1"/>
    <col min="11" max="11" width="11.42578125" style="1" customWidth="1"/>
    <col min="12" max="12" width="12.42578125" style="1" bestFit="1" customWidth="1"/>
    <col min="13" max="14" width="10.85546875" style="1" customWidth="1"/>
    <col min="15" max="15" width="10.85546875" style="1" bestFit="1" customWidth="1"/>
    <col min="16" max="16" width="8.5703125" style="1"/>
    <col min="17" max="17" width="8.5703125" style="1" bestFit="1" customWidth="1"/>
    <col min="18" max="18" width="9.85546875" style="1" bestFit="1" customWidth="1"/>
    <col min="19" max="19" width="10.5703125" style="1" bestFit="1" customWidth="1"/>
    <col min="20" max="20" width="9.85546875" style="1" bestFit="1" customWidth="1"/>
    <col min="21" max="21" width="10.5703125" style="1" bestFit="1" customWidth="1"/>
    <col min="22" max="22" width="5.140625" style="1" customWidth="1"/>
    <col min="23" max="16384" width="8.5703125" style="1"/>
  </cols>
  <sheetData>
    <row r="2" spans="1:10" x14ac:dyDescent="0.25">
      <c r="B2" s="2" t="s">
        <v>0</v>
      </c>
    </row>
    <row r="4" spans="1:10" x14ac:dyDescent="0.25">
      <c r="B4" s="3" t="s">
        <v>1</v>
      </c>
      <c r="C4" s="3"/>
      <c r="D4" s="3">
        <f>EOMONTH(E4,-12)</f>
        <v>42460</v>
      </c>
      <c r="E4" s="3">
        <v>42825</v>
      </c>
      <c r="F4" s="3">
        <f>EOMONTH(E4,12)</f>
        <v>43190</v>
      </c>
      <c r="G4" s="3">
        <f>EOMONTH(F4,12)</f>
        <v>43555</v>
      </c>
      <c r="H4" s="3">
        <f>EOMONTH(G4,12)</f>
        <v>43921</v>
      </c>
      <c r="I4" s="3">
        <f>EOMONTH(H4,12)</f>
        <v>44286</v>
      </c>
      <c r="J4" s="3">
        <f>EOMONTH(I4,12)</f>
        <v>44651</v>
      </c>
    </row>
    <row r="5" spans="1:10" s="7" customFormat="1" x14ac:dyDescent="0.25">
      <c r="A5" s="4" t="s">
        <v>2</v>
      </c>
      <c r="B5" s="5" t="s">
        <v>3</v>
      </c>
      <c r="C5" s="6"/>
      <c r="D5" s="6"/>
      <c r="E5" s="6"/>
      <c r="F5" s="6"/>
      <c r="G5" s="6"/>
      <c r="H5" s="6"/>
      <c r="I5" s="6"/>
      <c r="J5" s="6"/>
    </row>
    <row r="6" spans="1:10" x14ac:dyDescent="0.25">
      <c r="B6" s="8" t="s">
        <v>4</v>
      </c>
      <c r="C6" s="9"/>
      <c r="D6" s="9"/>
      <c r="E6" s="9"/>
      <c r="F6" s="9"/>
      <c r="G6" s="9"/>
      <c r="H6" s="9"/>
      <c r="I6" s="9"/>
      <c r="J6" s="9"/>
    </row>
    <row r="7" spans="1:10" x14ac:dyDescent="0.25">
      <c r="B7" s="10" t="s">
        <v>5</v>
      </c>
      <c r="C7" s="10" t="s">
        <v>6</v>
      </c>
      <c r="D7" s="11"/>
      <c r="E7" s="11"/>
      <c r="F7" s="11"/>
      <c r="G7" s="11"/>
      <c r="H7" s="11"/>
      <c r="I7" s="11"/>
      <c r="J7" s="11"/>
    </row>
    <row r="8" spans="1:10" x14ac:dyDescent="0.25">
      <c r="B8" s="10" t="s">
        <v>7</v>
      </c>
      <c r="C8" s="10"/>
      <c r="D8" s="11"/>
      <c r="E8" s="11"/>
      <c r="F8" s="11"/>
      <c r="G8" s="11"/>
      <c r="H8" s="11"/>
      <c r="I8" s="11"/>
      <c r="J8" s="11"/>
    </row>
    <row r="9" spans="1:10" s="12" customFormat="1" x14ac:dyDescent="0.25">
      <c r="B9" s="13" t="s">
        <v>8</v>
      </c>
      <c r="C9" s="13" t="s">
        <v>9</v>
      </c>
      <c r="D9" s="14">
        <v>120000</v>
      </c>
      <c r="E9" s="14">
        <v>120000</v>
      </c>
      <c r="F9" s="14">
        <v>120000</v>
      </c>
      <c r="G9" s="14">
        <v>120000</v>
      </c>
      <c r="H9" s="14">
        <v>120000</v>
      </c>
      <c r="I9" s="14">
        <v>120000</v>
      </c>
      <c r="J9" s="14">
        <v>120000</v>
      </c>
    </row>
    <row r="10" spans="1:10" s="12" customFormat="1" x14ac:dyDescent="0.25">
      <c r="B10" s="13" t="s">
        <v>10</v>
      </c>
      <c r="C10" s="13" t="s">
        <v>9</v>
      </c>
      <c r="D10" s="14">
        <v>90000</v>
      </c>
      <c r="E10" s="14">
        <v>90000</v>
      </c>
      <c r="F10" s="14">
        <v>90000</v>
      </c>
      <c r="G10" s="14">
        <v>90000</v>
      </c>
      <c r="H10" s="14">
        <v>90000</v>
      </c>
      <c r="I10" s="14">
        <v>90000</v>
      </c>
      <c r="J10" s="14">
        <v>90000</v>
      </c>
    </row>
    <row r="11" spans="1:10" s="12" customFormat="1" x14ac:dyDescent="0.25">
      <c r="B11" s="13" t="s">
        <v>11</v>
      </c>
      <c r="C11" s="13" t="s">
        <v>9</v>
      </c>
      <c r="D11" s="14">
        <v>90000</v>
      </c>
      <c r="E11" s="14">
        <v>90000</v>
      </c>
      <c r="F11" s="14">
        <v>90000</v>
      </c>
      <c r="G11" s="14">
        <v>90000</v>
      </c>
      <c r="H11" s="14">
        <v>90000</v>
      </c>
      <c r="I11" s="14">
        <v>90000</v>
      </c>
      <c r="J11" s="14">
        <v>90000</v>
      </c>
    </row>
    <row r="12" spans="1:10" s="12" customFormat="1" x14ac:dyDescent="0.25">
      <c r="B12" s="13" t="s">
        <v>12</v>
      </c>
      <c r="C12" s="13" t="s">
        <v>9</v>
      </c>
      <c r="D12" s="14">
        <v>90000</v>
      </c>
      <c r="E12" s="14">
        <v>90000</v>
      </c>
      <c r="F12" s="14">
        <v>90000</v>
      </c>
      <c r="G12" s="14">
        <v>90000</v>
      </c>
      <c r="H12" s="14">
        <v>90000</v>
      </c>
      <c r="I12" s="14">
        <v>90000</v>
      </c>
      <c r="J12" s="14">
        <v>90000</v>
      </c>
    </row>
    <row r="13" spans="1:10" s="12" customFormat="1" x14ac:dyDescent="0.25">
      <c r="B13" s="13" t="s">
        <v>13</v>
      </c>
      <c r="C13" s="13" t="s">
        <v>9</v>
      </c>
      <c r="D13" s="14">
        <v>90000</v>
      </c>
      <c r="E13" s="14">
        <v>90000</v>
      </c>
      <c r="F13" s="14">
        <v>90000</v>
      </c>
      <c r="G13" s="14">
        <v>90000</v>
      </c>
      <c r="H13" s="14">
        <v>90000</v>
      </c>
      <c r="I13" s="14">
        <v>90000</v>
      </c>
      <c r="J13" s="14">
        <v>90000</v>
      </c>
    </row>
    <row r="14" spans="1:10" s="12" customFormat="1" x14ac:dyDescent="0.25">
      <c r="B14" s="15" t="s">
        <v>14</v>
      </c>
      <c r="C14" s="13" t="s">
        <v>9</v>
      </c>
      <c r="D14" s="16">
        <f t="shared" ref="D14:I14" si="0">SUM(D9:D13)</f>
        <v>480000</v>
      </c>
      <c r="E14" s="16">
        <f t="shared" si="0"/>
        <v>480000</v>
      </c>
      <c r="F14" s="16">
        <f t="shared" si="0"/>
        <v>480000</v>
      </c>
      <c r="G14" s="16">
        <f t="shared" si="0"/>
        <v>480000</v>
      </c>
      <c r="H14" s="16">
        <f t="shared" si="0"/>
        <v>480000</v>
      </c>
      <c r="I14" s="16">
        <f t="shared" si="0"/>
        <v>480000</v>
      </c>
      <c r="J14" s="16">
        <f t="shared" ref="J14" si="1">SUM(J9:J13)</f>
        <v>480000</v>
      </c>
    </row>
    <row r="15" spans="1:10" s="12" customFormat="1" x14ac:dyDescent="0.25">
      <c r="B15" s="15" t="s">
        <v>15</v>
      </c>
      <c r="C15" s="13" t="s">
        <v>9</v>
      </c>
      <c r="D15" s="14"/>
      <c r="E15" s="14"/>
      <c r="F15" s="14"/>
      <c r="G15" s="14"/>
      <c r="H15" s="14"/>
      <c r="I15" s="14"/>
      <c r="J15" s="14"/>
    </row>
    <row r="16" spans="1:10" s="12" customFormat="1" x14ac:dyDescent="0.25">
      <c r="B16" s="13" t="s">
        <v>16</v>
      </c>
      <c r="C16" s="13" t="s">
        <v>9</v>
      </c>
      <c r="D16" s="14">
        <v>130000</v>
      </c>
      <c r="E16" s="14">
        <v>130000</v>
      </c>
      <c r="F16" s="14">
        <v>130000</v>
      </c>
      <c r="G16" s="14">
        <v>130000</v>
      </c>
      <c r="H16" s="14">
        <v>130000</v>
      </c>
      <c r="I16" s="14">
        <v>130000</v>
      </c>
      <c r="J16" s="14">
        <v>130000</v>
      </c>
    </row>
    <row r="17" spans="2:10" s="12" customFormat="1" x14ac:dyDescent="0.25">
      <c r="B17" s="13" t="s">
        <v>17</v>
      </c>
      <c r="C17" s="13" t="s">
        <v>9</v>
      </c>
      <c r="D17" s="14">
        <v>110000</v>
      </c>
      <c r="E17" s="14">
        <v>110000</v>
      </c>
      <c r="F17" s="14">
        <v>110000</v>
      </c>
      <c r="G17" s="14">
        <v>110000</v>
      </c>
      <c r="H17" s="14">
        <v>110000</v>
      </c>
      <c r="I17" s="14">
        <v>110000</v>
      </c>
      <c r="J17" s="14">
        <v>110000</v>
      </c>
    </row>
    <row r="18" spans="2:10" s="12" customFormat="1" x14ac:dyDescent="0.25">
      <c r="B18" s="13" t="s">
        <v>18</v>
      </c>
      <c r="C18" s="13" t="s">
        <v>9</v>
      </c>
      <c r="D18" s="14">
        <v>100000</v>
      </c>
      <c r="E18" s="14">
        <v>100000</v>
      </c>
      <c r="F18" s="14">
        <v>100000</v>
      </c>
      <c r="G18" s="14">
        <v>100000</v>
      </c>
      <c r="H18" s="14">
        <v>100000</v>
      </c>
      <c r="I18" s="14">
        <v>100000</v>
      </c>
      <c r="J18" s="14">
        <v>100000</v>
      </c>
    </row>
    <row r="19" spans="2:10" s="12" customFormat="1" x14ac:dyDescent="0.25">
      <c r="B19" s="13" t="s">
        <v>19</v>
      </c>
      <c r="C19" s="13" t="s">
        <v>9</v>
      </c>
      <c r="D19" s="14">
        <v>70000</v>
      </c>
      <c r="E19" s="14">
        <v>70000</v>
      </c>
      <c r="F19" s="14">
        <v>70000</v>
      </c>
      <c r="G19" s="14">
        <v>70000</v>
      </c>
      <c r="H19" s="14">
        <v>70000</v>
      </c>
      <c r="I19" s="14">
        <v>70000</v>
      </c>
      <c r="J19" s="14">
        <v>70000</v>
      </c>
    </row>
    <row r="20" spans="2:10" s="12" customFormat="1" x14ac:dyDescent="0.25">
      <c r="B20" s="13" t="s">
        <v>20</v>
      </c>
      <c r="C20" s="13" t="s">
        <v>9</v>
      </c>
      <c r="D20" s="14">
        <v>70000</v>
      </c>
      <c r="E20" s="14">
        <v>70000</v>
      </c>
      <c r="F20" s="14">
        <v>70000</v>
      </c>
      <c r="G20" s="14">
        <v>70000</v>
      </c>
      <c r="H20" s="14">
        <v>70000</v>
      </c>
      <c r="I20" s="14">
        <v>70000</v>
      </c>
      <c r="J20" s="14">
        <v>70000</v>
      </c>
    </row>
    <row r="21" spans="2:10" s="12" customFormat="1" x14ac:dyDescent="0.25">
      <c r="B21" s="15" t="s">
        <v>21</v>
      </c>
      <c r="C21" s="13" t="s">
        <v>9</v>
      </c>
      <c r="D21" s="16">
        <f t="shared" ref="D21:J21" si="2">SUM(D16:D20)</f>
        <v>480000</v>
      </c>
      <c r="E21" s="16">
        <f t="shared" si="2"/>
        <v>480000</v>
      </c>
      <c r="F21" s="16">
        <f t="shared" si="2"/>
        <v>480000</v>
      </c>
      <c r="G21" s="16">
        <f t="shared" si="2"/>
        <v>480000</v>
      </c>
      <c r="H21" s="16">
        <f t="shared" si="2"/>
        <v>480000</v>
      </c>
      <c r="I21" s="16">
        <f t="shared" si="2"/>
        <v>480000</v>
      </c>
      <c r="J21" s="16">
        <f t="shared" si="2"/>
        <v>480000</v>
      </c>
    </row>
    <row r="22" spans="2:10" s="12" customFormat="1" x14ac:dyDescent="0.25">
      <c r="B22" s="15" t="s">
        <v>22</v>
      </c>
      <c r="C22" s="13" t="s">
        <v>9</v>
      </c>
      <c r="D22" s="14"/>
      <c r="E22" s="14"/>
      <c r="F22" s="14"/>
      <c r="G22" s="14"/>
      <c r="H22" s="14"/>
      <c r="I22" s="14"/>
      <c r="J22" s="14"/>
    </row>
    <row r="23" spans="2:10" s="12" customFormat="1" x14ac:dyDescent="0.25">
      <c r="B23" s="13" t="s">
        <v>23</v>
      </c>
      <c r="C23" s="13" t="s">
        <v>9</v>
      </c>
      <c r="D23" s="14">
        <v>60000</v>
      </c>
      <c r="E23" s="14">
        <v>60000</v>
      </c>
      <c r="F23" s="14">
        <v>60000</v>
      </c>
      <c r="G23" s="14">
        <v>60000</v>
      </c>
      <c r="H23" s="14">
        <v>60000</v>
      </c>
      <c r="I23" s="14">
        <v>60000</v>
      </c>
      <c r="J23" s="14">
        <v>60000</v>
      </c>
    </row>
    <row r="24" spans="2:10" s="12" customFormat="1" x14ac:dyDescent="0.25">
      <c r="B24" s="13" t="s">
        <v>24</v>
      </c>
      <c r="C24" s="13" t="s">
        <v>9</v>
      </c>
      <c r="D24" s="14">
        <v>70000</v>
      </c>
      <c r="E24" s="14">
        <v>70000</v>
      </c>
      <c r="F24" s="14">
        <v>70000</v>
      </c>
      <c r="G24" s="14">
        <v>70000</v>
      </c>
      <c r="H24" s="14">
        <v>70000</v>
      </c>
      <c r="I24" s="14">
        <v>70000</v>
      </c>
      <c r="J24" s="14">
        <v>70000</v>
      </c>
    </row>
    <row r="25" spans="2:10" s="12" customFormat="1" x14ac:dyDescent="0.25">
      <c r="B25" s="13" t="s">
        <v>25</v>
      </c>
      <c r="C25" s="13" t="s">
        <v>9</v>
      </c>
      <c r="D25" s="14">
        <v>120000</v>
      </c>
      <c r="E25" s="14">
        <v>120000</v>
      </c>
      <c r="F25" s="14">
        <v>120000</v>
      </c>
      <c r="G25" s="14">
        <v>120000</v>
      </c>
      <c r="H25" s="14">
        <v>120000</v>
      </c>
      <c r="I25" s="14">
        <v>120000</v>
      </c>
      <c r="J25" s="14">
        <v>120000</v>
      </c>
    </row>
    <row r="26" spans="2:10" s="12" customFormat="1" x14ac:dyDescent="0.25">
      <c r="B26" s="13" t="s">
        <v>26</v>
      </c>
      <c r="C26" s="13" t="s">
        <v>9</v>
      </c>
      <c r="D26" s="14">
        <v>150000</v>
      </c>
      <c r="E26" s="14">
        <v>150000</v>
      </c>
      <c r="F26" s="14">
        <v>150000</v>
      </c>
      <c r="G26" s="14">
        <v>150000</v>
      </c>
      <c r="H26" s="14">
        <v>150000</v>
      </c>
      <c r="I26" s="14">
        <v>150000</v>
      </c>
      <c r="J26" s="14">
        <v>150000</v>
      </c>
    </row>
    <row r="27" spans="2:10" s="12" customFormat="1" x14ac:dyDescent="0.25">
      <c r="B27" s="15" t="s">
        <v>27</v>
      </c>
      <c r="C27" s="13" t="s">
        <v>9</v>
      </c>
      <c r="D27" s="16">
        <f t="shared" ref="D27:J27" si="3">SUM(D23:D26)</f>
        <v>400000</v>
      </c>
      <c r="E27" s="16">
        <f t="shared" si="3"/>
        <v>400000</v>
      </c>
      <c r="F27" s="16">
        <f t="shared" si="3"/>
        <v>400000</v>
      </c>
      <c r="G27" s="16">
        <f t="shared" si="3"/>
        <v>400000</v>
      </c>
      <c r="H27" s="16">
        <f t="shared" si="3"/>
        <v>400000</v>
      </c>
      <c r="I27" s="16">
        <f t="shared" si="3"/>
        <v>400000</v>
      </c>
      <c r="J27" s="16">
        <f t="shared" si="3"/>
        <v>400000</v>
      </c>
    </row>
    <row r="28" spans="2:10" s="12" customFormat="1" x14ac:dyDescent="0.25">
      <c r="B28" s="15" t="s">
        <v>28</v>
      </c>
      <c r="C28" s="13" t="s">
        <v>9</v>
      </c>
      <c r="D28" s="17">
        <f t="shared" ref="D28:J28" si="4">D27+D21+D14</f>
        <v>1360000</v>
      </c>
      <c r="E28" s="17">
        <f t="shared" si="4"/>
        <v>1360000</v>
      </c>
      <c r="F28" s="17">
        <f t="shared" si="4"/>
        <v>1360000</v>
      </c>
      <c r="G28" s="17">
        <f t="shared" si="4"/>
        <v>1360000</v>
      </c>
      <c r="H28" s="17">
        <f t="shared" si="4"/>
        <v>1360000</v>
      </c>
      <c r="I28" s="17">
        <f t="shared" si="4"/>
        <v>1360000</v>
      </c>
      <c r="J28" s="17">
        <f t="shared" si="4"/>
        <v>1360000</v>
      </c>
    </row>
    <row r="29" spans="2:10" s="12" customFormat="1" x14ac:dyDescent="0.25">
      <c r="B29" s="15"/>
      <c r="C29" s="13"/>
      <c r="D29" s="17"/>
      <c r="E29" s="17"/>
      <c r="F29" s="17"/>
      <c r="G29" s="17"/>
      <c r="H29" s="17"/>
      <c r="I29" s="17"/>
      <c r="J29" s="17"/>
    </row>
    <row r="30" spans="2:10" x14ac:dyDescent="0.25">
      <c r="B30" s="8" t="s">
        <v>29</v>
      </c>
      <c r="C30" s="9"/>
      <c r="D30" s="9"/>
      <c r="E30" s="9"/>
      <c r="F30" s="9"/>
      <c r="G30" s="9"/>
      <c r="H30" s="9"/>
      <c r="I30" s="9"/>
      <c r="J30" s="9"/>
    </row>
    <row r="31" spans="2:10" x14ac:dyDescent="0.25">
      <c r="B31" s="10" t="s">
        <v>5</v>
      </c>
      <c r="C31" s="10" t="s">
        <v>6</v>
      </c>
      <c r="D31" s="11"/>
      <c r="E31" s="11"/>
      <c r="F31" s="11"/>
      <c r="G31" s="11"/>
      <c r="H31" s="11"/>
      <c r="I31" s="11"/>
      <c r="J31" s="11"/>
    </row>
    <row r="32" spans="2:10" x14ac:dyDescent="0.25">
      <c r="B32" s="10" t="s">
        <v>7</v>
      </c>
      <c r="C32" s="10"/>
      <c r="D32" s="18"/>
      <c r="E32" s="18"/>
      <c r="F32" s="18"/>
      <c r="G32" s="18"/>
      <c r="H32" s="18"/>
      <c r="I32" s="18"/>
      <c r="J32" s="18"/>
    </row>
    <row r="33" spans="2:10" s="12" customFormat="1" x14ac:dyDescent="0.25">
      <c r="B33" s="13" t="s">
        <v>8</v>
      </c>
      <c r="C33" s="13" t="s">
        <v>30</v>
      </c>
      <c r="D33" s="19">
        <v>158</v>
      </c>
      <c r="E33" s="19">
        <v>148</v>
      </c>
      <c r="F33" s="19">
        <v>161</v>
      </c>
      <c r="G33" s="19">
        <v>183</v>
      </c>
      <c r="H33" s="19">
        <v>178</v>
      </c>
      <c r="I33" s="19">
        <v>194</v>
      </c>
      <c r="J33" s="19">
        <v>185</v>
      </c>
    </row>
    <row r="34" spans="2:10" s="12" customFormat="1" x14ac:dyDescent="0.25">
      <c r="B34" s="13" t="s">
        <v>10</v>
      </c>
      <c r="C34" s="13" t="s">
        <v>30</v>
      </c>
      <c r="D34" s="19">
        <v>133</v>
      </c>
      <c r="E34" s="19">
        <v>149</v>
      </c>
      <c r="F34" s="19">
        <v>166</v>
      </c>
      <c r="G34" s="19">
        <v>194</v>
      </c>
      <c r="H34" s="19">
        <v>191</v>
      </c>
      <c r="I34" s="19">
        <v>211</v>
      </c>
      <c r="J34" s="19">
        <v>176</v>
      </c>
    </row>
    <row r="35" spans="2:10" s="12" customFormat="1" x14ac:dyDescent="0.25">
      <c r="B35" s="13" t="s">
        <v>11</v>
      </c>
      <c r="C35" s="13" t="s">
        <v>30</v>
      </c>
      <c r="D35" s="19">
        <v>161</v>
      </c>
      <c r="E35" s="19">
        <v>155</v>
      </c>
      <c r="F35" s="19">
        <v>171</v>
      </c>
      <c r="G35" s="19">
        <v>183</v>
      </c>
      <c r="H35" s="19">
        <v>190</v>
      </c>
      <c r="I35" s="19">
        <v>205</v>
      </c>
      <c r="J35" s="19">
        <v>175</v>
      </c>
    </row>
    <row r="36" spans="2:10" s="12" customFormat="1" x14ac:dyDescent="0.25">
      <c r="B36" s="13" t="s">
        <v>12</v>
      </c>
      <c r="C36" s="13" t="s">
        <v>30</v>
      </c>
      <c r="D36" s="19">
        <v>152</v>
      </c>
      <c r="E36" s="19">
        <v>152</v>
      </c>
      <c r="F36" s="19">
        <v>159</v>
      </c>
      <c r="G36" s="19">
        <v>179</v>
      </c>
      <c r="H36" s="19">
        <v>179</v>
      </c>
      <c r="I36" s="19">
        <v>206</v>
      </c>
      <c r="J36" s="19">
        <v>179</v>
      </c>
    </row>
    <row r="37" spans="2:10" s="12" customFormat="1" x14ac:dyDescent="0.25">
      <c r="B37" s="13" t="s">
        <v>13</v>
      </c>
      <c r="C37" s="13" t="s">
        <v>30</v>
      </c>
      <c r="D37" s="19">
        <v>103</v>
      </c>
      <c r="E37" s="19">
        <v>148</v>
      </c>
      <c r="F37" s="19">
        <v>151</v>
      </c>
      <c r="G37" s="19">
        <v>163</v>
      </c>
      <c r="H37" s="19">
        <v>174</v>
      </c>
      <c r="I37" s="19">
        <v>180</v>
      </c>
      <c r="J37" s="19">
        <v>146</v>
      </c>
    </row>
    <row r="38" spans="2:10" s="12" customFormat="1" x14ac:dyDescent="0.25">
      <c r="B38" s="15" t="s">
        <v>15</v>
      </c>
      <c r="C38" s="13" t="s">
        <v>30</v>
      </c>
      <c r="D38" s="19"/>
      <c r="E38" s="19"/>
      <c r="F38" s="19"/>
      <c r="G38" s="19"/>
      <c r="H38" s="19"/>
      <c r="I38" s="19"/>
      <c r="J38" s="19"/>
    </row>
    <row r="39" spans="2:10" s="12" customFormat="1" x14ac:dyDescent="0.25">
      <c r="B39" s="13" t="s">
        <v>16</v>
      </c>
      <c r="C39" s="13" t="s">
        <v>30</v>
      </c>
      <c r="D39" s="19">
        <v>132</v>
      </c>
      <c r="E39" s="19">
        <v>145</v>
      </c>
      <c r="F39" s="19">
        <v>146</v>
      </c>
      <c r="G39" s="19">
        <v>208</v>
      </c>
      <c r="H39" s="19">
        <v>172</v>
      </c>
      <c r="I39" s="19">
        <v>170</v>
      </c>
      <c r="J39" s="19">
        <v>140</v>
      </c>
    </row>
    <row r="40" spans="2:10" s="12" customFormat="1" x14ac:dyDescent="0.25">
      <c r="B40" s="13" t="s">
        <v>17</v>
      </c>
      <c r="C40" s="13" t="s">
        <v>30</v>
      </c>
      <c r="D40" s="19">
        <v>117</v>
      </c>
      <c r="E40" s="19">
        <v>138</v>
      </c>
      <c r="F40" s="19">
        <v>146</v>
      </c>
      <c r="G40" s="19">
        <v>163</v>
      </c>
      <c r="H40" s="19">
        <v>161</v>
      </c>
      <c r="I40" s="19">
        <v>160</v>
      </c>
      <c r="J40" s="19">
        <v>106</v>
      </c>
    </row>
    <row r="41" spans="2:10" s="12" customFormat="1" x14ac:dyDescent="0.25">
      <c r="B41" s="13" t="s">
        <v>18</v>
      </c>
      <c r="C41" s="13" t="s">
        <v>30</v>
      </c>
      <c r="D41" s="19">
        <v>133</v>
      </c>
      <c r="E41" s="19">
        <v>145</v>
      </c>
      <c r="F41" s="19">
        <v>146</v>
      </c>
      <c r="G41" s="19">
        <v>188</v>
      </c>
      <c r="H41" s="19">
        <v>182</v>
      </c>
      <c r="I41" s="19">
        <v>169</v>
      </c>
      <c r="J41" s="19">
        <v>113</v>
      </c>
    </row>
    <row r="42" spans="2:10" s="12" customFormat="1" x14ac:dyDescent="0.25">
      <c r="B42" s="13" t="s">
        <v>19</v>
      </c>
      <c r="C42" s="13" t="s">
        <v>30</v>
      </c>
      <c r="D42" s="19">
        <v>87</v>
      </c>
      <c r="E42" s="19">
        <v>119</v>
      </c>
      <c r="F42" s="19">
        <v>146</v>
      </c>
      <c r="G42" s="19">
        <v>169</v>
      </c>
      <c r="H42" s="19">
        <v>156</v>
      </c>
      <c r="I42" s="19">
        <v>167</v>
      </c>
      <c r="J42" s="19">
        <v>141</v>
      </c>
    </row>
    <row r="43" spans="2:10" s="12" customFormat="1" x14ac:dyDescent="0.25">
      <c r="B43" s="13" t="s">
        <v>20</v>
      </c>
      <c r="C43" s="13" t="s">
        <v>30</v>
      </c>
      <c r="D43" s="19">
        <v>86</v>
      </c>
      <c r="E43" s="19">
        <v>128</v>
      </c>
      <c r="F43" s="19">
        <v>146</v>
      </c>
      <c r="G43" s="19">
        <v>217</v>
      </c>
      <c r="H43" s="19">
        <v>161</v>
      </c>
      <c r="I43" s="19">
        <v>138</v>
      </c>
      <c r="J43" s="19">
        <v>106</v>
      </c>
    </row>
    <row r="44" spans="2:10" s="12" customFormat="1" x14ac:dyDescent="0.25">
      <c r="B44" s="15" t="s">
        <v>22</v>
      </c>
      <c r="C44" s="13" t="s">
        <v>30</v>
      </c>
      <c r="D44" s="19"/>
      <c r="E44" s="19"/>
      <c r="F44" s="19"/>
      <c r="G44" s="19"/>
      <c r="H44" s="19"/>
      <c r="I44" s="19"/>
      <c r="J44" s="19"/>
    </row>
    <row r="45" spans="2:10" s="12" customFormat="1" x14ac:dyDescent="0.25">
      <c r="B45" s="13" t="s">
        <v>23</v>
      </c>
      <c r="C45" s="13" t="s">
        <v>30</v>
      </c>
      <c r="D45" s="19">
        <v>45</v>
      </c>
      <c r="E45" s="19">
        <v>42</v>
      </c>
      <c r="F45" s="19">
        <v>69</v>
      </c>
      <c r="G45" s="19">
        <v>88</v>
      </c>
      <c r="H45" s="19">
        <v>89</v>
      </c>
      <c r="I45" s="19">
        <v>54</v>
      </c>
      <c r="J45" s="19">
        <v>55</v>
      </c>
    </row>
    <row r="46" spans="2:10" s="12" customFormat="1" x14ac:dyDescent="0.25">
      <c r="B46" s="13" t="s">
        <v>24</v>
      </c>
      <c r="C46" s="13" t="s">
        <v>30</v>
      </c>
      <c r="D46" s="19">
        <v>78</v>
      </c>
      <c r="E46" s="19">
        <v>79</v>
      </c>
      <c r="F46" s="19">
        <v>117</v>
      </c>
      <c r="G46" s="19">
        <v>124</v>
      </c>
      <c r="H46" s="19">
        <v>130</v>
      </c>
      <c r="I46" s="19">
        <v>64</v>
      </c>
      <c r="J46" s="19">
        <v>87</v>
      </c>
    </row>
    <row r="47" spans="2:10" s="12" customFormat="1" x14ac:dyDescent="0.25">
      <c r="B47" s="13" t="s">
        <v>25</v>
      </c>
      <c r="C47" s="13" t="s">
        <v>30</v>
      </c>
      <c r="D47" s="19">
        <v>80</v>
      </c>
      <c r="E47" s="19">
        <v>86</v>
      </c>
      <c r="F47" s="19">
        <v>109</v>
      </c>
      <c r="G47" s="19">
        <v>127</v>
      </c>
      <c r="H47" s="19">
        <v>126</v>
      </c>
      <c r="I47" s="19">
        <v>85</v>
      </c>
      <c r="J47" s="19">
        <v>80</v>
      </c>
    </row>
    <row r="48" spans="2:10" s="12" customFormat="1" x14ac:dyDescent="0.25">
      <c r="B48" s="13" t="s">
        <v>26</v>
      </c>
      <c r="C48" s="13" t="s">
        <v>30</v>
      </c>
      <c r="D48" s="19">
        <v>79</v>
      </c>
      <c r="E48" s="19">
        <v>83</v>
      </c>
      <c r="F48" s="19">
        <v>126</v>
      </c>
      <c r="G48" s="19">
        <v>127</v>
      </c>
      <c r="H48" s="19">
        <v>121</v>
      </c>
      <c r="I48" s="19">
        <v>91</v>
      </c>
      <c r="J48" s="19">
        <v>84</v>
      </c>
    </row>
    <row r="49" spans="2:11" s="12" customFormat="1" x14ac:dyDescent="0.25">
      <c r="B49" s="15" t="s">
        <v>31</v>
      </c>
      <c r="C49" s="15"/>
      <c r="D49" s="20">
        <f t="shared" ref="D49:J49" si="5">AVERAGE(D33:D48)</f>
        <v>110.28571428571429</v>
      </c>
      <c r="E49" s="20">
        <f t="shared" si="5"/>
        <v>122.64285714285714</v>
      </c>
      <c r="F49" s="20">
        <f t="shared" si="5"/>
        <v>139.92857142857142</v>
      </c>
      <c r="G49" s="20">
        <f t="shared" si="5"/>
        <v>165.21428571428572</v>
      </c>
      <c r="H49" s="20">
        <f t="shared" si="5"/>
        <v>157.85714285714286</v>
      </c>
      <c r="I49" s="20">
        <f t="shared" si="5"/>
        <v>149.57142857142858</v>
      </c>
      <c r="J49" s="20">
        <f t="shared" si="5"/>
        <v>126.64285714285714</v>
      </c>
    </row>
    <row r="50" spans="2:11" s="12" customFormat="1" x14ac:dyDescent="0.25">
      <c r="B50" s="15"/>
      <c r="C50" s="15"/>
      <c r="D50" s="20"/>
      <c r="E50" s="20"/>
      <c r="F50" s="20"/>
      <c r="G50" s="20"/>
      <c r="H50" s="20"/>
      <c r="I50" s="20"/>
      <c r="J50" s="20"/>
    </row>
    <row r="51" spans="2:11" s="12" customFormat="1" x14ac:dyDescent="0.25">
      <c r="B51" s="8" t="s">
        <v>32</v>
      </c>
      <c r="C51" s="9"/>
      <c r="D51" s="9"/>
      <c r="E51" s="9"/>
      <c r="F51" s="9"/>
      <c r="G51" s="9"/>
      <c r="H51" s="9"/>
      <c r="I51" s="9"/>
      <c r="J51" s="9"/>
    </row>
    <row r="52" spans="2:11" s="12" customFormat="1" x14ac:dyDescent="0.25">
      <c r="B52" s="10" t="s">
        <v>5</v>
      </c>
      <c r="C52" s="10"/>
      <c r="D52" s="11"/>
      <c r="E52" s="11"/>
      <c r="F52" s="11"/>
      <c r="G52" s="11"/>
      <c r="H52" s="11"/>
      <c r="I52" s="11"/>
    </row>
    <row r="53" spans="2:11" s="12" customFormat="1" x14ac:dyDescent="0.25">
      <c r="B53" s="10" t="s">
        <v>7</v>
      </c>
      <c r="C53" s="10"/>
      <c r="D53" s="18"/>
      <c r="E53" s="18"/>
      <c r="F53" s="18"/>
      <c r="G53" s="18"/>
      <c r="H53" s="18"/>
      <c r="I53" s="18"/>
    </row>
    <row r="54" spans="2:11" s="12" customFormat="1" x14ac:dyDescent="0.25">
      <c r="B54" s="13" t="s">
        <v>8</v>
      </c>
      <c r="C54" s="21" t="s">
        <v>33</v>
      </c>
      <c r="D54" s="22">
        <f t="shared" ref="D54:J58" si="6">D9*D33</f>
        <v>18960000</v>
      </c>
      <c r="E54" s="22">
        <f t="shared" si="6"/>
        <v>17760000</v>
      </c>
      <c r="F54" s="22">
        <f t="shared" si="6"/>
        <v>19320000</v>
      </c>
      <c r="G54" s="22">
        <f t="shared" si="6"/>
        <v>21960000</v>
      </c>
      <c r="H54" s="22">
        <f t="shared" si="6"/>
        <v>21360000</v>
      </c>
      <c r="I54" s="22">
        <f t="shared" si="6"/>
        <v>23280000</v>
      </c>
      <c r="J54" s="22">
        <f t="shared" si="6"/>
        <v>22200000</v>
      </c>
      <c r="K54" s="23"/>
    </row>
    <row r="55" spans="2:11" s="12" customFormat="1" x14ac:dyDescent="0.25">
      <c r="B55" s="13" t="s">
        <v>10</v>
      </c>
      <c r="C55" s="21" t="s">
        <v>33</v>
      </c>
      <c r="D55" s="22">
        <f t="shared" si="6"/>
        <v>11970000</v>
      </c>
      <c r="E55" s="22">
        <f t="shared" si="6"/>
        <v>13410000</v>
      </c>
      <c r="F55" s="22">
        <f t="shared" si="6"/>
        <v>14940000</v>
      </c>
      <c r="G55" s="22">
        <f t="shared" si="6"/>
        <v>17460000</v>
      </c>
      <c r="H55" s="22">
        <f t="shared" si="6"/>
        <v>17190000</v>
      </c>
      <c r="I55" s="22">
        <f t="shared" si="6"/>
        <v>18990000</v>
      </c>
      <c r="J55" s="22">
        <f t="shared" si="6"/>
        <v>15840000</v>
      </c>
    </row>
    <row r="56" spans="2:11" s="12" customFormat="1" x14ac:dyDescent="0.25">
      <c r="B56" s="13" t="s">
        <v>11</v>
      </c>
      <c r="C56" s="21" t="s">
        <v>33</v>
      </c>
      <c r="D56" s="22">
        <f t="shared" si="6"/>
        <v>14490000</v>
      </c>
      <c r="E56" s="22">
        <f t="shared" si="6"/>
        <v>13950000</v>
      </c>
      <c r="F56" s="22">
        <f t="shared" si="6"/>
        <v>15390000</v>
      </c>
      <c r="G56" s="22">
        <f t="shared" si="6"/>
        <v>16470000</v>
      </c>
      <c r="H56" s="22">
        <f t="shared" si="6"/>
        <v>17100000</v>
      </c>
      <c r="I56" s="22">
        <f t="shared" si="6"/>
        <v>18450000</v>
      </c>
      <c r="J56" s="22">
        <f t="shared" si="6"/>
        <v>15750000</v>
      </c>
    </row>
    <row r="57" spans="2:11" s="12" customFormat="1" x14ac:dyDescent="0.25">
      <c r="B57" s="13" t="s">
        <v>12</v>
      </c>
      <c r="C57" s="21" t="s">
        <v>33</v>
      </c>
      <c r="D57" s="22">
        <f t="shared" si="6"/>
        <v>13680000</v>
      </c>
      <c r="E57" s="22">
        <f t="shared" si="6"/>
        <v>13680000</v>
      </c>
      <c r="F57" s="22">
        <f t="shared" si="6"/>
        <v>14310000</v>
      </c>
      <c r="G57" s="22">
        <f t="shared" si="6"/>
        <v>16110000</v>
      </c>
      <c r="H57" s="22">
        <f t="shared" si="6"/>
        <v>16110000</v>
      </c>
      <c r="I57" s="22">
        <f t="shared" si="6"/>
        <v>18540000</v>
      </c>
      <c r="J57" s="22">
        <f t="shared" si="6"/>
        <v>16110000</v>
      </c>
    </row>
    <row r="58" spans="2:11" s="12" customFormat="1" x14ac:dyDescent="0.25">
      <c r="B58" s="13" t="s">
        <v>13</v>
      </c>
      <c r="C58" s="21" t="s">
        <v>33</v>
      </c>
      <c r="D58" s="22">
        <f t="shared" si="6"/>
        <v>9270000</v>
      </c>
      <c r="E58" s="22">
        <f t="shared" si="6"/>
        <v>13320000</v>
      </c>
      <c r="F58" s="22">
        <f t="shared" si="6"/>
        <v>13590000</v>
      </c>
      <c r="G58" s="22">
        <f t="shared" si="6"/>
        <v>14670000</v>
      </c>
      <c r="H58" s="22">
        <f t="shared" si="6"/>
        <v>15660000</v>
      </c>
      <c r="I58" s="22">
        <f t="shared" si="6"/>
        <v>16200000</v>
      </c>
      <c r="J58" s="22">
        <f t="shared" si="6"/>
        <v>13140000</v>
      </c>
    </row>
    <row r="59" spans="2:11" s="12" customFormat="1" x14ac:dyDescent="0.25">
      <c r="B59" s="15" t="s">
        <v>14</v>
      </c>
      <c r="C59" s="21" t="s">
        <v>33</v>
      </c>
      <c r="D59" s="20">
        <f t="shared" ref="D59:J59" si="7">SUM(D54:D58)</f>
        <v>68370000</v>
      </c>
      <c r="E59" s="20">
        <f t="shared" si="7"/>
        <v>72120000</v>
      </c>
      <c r="F59" s="20">
        <f t="shared" si="7"/>
        <v>77550000</v>
      </c>
      <c r="G59" s="20">
        <f t="shared" si="7"/>
        <v>86670000</v>
      </c>
      <c r="H59" s="20">
        <f t="shared" si="7"/>
        <v>87420000</v>
      </c>
      <c r="I59" s="20">
        <f t="shared" si="7"/>
        <v>95460000</v>
      </c>
      <c r="J59" s="20">
        <f t="shared" si="7"/>
        <v>83040000</v>
      </c>
    </row>
    <row r="60" spans="2:11" s="12" customFormat="1" x14ac:dyDescent="0.25">
      <c r="B60" s="15" t="s">
        <v>15</v>
      </c>
      <c r="C60" s="21"/>
      <c r="D60" s="24"/>
      <c r="E60" s="24"/>
      <c r="F60" s="24"/>
      <c r="G60" s="24"/>
      <c r="H60" s="24"/>
      <c r="I60" s="24"/>
      <c r="J60" s="24"/>
    </row>
    <row r="61" spans="2:11" s="12" customFormat="1" x14ac:dyDescent="0.25">
      <c r="B61" s="13" t="s">
        <v>16</v>
      </c>
      <c r="C61" s="21" t="s">
        <v>33</v>
      </c>
      <c r="D61" s="22">
        <f t="shared" ref="D61:J65" si="8">D16*D39</f>
        <v>17160000</v>
      </c>
      <c r="E61" s="22">
        <f t="shared" si="8"/>
        <v>18850000</v>
      </c>
      <c r="F61" s="22">
        <f t="shared" si="8"/>
        <v>18980000</v>
      </c>
      <c r="G61" s="22">
        <f t="shared" si="8"/>
        <v>27040000</v>
      </c>
      <c r="H61" s="22">
        <f t="shared" si="8"/>
        <v>22360000</v>
      </c>
      <c r="I61" s="22">
        <f t="shared" si="8"/>
        <v>22100000</v>
      </c>
      <c r="J61" s="22">
        <f t="shared" si="8"/>
        <v>18200000</v>
      </c>
    </row>
    <row r="62" spans="2:11" s="12" customFormat="1" x14ac:dyDescent="0.25">
      <c r="B62" s="13" t="s">
        <v>17</v>
      </c>
      <c r="C62" s="21" t="s">
        <v>33</v>
      </c>
      <c r="D62" s="22">
        <f t="shared" si="8"/>
        <v>12870000</v>
      </c>
      <c r="E62" s="22">
        <f t="shared" si="8"/>
        <v>15180000</v>
      </c>
      <c r="F62" s="22">
        <f t="shared" si="8"/>
        <v>16060000</v>
      </c>
      <c r="G62" s="22">
        <f t="shared" si="8"/>
        <v>17930000</v>
      </c>
      <c r="H62" s="22">
        <f t="shared" si="8"/>
        <v>17710000</v>
      </c>
      <c r="I62" s="22">
        <f t="shared" si="8"/>
        <v>17600000</v>
      </c>
      <c r="J62" s="22">
        <f t="shared" si="8"/>
        <v>11660000</v>
      </c>
    </row>
    <row r="63" spans="2:11" s="12" customFormat="1" x14ac:dyDescent="0.25">
      <c r="B63" s="13" t="s">
        <v>18</v>
      </c>
      <c r="C63" s="21" t="s">
        <v>33</v>
      </c>
      <c r="D63" s="22">
        <f t="shared" si="8"/>
        <v>13300000</v>
      </c>
      <c r="E63" s="22">
        <f t="shared" si="8"/>
        <v>14500000</v>
      </c>
      <c r="F63" s="22">
        <f t="shared" si="8"/>
        <v>14600000</v>
      </c>
      <c r="G63" s="22">
        <f t="shared" si="8"/>
        <v>18800000</v>
      </c>
      <c r="H63" s="22">
        <f t="shared" si="8"/>
        <v>18200000</v>
      </c>
      <c r="I63" s="22">
        <f t="shared" si="8"/>
        <v>16900000</v>
      </c>
      <c r="J63" s="22">
        <f t="shared" si="8"/>
        <v>11300000</v>
      </c>
    </row>
    <row r="64" spans="2:11" s="12" customFormat="1" x14ac:dyDescent="0.25">
      <c r="B64" s="13" t="s">
        <v>19</v>
      </c>
      <c r="C64" s="21" t="s">
        <v>33</v>
      </c>
      <c r="D64" s="22">
        <f t="shared" si="8"/>
        <v>6090000</v>
      </c>
      <c r="E64" s="22">
        <f t="shared" si="8"/>
        <v>8330000</v>
      </c>
      <c r="F64" s="22">
        <f t="shared" si="8"/>
        <v>10220000</v>
      </c>
      <c r="G64" s="22">
        <f t="shared" si="8"/>
        <v>11830000</v>
      </c>
      <c r="H64" s="22">
        <f t="shared" si="8"/>
        <v>10920000</v>
      </c>
      <c r="I64" s="22">
        <f t="shared" si="8"/>
        <v>11690000</v>
      </c>
      <c r="J64" s="22">
        <f t="shared" si="8"/>
        <v>9870000</v>
      </c>
    </row>
    <row r="65" spans="2:17" s="12" customFormat="1" x14ac:dyDescent="0.25">
      <c r="B65" s="13" t="s">
        <v>20</v>
      </c>
      <c r="C65" s="21" t="s">
        <v>33</v>
      </c>
      <c r="D65" s="22">
        <f t="shared" si="8"/>
        <v>6020000</v>
      </c>
      <c r="E65" s="22">
        <f t="shared" si="8"/>
        <v>8960000</v>
      </c>
      <c r="F65" s="22">
        <f t="shared" si="8"/>
        <v>10220000</v>
      </c>
      <c r="G65" s="22">
        <f t="shared" si="8"/>
        <v>15190000</v>
      </c>
      <c r="H65" s="22">
        <f t="shared" si="8"/>
        <v>11270000</v>
      </c>
      <c r="I65" s="22">
        <f t="shared" si="8"/>
        <v>9660000</v>
      </c>
      <c r="J65" s="22">
        <f t="shared" si="8"/>
        <v>7420000</v>
      </c>
    </row>
    <row r="66" spans="2:17" s="12" customFormat="1" x14ac:dyDescent="0.25">
      <c r="B66" s="15" t="s">
        <v>21</v>
      </c>
      <c r="C66" s="21" t="s">
        <v>33</v>
      </c>
      <c r="D66" s="20">
        <f t="shared" ref="D66:J66" si="9">SUM(D61:D65)</f>
        <v>55440000</v>
      </c>
      <c r="E66" s="20">
        <f t="shared" si="9"/>
        <v>65820000</v>
      </c>
      <c r="F66" s="20">
        <f t="shared" si="9"/>
        <v>70080000</v>
      </c>
      <c r="G66" s="20">
        <f t="shared" si="9"/>
        <v>90790000</v>
      </c>
      <c r="H66" s="20">
        <f t="shared" si="9"/>
        <v>80460000</v>
      </c>
      <c r="I66" s="20">
        <f t="shared" si="9"/>
        <v>77950000</v>
      </c>
      <c r="J66" s="20">
        <f t="shared" si="9"/>
        <v>58450000</v>
      </c>
    </row>
    <row r="67" spans="2:17" s="12" customFormat="1" x14ac:dyDescent="0.25">
      <c r="B67" s="15" t="s">
        <v>22</v>
      </c>
      <c r="C67" s="21"/>
      <c r="D67" s="24"/>
      <c r="E67" s="24"/>
      <c r="F67" s="24"/>
      <c r="G67" s="24"/>
      <c r="H67" s="24"/>
      <c r="I67" s="24"/>
      <c r="J67" s="24"/>
    </row>
    <row r="68" spans="2:17" s="12" customFormat="1" x14ac:dyDescent="0.25">
      <c r="B68" s="13" t="s">
        <v>23</v>
      </c>
      <c r="C68" s="21" t="s">
        <v>33</v>
      </c>
      <c r="D68" s="22">
        <f t="shared" ref="D68:J71" si="10">D23*D45</f>
        <v>2700000</v>
      </c>
      <c r="E68" s="22">
        <f t="shared" si="10"/>
        <v>2520000</v>
      </c>
      <c r="F68" s="22">
        <f t="shared" si="10"/>
        <v>4140000</v>
      </c>
      <c r="G68" s="22">
        <f t="shared" si="10"/>
        <v>5280000</v>
      </c>
      <c r="H68" s="22">
        <f t="shared" si="10"/>
        <v>5340000</v>
      </c>
      <c r="I68" s="22">
        <f t="shared" si="10"/>
        <v>3240000</v>
      </c>
      <c r="J68" s="22">
        <f t="shared" si="10"/>
        <v>3300000</v>
      </c>
    </row>
    <row r="69" spans="2:17" s="12" customFormat="1" x14ac:dyDescent="0.25">
      <c r="B69" s="13" t="s">
        <v>24</v>
      </c>
      <c r="C69" s="21" t="s">
        <v>33</v>
      </c>
      <c r="D69" s="22">
        <f t="shared" si="10"/>
        <v>5460000</v>
      </c>
      <c r="E69" s="22">
        <f t="shared" si="10"/>
        <v>5530000</v>
      </c>
      <c r="F69" s="22">
        <f t="shared" si="10"/>
        <v>8190000</v>
      </c>
      <c r="G69" s="22">
        <f t="shared" si="10"/>
        <v>8680000</v>
      </c>
      <c r="H69" s="22">
        <f t="shared" si="10"/>
        <v>9100000</v>
      </c>
      <c r="I69" s="22">
        <f t="shared" si="10"/>
        <v>4480000</v>
      </c>
      <c r="J69" s="22">
        <f t="shared" si="10"/>
        <v>6090000</v>
      </c>
    </row>
    <row r="70" spans="2:17" s="12" customFormat="1" x14ac:dyDescent="0.25">
      <c r="B70" s="13" t="s">
        <v>25</v>
      </c>
      <c r="C70" s="21" t="s">
        <v>33</v>
      </c>
      <c r="D70" s="22">
        <f t="shared" si="10"/>
        <v>9600000</v>
      </c>
      <c r="E70" s="22">
        <f t="shared" si="10"/>
        <v>10320000</v>
      </c>
      <c r="F70" s="22">
        <f t="shared" si="10"/>
        <v>13080000</v>
      </c>
      <c r="G70" s="22">
        <f t="shared" si="10"/>
        <v>15240000</v>
      </c>
      <c r="H70" s="22">
        <f t="shared" si="10"/>
        <v>15120000</v>
      </c>
      <c r="I70" s="22">
        <f t="shared" si="10"/>
        <v>10200000</v>
      </c>
      <c r="J70" s="22">
        <f t="shared" si="10"/>
        <v>9600000</v>
      </c>
    </row>
    <row r="71" spans="2:17" s="12" customFormat="1" x14ac:dyDescent="0.25">
      <c r="B71" s="13" t="s">
        <v>26</v>
      </c>
      <c r="C71" s="21" t="s">
        <v>33</v>
      </c>
      <c r="D71" s="22">
        <f t="shared" si="10"/>
        <v>11850000</v>
      </c>
      <c r="E71" s="22">
        <f t="shared" si="10"/>
        <v>12450000</v>
      </c>
      <c r="F71" s="22">
        <f t="shared" si="10"/>
        <v>18900000</v>
      </c>
      <c r="G71" s="22">
        <f t="shared" si="10"/>
        <v>19050000</v>
      </c>
      <c r="H71" s="22">
        <f t="shared" si="10"/>
        <v>18150000</v>
      </c>
      <c r="I71" s="22">
        <f t="shared" si="10"/>
        <v>13650000</v>
      </c>
      <c r="J71" s="22">
        <f t="shared" si="10"/>
        <v>12600000</v>
      </c>
    </row>
    <row r="72" spans="2:17" s="12" customFormat="1" x14ac:dyDescent="0.25">
      <c r="B72" s="15" t="s">
        <v>27</v>
      </c>
      <c r="C72" s="21" t="s">
        <v>33</v>
      </c>
      <c r="D72" s="20">
        <f t="shared" ref="D72:J72" si="11">SUM(D68:D71)</f>
        <v>29610000</v>
      </c>
      <c r="E72" s="20">
        <f t="shared" si="11"/>
        <v>30820000</v>
      </c>
      <c r="F72" s="20">
        <f t="shared" si="11"/>
        <v>44310000</v>
      </c>
      <c r="G72" s="20">
        <f t="shared" si="11"/>
        <v>48250000</v>
      </c>
      <c r="H72" s="20">
        <f t="shared" si="11"/>
        <v>47710000</v>
      </c>
      <c r="I72" s="20">
        <f t="shared" si="11"/>
        <v>31570000</v>
      </c>
      <c r="J72" s="20">
        <f t="shared" si="11"/>
        <v>31590000</v>
      </c>
    </row>
    <row r="73" spans="2:17" s="12" customFormat="1" x14ac:dyDescent="0.25">
      <c r="B73" s="15" t="s">
        <v>32</v>
      </c>
      <c r="C73" s="21" t="s">
        <v>33</v>
      </c>
      <c r="D73" s="20">
        <f t="shared" ref="D73:J73" si="12">D72+D66+D59</f>
        <v>153420000</v>
      </c>
      <c r="E73" s="20">
        <f t="shared" si="12"/>
        <v>168760000</v>
      </c>
      <c r="F73" s="20">
        <f t="shared" si="12"/>
        <v>191940000</v>
      </c>
      <c r="G73" s="20">
        <f t="shared" si="12"/>
        <v>225710000</v>
      </c>
      <c r="H73" s="20">
        <f t="shared" si="12"/>
        <v>215590000</v>
      </c>
      <c r="I73" s="20">
        <f t="shared" si="12"/>
        <v>204980000</v>
      </c>
      <c r="J73" s="20">
        <f t="shared" si="12"/>
        <v>173080000</v>
      </c>
    </row>
    <row r="74" spans="2:17" s="12" customFormat="1" x14ac:dyDescent="0.25">
      <c r="B74" s="15"/>
      <c r="C74" s="15"/>
      <c r="D74" s="20"/>
      <c r="E74" s="20"/>
      <c r="F74" s="20"/>
      <c r="G74" s="20"/>
      <c r="H74" s="20"/>
      <c r="I74" s="20"/>
    </row>
    <row r="75" spans="2:17" x14ac:dyDescent="0.25">
      <c r="B75" s="8" t="s">
        <v>34</v>
      </c>
      <c r="C75" s="9"/>
      <c r="D75" s="9"/>
      <c r="E75" s="9"/>
      <c r="F75" s="9"/>
      <c r="G75" s="9"/>
      <c r="H75" s="9"/>
      <c r="I75" s="9"/>
      <c r="J75" s="9"/>
    </row>
    <row r="76" spans="2:17" s="12" customFormat="1" x14ac:dyDescent="0.25">
      <c r="B76" s="15" t="s">
        <v>5</v>
      </c>
      <c r="C76" s="15" t="s">
        <v>6</v>
      </c>
      <c r="D76" s="13"/>
      <c r="E76" s="13"/>
      <c r="F76" s="13"/>
      <c r="G76" s="13"/>
      <c r="H76" s="13"/>
      <c r="I76" s="13"/>
      <c r="J76" s="13"/>
    </row>
    <row r="77" spans="2:17" s="12" customFormat="1" x14ac:dyDescent="0.25">
      <c r="B77" s="15" t="s">
        <v>7</v>
      </c>
      <c r="C77" s="15"/>
      <c r="D77" s="13"/>
      <c r="E77" s="13"/>
      <c r="F77" s="13"/>
      <c r="G77" s="13"/>
      <c r="H77" s="13"/>
      <c r="I77" s="13"/>
      <c r="J77" s="13"/>
    </row>
    <row r="78" spans="2:17" s="12" customFormat="1" x14ac:dyDescent="0.25">
      <c r="B78" s="13" t="s">
        <v>8</v>
      </c>
      <c r="C78" s="13" t="s">
        <v>35</v>
      </c>
      <c r="D78" s="25">
        <f>'Plant wise cane details'!D351*10^5</f>
        <v>14766964.310000001</v>
      </c>
      <c r="E78" s="25">
        <f>'Plant wise cane details'!E351*10^5</f>
        <v>13328500</v>
      </c>
      <c r="F78" s="25">
        <f>'Plant wise cane details'!F351*10^5</f>
        <v>15472134.049999997</v>
      </c>
      <c r="G78" s="25">
        <f>'Plant wise cane details'!G351*10^5</f>
        <v>17477325.879999999</v>
      </c>
      <c r="H78" s="25">
        <f>'Plant wise cane details'!H351*10^5</f>
        <v>17153322.079999994</v>
      </c>
      <c r="I78" s="25">
        <f>'Plant wise cane details'!I351*10^5</f>
        <v>18752138.460000001</v>
      </c>
      <c r="J78" s="25">
        <f>'Plant wise cane details'!J351*10^5</f>
        <v>17917690.240000002</v>
      </c>
      <c r="Q78" s="26"/>
    </row>
    <row r="79" spans="2:17" s="12" customFormat="1" x14ac:dyDescent="0.25">
      <c r="B79" s="13" t="s">
        <v>10</v>
      </c>
      <c r="C79" s="13" t="s">
        <v>35</v>
      </c>
      <c r="D79" s="25">
        <f>'Plant wise cane details'!D352*10^5</f>
        <v>8035179.8099999996</v>
      </c>
      <c r="E79" s="25">
        <f>'Plant wise cane details'!E352*10^5</f>
        <v>10240400.02</v>
      </c>
      <c r="F79" s="25">
        <f>'Plant wise cane details'!F352*10^5</f>
        <v>12445265.140000004</v>
      </c>
      <c r="G79" s="25">
        <f>'Plant wise cane details'!G352*10^5</f>
        <v>14247413.819999995</v>
      </c>
      <c r="H79" s="25">
        <f>'Plant wise cane details'!H352*10^5</f>
        <v>13797648.939999999</v>
      </c>
      <c r="I79" s="25">
        <f>'Plant wise cane details'!I352*10^5</f>
        <v>15577833.690000003</v>
      </c>
      <c r="J79" s="25">
        <f>'Plant wise cane details'!J352*10^5</f>
        <v>12938682.120000001</v>
      </c>
      <c r="Q79" s="26"/>
    </row>
    <row r="80" spans="2:17" s="12" customFormat="1" x14ac:dyDescent="0.25">
      <c r="B80" s="13" t="s">
        <v>11</v>
      </c>
      <c r="C80" s="13" t="s">
        <v>35</v>
      </c>
      <c r="D80" s="25">
        <f>'Plant wise cane details'!D353*10^5</f>
        <v>12184060.189999999</v>
      </c>
      <c r="E80" s="25">
        <f>'Plant wise cane details'!E353*10^5</f>
        <v>12064194.530000001</v>
      </c>
      <c r="F80" s="25">
        <f>'Plant wise cane details'!F353*10^5</f>
        <v>13519198.779999999</v>
      </c>
      <c r="G80" s="25">
        <f>'Plant wise cane details'!G353*10^5</f>
        <v>13846833.57</v>
      </c>
      <c r="H80" s="25">
        <f>'Plant wise cane details'!H353*10^5</f>
        <v>13962477.310000001</v>
      </c>
      <c r="I80" s="25">
        <f>'Plant wise cane details'!I353*10^5</f>
        <v>14902456.49</v>
      </c>
      <c r="J80" s="25">
        <f>'Plant wise cane details'!J353*10^5</f>
        <v>13390909.360000001</v>
      </c>
      <c r="Q80" s="26"/>
    </row>
    <row r="81" spans="2:17" s="12" customFormat="1" x14ac:dyDescent="0.25">
      <c r="B81" s="13" t="s">
        <v>12</v>
      </c>
      <c r="C81" s="13" t="s">
        <v>35</v>
      </c>
      <c r="D81" s="25">
        <f>'Plant wise cane details'!D354*10^5</f>
        <v>10825699.560000001</v>
      </c>
      <c r="E81" s="25">
        <f>'Plant wise cane details'!E354*10^5</f>
        <v>10688937.859999999</v>
      </c>
      <c r="F81" s="25">
        <f>'Plant wise cane details'!F354*10^5</f>
        <v>11468630.289999995</v>
      </c>
      <c r="G81" s="25">
        <f>'Plant wise cane details'!G354*10^5</f>
        <v>12464062.520000001</v>
      </c>
      <c r="H81" s="25">
        <f>'Plant wise cane details'!H354*10^5</f>
        <v>12586267.35</v>
      </c>
      <c r="I81" s="25">
        <f>'Plant wise cane details'!I354*10^5</f>
        <v>15134196.070000002</v>
      </c>
      <c r="J81" s="25">
        <f>'Plant wise cane details'!J354*10^5</f>
        <v>13176943.550000001</v>
      </c>
      <c r="Q81" s="26"/>
    </row>
    <row r="82" spans="2:17" s="12" customFormat="1" x14ac:dyDescent="0.25">
      <c r="B82" s="13" t="s">
        <v>13</v>
      </c>
      <c r="C82" s="13" t="s">
        <v>35</v>
      </c>
      <c r="D82" s="25">
        <f>'Plant wise cane details'!D355*10^5</f>
        <v>3228727.0899999994</v>
      </c>
      <c r="E82" s="25">
        <f>'Plant wise cane details'!E355*10^5</f>
        <v>6203500</v>
      </c>
      <c r="F82" s="25">
        <f>'Plant wise cane details'!F355*10^5</f>
        <v>8348285.9899999993</v>
      </c>
      <c r="G82" s="25">
        <f>'Plant wise cane details'!G355*10^5</f>
        <v>8702062.3600000013</v>
      </c>
      <c r="H82" s="25">
        <f>'Plant wise cane details'!H355*10^5</f>
        <v>8854950</v>
      </c>
      <c r="I82" s="25">
        <f>'Plant wise cane details'!I355*10^5</f>
        <v>11037548.770000001</v>
      </c>
      <c r="J82" s="25">
        <f>'Plant wise cane details'!J355*10^5</f>
        <v>9297271.9700000007</v>
      </c>
      <c r="Q82" s="26"/>
    </row>
    <row r="83" spans="2:17" s="12" customFormat="1" x14ac:dyDescent="0.25">
      <c r="B83" s="15" t="s">
        <v>14</v>
      </c>
      <c r="C83" s="13" t="s">
        <v>35</v>
      </c>
      <c r="D83" s="16">
        <f t="shared" ref="D83:I83" si="13">SUM(D78:D82)</f>
        <v>49040630.960000001</v>
      </c>
      <c r="E83" s="16">
        <f t="shared" si="13"/>
        <v>52525532.409999996</v>
      </c>
      <c r="F83" s="16">
        <f t="shared" si="13"/>
        <v>61253514.249999993</v>
      </c>
      <c r="G83" s="16">
        <f t="shared" si="13"/>
        <v>66737698.149999999</v>
      </c>
      <c r="H83" s="16">
        <f t="shared" si="13"/>
        <v>66354665.68</v>
      </c>
      <c r="I83" s="16">
        <f t="shared" si="13"/>
        <v>75404173.480000004</v>
      </c>
      <c r="J83" s="16">
        <f t="shared" ref="J83" si="14">SUM(J78:J82)</f>
        <v>66721497.24000001</v>
      </c>
      <c r="Q83" s="26"/>
    </row>
    <row r="84" spans="2:17" s="12" customFormat="1" x14ac:dyDescent="0.25">
      <c r="B84" s="15" t="s">
        <v>15</v>
      </c>
      <c r="C84" s="13" t="s">
        <v>35</v>
      </c>
      <c r="D84" s="13"/>
      <c r="E84" s="13"/>
      <c r="F84" s="13"/>
      <c r="G84" s="13"/>
      <c r="H84" s="13"/>
      <c r="I84" s="13"/>
      <c r="J84" s="13"/>
      <c r="Q84" s="26"/>
    </row>
    <row r="85" spans="2:17" s="12" customFormat="1" x14ac:dyDescent="0.25">
      <c r="B85" s="13" t="s">
        <v>16</v>
      </c>
      <c r="C85" s="13" t="s">
        <v>35</v>
      </c>
      <c r="D85" s="25">
        <f>'Plant wise cane details'!D358*10^5</f>
        <v>13901693.440000003</v>
      </c>
      <c r="E85" s="25">
        <f>'Plant wise cane details'!E358*10^5</f>
        <v>16617300</v>
      </c>
      <c r="F85" s="25">
        <f>'Plant wise cane details'!F358*10^5</f>
        <v>18953078.93</v>
      </c>
      <c r="G85" s="25">
        <f>'Plant wise cane details'!G358*10^5</f>
        <v>24476497.949999999</v>
      </c>
      <c r="H85" s="25">
        <f>'Plant wise cane details'!H358*10^5</f>
        <v>19775606</v>
      </c>
      <c r="I85" s="25">
        <f>'Plant wise cane details'!I358*10^5</f>
        <v>19431872.530000001</v>
      </c>
      <c r="J85" s="25">
        <f>'Plant wise cane details'!J358*10^5</f>
        <v>13744061.869999995</v>
      </c>
      <c r="Q85" s="26"/>
    </row>
    <row r="86" spans="2:17" s="12" customFormat="1" x14ac:dyDescent="0.25">
      <c r="B86" s="13" t="s">
        <v>17</v>
      </c>
      <c r="C86" s="13" t="s">
        <v>35</v>
      </c>
      <c r="D86" s="25">
        <f>'Plant wise cane details'!D359*10^5</f>
        <v>10807204.809999999</v>
      </c>
      <c r="E86" s="25">
        <f>'Plant wise cane details'!E359*10^5</f>
        <v>12380679.279999999</v>
      </c>
      <c r="F86" s="25">
        <f>'Plant wise cane details'!F359*10^5</f>
        <v>13830643.560000004</v>
      </c>
      <c r="G86" s="25">
        <f>'Plant wise cane details'!G359*10^5</f>
        <v>14942340.66</v>
      </c>
      <c r="H86" s="25">
        <f>'Plant wise cane details'!H359*10^5</f>
        <v>14732496.390000001</v>
      </c>
      <c r="I86" s="25">
        <f>'Plant wise cane details'!I359*10^5</f>
        <v>14322732.049999999</v>
      </c>
      <c r="J86" s="25">
        <f>'Plant wise cane details'!J359*10^5</f>
        <v>9500920.0899999999</v>
      </c>
      <c r="Q86" s="26"/>
    </row>
    <row r="87" spans="2:17" s="12" customFormat="1" x14ac:dyDescent="0.25">
      <c r="B87" s="13" t="s">
        <v>18</v>
      </c>
      <c r="C87" s="13" t="s">
        <v>35</v>
      </c>
      <c r="D87" s="25">
        <f>'Plant wise cane details'!D360*10^5</f>
        <v>10603589.51</v>
      </c>
      <c r="E87" s="25">
        <f>'Plant wise cane details'!E360*10^5</f>
        <v>11920295.109999999</v>
      </c>
      <c r="F87" s="25">
        <f>'Plant wise cane details'!F360*10^5</f>
        <v>12157500</v>
      </c>
      <c r="G87" s="25">
        <f>'Plant wise cane details'!G360*10^5</f>
        <v>14335955.340000004</v>
      </c>
      <c r="H87" s="25">
        <f>'Plant wise cane details'!H360*10^5</f>
        <v>14240573.960000001</v>
      </c>
      <c r="I87" s="25">
        <f>'Plant wise cane details'!I360*10^5</f>
        <v>12782519.789999997</v>
      </c>
      <c r="J87" s="25">
        <f>'Plant wise cane details'!J360*10^5</f>
        <v>8651379.339999998</v>
      </c>
      <c r="Q87" s="26"/>
    </row>
    <row r="88" spans="2:17" s="12" customFormat="1" x14ac:dyDescent="0.25">
      <c r="B88" s="13" t="s">
        <v>19</v>
      </c>
      <c r="C88" s="13" t="s">
        <v>35</v>
      </c>
      <c r="D88" s="25">
        <f>'Plant wise cane details'!D361*10^5</f>
        <v>4754076.76</v>
      </c>
      <c r="E88" s="25">
        <f>'Plant wise cane details'!E361*10^5</f>
        <v>7111957.2299999986</v>
      </c>
      <c r="F88" s="25">
        <f>'Plant wise cane details'!F361*10^5</f>
        <v>9392300.0000000019</v>
      </c>
      <c r="G88" s="25">
        <f>'Plant wise cane details'!G361*10^5</f>
        <v>10518215.460000001</v>
      </c>
      <c r="H88" s="25">
        <f>'Plant wise cane details'!H361*10^5</f>
        <v>9780643.3200000003</v>
      </c>
      <c r="I88" s="25">
        <f>'Plant wise cane details'!I361*10^5</f>
        <v>10594652.609999999</v>
      </c>
      <c r="J88" s="25">
        <f>'Plant wise cane details'!J361*10^5</f>
        <v>8820650.8499999996</v>
      </c>
      <c r="Q88" s="26"/>
    </row>
    <row r="89" spans="2:17" s="12" customFormat="1" x14ac:dyDescent="0.25">
      <c r="B89" s="13" t="s">
        <v>20</v>
      </c>
      <c r="C89" s="13" t="s">
        <v>35</v>
      </c>
      <c r="D89" s="25">
        <f>'Plant wise cane details'!D362*10^5</f>
        <v>4223738.7699999996</v>
      </c>
      <c r="E89" s="25">
        <f>'Plant wise cane details'!E362*10^5</f>
        <v>6826140.0499999998</v>
      </c>
      <c r="F89" s="25">
        <f>'Plant wise cane details'!F362*10^5</f>
        <v>8273699.9999999991</v>
      </c>
      <c r="G89" s="25">
        <f>'Plant wise cane details'!G362*10^5</f>
        <v>11211484.109999996</v>
      </c>
      <c r="H89" s="25">
        <f>'Plant wise cane details'!H362*10^5</f>
        <v>8840758.1799999997</v>
      </c>
      <c r="I89" s="25">
        <f>'Plant wise cane details'!I362*10^5</f>
        <v>7312609.7700000005</v>
      </c>
      <c r="J89" s="25">
        <f>'Plant wise cane details'!J362*10^5</f>
        <v>5825838.96</v>
      </c>
      <c r="Q89" s="26"/>
    </row>
    <row r="90" spans="2:17" s="12" customFormat="1" x14ac:dyDescent="0.25">
      <c r="B90" s="15" t="s">
        <v>21</v>
      </c>
      <c r="C90" s="13" t="s">
        <v>35</v>
      </c>
      <c r="D90" s="17">
        <f t="shared" ref="D90:I90" si="15">SUM(D85:D89)</f>
        <v>44290303.289999992</v>
      </c>
      <c r="E90" s="17">
        <f t="shared" si="15"/>
        <v>54856371.669999994</v>
      </c>
      <c r="F90" s="17">
        <f t="shared" si="15"/>
        <v>62607222.490000002</v>
      </c>
      <c r="G90" s="17">
        <f t="shared" si="15"/>
        <v>75484493.519999996</v>
      </c>
      <c r="H90" s="17">
        <f t="shared" si="15"/>
        <v>67370077.849999994</v>
      </c>
      <c r="I90" s="17">
        <f t="shared" si="15"/>
        <v>64444386.75</v>
      </c>
      <c r="J90" s="17">
        <f t="shared" ref="J90" si="16">SUM(J85:J89)</f>
        <v>46542851.109999992</v>
      </c>
      <c r="Q90" s="26"/>
    </row>
    <row r="91" spans="2:17" s="12" customFormat="1" x14ac:dyDescent="0.25">
      <c r="B91" s="15" t="s">
        <v>22</v>
      </c>
      <c r="C91" s="13" t="s">
        <v>35</v>
      </c>
      <c r="D91" s="27"/>
      <c r="E91" s="27"/>
      <c r="F91" s="27"/>
      <c r="G91" s="27"/>
      <c r="H91" s="27"/>
      <c r="I91" s="27"/>
      <c r="J91" s="27"/>
      <c r="Q91" s="26"/>
    </row>
    <row r="92" spans="2:17" s="12" customFormat="1" x14ac:dyDescent="0.25">
      <c r="B92" s="13" t="s">
        <v>23</v>
      </c>
      <c r="C92" s="13" t="s">
        <v>35</v>
      </c>
      <c r="D92" s="25">
        <f>'Plant wise cane details'!D365*10^5</f>
        <v>1319907.4799999997</v>
      </c>
      <c r="E92" s="25">
        <f>'Plant wise cane details'!E365*10^5</f>
        <v>1090374.5</v>
      </c>
      <c r="F92" s="25">
        <f>'Plant wise cane details'!F365*10^5</f>
        <v>1845149.98</v>
      </c>
      <c r="G92" s="25">
        <f>'Plant wise cane details'!G365*10^5</f>
        <v>2456821.83</v>
      </c>
      <c r="H92" s="25">
        <f>'Plant wise cane details'!H365*10^5</f>
        <v>2583721.4200000004</v>
      </c>
      <c r="I92" s="25">
        <f>'Plant wise cane details'!I365*10^5</f>
        <v>1474324.2200000002</v>
      </c>
      <c r="J92" s="25">
        <f>'Plant wise cane details'!J365*10^5</f>
        <v>1130075.27</v>
      </c>
      <c r="L92" s="23"/>
      <c r="Q92" s="26"/>
    </row>
    <row r="93" spans="2:17" s="12" customFormat="1" x14ac:dyDescent="0.25">
      <c r="B93" s="13" t="s">
        <v>24</v>
      </c>
      <c r="C93" s="13" t="s">
        <v>35</v>
      </c>
      <c r="D93" s="25">
        <f>'Plant wise cane details'!D366*10^5</f>
        <v>3572874.43</v>
      </c>
      <c r="E93" s="25">
        <f>'Plant wise cane details'!E366*10^5</f>
        <v>3758439.37</v>
      </c>
      <c r="F93" s="25">
        <f>'Plant wise cane details'!F366*10^5</f>
        <v>5086158.7799999993</v>
      </c>
      <c r="G93" s="25">
        <f>'Plant wise cane details'!G366*10^5</f>
        <v>5592999.9799999995</v>
      </c>
      <c r="H93" s="25">
        <f>'Plant wise cane details'!H366*10^5</f>
        <v>4955010.74</v>
      </c>
      <c r="I93" s="25">
        <f>'Plant wise cane details'!I366*10^5</f>
        <v>1990772.34</v>
      </c>
      <c r="J93" s="25">
        <f>'Plant wise cane details'!J366*10^5</f>
        <v>1808115.4000000001</v>
      </c>
      <c r="L93" s="23"/>
      <c r="Q93" s="26"/>
    </row>
    <row r="94" spans="2:17" s="12" customFormat="1" x14ac:dyDescent="0.25">
      <c r="B94" s="13" t="s">
        <v>25</v>
      </c>
      <c r="C94" s="13" t="s">
        <v>35</v>
      </c>
      <c r="D94" s="25">
        <f>'Plant wise cane details'!D367*10^5</f>
        <v>4549002.780000004</v>
      </c>
      <c r="E94" s="25">
        <f>'Plant wise cane details'!E367*10^5</f>
        <v>5555246.6300000018</v>
      </c>
      <c r="F94" s="25">
        <f>'Plant wise cane details'!F367*10^5</f>
        <v>6541205.120000001</v>
      </c>
      <c r="G94" s="25">
        <f>'Plant wise cane details'!G367*10^5</f>
        <v>6780300.0000000009</v>
      </c>
      <c r="H94" s="25">
        <f>'Plant wise cane details'!H367*10^5</f>
        <v>6635424.2600000007</v>
      </c>
      <c r="I94" s="25">
        <f>'Plant wise cane details'!I367*10^5</f>
        <v>4409102.7300000004</v>
      </c>
      <c r="J94" s="25">
        <f>'Plant wise cane details'!J367*10^5</f>
        <v>3196906.8099999996</v>
      </c>
      <c r="Q94" s="26"/>
    </row>
    <row r="95" spans="2:17" s="12" customFormat="1" x14ac:dyDescent="0.25">
      <c r="B95" s="13" t="s">
        <v>26</v>
      </c>
      <c r="C95" s="13" t="s">
        <v>35</v>
      </c>
      <c r="D95" s="25">
        <f>'Plant wise cane details'!D368*10^5</f>
        <v>6454324.580000001</v>
      </c>
      <c r="E95" s="25">
        <f>'Plant wise cane details'!E368*10^5</f>
        <v>7302026.7999999998</v>
      </c>
      <c r="F95" s="25">
        <f>'Plant wise cane details'!F368*10^5</f>
        <v>10308600</v>
      </c>
      <c r="G95" s="25">
        <f>'Plant wise cane details'!G368*10^5</f>
        <v>10563598.250000002</v>
      </c>
      <c r="H95" s="25">
        <f>'Plant wise cane details'!H368*10^5</f>
        <v>10560967.279999999</v>
      </c>
      <c r="I95" s="25">
        <f>'Plant wise cane details'!I368*10^5</f>
        <v>8311179.370000001</v>
      </c>
      <c r="J95" s="25">
        <f>'Plant wise cane details'!J368*10^5</f>
        <v>6495035.4800000014</v>
      </c>
      <c r="L95" s="23"/>
      <c r="Q95" s="26"/>
    </row>
    <row r="96" spans="2:17" s="12" customFormat="1" x14ac:dyDescent="0.25">
      <c r="B96" s="15" t="s">
        <v>27</v>
      </c>
      <c r="C96" s="13" t="s">
        <v>35</v>
      </c>
      <c r="D96" s="17">
        <f t="shared" ref="D96:I96" si="17">SUM(D92:D95)</f>
        <v>15896109.270000007</v>
      </c>
      <c r="E96" s="17">
        <f t="shared" si="17"/>
        <v>17706087.300000001</v>
      </c>
      <c r="F96" s="17">
        <f t="shared" si="17"/>
        <v>23781113.880000003</v>
      </c>
      <c r="G96" s="17">
        <f t="shared" si="17"/>
        <v>25393720.060000002</v>
      </c>
      <c r="H96" s="17">
        <f t="shared" si="17"/>
        <v>24735123.700000003</v>
      </c>
      <c r="I96" s="17">
        <f t="shared" si="17"/>
        <v>16185378.660000002</v>
      </c>
      <c r="J96" s="17">
        <f t="shared" ref="J96" si="18">SUM(J92:J95)</f>
        <v>12630132.960000001</v>
      </c>
      <c r="L96" s="23"/>
      <c r="Q96" s="26"/>
    </row>
    <row r="97" spans="2:17" s="12" customFormat="1" x14ac:dyDescent="0.25">
      <c r="B97" s="15" t="s">
        <v>28</v>
      </c>
      <c r="C97" s="13" t="s">
        <v>35</v>
      </c>
      <c r="D97" s="17">
        <f t="shared" ref="D97:J97" si="19">D96+D90+D83</f>
        <v>109227043.52000001</v>
      </c>
      <c r="E97" s="17">
        <f t="shared" si="19"/>
        <v>125087991.38</v>
      </c>
      <c r="F97" s="17">
        <f t="shared" si="19"/>
        <v>147641850.62</v>
      </c>
      <c r="G97" s="17">
        <f t="shared" si="19"/>
        <v>167615911.72999999</v>
      </c>
      <c r="H97" s="17">
        <f t="shared" si="19"/>
        <v>158459867.22999999</v>
      </c>
      <c r="I97" s="17">
        <f t="shared" si="19"/>
        <v>156033938.88999999</v>
      </c>
      <c r="J97" s="17">
        <f t="shared" si="19"/>
        <v>125894481.31</v>
      </c>
      <c r="L97" s="28"/>
      <c r="Q97" s="26"/>
    </row>
    <row r="98" spans="2:17" s="12" customFormat="1" x14ac:dyDescent="0.25">
      <c r="B98" s="15"/>
      <c r="C98" s="13"/>
      <c r="D98" s="27"/>
      <c r="E98" s="27"/>
      <c r="F98" s="27"/>
      <c r="G98" s="27"/>
      <c r="H98" s="27"/>
      <c r="I98" s="27"/>
      <c r="J98" s="27"/>
    </row>
    <row r="99" spans="2:17" s="12" customFormat="1" x14ac:dyDescent="0.25">
      <c r="B99" s="8" t="s">
        <v>36</v>
      </c>
      <c r="C99" s="9"/>
      <c r="D99" s="9"/>
      <c r="E99" s="9"/>
      <c r="F99" s="9"/>
      <c r="G99" s="9"/>
      <c r="H99" s="9"/>
      <c r="I99" s="9"/>
      <c r="J99" s="9"/>
    </row>
    <row r="100" spans="2:17" s="12" customFormat="1" x14ac:dyDescent="0.25">
      <c r="B100" s="10" t="s">
        <v>5</v>
      </c>
      <c r="C100" s="10"/>
      <c r="D100" s="11"/>
      <c r="E100" s="11"/>
      <c r="F100" s="11"/>
      <c r="G100" s="11"/>
      <c r="H100" s="11"/>
      <c r="I100" s="11"/>
      <c r="J100" s="11"/>
    </row>
    <row r="101" spans="2:17" s="12" customFormat="1" x14ac:dyDescent="0.25">
      <c r="B101" s="10" t="s">
        <v>7</v>
      </c>
      <c r="C101" s="10"/>
      <c r="D101" s="11"/>
      <c r="E101" s="11"/>
      <c r="F101" s="11"/>
      <c r="G101" s="11"/>
      <c r="H101" s="11"/>
      <c r="I101" s="11"/>
      <c r="J101" s="11"/>
    </row>
    <row r="102" spans="2:17" s="12" customFormat="1" x14ac:dyDescent="0.25">
      <c r="B102" s="13" t="s">
        <v>8</v>
      </c>
      <c r="C102" s="13"/>
      <c r="D102" s="29">
        <f t="shared" ref="D102:J107" si="20">D78/D54</f>
        <v>0.77884832858649788</v>
      </c>
      <c r="E102" s="29">
        <f t="shared" si="20"/>
        <v>0.75047860360360363</v>
      </c>
      <c r="F102" s="29">
        <f t="shared" si="20"/>
        <v>0.80083509575569345</v>
      </c>
      <c r="G102" s="29">
        <f t="shared" si="20"/>
        <v>0.79587094171220396</v>
      </c>
      <c r="H102" s="29">
        <f t="shared" si="20"/>
        <v>0.80305814981273382</v>
      </c>
      <c r="I102" s="30">
        <f t="shared" si="20"/>
        <v>0.80550422938144328</v>
      </c>
      <c r="J102" s="30">
        <f t="shared" si="20"/>
        <v>0.80710316396396409</v>
      </c>
    </row>
    <row r="103" spans="2:17" s="12" customFormat="1" x14ac:dyDescent="0.25">
      <c r="B103" s="13" t="s">
        <v>10</v>
      </c>
      <c r="C103" s="13"/>
      <c r="D103" s="29">
        <f t="shared" si="20"/>
        <v>0.67127650877192979</v>
      </c>
      <c r="E103" s="29">
        <f t="shared" si="20"/>
        <v>0.76363907680835197</v>
      </c>
      <c r="F103" s="29">
        <f t="shared" si="20"/>
        <v>0.83301640829986645</v>
      </c>
      <c r="G103" s="29">
        <f t="shared" si="20"/>
        <v>0.81600308247422648</v>
      </c>
      <c r="H103" s="29">
        <f t="shared" si="20"/>
        <v>0.80265555206515415</v>
      </c>
      <c r="I103" s="30">
        <f t="shared" si="20"/>
        <v>0.82031772985782003</v>
      </c>
      <c r="J103" s="30">
        <f t="shared" si="20"/>
        <v>0.81683599242424254</v>
      </c>
    </row>
    <row r="104" spans="2:17" s="12" customFormat="1" x14ac:dyDescent="0.25">
      <c r="B104" s="13" t="s">
        <v>11</v>
      </c>
      <c r="C104" s="13"/>
      <c r="D104" s="29">
        <f t="shared" si="20"/>
        <v>0.84085991649413383</v>
      </c>
      <c r="E104" s="29">
        <f t="shared" si="20"/>
        <v>0.86481681218638007</v>
      </c>
      <c r="F104" s="29">
        <f t="shared" si="20"/>
        <v>0.87844046653671215</v>
      </c>
      <c r="G104" s="29">
        <f t="shared" si="20"/>
        <v>0.84073063570127504</v>
      </c>
      <c r="H104" s="29">
        <f t="shared" si="20"/>
        <v>0.81651914093567257</v>
      </c>
      <c r="I104" s="30">
        <f t="shared" si="20"/>
        <v>0.80772121897018967</v>
      </c>
      <c r="J104" s="30">
        <f t="shared" si="20"/>
        <v>0.8502164673015874</v>
      </c>
    </row>
    <row r="105" spans="2:17" s="12" customFormat="1" x14ac:dyDescent="0.25">
      <c r="B105" s="13" t="s">
        <v>12</v>
      </c>
      <c r="C105" s="13"/>
      <c r="D105" s="29">
        <f t="shared" si="20"/>
        <v>0.79135230701754389</v>
      </c>
      <c r="E105" s="29">
        <f t="shared" si="20"/>
        <v>0.78135510672514619</v>
      </c>
      <c r="F105" s="29">
        <f t="shared" si="20"/>
        <v>0.80144166946191442</v>
      </c>
      <c r="G105" s="29">
        <f t="shared" si="20"/>
        <v>0.77368482433271268</v>
      </c>
      <c r="H105" s="29">
        <f t="shared" si="20"/>
        <v>0.78127047486033518</v>
      </c>
      <c r="I105" s="30">
        <f t="shared" si="20"/>
        <v>0.81629968015102494</v>
      </c>
      <c r="J105" s="30">
        <f t="shared" si="20"/>
        <v>0.81793566418373687</v>
      </c>
    </row>
    <row r="106" spans="2:17" s="12" customFormat="1" x14ac:dyDescent="0.25">
      <c r="B106" s="13" t="s">
        <v>13</v>
      </c>
      <c r="C106" s="13"/>
      <c r="D106" s="29">
        <f t="shared" si="20"/>
        <v>0.34829849946062563</v>
      </c>
      <c r="E106" s="29">
        <f t="shared" si="20"/>
        <v>0.46572822822822824</v>
      </c>
      <c r="F106" s="29">
        <f t="shared" si="20"/>
        <v>0.61429624650478287</v>
      </c>
      <c r="G106" s="29">
        <f t="shared" si="20"/>
        <v>0.59318761826857536</v>
      </c>
      <c r="H106" s="29">
        <f t="shared" si="20"/>
        <v>0.56545019157088128</v>
      </c>
      <c r="I106" s="30">
        <f t="shared" si="20"/>
        <v>0.68133017098765436</v>
      </c>
      <c r="J106" s="30">
        <f t="shared" si="20"/>
        <v>0.70755494444444444</v>
      </c>
    </row>
    <row r="107" spans="2:17" s="12" customFormat="1" x14ac:dyDescent="0.25">
      <c r="B107" s="15" t="s">
        <v>14</v>
      </c>
      <c r="C107" s="13"/>
      <c r="D107" s="31">
        <f t="shared" si="20"/>
        <v>0.71728288664618989</v>
      </c>
      <c r="E107" s="31">
        <f t="shared" si="20"/>
        <v>0.72830743774265105</v>
      </c>
      <c r="F107" s="31">
        <f t="shared" si="20"/>
        <v>0.78985833978078646</v>
      </c>
      <c r="G107" s="31">
        <f t="shared" si="20"/>
        <v>0.77002074708665047</v>
      </c>
      <c r="H107" s="31">
        <f t="shared" si="20"/>
        <v>0.75903300938000462</v>
      </c>
      <c r="I107" s="32">
        <f t="shared" si="20"/>
        <v>0.78990334674209095</v>
      </c>
      <c r="J107" s="32">
        <f t="shared" si="20"/>
        <v>0.80348623843930644</v>
      </c>
    </row>
    <row r="108" spans="2:17" s="12" customFormat="1" x14ac:dyDescent="0.25">
      <c r="B108" s="15" t="s">
        <v>15</v>
      </c>
      <c r="C108" s="13"/>
      <c r="D108" s="29"/>
      <c r="E108" s="29"/>
      <c r="F108" s="29"/>
      <c r="G108" s="29"/>
      <c r="H108" s="29"/>
      <c r="I108" s="30"/>
      <c r="J108" s="30"/>
    </row>
    <row r="109" spans="2:17" s="12" customFormat="1" x14ac:dyDescent="0.25">
      <c r="B109" s="13" t="s">
        <v>16</v>
      </c>
      <c r="C109" s="13"/>
      <c r="D109" s="29">
        <f t="shared" ref="D109:J114" si="21">D85/D61</f>
        <v>0.81012199533799556</v>
      </c>
      <c r="E109" s="29">
        <f t="shared" si="21"/>
        <v>0.88155437665782488</v>
      </c>
      <c r="F109" s="29">
        <f t="shared" si="21"/>
        <v>0.99858160853530031</v>
      </c>
      <c r="G109" s="29">
        <f t="shared" si="21"/>
        <v>0.90519593010355026</v>
      </c>
      <c r="H109" s="29">
        <f t="shared" si="21"/>
        <v>0.88441887298747768</v>
      </c>
      <c r="I109" s="30">
        <f t="shared" si="21"/>
        <v>0.87927025022624439</v>
      </c>
      <c r="J109" s="30">
        <f t="shared" si="21"/>
        <v>0.7551682346153844</v>
      </c>
    </row>
    <row r="110" spans="2:17" s="12" customFormat="1" x14ac:dyDescent="0.25">
      <c r="B110" s="13" t="s">
        <v>17</v>
      </c>
      <c r="C110" s="13"/>
      <c r="D110" s="29">
        <f t="shared" si="21"/>
        <v>0.83972065345765334</v>
      </c>
      <c r="E110" s="29">
        <f t="shared" si="21"/>
        <v>0.81559152042160732</v>
      </c>
      <c r="F110" s="29">
        <f t="shared" si="21"/>
        <v>0.86118577584059808</v>
      </c>
      <c r="G110" s="29">
        <f t="shared" si="21"/>
        <v>0.83337092359174569</v>
      </c>
      <c r="H110" s="29">
        <f t="shared" si="21"/>
        <v>0.83187444325239979</v>
      </c>
      <c r="I110" s="30">
        <f t="shared" si="21"/>
        <v>0.81379159374999999</v>
      </c>
      <c r="J110" s="30">
        <f t="shared" si="21"/>
        <v>0.81483019639794163</v>
      </c>
    </row>
    <row r="111" spans="2:17" s="12" customFormat="1" x14ac:dyDescent="0.25">
      <c r="B111" s="13" t="s">
        <v>18</v>
      </c>
      <c r="C111" s="13"/>
      <c r="D111" s="29">
        <f t="shared" si="21"/>
        <v>0.79726236917293236</v>
      </c>
      <c r="E111" s="29">
        <f t="shared" si="21"/>
        <v>0.82208931793103446</v>
      </c>
      <c r="F111" s="29">
        <f t="shared" si="21"/>
        <v>0.83270547945205475</v>
      </c>
      <c r="G111" s="29">
        <f t="shared" si="21"/>
        <v>0.762550815957447</v>
      </c>
      <c r="H111" s="29">
        <f t="shared" si="21"/>
        <v>0.78244911868131872</v>
      </c>
      <c r="I111" s="30">
        <f t="shared" si="21"/>
        <v>0.7563621177514791</v>
      </c>
      <c r="J111" s="30">
        <f t="shared" si="21"/>
        <v>0.76560879115044234</v>
      </c>
    </row>
    <row r="112" spans="2:17" s="12" customFormat="1" x14ac:dyDescent="0.25">
      <c r="B112" s="13" t="s">
        <v>19</v>
      </c>
      <c r="C112" s="13"/>
      <c r="D112" s="29">
        <f t="shared" si="21"/>
        <v>0.78063657799671593</v>
      </c>
      <c r="E112" s="29">
        <f t="shared" si="21"/>
        <v>0.85377637815126028</v>
      </c>
      <c r="F112" s="29">
        <f t="shared" si="21"/>
        <v>0.91901174168297473</v>
      </c>
      <c r="G112" s="29">
        <f t="shared" si="21"/>
        <v>0.88911373288250217</v>
      </c>
      <c r="H112" s="29">
        <f t="shared" si="21"/>
        <v>0.89566330769230773</v>
      </c>
      <c r="I112" s="30">
        <f t="shared" si="21"/>
        <v>0.90630047989734808</v>
      </c>
      <c r="J112" s="30">
        <f t="shared" si="21"/>
        <v>0.89368296352583587</v>
      </c>
    </row>
    <row r="113" spans="2:10" s="12" customFormat="1" x14ac:dyDescent="0.25">
      <c r="B113" s="13" t="s">
        <v>20</v>
      </c>
      <c r="C113" s="13"/>
      <c r="D113" s="29">
        <f t="shared" si="21"/>
        <v>0.70161773588039855</v>
      </c>
      <c r="E113" s="29">
        <f t="shared" si="21"/>
        <v>0.76184598772321421</v>
      </c>
      <c r="F113" s="29">
        <f t="shared" si="21"/>
        <v>0.80955968688845392</v>
      </c>
      <c r="G113" s="29">
        <f t="shared" si="21"/>
        <v>0.73808321988150072</v>
      </c>
      <c r="H113" s="29">
        <f t="shared" si="21"/>
        <v>0.78445059272404616</v>
      </c>
      <c r="I113" s="30">
        <f t="shared" si="21"/>
        <v>0.75699894099378884</v>
      </c>
      <c r="J113" s="30">
        <f t="shared" si="21"/>
        <v>0.78515349865229112</v>
      </c>
    </row>
    <row r="114" spans="2:10" s="12" customFormat="1" x14ac:dyDescent="0.25">
      <c r="B114" s="15" t="s">
        <v>21</v>
      </c>
      <c r="C114" s="13"/>
      <c r="D114" s="31">
        <f t="shared" si="21"/>
        <v>0.79888714448051934</v>
      </c>
      <c r="E114" s="31">
        <f t="shared" si="21"/>
        <v>0.8334301378000607</v>
      </c>
      <c r="F114" s="31">
        <f t="shared" si="21"/>
        <v>0.89336790082762563</v>
      </c>
      <c r="G114" s="31">
        <f t="shared" si="21"/>
        <v>0.83141858706906047</v>
      </c>
      <c r="H114" s="31">
        <f t="shared" si="21"/>
        <v>0.83731143238876449</v>
      </c>
      <c r="I114" s="32">
        <f t="shared" si="21"/>
        <v>0.82674004810776136</v>
      </c>
      <c r="J114" s="32">
        <f t="shared" si="21"/>
        <v>0.79628487784431123</v>
      </c>
    </row>
    <row r="115" spans="2:10" s="12" customFormat="1" x14ac:dyDescent="0.25">
      <c r="B115" s="15" t="s">
        <v>22</v>
      </c>
      <c r="C115" s="13"/>
      <c r="D115" s="29"/>
      <c r="E115" s="29"/>
      <c r="F115" s="29"/>
      <c r="G115" s="29"/>
      <c r="H115" s="29"/>
      <c r="I115" s="30"/>
      <c r="J115" s="30"/>
    </row>
    <row r="116" spans="2:10" s="12" customFormat="1" x14ac:dyDescent="0.25">
      <c r="B116" s="13" t="s">
        <v>23</v>
      </c>
      <c r="C116" s="13"/>
      <c r="D116" s="29">
        <f t="shared" ref="D116:J121" si="22">D92/D68</f>
        <v>0.48885462222222215</v>
      </c>
      <c r="E116" s="29">
        <f t="shared" si="22"/>
        <v>0.43268829365079364</v>
      </c>
      <c r="F116" s="29">
        <f t="shared" si="22"/>
        <v>0.44568840096618356</v>
      </c>
      <c r="G116" s="29">
        <f t="shared" si="22"/>
        <v>0.46530716477272727</v>
      </c>
      <c r="H116" s="29">
        <f t="shared" si="22"/>
        <v>0.48384296254681658</v>
      </c>
      <c r="I116" s="30">
        <f t="shared" si="22"/>
        <v>0.4550383395061729</v>
      </c>
      <c r="J116" s="30">
        <f t="shared" si="22"/>
        <v>0.34244705151515153</v>
      </c>
    </row>
    <row r="117" spans="2:10" s="12" customFormat="1" x14ac:dyDescent="0.25">
      <c r="B117" s="13" t="s">
        <v>24</v>
      </c>
      <c r="C117" s="13"/>
      <c r="D117" s="29">
        <f t="shared" si="22"/>
        <v>0.65437260622710625</v>
      </c>
      <c r="E117" s="29">
        <f t="shared" si="22"/>
        <v>0.67964545569620261</v>
      </c>
      <c r="F117" s="29">
        <f t="shared" si="22"/>
        <v>0.62102060805860793</v>
      </c>
      <c r="G117" s="29">
        <f t="shared" si="22"/>
        <v>0.64435483640552993</v>
      </c>
      <c r="H117" s="29">
        <f t="shared" si="22"/>
        <v>0.5445066747252747</v>
      </c>
      <c r="I117" s="30">
        <f t="shared" si="22"/>
        <v>0.44436882589285714</v>
      </c>
      <c r="J117" s="30">
        <f t="shared" si="22"/>
        <v>0.29689908045977015</v>
      </c>
    </row>
    <row r="118" spans="2:10" s="12" customFormat="1" x14ac:dyDescent="0.25">
      <c r="B118" s="13" t="s">
        <v>25</v>
      </c>
      <c r="C118" s="13"/>
      <c r="D118" s="29">
        <f t="shared" si="22"/>
        <v>0.47385445625000039</v>
      </c>
      <c r="E118" s="29">
        <f t="shared" si="22"/>
        <v>0.53829909205426374</v>
      </c>
      <c r="F118" s="29">
        <f t="shared" si="22"/>
        <v>0.50009213455657497</v>
      </c>
      <c r="G118" s="29">
        <f t="shared" si="22"/>
        <v>0.44490157480314968</v>
      </c>
      <c r="H118" s="29">
        <f t="shared" si="22"/>
        <v>0.43885081084656091</v>
      </c>
      <c r="I118" s="30">
        <f t="shared" si="22"/>
        <v>0.43226497352941179</v>
      </c>
      <c r="J118" s="30">
        <f t="shared" si="22"/>
        <v>0.33301112604166661</v>
      </c>
    </row>
    <row r="119" spans="2:10" s="12" customFormat="1" x14ac:dyDescent="0.25">
      <c r="B119" s="13" t="s">
        <v>26</v>
      </c>
      <c r="C119" s="13"/>
      <c r="D119" s="29">
        <f t="shared" si="22"/>
        <v>0.54466874092827011</v>
      </c>
      <c r="E119" s="29">
        <f t="shared" si="22"/>
        <v>0.58650817670682731</v>
      </c>
      <c r="F119" s="29">
        <f t="shared" si="22"/>
        <v>0.54542857142857137</v>
      </c>
      <c r="G119" s="29">
        <f t="shared" si="22"/>
        <v>0.55451959317585309</v>
      </c>
      <c r="H119" s="29">
        <f t="shared" si="22"/>
        <v>0.58187147548209361</v>
      </c>
      <c r="I119" s="30">
        <f t="shared" si="22"/>
        <v>0.60887760952380965</v>
      </c>
      <c r="J119" s="30">
        <f t="shared" si="22"/>
        <v>0.5154790063492064</v>
      </c>
    </row>
    <row r="120" spans="2:10" s="12" customFormat="1" x14ac:dyDescent="0.25">
      <c r="B120" s="15" t="s">
        <v>27</v>
      </c>
      <c r="C120" s="13"/>
      <c r="D120" s="31">
        <f t="shared" si="22"/>
        <v>0.53684935055724436</v>
      </c>
      <c r="E120" s="31">
        <f t="shared" si="22"/>
        <v>0.57449991239454901</v>
      </c>
      <c r="F120" s="31">
        <f t="shared" si="22"/>
        <v>0.53669857549085986</v>
      </c>
      <c r="G120" s="31">
        <f t="shared" si="22"/>
        <v>0.52629471626943014</v>
      </c>
      <c r="H120" s="31">
        <f t="shared" si="22"/>
        <v>0.51844736323621887</v>
      </c>
      <c r="I120" s="32">
        <f t="shared" si="22"/>
        <v>0.51268225087108021</v>
      </c>
      <c r="J120" s="32">
        <f t="shared" si="22"/>
        <v>0.39981427540360875</v>
      </c>
    </row>
    <row r="121" spans="2:10" s="12" customFormat="1" x14ac:dyDescent="0.25">
      <c r="B121" s="15" t="s">
        <v>28</v>
      </c>
      <c r="C121" s="13"/>
      <c r="D121" s="31">
        <f t="shared" si="22"/>
        <v>0.71194787850345465</v>
      </c>
      <c r="E121" s="31">
        <f t="shared" si="22"/>
        <v>0.74121824709646833</v>
      </c>
      <c r="F121" s="31">
        <f t="shared" si="22"/>
        <v>0.76920834958841311</v>
      </c>
      <c r="G121" s="31">
        <f t="shared" si="22"/>
        <v>0.74261624088432054</v>
      </c>
      <c r="H121" s="31">
        <f t="shared" si="22"/>
        <v>0.73500564604109653</v>
      </c>
      <c r="I121" s="32">
        <f t="shared" si="22"/>
        <v>0.76121543023709626</v>
      </c>
      <c r="J121" s="32">
        <f t="shared" si="22"/>
        <v>0.72737740530390571</v>
      </c>
    </row>
    <row r="122" spans="2:10" s="12" customFormat="1" x14ac:dyDescent="0.25">
      <c r="B122" s="15"/>
      <c r="C122" s="13"/>
      <c r="D122" s="17"/>
      <c r="E122" s="17"/>
      <c r="F122" s="17"/>
      <c r="G122" s="17"/>
      <c r="H122" s="17"/>
      <c r="I122" s="17"/>
      <c r="J122" s="17"/>
    </row>
    <row r="123" spans="2:10" s="12" customFormat="1" x14ac:dyDescent="0.25">
      <c r="B123" s="33" t="s">
        <v>37</v>
      </c>
      <c r="C123" s="34" t="s">
        <v>38</v>
      </c>
      <c r="D123" s="35">
        <f t="shared" ref="D123:I123" si="23">(D170+D302-D280)/D97</f>
        <v>0.10324100732375109</v>
      </c>
      <c r="E123" s="35">
        <f t="shared" si="23"/>
        <v>0.10227863489416918</v>
      </c>
      <c r="F123" s="35">
        <f t="shared" si="23"/>
        <v>0.10621321078100694</v>
      </c>
      <c r="G123" s="35">
        <f t="shared" si="23"/>
        <v>0.11394252969708797</v>
      </c>
      <c r="H123" s="35">
        <f t="shared" si="23"/>
        <v>0.11645030008271073</v>
      </c>
      <c r="I123" s="35">
        <f t="shared" si="23"/>
        <v>0.11061574951439079</v>
      </c>
      <c r="J123" s="35">
        <f>(J170+J302-J280)/(J97-J93)</f>
        <v>0.10363161718610443</v>
      </c>
    </row>
    <row r="124" spans="2:10" s="12" customFormat="1" x14ac:dyDescent="0.25">
      <c r="B124" s="33" t="s">
        <v>39</v>
      </c>
      <c r="C124" s="34" t="s">
        <v>38</v>
      </c>
      <c r="D124" s="35">
        <f t="shared" ref="D124:J124" si="24">D258/D170</f>
        <v>0.46366697715228411</v>
      </c>
      <c r="E124" s="35">
        <f t="shared" si="24"/>
        <v>0.59157657154609744</v>
      </c>
      <c r="F124" s="35">
        <f t="shared" si="24"/>
        <v>0.54485368326152661</v>
      </c>
      <c r="G124" s="35">
        <f t="shared" si="24"/>
        <v>0.42210345433616653</v>
      </c>
      <c r="H124" s="35">
        <f t="shared" si="24"/>
        <v>0.42242499000869316</v>
      </c>
      <c r="I124" s="35">
        <f t="shared" si="24"/>
        <v>0.38193970940766131</v>
      </c>
      <c r="J124" s="35">
        <f t="shared" si="24"/>
        <v>0.50013440770253415</v>
      </c>
    </row>
    <row r="125" spans="2:10" s="12" customFormat="1" x14ac:dyDescent="0.25">
      <c r="B125" s="15"/>
      <c r="C125" s="13"/>
      <c r="D125" s="27"/>
      <c r="E125" s="27"/>
      <c r="F125" s="27"/>
      <c r="G125" s="27"/>
      <c r="H125" s="27"/>
      <c r="I125" s="27"/>
    </row>
    <row r="126" spans="2:10" s="12" customFormat="1" x14ac:dyDescent="0.25">
      <c r="B126" s="36" t="s">
        <v>40</v>
      </c>
      <c r="C126" s="37"/>
      <c r="D126" s="38"/>
      <c r="E126" s="38"/>
      <c r="F126" s="38"/>
      <c r="G126" s="38"/>
      <c r="H126" s="38"/>
      <c r="I126" s="38"/>
      <c r="J126" s="38"/>
    </row>
    <row r="127" spans="2:10" s="12" customFormat="1" x14ac:dyDescent="0.25">
      <c r="B127" s="15" t="s">
        <v>5</v>
      </c>
      <c r="C127" s="15" t="s">
        <v>6</v>
      </c>
      <c r="D127" s="27"/>
      <c r="E127" s="27"/>
      <c r="F127" s="27"/>
      <c r="G127" s="27"/>
      <c r="H127" s="27"/>
      <c r="I127" s="27"/>
      <c r="J127" s="27"/>
    </row>
    <row r="128" spans="2:10" s="12" customFormat="1" x14ac:dyDescent="0.25">
      <c r="B128" s="15" t="s">
        <v>7</v>
      </c>
      <c r="C128" s="15"/>
      <c r="D128" s="27"/>
      <c r="E128" s="27"/>
      <c r="F128" s="27"/>
      <c r="G128" s="27"/>
      <c r="H128" s="27"/>
      <c r="I128" s="27"/>
      <c r="J128" s="27"/>
    </row>
    <row r="129" spans="2:10" s="12" customFormat="1" x14ac:dyDescent="0.25">
      <c r="B129" s="13" t="s">
        <v>8</v>
      </c>
      <c r="C129" s="13" t="s">
        <v>35</v>
      </c>
      <c r="D129" s="14">
        <v>684815</v>
      </c>
      <c r="E129" s="25">
        <f t="shared" ref="E129:J133" si="25">D239</f>
        <v>819940</v>
      </c>
      <c r="F129" s="25">
        <f t="shared" si="25"/>
        <v>791290</v>
      </c>
      <c r="G129" s="25">
        <f t="shared" si="25"/>
        <v>863533</v>
      </c>
      <c r="H129" s="25">
        <f t="shared" si="25"/>
        <v>920034</v>
      </c>
      <c r="I129" s="25">
        <f t="shared" si="25"/>
        <v>875954</v>
      </c>
      <c r="J129" s="25">
        <f t="shared" si="25"/>
        <v>1011266</v>
      </c>
    </row>
    <row r="130" spans="2:10" s="12" customFormat="1" x14ac:dyDescent="0.25">
      <c r="B130" s="13" t="s">
        <v>10</v>
      </c>
      <c r="C130" s="13" t="s">
        <v>35</v>
      </c>
      <c r="D130" s="14">
        <v>528238</v>
      </c>
      <c r="E130" s="25">
        <f t="shared" si="25"/>
        <v>351878</v>
      </c>
      <c r="F130" s="25">
        <f t="shared" si="25"/>
        <v>605874</v>
      </c>
      <c r="G130" s="25">
        <f t="shared" si="25"/>
        <v>700413</v>
      </c>
      <c r="H130" s="25">
        <f t="shared" si="25"/>
        <v>790597</v>
      </c>
      <c r="I130" s="25">
        <f t="shared" si="25"/>
        <v>643280</v>
      </c>
      <c r="J130" s="25">
        <f t="shared" si="25"/>
        <v>627774</v>
      </c>
    </row>
    <row r="131" spans="2:10" s="12" customFormat="1" x14ac:dyDescent="0.25">
      <c r="B131" s="13" t="s">
        <v>11</v>
      </c>
      <c r="C131" s="13" t="s">
        <v>35</v>
      </c>
      <c r="D131" s="14">
        <v>636747</v>
      </c>
      <c r="E131" s="25">
        <f t="shared" si="25"/>
        <v>554252</v>
      </c>
      <c r="F131" s="25">
        <f t="shared" si="25"/>
        <v>753753</v>
      </c>
      <c r="G131" s="25">
        <f t="shared" si="25"/>
        <v>765672</v>
      </c>
      <c r="H131" s="25">
        <f t="shared" si="25"/>
        <v>756267</v>
      </c>
      <c r="I131" s="25">
        <f t="shared" si="25"/>
        <v>651006</v>
      </c>
      <c r="J131" s="25">
        <f t="shared" si="25"/>
        <v>778369</v>
      </c>
    </row>
    <row r="132" spans="2:10" s="12" customFormat="1" x14ac:dyDescent="0.25">
      <c r="B132" s="13" t="s">
        <v>12</v>
      </c>
      <c r="C132" s="13" t="s">
        <v>35</v>
      </c>
      <c r="D132" s="14">
        <v>599211</v>
      </c>
      <c r="E132" s="25">
        <f t="shared" si="25"/>
        <v>537872</v>
      </c>
      <c r="F132" s="25">
        <f t="shared" si="25"/>
        <v>627748</v>
      </c>
      <c r="G132" s="25">
        <f t="shared" si="25"/>
        <v>575761</v>
      </c>
      <c r="H132" s="25">
        <f t="shared" si="25"/>
        <v>668911</v>
      </c>
      <c r="I132" s="25">
        <f t="shared" si="25"/>
        <v>639499</v>
      </c>
      <c r="J132" s="25">
        <f t="shared" si="25"/>
        <v>794333</v>
      </c>
    </row>
    <row r="133" spans="2:10" s="12" customFormat="1" x14ac:dyDescent="0.25">
      <c r="B133" s="13" t="s">
        <v>13</v>
      </c>
      <c r="C133" s="13" t="s">
        <v>35</v>
      </c>
      <c r="D133" s="14">
        <v>225120</v>
      </c>
      <c r="E133" s="25">
        <f t="shared" si="25"/>
        <v>164814</v>
      </c>
      <c r="F133" s="25">
        <f t="shared" si="25"/>
        <v>390727</v>
      </c>
      <c r="G133" s="25">
        <f t="shared" si="25"/>
        <v>508304</v>
      </c>
      <c r="H133" s="25">
        <f t="shared" si="25"/>
        <v>375276</v>
      </c>
      <c r="I133" s="25">
        <f t="shared" si="25"/>
        <v>353552</v>
      </c>
      <c r="J133" s="25">
        <f t="shared" si="25"/>
        <v>440374</v>
      </c>
    </row>
    <row r="134" spans="2:10" s="12" customFormat="1" x14ac:dyDescent="0.25">
      <c r="B134" s="15" t="s">
        <v>14</v>
      </c>
      <c r="C134" s="13" t="s">
        <v>35</v>
      </c>
      <c r="D134" s="17">
        <f t="shared" ref="D134:I134" si="26">SUM(D129:D133)</f>
        <v>2674131</v>
      </c>
      <c r="E134" s="17">
        <f t="shared" si="26"/>
        <v>2428756</v>
      </c>
      <c r="F134" s="17">
        <f t="shared" si="26"/>
        <v>3169392</v>
      </c>
      <c r="G134" s="17">
        <f t="shared" si="26"/>
        <v>3413683</v>
      </c>
      <c r="H134" s="17">
        <f t="shared" si="26"/>
        <v>3511085</v>
      </c>
      <c r="I134" s="17">
        <f t="shared" si="26"/>
        <v>3163291</v>
      </c>
      <c r="J134" s="17">
        <f t="shared" ref="J134" si="27">SUM(J129:J133)</f>
        <v>3652116</v>
      </c>
    </row>
    <row r="135" spans="2:10" s="12" customFormat="1" x14ac:dyDescent="0.25">
      <c r="B135" s="15" t="s">
        <v>15</v>
      </c>
      <c r="C135" s="13" t="s">
        <v>35</v>
      </c>
      <c r="D135" s="27"/>
      <c r="E135" s="27"/>
      <c r="F135" s="27"/>
      <c r="G135" s="27"/>
      <c r="H135" s="27"/>
      <c r="I135" s="27"/>
      <c r="J135" s="27"/>
    </row>
    <row r="136" spans="2:10" s="12" customFormat="1" x14ac:dyDescent="0.25">
      <c r="B136" s="13" t="s">
        <v>16</v>
      </c>
      <c r="C136" s="13" t="s">
        <v>35</v>
      </c>
      <c r="D136" s="14">
        <v>754779</v>
      </c>
      <c r="E136" s="25">
        <f t="shared" ref="E136:J140" si="28">D246</f>
        <v>795449</v>
      </c>
      <c r="F136" s="25">
        <f t="shared" si="28"/>
        <v>1066374</v>
      </c>
      <c r="G136" s="25">
        <f t="shared" si="28"/>
        <v>1055513</v>
      </c>
      <c r="H136" s="25">
        <f t="shared" si="28"/>
        <v>1022248</v>
      </c>
      <c r="I136" s="25">
        <f t="shared" si="28"/>
        <v>1009707</v>
      </c>
      <c r="J136" s="25">
        <f t="shared" si="28"/>
        <v>678232</v>
      </c>
    </row>
    <row r="137" spans="2:10" s="12" customFormat="1" x14ac:dyDescent="0.25">
      <c r="B137" s="13" t="s">
        <v>17</v>
      </c>
      <c r="C137" s="13" t="s">
        <v>35</v>
      </c>
      <c r="D137" s="14">
        <v>730782</v>
      </c>
      <c r="E137" s="25">
        <f t="shared" si="28"/>
        <v>476230</v>
      </c>
      <c r="F137" s="25">
        <f t="shared" si="28"/>
        <v>588270</v>
      </c>
      <c r="G137" s="25">
        <f t="shared" si="28"/>
        <v>827614</v>
      </c>
      <c r="H137" s="25">
        <f t="shared" si="28"/>
        <v>600702</v>
      </c>
      <c r="I137" s="25">
        <f t="shared" si="28"/>
        <v>585184</v>
      </c>
      <c r="J137" s="25">
        <f t="shared" si="28"/>
        <v>381663</v>
      </c>
    </row>
    <row r="138" spans="2:10" s="12" customFormat="1" x14ac:dyDescent="0.25">
      <c r="B138" s="13" t="s">
        <v>18</v>
      </c>
      <c r="C138" s="13" t="s">
        <v>35</v>
      </c>
      <c r="D138" s="14">
        <v>712057</v>
      </c>
      <c r="E138" s="25">
        <f t="shared" si="28"/>
        <v>510952</v>
      </c>
      <c r="F138" s="25">
        <f t="shared" si="28"/>
        <v>843063</v>
      </c>
      <c r="G138" s="25">
        <f t="shared" si="28"/>
        <v>856907</v>
      </c>
      <c r="H138" s="25">
        <f t="shared" si="28"/>
        <v>752209</v>
      </c>
      <c r="I138" s="25">
        <f t="shared" si="28"/>
        <v>722490</v>
      </c>
      <c r="J138" s="25">
        <f t="shared" si="28"/>
        <v>435267</v>
      </c>
    </row>
    <row r="139" spans="2:10" s="12" customFormat="1" x14ac:dyDescent="0.25">
      <c r="B139" s="13" t="s">
        <v>19</v>
      </c>
      <c r="C139" s="13" t="s">
        <v>35</v>
      </c>
      <c r="D139" s="14">
        <v>397115.5</v>
      </c>
      <c r="E139" s="25">
        <f t="shared" si="28"/>
        <v>124966.5</v>
      </c>
      <c r="F139" s="25">
        <f t="shared" si="28"/>
        <v>347429.5</v>
      </c>
      <c r="G139" s="25">
        <f t="shared" si="28"/>
        <v>528072</v>
      </c>
      <c r="H139" s="25">
        <f t="shared" si="28"/>
        <v>424526</v>
      </c>
      <c r="I139" s="25">
        <f t="shared" si="28"/>
        <v>558875</v>
      </c>
      <c r="J139" s="25">
        <f t="shared" si="28"/>
        <v>669244</v>
      </c>
    </row>
    <row r="140" spans="2:10" s="12" customFormat="1" x14ac:dyDescent="0.25">
      <c r="B140" s="13" t="s">
        <v>20</v>
      </c>
      <c r="C140" s="13" t="s">
        <v>35</v>
      </c>
      <c r="D140" s="14">
        <v>224740</v>
      </c>
      <c r="E140" s="25">
        <f t="shared" si="28"/>
        <v>147121</v>
      </c>
      <c r="F140" s="25">
        <f t="shared" si="28"/>
        <v>398768</v>
      </c>
      <c r="G140" s="25">
        <f t="shared" si="28"/>
        <v>473358</v>
      </c>
      <c r="H140" s="25">
        <f t="shared" si="28"/>
        <v>308701</v>
      </c>
      <c r="I140" s="25">
        <f t="shared" si="28"/>
        <v>374162</v>
      </c>
      <c r="J140" s="25">
        <f t="shared" si="28"/>
        <v>331806</v>
      </c>
    </row>
    <row r="141" spans="2:10" s="12" customFormat="1" x14ac:dyDescent="0.25">
      <c r="B141" s="15" t="s">
        <v>21</v>
      </c>
      <c r="C141" s="13" t="s">
        <v>35</v>
      </c>
      <c r="D141" s="17">
        <f t="shared" ref="D141:J141" si="29">SUM(D136:D140)</f>
        <v>2819473.5</v>
      </c>
      <c r="E141" s="17">
        <f t="shared" si="29"/>
        <v>2054718.5</v>
      </c>
      <c r="F141" s="17">
        <f t="shared" si="29"/>
        <v>3243904.5</v>
      </c>
      <c r="G141" s="17">
        <f t="shared" si="29"/>
        <v>3741464</v>
      </c>
      <c r="H141" s="17">
        <f t="shared" si="29"/>
        <v>3108386</v>
      </c>
      <c r="I141" s="17">
        <f t="shared" si="29"/>
        <v>3250418</v>
      </c>
      <c r="J141" s="17">
        <f t="shared" si="29"/>
        <v>2496212</v>
      </c>
    </row>
    <row r="142" spans="2:10" s="12" customFormat="1" x14ac:dyDescent="0.25">
      <c r="B142" s="15" t="s">
        <v>22</v>
      </c>
      <c r="C142" s="13" t="s">
        <v>35</v>
      </c>
      <c r="D142" s="27"/>
      <c r="E142" s="27"/>
      <c r="F142" s="27"/>
      <c r="G142" s="27"/>
      <c r="H142" s="27"/>
      <c r="I142" s="27"/>
      <c r="J142" s="27"/>
    </row>
    <row r="143" spans="2:10" s="12" customFormat="1" x14ac:dyDescent="0.25">
      <c r="B143" s="13" t="s">
        <v>23</v>
      </c>
      <c r="C143" s="13" t="s">
        <v>35</v>
      </c>
      <c r="D143" s="14">
        <v>97506</v>
      </c>
      <c r="E143" s="25">
        <f t="shared" ref="E143:J146" si="30">D253</f>
        <v>72728</v>
      </c>
      <c r="F143" s="25">
        <f t="shared" si="30"/>
        <v>63494</v>
      </c>
      <c r="G143" s="25">
        <f t="shared" si="30"/>
        <v>115297</v>
      </c>
      <c r="H143" s="25">
        <f t="shared" si="30"/>
        <v>179628</v>
      </c>
      <c r="I143" s="25">
        <f t="shared" si="30"/>
        <v>164351</v>
      </c>
      <c r="J143" s="25">
        <f t="shared" si="30"/>
        <v>44866</v>
      </c>
    </row>
    <row r="144" spans="2:10" s="12" customFormat="1" x14ac:dyDescent="0.25">
      <c r="B144" s="13" t="s">
        <v>24</v>
      </c>
      <c r="C144" s="13" t="s">
        <v>35</v>
      </c>
      <c r="D144" s="14">
        <v>138307</v>
      </c>
      <c r="E144" s="25">
        <f t="shared" si="30"/>
        <v>172600</v>
      </c>
      <c r="F144" s="25">
        <f t="shared" si="30"/>
        <v>176819</v>
      </c>
      <c r="G144" s="25">
        <f t="shared" si="30"/>
        <v>316762</v>
      </c>
      <c r="H144" s="25">
        <f t="shared" si="30"/>
        <v>247480</v>
      </c>
      <c r="I144" s="25">
        <f t="shared" si="30"/>
        <v>110300</v>
      </c>
      <c r="J144" s="25">
        <f t="shared" si="30"/>
        <v>8540</v>
      </c>
    </row>
    <row r="145" spans="2:10" s="12" customFormat="1" x14ac:dyDescent="0.25">
      <c r="B145" s="13" t="s">
        <v>25</v>
      </c>
      <c r="C145" s="13" t="s">
        <v>35</v>
      </c>
      <c r="D145" s="14">
        <v>440031</v>
      </c>
      <c r="E145" s="25">
        <f t="shared" si="30"/>
        <v>318076</v>
      </c>
      <c r="F145" s="25">
        <f t="shared" si="30"/>
        <v>364281</v>
      </c>
      <c r="G145" s="25">
        <f t="shared" si="30"/>
        <v>324333</v>
      </c>
      <c r="H145" s="25">
        <f t="shared" si="30"/>
        <v>400973</v>
      </c>
      <c r="I145" s="25">
        <f t="shared" si="30"/>
        <v>403642</v>
      </c>
      <c r="J145" s="25">
        <f t="shared" si="30"/>
        <v>85948</v>
      </c>
    </row>
    <row r="146" spans="2:10" s="12" customFormat="1" x14ac:dyDescent="0.25">
      <c r="B146" s="13" t="s">
        <v>26</v>
      </c>
      <c r="C146" s="13" t="s">
        <v>35</v>
      </c>
      <c r="D146" s="14">
        <v>707641</v>
      </c>
      <c r="E146" s="25">
        <f t="shared" si="30"/>
        <v>220702</v>
      </c>
      <c r="F146" s="25">
        <f t="shared" si="30"/>
        <v>509470</v>
      </c>
      <c r="G146" s="25">
        <f t="shared" si="30"/>
        <v>588677</v>
      </c>
      <c r="H146" s="25">
        <f t="shared" si="30"/>
        <v>615098</v>
      </c>
      <c r="I146" s="25">
        <f t="shared" si="30"/>
        <v>695551</v>
      </c>
      <c r="J146" s="25">
        <f t="shared" si="30"/>
        <v>349550</v>
      </c>
    </row>
    <row r="147" spans="2:10" s="12" customFormat="1" x14ac:dyDescent="0.25">
      <c r="B147" s="15" t="s">
        <v>27</v>
      </c>
      <c r="C147" s="13" t="s">
        <v>35</v>
      </c>
      <c r="D147" s="17">
        <f t="shared" ref="D147:J147" si="31">SUM(D143:D146)</f>
        <v>1383485</v>
      </c>
      <c r="E147" s="17">
        <f t="shared" si="31"/>
        <v>784106</v>
      </c>
      <c r="F147" s="17">
        <f t="shared" si="31"/>
        <v>1114064</v>
      </c>
      <c r="G147" s="17">
        <f t="shared" si="31"/>
        <v>1345069</v>
      </c>
      <c r="H147" s="17">
        <f t="shared" si="31"/>
        <v>1443179</v>
      </c>
      <c r="I147" s="17">
        <f t="shared" si="31"/>
        <v>1373844</v>
      </c>
      <c r="J147" s="17">
        <f t="shared" si="31"/>
        <v>488904</v>
      </c>
    </row>
    <row r="148" spans="2:10" s="12" customFormat="1" x14ac:dyDescent="0.25">
      <c r="B148" s="15" t="s">
        <v>28</v>
      </c>
      <c r="C148" s="13" t="s">
        <v>35</v>
      </c>
      <c r="D148" s="17">
        <f t="shared" ref="D148:J148" si="32">D134+D141+D147</f>
        <v>6877089.5</v>
      </c>
      <c r="E148" s="17">
        <f t="shared" si="32"/>
        <v>5267580.5</v>
      </c>
      <c r="F148" s="17">
        <f t="shared" si="32"/>
        <v>7527360.5</v>
      </c>
      <c r="G148" s="17">
        <f t="shared" si="32"/>
        <v>8500216</v>
      </c>
      <c r="H148" s="17">
        <f t="shared" si="32"/>
        <v>8062650</v>
      </c>
      <c r="I148" s="17">
        <f t="shared" si="32"/>
        <v>7787553</v>
      </c>
      <c r="J148" s="17">
        <f t="shared" si="32"/>
        <v>6637232</v>
      </c>
    </row>
    <row r="149" spans="2:10" s="12" customFormat="1" x14ac:dyDescent="0.25">
      <c r="B149" s="15"/>
      <c r="C149" s="13"/>
      <c r="D149" s="27"/>
      <c r="E149" s="27"/>
      <c r="F149" s="27"/>
      <c r="G149" s="27"/>
      <c r="H149" s="27"/>
      <c r="I149" s="27"/>
    </row>
    <row r="150" spans="2:10" s="12" customFormat="1" x14ac:dyDescent="0.25">
      <c r="B150" s="36" t="s">
        <v>41</v>
      </c>
      <c r="C150" s="37"/>
      <c r="D150" s="38"/>
      <c r="E150" s="38"/>
      <c r="F150" s="38"/>
      <c r="G150" s="38"/>
      <c r="H150" s="38"/>
      <c r="I150" s="38"/>
      <c r="J150" s="38"/>
    </row>
    <row r="151" spans="2:10" s="12" customFormat="1" x14ac:dyDescent="0.25">
      <c r="B151" s="13" t="s">
        <v>8</v>
      </c>
      <c r="C151" s="13" t="s">
        <v>35</v>
      </c>
      <c r="D151" s="14">
        <v>1452421</v>
      </c>
      <c r="E151" s="14">
        <v>1247081</v>
      </c>
      <c r="F151" s="14">
        <v>1611617</v>
      </c>
      <c r="G151" s="14">
        <v>1992996</v>
      </c>
      <c r="H151" s="14">
        <v>2042130</v>
      </c>
      <c r="I151" s="14">
        <v>2212897</v>
      </c>
      <c r="J151" s="14">
        <v>2058245</v>
      </c>
    </row>
    <row r="152" spans="2:10" s="12" customFormat="1" x14ac:dyDescent="0.25">
      <c r="B152" s="13" t="s">
        <v>10</v>
      </c>
      <c r="C152" s="13" t="s">
        <v>35</v>
      </c>
      <c r="D152" s="14">
        <v>789118</v>
      </c>
      <c r="E152" s="14">
        <v>1020783</v>
      </c>
      <c r="F152" s="14">
        <v>1347827</v>
      </c>
      <c r="G152" s="14">
        <v>1626633</v>
      </c>
      <c r="H152" s="14">
        <v>1610964</v>
      </c>
      <c r="I152" s="14">
        <v>1694718</v>
      </c>
      <c r="J152" s="14">
        <v>1304376</v>
      </c>
    </row>
    <row r="153" spans="2:10" s="12" customFormat="1" x14ac:dyDescent="0.25">
      <c r="B153" s="13" t="s">
        <v>11</v>
      </c>
      <c r="C153" s="13" t="s">
        <v>35</v>
      </c>
      <c r="D153" s="14">
        <v>1208283</v>
      </c>
      <c r="E153" s="14">
        <v>1207563</v>
      </c>
      <c r="F153" s="14">
        <v>1502044</v>
      </c>
      <c r="G153" s="14">
        <v>1610860</v>
      </c>
      <c r="H153" s="14">
        <v>1641878</v>
      </c>
      <c r="I153" s="14">
        <v>1740684</v>
      </c>
      <c r="J153" s="14">
        <v>1554392</v>
      </c>
    </row>
    <row r="154" spans="2:10" s="12" customFormat="1" x14ac:dyDescent="0.25">
      <c r="B154" s="13" t="s">
        <v>12</v>
      </c>
      <c r="C154" s="13" t="s">
        <v>35</v>
      </c>
      <c r="D154" s="14">
        <v>1169240</v>
      </c>
      <c r="E154" s="14">
        <v>1170101</v>
      </c>
      <c r="F154" s="14">
        <v>1304080</v>
      </c>
      <c r="G154" s="14">
        <v>1521872</v>
      </c>
      <c r="H154" s="14">
        <v>1554189.06</v>
      </c>
      <c r="I154" s="14">
        <v>1868615.58</v>
      </c>
      <c r="J154" s="14">
        <v>1607941</v>
      </c>
    </row>
    <row r="155" spans="2:10" s="12" customFormat="1" x14ac:dyDescent="0.25">
      <c r="B155" s="13" t="s">
        <v>13</v>
      </c>
      <c r="C155" s="13" t="s">
        <v>35</v>
      </c>
      <c r="D155" s="14">
        <v>321878</v>
      </c>
      <c r="E155" s="14">
        <v>594137</v>
      </c>
      <c r="F155" s="14">
        <v>865767</v>
      </c>
      <c r="G155" s="14">
        <v>940295</v>
      </c>
      <c r="H155" s="14">
        <v>997253</v>
      </c>
      <c r="I155" s="14">
        <v>1147337</v>
      </c>
      <c r="J155" s="14">
        <v>909550</v>
      </c>
    </row>
    <row r="156" spans="2:10" s="12" customFormat="1" x14ac:dyDescent="0.25">
      <c r="B156" s="15" t="s">
        <v>14</v>
      </c>
      <c r="C156" s="13" t="s">
        <v>35</v>
      </c>
      <c r="D156" s="17">
        <f t="shared" ref="D156:J156" si="33">SUM(D151:D155)</f>
        <v>4940940</v>
      </c>
      <c r="E156" s="17">
        <f t="shared" si="33"/>
        <v>5239665</v>
      </c>
      <c r="F156" s="17">
        <f t="shared" si="33"/>
        <v>6631335</v>
      </c>
      <c r="G156" s="17">
        <f t="shared" si="33"/>
        <v>7692656</v>
      </c>
      <c r="H156" s="17">
        <f t="shared" si="33"/>
        <v>7846414.0600000005</v>
      </c>
      <c r="I156" s="17">
        <f t="shared" si="33"/>
        <v>8664251.5800000001</v>
      </c>
      <c r="J156" s="17">
        <f t="shared" si="33"/>
        <v>7434504</v>
      </c>
    </row>
    <row r="157" spans="2:10" s="12" customFormat="1" x14ac:dyDescent="0.25">
      <c r="B157" s="15" t="s">
        <v>15</v>
      </c>
      <c r="C157" s="13" t="s">
        <v>35</v>
      </c>
      <c r="D157" s="27"/>
      <c r="E157" s="27"/>
      <c r="F157" s="27"/>
      <c r="G157" s="27"/>
      <c r="H157" s="27"/>
      <c r="I157" s="27"/>
      <c r="J157" s="27"/>
    </row>
    <row r="158" spans="2:10" s="12" customFormat="1" x14ac:dyDescent="0.25">
      <c r="B158" s="13" t="s">
        <v>16</v>
      </c>
      <c r="C158" s="13" t="s">
        <v>35</v>
      </c>
      <c r="D158" s="14">
        <v>1552468</v>
      </c>
      <c r="E158" s="14">
        <v>1859643</v>
      </c>
      <c r="F158" s="14">
        <v>2141621</v>
      </c>
      <c r="G158" s="14">
        <v>2877218</v>
      </c>
      <c r="H158" s="14">
        <v>2355424</v>
      </c>
      <c r="I158" s="14">
        <v>2144591</v>
      </c>
      <c r="J158" s="14">
        <v>1258509</v>
      </c>
    </row>
    <row r="159" spans="2:10" s="12" customFormat="1" x14ac:dyDescent="0.25">
      <c r="B159" s="13" t="s">
        <v>17</v>
      </c>
      <c r="C159" s="13" t="s">
        <v>35</v>
      </c>
      <c r="D159" s="14">
        <v>1061226</v>
      </c>
      <c r="E159" s="14">
        <v>1186974</v>
      </c>
      <c r="F159" s="14">
        <v>1339357</v>
      </c>
      <c r="G159" s="14">
        <v>1594413</v>
      </c>
      <c r="H159" s="14">
        <v>1608050</v>
      </c>
      <c r="I159" s="14">
        <v>1602241</v>
      </c>
      <c r="J159" s="14">
        <v>864932</v>
      </c>
    </row>
    <row r="160" spans="2:10" s="12" customFormat="1" x14ac:dyDescent="0.25">
      <c r="B160" s="13" t="s">
        <v>18</v>
      </c>
      <c r="C160" s="13" t="s">
        <v>35</v>
      </c>
      <c r="D160" s="14">
        <v>1184780</v>
      </c>
      <c r="E160" s="14">
        <v>1319674</v>
      </c>
      <c r="F160" s="14">
        <v>1357660</v>
      </c>
      <c r="G160" s="14">
        <v>1710426</v>
      </c>
      <c r="H160" s="14">
        <v>1692844</v>
      </c>
      <c r="I160" s="14">
        <v>1323906</v>
      </c>
      <c r="J160" s="14">
        <v>831635</v>
      </c>
    </row>
    <row r="161" spans="2:10" s="12" customFormat="1" x14ac:dyDescent="0.25">
      <c r="B161" s="13" t="s">
        <v>19</v>
      </c>
      <c r="C161" s="13" t="s">
        <v>35</v>
      </c>
      <c r="D161" s="14">
        <v>476750</v>
      </c>
      <c r="E161" s="14">
        <v>725070</v>
      </c>
      <c r="F161" s="14">
        <v>1003690</v>
      </c>
      <c r="G161" s="14">
        <v>1251770</v>
      </c>
      <c r="H161" s="14">
        <v>1192020</v>
      </c>
      <c r="I161" s="14">
        <v>1246718</v>
      </c>
      <c r="J161" s="14">
        <v>885222</v>
      </c>
    </row>
    <row r="162" spans="2:10" s="12" customFormat="1" x14ac:dyDescent="0.25">
      <c r="B162" s="13" t="s">
        <v>20</v>
      </c>
      <c r="C162" s="13" t="s">
        <v>35</v>
      </c>
      <c r="D162" s="14">
        <v>484079</v>
      </c>
      <c r="E162" s="14">
        <v>736361</v>
      </c>
      <c r="F162" s="14">
        <v>883597</v>
      </c>
      <c r="G162" s="14">
        <v>1259534</v>
      </c>
      <c r="H162" s="14">
        <v>1052784</v>
      </c>
      <c r="I162" s="14">
        <v>843186</v>
      </c>
      <c r="J162" s="14">
        <v>593440</v>
      </c>
    </row>
    <row r="163" spans="2:10" s="12" customFormat="1" x14ac:dyDescent="0.25">
      <c r="B163" s="15" t="s">
        <v>21</v>
      </c>
      <c r="C163" s="13" t="s">
        <v>35</v>
      </c>
      <c r="D163" s="17">
        <f t="shared" ref="D163:J163" si="34">SUM(D158:D162)</f>
        <v>4759303</v>
      </c>
      <c r="E163" s="17">
        <f t="shared" si="34"/>
        <v>5827722</v>
      </c>
      <c r="F163" s="17">
        <f t="shared" si="34"/>
        <v>6725925</v>
      </c>
      <c r="G163" s="17">
        <f t="shared" si="34"/>
        <v>8693361</v>
      </c>
      <c r="H163" s="17">
        <f t="shared" si="34"/>
        <v>7901122</v>
      </c>
      <c r="I163" s="17">
        <f t="shared" si="34"/>
        <v>7160642</v>
      </c>
      <c r="J163" s="17">
        <f t="shared" si="34"/>
        <v>4433738</v>
      </c>
    </row>
    <row r="164" spans="2:10" s="12" customFormat="1" x14ac:dyDescent="0.25">
      <c r="B164" s="15" t="s">
        <v>22</v>
      </c>
      <c r="C164" s="13" t="s">
        <v>35</v>
      </c>
      <c r="D164" s="27"/>
      <c r="E164" s="27"/>
      <c r="F164" s="27"/>
      <c r="G164" s="27"/>
      <c r="H164" s="27"/>
      <c r="I164" s="27"/>
      <c r="J164" s="27"/>
    </row>
    <row r="165" spans="2:10" s="12" customFormat="1" x14ac:dyDescent="0.25">
      <c r="B165" s="13" t="s">
        <v>23</v>
      </c>
      <c r="C165" s="13" t="s">
        <v>35</v>
      </c>
      <c r="D165" s="14">
        <v>133868</v>
      </c>
      <c r="E165" s="14">
        <v>96661</v>
      </c>
      <c r="F165" s="14">
        <v>164225</v>
      </c>
      <c r="G165" s="14">
        <v>247469</v>
      </c>
      <c r="H165" s="14">
        <v>264456</v>
      </c>
      <c r="I165" s="14">
        <v>143179</v>
      </c>
      <c r="J165" s="14">
        <v>86057</v>
      </c>
    </row>
    <row r="166" spans="2:10" s="12" customFormat="1" x14ac:dyDescent="0.25">
      <c r="B166" s="13" t="s">
        <v>24</v>
      </c>
      <c r="C166" s="13" t="s">
        <v>35</v>
      </c>
      <c r="D166" s="14">
        <v>371991</v>
      </c>
      <c r="E166" s="14">
        <v>347837</v>
      </c>
      <c r="F166" s="14">
        <v>480994</v>
      </c>
      <c r="G166" s="14">
        <v>559768</v>
      </c>
      <c r="H166" s="14">
        <v>483591</v>
      </c>
      <c r="I166" s="14">
        <v>146245</v>
      </c>
      <c r="J166" s="14">
        <v>0</v>
      </c>
    </row>
    <row r="167" spans="2:10" s="12" customFormat="1" x14ac:dyDescent="0.25">
      <c r="B167" s="13" t="s">
        <v>25</v>
      </c>
      <c r="C167" s="13" t="s">
        <v>35</v>
      </c>
      <c r="D167" s="14">
        <v>480138</v>
      </c>
      <c r="E167" s="14">
        <v>523626</v>
      </c>
      <c r="F167" s="14">
        <v>621805</v>
      </c>
      <c r="G167" s="14">
        <v>731665</v>
      </c>
      <c r="H167" s="14">
        <v>741900</v>
      </c>
      <c r="I167" s="14">
        <v>402669</v>
      </c>
      <c r="J167" s="14">
        <v>293489</v>
      </c>
    </row>
    <row r="168" spans="2:10" s="12" customFormat="1" x14ac:dyDescent="0.25">
      <c r="B168" s="13" t="s">
        <v>26</v>
      </c>
      <c r="C168" s="13" t="s">
        <v>35</v>
      </c>
      <c r="D168" s="14">
        <v>674458</v>
      </c>
      <c r="E168" s="14">
        <v>688726</v>
      </c>
      <c r="F168" s="14">
        <v>976631</v>
      </c>
      <c r="G168" s="14">
        <v>1176204</v>
      </c>
      <c r="H168" s="14">
        <v>1197868.03</v>
      </c>
      <c r="I168" s="14">
        <v>860709</v>
      </c>
      <c r="J168" s="14">
        <v>601178</v>
      </c>
    </row>
    <row r="169" spans="2:10" s="12" customFormat="1" x14ac:dyDescent="0.25">
      <c r="B169" s="15" t="s">
        <v>27</v>
      </c>
      <c r="C169" s="13" t="s">
        <v>35</v>
      </c>
      <c r="D169" s="17">
        <f t="shared" ref="D169:J169" si="35">SUM(D165:D168)</f>
        <v>1660455</v>
      </c>
      <c r="E169" s="17">
        <f t="shared" si="35"/>
        <v>1656850</v>
      </c>
      <c r="F169" s="17">
        <f t="shared" si="35"/>
        <v>2243655</v>
      </c>
      <c r="G169" s="17">
        <f t="shared" si="35"/>
        <v>2715106</v>
      </c>
      <c r="H169" s="17">
        <f t="shared" si="35"/>
        <v>2687815.0300000003</v>
      </c>
      <c r="I169" s="17">
        <f t="shared" si="35"/>
        <v>1552802</v>
      </c>
      <c r="J169" s="17">
        <f t="shared" si="35"/>
        <v>980724</v>
      </c>
    </row>
    <row r="170" spans="2:10" s="12" customFormat="1" x14ac:dyDescent="0.25">
      <c r="B170" s="15" t="s">
        <v>28</v>
      </c>
      <c r="C170" s="13" t="s">
        <v>35</v>
      </c>
      <c r="D170" s="17">
        <f t="shared" ref="D170:J170" si="36">D156+D163+D169</f>
        <v>11360698</v>
      </c>
      <c r="E170" s="17">
        <f t="shared" si="36"/>
        <v>12724237</v>
      </c>
      <c r="F170" s="17">
        <f t="shared" si="36"/>
        <v>15600915</v>
      </c>
      <c r="G170" s="17">
        <f t="shared" si="36"/>
        <v>19101123</v>
      </c>
      <c r="H170" s="17">
        <f t="shared" si="36"/>
        <v>18435351.09</v>
      </c>
      <c r="I170" s="17">
        <f t="shared" si="36"/>
        <v>17377695.579999998</v>
      </c>
      <c r="J170" s="17">
        <f t="shared" si="36"/>
        <v>12848966</v>
      </c>
    </row>
    <row r="171" spans="2:10" s="12" customFormat="1" x14ac:dyDescent="0.25">
      <c r="B171" s="15"/>
      <c r="C171" s="13"/>
      <c r="D171" s="27"/>
      <c r="E171" s="27"/>
      <c r="F171" s="27"/>
      <c r="G171" s="27"/>
      <c r="H171" s="27"/>
      <c r="I171" s="27"/>
      <c r="J171" s="27"/>
    </row>
    <row r="172" spans="2:10" s="12" customFormat="1" x14ac:dyDescent="0.25">
      <c r="B172" s="15" t="s">
        <v>42</v>
      </c>
      <c r="C172" s="13"/>
      <c r="D172" s="27"/>
      <c r="E172" s="27"/>
      <c r="F172" s="27"/>
      <c r="G172" s="27"/>
      <c r="H172" s="27"/>
      <c r="I172" s="27"/>
      <c r="J172" s="27"/>
    </row>
    <row r="173" spans="2:10" s="12" customFormat="1" x14ac:dyDescent="0.25">
      <c r="B173" s="13" t="s">
        <v>8</v>
      </c>
      <c r="C173" s="13" t="s">
        <v>35</v>
      </c>
      <c r="D173" s="14">
        <v>721</v>
      </c>
      <c r="E173" s="14">
        <v>546</v>
      </c>
      <c r="F173" s="14">
        <v>677</v>
      </c>
      <c r="G173" s="14">
        <v>816</v>
      </c>
      <c r="H173" s="14">
        <v>770</v>
      </c>
      <c r="I173" s="14">
        <v>92</v>
      </c>
      <c r="J173" s="14">
        <v>895</v>
      </c>
    </row>
    <row r="174" spans="2:10" s="12" customFormat="1" x14ac:dyDescent="0.25">
      <c r="B174" s="13" t="s">
        <v>10</v>
      </c>
      <c r="C174" s="13" t="s">
        <v>35</v>
      </c>
      <c r="D174" s="14">
        <v>439</v>
      </c>
      <c r="E174" s="14">
        <v>292</v>
      </c>
      <c r="F174" s="14">
        <v>357</v>
      </c>
      <c r="G174" s="14">
        <v>623</v>
      </c>
      <c r="H174" s="14">
        <v>664</v>
      </c>
      <c r="I174" s="14">
        <v>101</v>
      </c>
      <c r="J174" s="14">
        <v>0</v>
      </c>
    </row>
    <row r="175" spans="2:10" s="12" customFormat="1" x14ac:dyDescent="0.25">
      <c r="B175" s="13" t="s">
        <v>11</v>
      </c>
      <c r="C175" s="13" t="s">
        <v>35</v>
      </c>
      <c r="D175" s="14">
        <v>343</v>
      </c>
      <c r="E175" s="14">
        <v>301</v>
      </c>
      <c r="F175" s="14">
        <v>334</v>
      </c>
      <c r="G175" s="14">
        <v>460</v>
      </c>
      <c r="H175" s="14">
        <v>328</v>
      </c>
      <c r="I175" s="14">
        <v>31</v>
      </c>
      <c r="J175" s="14">
        <v>352</v>
      </c>
    </row>
    <row r="176" spans="2:10" s="12" customFormat="1" x14ac:dyDescent="0.25">
      <c r="B176" s="13" t="s">
        <v>12</v>
      </c>
      <c r="C176" s="13" t="s">
        <v>35</v>
      </c>
      <c r="D176" s="14">
        <v>430</v>
      </c>
      <c r="E176" s="14">
        <v>287</v>
      </c>
      <c r="F176" s="14">
        <v>460</v>
      </c>
      <c r="G176" s="14">
        <v>512</v>
      </c>
      <c r="H176" s="14">
        <v>639.05999999999995</v>
      </c>
      <c r="I176" s="14">
        <v>126.58</v>
      </c>
      <c r="J176" s="14">
        <v>566</v>
      </c>
    </row>
    <row r="177" spans="2:10" s="12" customFormat="1" x14ac:dyDescent="0.25">
      <c r="B177" s="13" t="s">
        <v>13</v>
      </c>
      <c r="C177" s="13" t="s">
        <v>35</v>
      </c>
      <c r="D177" s="14">
        <v>0</v>
      </c>
      <c r="E177" s="14">
        <v>15</v>
      </c>
      <c r="F177" s="14">
        <v>337</v>
      </c>
      <c r="G177" s="14">
        <v>460</v>
      </c>
      <c r="H177" s="14">
        <v>478</v>
      </c>
      <c r="I177" s="14">
        <v>153</v>
      </c>
      <c r="J177" s="14">
        <v>0</v>
      </c>
    </row>
    <row r="178" spans="2:10" s="12" customFormat="1" x14ac:dyDescent="0.25">
      <c r="B178" s="15" t="s">
        <v>14</v>
      </c>
      <c r="C178" s="13" t="s">
        <v>35</v>
      </c>
      <c r="D178" s="17">
        <f t="shared" ref="D178:J178" si="37">SUM(D173:D177)</f>
        <v>1933</v>
      </c>
      <c r="E178" s="17">
        <f t="shared" si="37"/>
        <v>1441</v>
      </c>
      <c r="F178" s="17">
        <f t="shared" si="37"/>
        <v>2165</v>
      </c>
      <c r="G178" s="17">
        <f t="shared" si="37"/>
        <v>2871</v>
      </c>
      <c r="H178" s="17">
        <f t="shared" si="37"/>
        <v>2879.06</v>
      </c>
      <c r="I178" s="17">
        <f t="shared" si="37"/>
        <v>503.58</v>
      </c>
      <c r="J178" s="17">
        <f t="shared" si="37"/>
        <v>1813</v>
      </c>
    </row>
    <row r="179" spans="2:10" s="12" customFormat="1" x14ac:dyDescent="0.25">
      <c r="B179" s="15" t="s">
        <v>15</v>
      </c>
      <c r="C179" s="13" t="s">
        <v>35</v>
      </c>
      <c r="D179" s="27"/>
      <c r="E179" s="27"/>
      <c r="F179" s="27"/>
      <c r="G179" s="27"/>
      <c r="H179" s="27"/>
      <c r="I179" s="27"/>
      <c r="J179" s="27"/>
    </row>
    <row r="180" spans="2:10" s="12" customFormat="1" x14ac:dyDescent="0.25">
      <c r="B180" s="13" t="s">
        <v>16</v>
      </c>
      <c r="C180" s="13" t="s">
        <v>35</v>
      </c>
      <c r="D180" s="14">
        <v>618</v>
      </c>
      <c r="E180" s="14">
        <v>578</v>
      </c>
      <c r="F180" s="14">
        <v>599</v>
      </c>
      <c r="G180" s="14">
        <v>658</v>
      </c>
      <c r="H180" s="14">
        <v>640</v>
      </c>
      <c r="I180" s="14">
        <v>244</v>
      </c>
      <c r="J180" s="14">
        <v>230</v>
      </c>
    </row>
    <row r="181" spans="2:10" s="12" customFormat="1" x14ac:dyDescent="0.25">
      <c r="B181" s="13" t="s">
        <v>17</v>
      </c>
      <c r="C181" s="13" t="s">
        <v>35</v>
      </c>
      <c r="D181" s="14">
        <v>531</v>
      </c>
      <c r="E181" s="14">
        <v>298</v>
      </c>
      <c r="F181" s="14">
        <v>412</v>
      </c>
      <c r="G181" s="14">
        <v>420</v>
      </c>
      <c r="H181" s="14">
        <v>360</v>
      </c>
      <c r="I181" s="14">
        <v>81</v>
      </c>
      <c r="J181" s="14">
        <f>269</f>
        <v>269</v>
      </c>
    </row>
    <row r="182" spans="2:10" s="12" customFormat="1" x14ac:dyDescent="0.25">
      <c r="B182" s="13" t="s">
        <v>18</v>
      </c>
      <c r="C182" s="13" t="s">
        <v>35</v>
      </c>
      <c r="D182" s="14">
        <v>495</v>
      </c>
      <c r="E182" s="14">
        <v>308</v>
      </c>
      <c r="F182" s="14">
        <v>509</v>
      </c>
      <c r="G182" s="14">
        <v>575</v>
      </c>
      <c r="H182" s="14">
        <v>533</v>
      </c>
      <c r="I182" s="14">
        <v>169</v>
      </c>
      <c r="J182" s="14">
        <v>290</v>
      </c>
    </row>
    <row r="183" spans="2:10" s="12" customFormat="1" x14ac:dyDescent="0.25">
      <c r="B183" s="13" t="s">
        <v>19</v>
      </c>
      <c r="C183" s="13" t="s">
        <v>35</v>
      </c>
      <c r="D183" s="14">
        <v>745</v>
      </c>
      <c r="E183" s="14">
        <v>0</v>
      </c>
      <c r="F183" s="14">
        <v>380</v>
      </c>
      <c r="G183" s="14">
        <v>700</v>
      </c>
      <c r="H183" s="14">
        <v>480</v>
      </c>
      <c r="I183" s="14">
        <v>39</v>
      </c>
      <c r="J183" s="14">
        <v>322</v>
      </c>
    </row>
    <row r="184" spans="2:10" s="12" customFormat="1" x14ac:dyDescent="0.25">
      <c r="B184" s="13" t="s">
        <v>20</v>
      </c>
      <c r="C184" s="13" t="s">
        <v>35</v>
      </c>
      <c r="D184" s="14">
        <v>252</v>
      </c>
      <c r="E184" s="14">
        <v>147</v>
      </c>
      <c r="F184" s="14">
        <v>401</v>
      </c>
      <c r="G184" s="14">
        <v>564</v>
      </c>
      <c r="H184" s="14">
        <v>464</v>
      </c>
      <c r="I184" s="14">
        <v>44</v>
      </c>
      <c r="J184" s="14">
        <v>4</v>
      </c>
    </row>
    <row r="185" spans="2:10" s="12" customFormat="1" x14ac:dyDescent="0.25">
      <c r="B185" s="15" t="s">
        <v>21</v>
      </c>
      <c r="C185" s="13" t="s">
        <v>35</v>
      </c>
      <c r="D185" s="17">
        <f t="shared" ref="D185:J185" si="38">SUM(D180:D184)</f>
        <v>2641</v>
      </c>
      <c r="E185" s="17">
        <f t="shared" si="38"/>
        <v>1331</v>
      </c>
      <c r="F185" s="17">
        <f t="shared" si="38"/>
        <v>2301</v>
      </c>
      <c r="G185" s="17">
        <f t="shared" si="38"/>
        <v>2917</v>
      </c>
      <c r="H185" s="17">
        <f t="shared" si="38"/>
        <v>2477</v>
      </c>
      <c r="I185" s="17">
        <f t="shared" si="38"/>
        <v>577</v>
      </c>
      <c r="J185" s="17">
        <f t="shared" si="38"/>
        <v>1115</v>
      </c>
    </row>
    <row r="186" spans="2:10" s="12" customFormat="1" x14ac:dyDescent="0.25">
      <c r="B186" s="15" t="s">
        <v>22</v>
      </c>
      <c r="C186" s="13" t="s">
        <v>35</v>
      </c>
      <c r="D186" s="27"/>
      <c r="E186" s="27"/>
      <c r="F186" s="27"/>
      <c r="G186" s="27"/>
      <c r="H186" s="27"/>
      <c r="I186" s="27"/>
      <c r="J186" s="27"/>
    </row>
    <row r="187" spans="2:10" s="12" customFormat="1" x14ac:dyDescent="0.25">
      <c r="B187" s="13" t="s">
        <v>23</v>
      </c>
      <c r="C187" s="13" t="s">
        <v>35</v>
      </c>
      <c r="D187" s="14">
        <v>0</v>
      </c>
      <c r="E187" s="14">
        <v>0</v>
      </c>
      <c r="F187" s="14">
        <v>394</v>
      </c>
      <c r="G187" s="14">
        <v>378</v>
      </c>
      <c r="H187" s="14">
        <v>393</v>
      </c>
      <c r="I187" s="14">
        <v>76</v>
      </c>
      <c r="J187" s="14">
        <v>2199</v>
      </c>
    </row>
    <row r="188" spans="2:10" s="12" customFormat="1" x14ac:dyDescent="0.25">
      <c r="B188" s="13" t="s">
        <v>24</v>
      </c>
      <c r="C188" s="13" t="s">
        <v>35</v>
      </c>
      <c r="D188" s="14">
        <v>466</v>
      </c>
      <c r="E188" s="14">
        <v>168</v>
      </c>
      <c r="F188" s="14">
        <v>352</v>
      </c>
      <c r="G188" s="14">
        <v>269</v>
      </c>
      <c r="H188" s="14">
        <v>274</v>
      </c>
      <c r="I188" s="14">
        <v>74</v>
      </c>
      <c r="J188" s="14">
        <v>0</v>
      </c>
    </row>
    <row r="189" spans="2:10" s="12" customFormat="1" x14ac:dyDescent="0.25">
      <c r="B189" s="13" t="s">
        <v>25</v>
      </c>
      <c r="C189" s="13" t="s">
        <v>35</v>
      </c>
      <c r="D189" s="14">
        <v>232</v>
      </c>
      <c r="E189" s="14">
        <v>163</v>
      </c>
      <c r="F189" s="14">
        <v>667</v>
      </c>
      <c r="G189" s="14">
        <v>283</v>
      </c>
      <c r="H189" s="14">
        <v>480</v>
      </c>
      <c r="I189" s="14">
        <v>188</v>
      </c>
      <c r="J189" s="14">
        <v>223</v>
      </c>
    </row>
    <row r="190" spans="2:10" s="12" customFormat="1" x14ac:dyDescent="0.25">
      <c r="B190" s="13" t="s">
        <v>26</v>
      </c>
      <c r="C190" s="13" t="s">
        <v>35</v>
      </c>
      <c r="D190" s="14">
        <v>277</v>
      </c>
      <c r="E190" s="14">
        <v>136</v>
      </c>
      <c r="F190" s="14">
        <v>197</v>
      </c>
      <c r="G190" s="14">
        <v>239</v>
      </c>
      <c r="H190" s="14">
        <v>285.02999999999997</v>
      </c>
      <c r="I190" s="14">
        <v>0</v>
      </c>
      <c r="J190" s="14">
        <v>0</v>
      </c>
    </row>
    <row r="191" spans="2:10" s="12" customFormat="1" x14ac:dyDescent="0.25">
      <c r="B191" s="15" t="s">
        <v>27</v>
      </c>
      <c r="C191" s="13" t="s">
        <v>35</v>
      </c>
      <c r="D191" s="17">
        <f t="shared" ref="D191:J191" si="39">SUM(D187:D190)</f>
        <v>975</v>
      </c>
      <c r="E191" s="17">
        <f t="shared" si="39"/>
        <v>467</v>
      </c>
      <c r="F191" s="17">
        <f t="shared" si="39"/>
        <v>1610</v>
      </c>
      <c r="G191" s="17">
        <f t="shared" si="39"/>
        <v>1169</v>
      </c>
      <c r="H191" s="17">
        <f t="shared" si="39"/>
        <v>1432.03</v>
      </c>
      <c r="I191" s="17">
        <f t="shared" si="39"/>
        <v>338</v>
      </c>
      <c r="J191" s="17">
        <f t="shared" si="39"/>
        <v>2422</v>
      </c>
    </row>
    <row r="192" spans="2:10" s="12" customFormat="1" x14ac:dyDescent="0.25">
      <c r="B192" s="15" t="s">
        <v>28</v>
      </c>
      <c r="C192" s="13" t="s">
        <v>35</v>
      </c>
      <c r="D192" s="17">
        <f t="shared" ref="D192:J192" si="40">D178+D185+D191</f>
        <v>5549</v>
      </c>
      <c r="E192" s="17">
        <f t="shared" si="40"/>
        <v>3239</v>
      </c>
      <c r="F192" s="17">
        <f t="shared" si="40"/>
        <v>6076</v>
      </c>
      <c r="G192" s="17">
        <f t="shared" si="40"/>
        <v>6957</v>
      </c>
      <c r="H192" s="17">
        <f t="shared" si="40"/>
        <v>6788.0899999999992</v>
      </c>
      <c r="I192" s="17">
        <f t="shared" si="40"/>
        <v>1418.58</v>
      </c>
      <c r="J192" s="17">
        <f t="shared" si="40"/>
        <v>5350</v>
      </c>
    </row>
    <row r="193" spans="2:10" s="12" customFormat="1" x14ac:dyDescent="0.25">
      <c r="B193" s="15"/>
      <c r="C193" s="13"/>
      <c r="D193" s="27"/>
      <c r="E193" s="27"/>
      <c r="F193" s="27"/>
      <c r="G193" s="27"/>
      <c r="H193" s="27"/>
      <c r="I193" s="27"/>
      <c r="J193" s="27"/>
    </row>
    <row r="194" spans="2:10" s="12" customFormat="1" x14ac:dyDescent="0.25">
      <c r="B194" s="36" t="s">
        <v>43</v>
      </c>
      <c r="C194" s="37"/>
      <c r="D194" s="38"/>
      <c r="E194" s="38"/>
      <c r="F194" s="38"/>
      <c r="G194" s="38"/>
      <c r="H194" s="38"/>
      <c r="I194" s="38"/>
      <c r="J194" s="38"/>
    </row>
    <row r="195" spans="2:10" s="12" customFormat="1" x14ac:dyDescent="0.25">
      <c r="B195" s="13" t="s">
        <v>8</v>
      </c>
      <c r="C195" s="13" t="s">
        <v>35</v>
      </c>
      <c r="D195" s="14">
        <v>1316575</v>
      </c>
      <c r="E195" s="14">
        <v>1275185</v>
      </c>
      <c r="F195" s="14">
        <v>1538697</v>
      </c>
      <c r="G195" s="14">
        <v>1935679</v>
      </c>
      <c r="H195" s="14">
        <v>2085440</v>
      </c>
      <c r="I195" s="14">
        <v>2077493</v>
      </c>
      <c r="J195" s="14">
        <v>2190579</v>
      </c>
    </row>
    <row r="196" spans="2:10" s="12" customFormat="1" x14ac:dyDescent="0.25">
      <c r="B196" s="13" t="s">
        <v>10</v>
      </c>
      <c r="C196" s="13" t="s">
        <v>35</v>
      </c>
      <c r="D196" s="14">
        <v>965039</v>
      </c>
      <c r="E196" s="14">
        <v>766495</v>
      </c>
      <c r="F196" s="14">
        <v>1252931</v>
      </c>
      <c r="G196" s="14">
        <v>1535826</v>
      </c>
      <c r="H196" s="14">
        <v>1757617</v>
      </c>
      <c r="I196" s="14">
        <v>1710123</v>
      </c>
      <c r="J196" s="14">
        <v>1294817</v>
      </c>
    </row>
    <row r="197" spans="2:10" s="12" customFormat="1" x14ac:dyDescent="0.25">
      <c r="B197" s="13" t="s">
        <v>11</v>
      </c>
      <c r="C197" s="13" t="s">
        <v>35</v>
      </c>
      <c r="D197" s="14">
        <v>1290435</v>
      </c>
      <c r="E197" s="14">
        <v>1007761</v>
      </c>
      <c r="F197" s="14">
        <v>1489791</v>
      </c>
      <c r="G197" s="14">
        <v>1619805</v>
      </c>
      <c r="H197" s="14">
        <v>1746811</v>
      </c>
      <c r="I197" s="14">
        <v>1613290</v>
      </c>
      <c r="J197" s="14">
        <v>1546623</v>
      </c>
    </row>
    <row r="198" spans="2:10" s="12" customFormat="1" x14ac:dyDescent="0.25">
      <c r="B198" s="13" t="s">
        <v>12</v>
      </c>
      <c r="C198" s="13" t="s">
        <v>35</v>
      </c>
      <c r="D198" s="14">
        <v>1230149</v>
      </c>
      <c r="E198" s="14">
        <v>1079938</v>
      </c>
      <c r="F198" s="14">
        <v>1355607</v>
      </c>
      <c r="G198" s="14">
        <v>1428210</v>
      </c>
      <c r="H198" s="14">
        <v>1582962</v>
      </c>
      <c r="I198" s="14">
        <v>1713655</v>
      </c>
      <c r="J198" s="14">
        <v>1599773</v>
      </c>
    </row>
    <row r="199" spans="2:10" s="12" customFormat="1" x14ac:dyDescent="0.25">
      <c r="B199" s="13" t="s">
        <v>13</v>
      </c>
      <c r="C199" s="13" t="s">
        <v>35</v>
      </c>
      <c r="D199" s="14">
        <v>382184</v>
      </c>
      <c r="E199" s="14">
        <v>368209</v>
      </c>
      <c r="F199" s="14">
        <v>747853</v>
      </c>
      <c r="G199" s="14">
        <v>1072863</v>
      </c>
      <c r="H199" s="14">
        <v>1018499</v>
      </c>
      <c r="I199" s="14">
        <v>1060362</v>
      </c>
      <c r="J199" s="14">
        <v>823538</v>
      </c>
    </row>
    <row r="200" spans="2:10" s="12" customFormat="1" x14ac:dyDescent="0.25">
      <c r="B200" s="15" t="s">
        <v>14</v>
      </c>
      <c r="C200" s="13" t="s">
        <v>35</v>
      </c>
      <c r="D200" s="17">
        <f t="shared" ref="D200:J200" si="41">SUM(D195:D199)</f>
        <v>5184382</v>
      </c>
      <c r="E200" s="17">
        <f t="shared" si="41"/>
        <v>4497588</v>
      </c>
      <c r="F200" s="17">
        <f t="shared" si="41"/>
        <v>6384879</v>
      </c>
      <c r="G200" s="17">
        <f t="shared" si="41"/>
        <v>7592383</v>
      </c>
      <c r="H200" s="17">
        <f t="shared" si="41"/>
        <v>8191329</v>
      </c>
      <c r="I200" s="17">
        <f t="shared" si="41"/>
        <v>8174923</v>
      </c>
      <c r="J200" s="17">
        <f t="shared" si="41"/>
        <v>7455330</v>
      </c>
    </row>
    <row r="201" spans="2:10" s="12" customFormat="1" x14ac:dyDescent="0.25">
      <c r="B201" s="15" t="s">
        <v>15</v>
      </c>
      <c r="C201" s="13" t="s">
        <v>35</v>
      </c>
      <c r="D201" s="27"/>
      <c r="E201" s="27"/>
      <c r="F201" s="27"/>
      <c r="G201" s="27"/>
      <c r="H201" s="27"/>
      <c r="I201" s="27"/>
      <c r="J201" s="27"/>
    </row>
    <row r="202" spans="2:10" s="12" customFormat="1" x14ac:dyDescent="0.25">
      <c r="B202" s="13" t="s">
        <v>16</v>
      </c>
      <c r="C202" s="13" t="s">
        <v>35</v>
      </c>
      <c r="D202" s="14">
        <v>1511180</v>
      </c>
      <c r="E202" s="14">
        <v>1588140</v>
      </c>
      <c r="F202" s="14">
        <v>2151883</v>
      </c>
      <c r="G202" s="14">
        <v>2909825</v>
      </c>
      <c r="H202" s="14">
        <v>2367325</v>
      </c>
      <c r="I202" s="14">
        <v>2475822</v>
      </c>
      <c r="J202" s="14">
        <v>1341086</v>
      </c>
    </row>
    <row r="203" spans="2:10" s="12" customFormat="1" x14ac:dyDescent="0.25">
      <c r="B203" s="13" t="s">
        <v>17</v>
      </c>
      <c r="C203" s="13" t="s">
        <v>35</v>
      </c>
      <c r="D203" s="14">
        <v>1315247</v>
      </c>
      <c r="E203" s="14">
        <v>1074636</v>
      </c>
      <c r="F203" s="14">
        <v>1099601</v>
      </c>
      <c r="G203" s="14">
        <v>1820772</v>
      </c>
      <c r="H203" s="14">
        <v>1623165</v>
      </c>
      <c r="I203" s="14">
        <v>1805681</v>
      </c>
      <c r="J203" s="14">
        <v>820620</v>
      </c>
    </row>
    <row r="204" spans="2:10" s="12" customFormat="1" x14ac:dyDescent="0.25">
      <c r="B204" s="13" t="s">
        <v>18</v>
      </c>
      <c r="C204" s="13" t="s">
        <v>35</v>
      </c>
      <c r="D204" s="14">
        <v>1385390</v>
      </c>
      <c r="E204" s="14">
        <v>987255</v>
      </c>
      <c r="F204" s="14">
        <v>1343307</v>
      </c>
      <c r="G204" s="14">
        <v>1814549</v>
      </c>
      <c r="H204" s="14">
        <v>1722030</v>
      </c>
      <c r="I204" s="14">
        <v>1610960</v>
      </c>
      <c r="J204" s="14">
        <v>817657</v>
      </c>
    </row>
    <row r="205" spans="2:10" s="12" customFormat="1" x14ac:dyDescent="0.25">
      <c r="B205" s="13" t="s">
        <v>19</v>
      </c>
      <c r="C205" s="13" t="s">
        <v>35</v>
      </c>
      <c r="D205" s="14">
        <v>748154</v>
      </c>
      <c r="E205" s="14">
        <v>502607</v>
      </c>
      <c r="F205" s="14">
        <v>822667.5</v>
      </c>
      <c r="G205" s="14">
        <v>1354616</v>
      </c>
      <c r="H205" s="14">
        <v>1057191</v>
      </c>
      <c r="I205" s="14">
        <v>1136310</v>
      </c>
      <c r="J205" s="14">
        <v>1026661</v>
      </c>
    </row>
    <row r="206" spans="2:10" s="12" customFormat="1" x14ac:dyDescent="0.25">
      <c r="B206" s="13" t="s">
        <v>20</v>
      </c>
      <c r="C206" s="13" t="s">
        <v>35</v>
      </c>
      <c r="D206" s="14">
        <v>561446</v>
      </c>
      <c r="E206" s="14">
        <v>484567</v>
      </c>
      <c r="F206" s="14">
        <v>808606</v>
      </c>
      <c r="G206" s="14">
        <v>1423627</v>
      </c>
      <c r="H206" s="14">
        <v>986859</v>
      </c>
      <c r="I206" s="14">
        <v>885498</v>
      </c>
      <c r="J206" s="14">
        <v>604849</v>
      </c>
    </row>
    <row r="207" spans="2:10" s="12" customFormat="1" x14ac:dyDescent="0.25">
      <c r="B207" s="15" t="s">
        <v>21</v>
      </c>
      <c r="C207" s="13" t="s">
        <v>35</v>
      </c>
      <c r="D207" s="17">
        <f t="shared" ref="D207:J207" si="42">SUM(D202:D206)</f>
        <v>5521417</v>
      </c>
      <c r="E207" s="17">
        <f t="shared" si="42"/>
        <v>4637205</v>
      </c>
      <c r="F207" s="17">
        <f t="shared" si="42"/>
        <v>6226064.5</v>
      </c>
      <c r="G207" s="17">
        <f t="shared" si="42"/>
        <v>9323389</v>
      </c>
      <c r="H207" s="17">
        <f t="shared" si="42"/>
        <v>7756570</v>
      </c>
      <c r="I207" s="17">
        <f t="shared" si="42"/>
        <v>7914271</v>
      </c>
      <c r="J207" s="17">
        <f t="shared" si="42"/>
        <v>4610873</v>
      </c>
    </row>
    <row r="208" spans="2:10" s="12" customFormat="1" x14ac:dyDescent="0.25">
      <c r="B208" s="15" t="s">
        <v>22</v>
      </c>
      <c r="C208" s="13" t="s">
        <v>35</v>
      </c>
      <c r="D208" s="27"/>
      <c r="E208" s="27"/>
      <c r="F208" s="27"/>
      <c r="G208" s="27"/>
      <c r="H208" s="27"/>
      <c r="I208" s="27"/>
      <c r="J208" s="27"/>
    </row>
    <row r="209" spans="2:10" s="12" customFormat="1" x14ac:dyDescent="0.25">
      <c r="B209" s="13" t="s">
        <v>23</v>
      </c>
      <c r="C209" s="13" t="s">
        <v>35</v>
      </c>
      <c r="D209" s="14">
        <v>158646</v>
      </c>
      <c r="E209" s="14">
        <v>105895</v>
      </c>
      <c r="F209" s="14">
        <v>112028</v>
      </c>
      <c r="G209" s="14">
        <v>182760</v>
      </c>
      <c r="H209" s="14">
        <v>279340</v>
      </c>
      <c r="I209" s="14">
        <v>262588</v>
      </c>
      <c r="J209" s="14">
        <v>75335</v>
      </c>
    </row>
    <row r="210" spans="2:10" s="12" customFormat="1" x14ac:dyDescent="0.25">
      <c r="B210" s="13" t="s">
        <v>24</v>
      </c>
      <c r="C210" s="13" t="s">
        <v>35</v>
      </c>
      <c r="D210" s="14">
        <v>337232</v>
      </c>
      <c r="E210" s="14">
        <v>343450</v>
      </c>
      <c r="F210" s="14">
        <v>340699</v>
      </c>
      <c r="G210" s="14">
        <v>628781</v>
      </c>
      <c r="H210" s="14">
        <v>620497</v>
      </c>
      <c r="I210" s="14">
        <v>247931</v>
      </c>
      <c r="J210" s="14">
        <v>7242</v>
      </c>
    </row>
    <row r="211" spans="2:10" s="12" customFormat="1" x14ac:dyDescent="0.25">
      <c r="B211" s="13" t="s">
        <v>25</v>
      </c>
      <c r="C211" s="13" t="s">
        <v>35</v>
      </c>
      <c r="D211" s="14">
        <v>601861</v>
      </c>
      <c r="E211" s="14">
        <v>477258</v>
      </c>
      <c r="F211" s="14">
        <v>661086</v>
      </c>
      <c r="G211" s="14">
        <v>654742</v>
      </c>
      <c r="H211" s="14">
        <v>738751</v>
      </c>
      <c r="I211" s="14">
        <v>720175</v>
      </c>
      <c r="J211" s="14">
        <v>256792</v>
      </c>
    </row>
    <row r="212" spans="2:10" s="12" customFormat="1" x14ac:dyDescent="0.25">
      <c r="B212" s="13" t="s">
        <v>26</v>
      </c>
      <c r="C212" s="13" t="s">
        <v>35</v>
      </c>
      <c r="D212" s="14">
        <v>1161120</v>
      </c>
      <c r="E212" s="14">
        <v>399822</v>
      </c>
      <c r="F212" s="14">
        <v>897227</v>
      </c>
      <c r="G212" s="14">
        <v>1149544</v>
      </c>
      <c r="H212" s="14">
        <v>1117130</v>
      </c>
      <c r="I212" s="14">
        <v>1206710</v>
      </c>
      <c r="J212" s="14">
        <v>646966</v>
      </c>
    </row>
    <row r="213" spans="2:10" s="12" customFormat="1" x14ac:dyDescent="0.25">
      <c r="B213" s="15" t="s">
        <v>27</v>
      </c>
      <c r="C213" s="13" t="s">
        <v>35</v>
      </c>
      <c r="D213" s="17">
        <f t="shared" ref="D213:J213" si="43">SUM(D209:D212)</f>
        <v>2258859</v>
      </c>
      <c r="E213" s="17">
        <f t="shared" si="43"/>
        <v>1326425</v>
      </c>
      <c r="F213" s="17">
        <f t="shared" si="43"/>
        <v>2011040</v>
      </c>
      <c r="G213" s="17">
        <f t="shared" si="43"/>
        <v>2615827</v>
      </c>
      <c r="H213" s="17">
        <f t="shared" si="43"/>
        <v>2755718</v>
      </c>
      <c r="I213" s="17">
        <f t="shared" si="43"/>
        <v>2437404</v>
      </c>
      <c r="J213" s="17">
        <f t="shared" si="43"/>
        <v>986335</v>
      </c>
    </row>
    <row r="214" spans="2:10" s="12" customFormat="1" x14ac:dyDescent="0.25">
      <c r="B214" s="15" t="s">
        <v>28</v>
      </c>
      <c r="C214" s="13" t="s">
        <v>35</v>
      </c>
      <c r="D214" s="17">
        <f t="shared" ref="D214:J214" si="44">D200+D207+D213</f>
        <v>12964658</v>
      </c>
      <c r="E214" s="17">
        <f t="shared" si="44"/>
        <v>10461218</v>
      </c>
      <c r="F214" s="17">
        <f t="shared" si="44"/>
        <v>14621983.5</v>
      </c>
      <c r="G214" s="17">
        <f t="shared" si="44"/>
        <v>19531599</v>
      </c>
      <c r="H214" s="17">
        <f t="shared" si="44"/>
        <v>18703617</v>
      </c>
      <c r="I214" s="17">
        <f t="shared" si="44"/>
        <v>18526598</v>
      </c>
      <c r="J214" s="17">
        <f t="shared" si="44"/>
        <v>13052538</v>
      </c>
    </row>
    <row r="215" spans="2:10" s="12" customFormat="1" x14ac:dyDescent="0.25">
      <c r="B215" s="15"/>
      <c r="C215" s="13"/>
      <c r="D215" s="27"/>
      <c r="E215" s="27"/>
      <c r="F215" s="27"/>
      <c r="G215" s="27"/>
      <c r="H215" s="27"/>
      <c r="I215" s="27"/>
      <c r="J215" s="27"/>
    </row>
    <row r="216" spans="2:10" s="12" customFormat="1" x14ac:dyDescent="0.25">
      <c r="B216" s="36" t="s">
        <v>44</v>
      </c>
      <c r="C216" s="37"/>
      <c r="D216" s="38"/>
      <c r="E216" s="38"/>
      <c r="F216" s="38"/>
      <c r="G216" s="38"/>
      <c r="H216" s="38"/>
      <c r="I216" s="38"/>
      <c r="J216" s="38"/>
    </row>
    <row r="217" spans="2:10" s="12" customFormat="1" x14ac:dyDescent="0.25">
      <c r="B217" s="13" t="s">
        <v>8</v>
      </c>
      <c r="C217" s="13" t="s">
        <v>35</v>
      </c>
      <c r="D217" s="27">
        <v>0</v>
      </c>
      <c r="E217" s="27">
        <v>0</v>
      </c>
      <c r="F217" s="27">
        <v>0</v>
      </c>
      <c r="G217" s="27">
        <v>0</v>
      </c>
      <c r="H217" s="27">
        <v>0</v>
      </c>
      <c r="I217" s="27">
        <v>0</v>
      </c>
      <c r="J217" s="27">
        <v>0</v>
      </c>
    </row>
    <row r="218" spans="2:10" s="12" customFormat="1" x14ac:dyDescent="0.25">
      <c r="B218" s="13" t="s">
        <v>10</v>
      </c>
      <c r="C218" s="13" t="s">
        <v>35</v>
      </c>
      <c r="D218" s="27">
        <v>0</v>
      </c>
      <c r="E218" s="27">
        <v>0</v>
      </c>
      <c r="F218" s="27">
        <v>0</v>
      </c>
      <c r="G218" s="27">
        <v>0</v>
      </c>
      <c r="H218" s="27">
        <v>0</v>
      </c>
      <c r="I218" s="27">
        <v>0</v>
      </c>
      <c r="J218" s="27">
        <v>0</v>
      </c>
    </row>
    <row r="219" spans="2:10" s="12" customFormat="1" x14ac:dyDescent="0.25">
      <c r="B219" s="13" t="s">
        <v>11</v>
      </c>
      <c r="C219" s="13" t="s">
        <v>35</v>
      </c>
      <c r="D219" s="27">
        <v>0</v>
      </c>
      <c r="E219" s="27">
        <v>0</v>
      </c>
      <c r="F219" s="27">
        <v>0</v>
      </c>
      <c r="G219" s="27">
        <v>0</v>
      </c>
      <c r="H219" s="27">
        <v>0</v>
      </c>
      <c r="I219" s="27">
        <v>0</v>
      </c>
      <c r="J219" s="27">
        <v>0</v>
      </c>
    </row>
    <row r="220" spans="2:10" s="12" customFormat="1" x14ac:dyDescent="0.25">
      <c r="B220" s="13" t="s">
        <v>12</v>
      </c>
      <c r="C220" s="13" t="s">
        <v>35</v>
      </c>
      <c r="D220" s="27">
        <v>0</v>
      </c>
      <c r="E220" s="27">
        <v>0</v>
      </c>
      <c r="F220" s="27">
        <v>0</v>
      </c>
      <c r="G220" s="27">
        <v>0</v>
      </c>
      <c r="H220" s="27">
        <v>0</v>
      </c>
      <c r="I220" s="27">
        <v>0</v>
      </c>
      <c r="J220" s="27">
        <v>0</v>
      </c>
    </row>
    <row r="221" spans="2:10" s="12" customFormat="1" x14ac:dyDescent="0.25">
      <c r="B221" s="13" t="s">
        <v>13</v>
      </c>
      <c r="C221" s="13" t="s">
        <v>35</v>
      </c>
      <c r="D221" s="27">
        <v>0</v>
      </c>
      <c r="E221" s="27">
        <v>0</v>
      </c>
      <c r="F221" s="27">
        <v>0</v>
      </c>
      <c r="G221" s="27">
        <v>0</v>
      </c>
      <c r="H221" s="27">
        <v>0</v>
      </c>
      <c r="I221" s="27">
        <v>0</v>
      </c>
      <c r="J221" s="27">
        <v>0</v>
      </c>
    </row>
    <row r="222" spans="2:10" s="12" customFormat="1" x14ac:dyDescent="0.25">
      <c r="B222" s="15" t="s">
        <v>14</v>
      </c>
      <c r="C222" s="13" t="s">
        <v>35</v>
      </c>
      <c r="D222" s="17">
        <f t="shared" ref="D222:J222" si="45">SUM(D217:D221)</f>
        <v>0</v>
      </c>
      <c r="E222" s="17">
        <f t="shared" si="45"/>
        <v>0</v>
      </c>
      <c r="F222" s="17">
        <f t="shared" si="45"/>
        <v>0</v>
      </c>
      <c r="G222" s="17">
        <f t="shared" si="45"/>
        <v>0</v>
      </c>
      <c r="H222" s="17">
        <f t="shared" si="45"/>
        <v>0</v>
      </c>
      <c r="I222" s="17">
        <f t="shared" si="45"/>
        <v>0</v>
      </c>
      <c r="J222" s="17">
        <f t="shared" si="45"/>
        <v>0</v>
      </c>
    </row>
    <row r="223" spans="2:10" s="12" customFormat="1" x14ac:dyDescent="0.25">
      <c r="B223" s="15" t="s">
        <v>15</v>
      </c>
      <c r="C223" s="13" t="s">
        <v>35</v>
      </c>
      <c r="D223" s="27"/>
      <c r="E223" s="27"/>
      <c r="F223" s="27"/>
      <c r="G223" s="27"/>
      <c r="H223" s="27"/>
      <c r="I223" s="27"/>
      <c r="J223" s="27"/>
    </row>
    <row r="224" spans="2:10" s="12" customFormat="1" x14ac:dyDescent="0.25">
      <c r="B224" s="13" t="s">
        <v>16</v>
      </c>
      <c r="C224" s="13" t="s">
        <v>35</v>
      </c>
      <c r="D224" s="14">
        <v>0</v>
      </c>
      <c r="E224" s="14">
        <v>0</v>
      </c>
      <c r="F224" s="14">
        <v>0</v>
      </c>
      <c r="G224" s="14">
        <v>0</v>
      </c>
      <c r="H224" s="14">
        <v>0</v>
      </c>
      <c r="I224" s="14">
        <v>0</v>
      </c>
      <c r="J224" s="14">
        <v>0</v>
      </c>
    </row>
    <row r="225" spans="2:10" s="12" customFormat="1" x14ac:dyDescent="0.25">
      <c r="B225" s="13" t="s">
        <v>17</v>
      </c>
      <c r="C225" s="13" t="s">
        <v>35</v>
      </c>
      <c r="D225" s="14">
        <v>0</v>
      </c>
      <c r="E225" s="14">
        <v>0</v>
      </c>
      <c r="F225" s="14">
        <v>0</v>
      </c>
      <c r="G225" s="14">
        <v>-133</v>
      </c>
      <c r="H225" s="14">
        <v>-43</v>
      </c>
      <c r="I225" s="14">
        <v>0</v>
      </c>
      <c r="J225" s="14">
        <v>-2100</v>
      </c>
    </row>
    <row r="226" spans="2:10" s="12" customFormat="1" x14ac:dyDescent="0.25">
      <c r="B226" s="13" t="s">
        <v>18</v>
      </c>
      <c r="C226" s="13" t="s">
        <v>35</v>
      </c>
      <c r="D226" s="14">
        <v>0</v>
      </c>
      <c r="E226" s="14">
        <v>0</v>
      </c>
      <c r="F226" s="14">
        <v>0</v>
      </c>
      <c r="G226" s="14">
        <v>0</v>
      </c>
      <c r="H226" s="14">
        <v>0</v>
      </c>
      <c r="I226" s="14">
        <v>0</v>
      </c>
      <c r="J226" s="14">
        <v>0</v>
      </c>
    </row>
    <row r="227" spans="2:10" s="12" customFormat="1" x14ac:dyDescent="0.25">
      <c r="B227" s="13" t="s">
        <v>19</v>
      </c>
      <c r="C227" s="13" t="s">
        <v>35</v>
      </c>
      <c r="D227" s="14">
        <v>0</v>
      </c>
      <c r="E227" s="14">
        <v>0</v>
      </c>
      <c r="F227" s="14">
        <v>0</v>
      </c>
      <c r="G227" s="14">
        <v>0</v>
      </c>
      <c r="H227" s="14">
        <v>0</v>
      </c>
      <c r="I227" s="14">
        <v>0</v>
      </c>
      <c r="J227" s="14">
        <v>0</v>
      </c>
    </row>
    <row r="228" spans="2:10" s="12" customFormat="1" x14ac:dyDescent="0.25">
      <c r="B228" s="13" t="s">
        <v>20</v>
      </c>
      <c r="C228" s="13" t="s">
        <v>35</v>
      </c>
      <c r="D228" s="14">
        <v>0</v>
      </c>
      <c r="E228" s="14">
        <v>0</v>
      </c>
      <c r="F228" s="14">
        <v>0</v>
      </c>
      <c r="G228" s="14">
        <v>0</v>
      </c>
      <c r="H228" s="14">
        <v>0</v>
      </c>
      <c r="I228" s="14">
        <v>0</v>
      </c>
      <c r="J228" s="14">
        <v>0</v>
      </c>
    </row>
    <row r="229" spans="2:10" s="12" customFormat="1" x14ac:dyDescent="0.25">
      <c r="B229" s="15" t="s">
        <v>21</v>
      </c>
      <c r="C229" s="13" t="s">
        <v>35</v>
      </c>
      <c r="D229" s="17">
        <f t="shared" ref="D229:J229" si="46">SUM(D224:D228)</f>
        <v>0</v>
      </c>
      <c r="E229" s="17">
        <f t="shared" si="46"/>
        <v>0</v>
      </c>
      <c r="F229" s="17">
        <f t="shared" si="46"/>
        <v>0</v>
      </c>
      <c r="G229" s="17">
        <f t="shared" si="46"/>
        <v>-133</v>
      </c>
      <c r="H229" s="17">
        <f t="shared" si="46"/>
        <v>-43</v>
      </c>
      <c r="I229" s="17">
        <f t="shared" si="46"/>
        <v>0</v>
      </c>
      <c r="J229" s="17">
        <f t="shared" si="46"/>
        <v>-2100</v>
      </c>
    </row>
    <row r="230" spans="2:10" s="12" customFormat="1" x14ac:dyDescent="0.25">
      <c r="B230" s="15" t="s">
        <v>22</v>
      </c>
      <c r="C230" s="13" t="s">
        <v>35</v>
      </c>
      <c r="D230" s="27"/>
      <c r="E230" s="27"/>
      <c r="F230" s="27"/>
      <c r="G230" s="27"/>
      <c r="H230" s="27"/>
      <c r="I230" s="27"/>
      <c r="J230" s="27"/>
    </row>
    <row r="231" spans="2:10" s="12" customFormat="1" x14ac:dyDescent="0.25">
      <c r="B231" s="13" t="s">
        <v>23</v>
      </c>
      <c r="C231" s="13" t="s">
        <v>35</v>
      </c>
      <c r="D231" s="27">
        <v>0</v>
      </c>
      <c r="E231" s="27">
        <v>0</v>
      </c>
      <c r="F231" s="27">
        <v>0</v>
      </c>
      <c r="G231" s="27">
        <v>0</v>
      </c>
      <c r="H231" s="27">
        <v>0</v>
      </c>
      <c r="I231" s="27">
        <v>0</v>
      </c>
      <c r="J231" s="27">
        <v>0</v>
      </c>
    </row>
    <row r="232" spans="2:10" s="12" customFormat="1" x14ac:dyDescent="0.25">
      <c r="B232" s="13" t="s">
        <v>24</v>
      </c>
      <c r="C232" s="13" t="s">
        <v>35</v>
      </c>
      <c r="D232" s="27">
        <v>0</v>
      </c>
      <c r="E232" s="27">
        <v>0</v>
      </c>
      <c r="F232" s="27">
        <v>0</v>
      </c>
      <c r="G232" s="27">
        <v>0</v>
      </c>
      <c r="H232" s="27">
        <v>0</v>
      </c>
      <c r="I232" s="27">
        <v>0</v>
      </c>
      <c r="J232" s="27">
        <v>0</v>
      </c>
    </row>
    <row r="233" spans="2:10" s="12" customFormat="1" x14ac:dyDescent="0.25">
      <c r="B233" s="13" t="s">
        <v>25</v>
      </c>
      <c r="C233" s="13" t="s">
        <v>35</v>
      </c>
      <c r="D233" s="27">
        <v>0</v>
      </c>
      <c r="E233" s="27">
        <v>0</v>
      </c>
      <c r="F233" s="27">
        <v>0</v>
      </c>
      <c r="G233" s="27">
        <v>0</v>
      </c>
      <c r="H233" s="27">
        <v>0</v>
      </c>
      <c r="I233" s="27">
        <v>0</v>
      </c>
      <c r="J233" s="27">
        <v>0</v>
      </c>
    </row>
    <row r="234" spans="2:10" s="12" customFormat="1" x14ac:dyDescent="0.25">
      <c r="B234" s="13" t="s">
        <v>26</v>
      </c>
      <c r="C234" s="13" t="s">
        <v>35</v>
      </c>
      <c r="D234" s="27">
        <v>0</v>
      </c>
      <c r="E234" s="27">
        <v>0</v>
      </c>
      <c r="F234" s="27">
        <v>0</v>
      </c>
      <c r="G234" s="27">
        <v>0</v>
      </c>
      <c r="H234" s="27">
        <v>0</v>
      </c>
      <c r="I234" s="27">
        <v>0</v>
      </c>
      <c r="J234" s="27">
        <v>0</v>
      </c>
    </row>
    <row r="235" spans="2:10" s="12" customFormat="1" x14ac:dyDescent="0.25">
      <c r="B235" s="15" t="s">
        <v>27</v>
      </c>
      <c r="C235" s="13" t="s">
        <v>35</v>
      </c>
      <c r="D235" s="17">
        <f t="shared" ref="D235:J235" si="47">SUM(D231:D234)</f>
        <v>0</v>
      </c>
      <c r="E235" s="17">
        <f t="shared" si="47"/>
        <v>0</v>
      </c>
      <c r="F235" s="17">
        <f t="shared" si="47"/>
        <v>0</v>
      </c>
      <c r="G235" s="17">
        <f t="shared" si="47"/>
        <v>0</v>
      </c>
      <c r="H235" s="17">
        <f t="shared" si="47"/>
        <v>0</v>
      </c>
      <c r="I235" s="17">
        <f t="shared" si="47"/>
        <v>0</v>
      </c>
      <c r="J235" s="17">
        <f t="shared" si="47"/>
        <v>0</v>
      </c>
    </row>
    <row r="236" spans="2:10" s="12" customFormat="1" x14ac:dyDescent="0.25">
      <c r="B236" s="15" t="s">
        <v>28</v>
      </c>
      <c r="C236" s="13" t="s">
        <v>35</v>
      </c>
      <c r="D236" s="17">
        <f t="shared" ref="D236:J236" si="48">D222+D229+D235</f>
        <v>0</v>
      </c>
      <c r="E236" s="17">
        <f t="shared" si="48"/>
        <v>0</v>
      </c>
      <c r="F236" s="17">
        <f t="shared" si="48"/>
        <v>0</v>
      </c>
      <c r="G236" s="17">
        <f t="shared" si="48"/>
        <v>-133</v>
      </c>
      <c r="H236" s="17">
        <f t="shared" si="48"/>
        <v>-43</v>
      </c>
      <c r="I236" s="17">
        <f t="shared" si="48"/>
        <v>0</v>
      </c>
      <c r="J236" s="17">
        <f t="shared" si="48"/>
        <v>-2100</v>
      </c>
    </row>
    <row r="237" spans="2:10" s="12" customFormat="1" x14ac:dyDescent="0.25">
      <c r="B237" s="15"/>
      <c r="C237" s="13"/>
      <c r="D237" s="27"/>
      <c r="E237" s="27"/>
      <c r="F237" s="27"/>
      <c r="G237" s="27"/>
      <c r="H237" s="27"/>
      <c r="I237" s="27"/>
    </row>
    <row r="238" spans="2:10" s="12" customFormat="1" x14ac:dyDescent="0.25">
      <c r="B238" s="36" t="s">
        <v>45</v>
      </c>
      <c r="C238" s="37"/>
      <c r="D238" s="38"/>
      <c r="E238" s="38"/>
      <c r="F238" s="38"/>
      <c r="G238" s="38"/>
      <c r="H238" s="38"/>
      <c r="I238" s="38"/>
      <c r="J238" s="38"/>
    </row>
    <row r="239" spans="2:10" s="12" customFormat="1" x14ac:dyDescent="0.25">
      <c r="B239" s="13" t="s">
        <v>8</v>
      </c>
      <c r="C239" s="13" t="s">
        <v>35</v>
      </c>
      <c r="D239" s="27">
        <f t="shared" ref="D239:J243" si="49">D129+D151-D173-D195+D217</f>
        <v>819940</v>
      </c>
      <c r="E239" s="27">
        <f t="shared" si="49"/>
        <v>791290</v>
      </c>
      <c r="F239" s="27">
        <f t="shared" si="49"/>
        <v>863533</v>
      </c>
      <c r="G239" s="27">
        <f t="shared" si="49"/>
        <v>920034</v>
      </c>
      <c r="H239" s="27">
        <f t="shared" si="49"/>
        <v>875954</v>
      </c>
      <c r="I239" s="27">
        <f t="shared" si="49"/>
        <v>1011266</v>
      </c>
      <c r="J239" s="27">
        <f t="shared" si="49"/>
        <v>878037</v>
      </c>
    </row>
    <row r="240" spans="2:10" s="12" customFormat="1" x14ac:dyDescent="0.25">
      <c r="B240" s="13" t="s">
        <v>10</v>
      </c>
      <c r="C240" s="13" t="s">
        <v>35</v>
      </c>
      <c r="D240" s="27">
        <f t="shared" si="49"/>
        <v>351878</v>
      </c>
      <c r="E240" s="27">
        <f t="shared" si="49"/>
        <v>605874</v>
      </c>
      <c r="F240" s="27">
        <f t="shared" si="49"/>
        <v>700413</v>
      </c>
      <c r="G240" s="27">
        <f t="shared" si="49"/>
        <v>790597</v>
      </c>
      <c r="H240" s="27">
        <f t="shared" si="49"/>
        <v>643280</v>
      </c>
      <c r="I240" s="27">
        <f t="shared" si="49"/>
        <v>627774</v>
      </c>
      <c r="J240" s="27">
        <f t="shared" si="49"/>
        <v>637333</v>
      </c>
    </row>
    <row r="241" spans="2:10" s="12" customFormat="1" x14ac:dyDescent="0.25">
      <c r="B241" s="13" t="s">
        <v>11</v>
      </c>
      <c r="C241" s="13" t="s">
        <v>35</v>
      </c>
      <c r="D241" s="27">
        <f t="shared" si="49"/>
        <v>554252</v>
      </c>
      <c r="E241" s="27">
        <f t="shared" si="49"/>
        <v>753753</v>
      </c>
      <c r="F241" s="27">
        <f t="shared" si="49"/>
        <v>765672</v>
      </c>
      <c r="G241" s="27">
        <f t="shared" si="49"/>
        <v>756267</v>
      </c>
      <c r="H241" s="27">
        <f t="shared" si="49"/>
        <v>651006</v>
      </c>
      <c r="I241" s="27">
        <f t="shared" si="49"/>
        <v>778369</v>
      </c>
      <c r="J241" s="27">
        <f t="shared" si="49"/>
        <v>785786</v>
      </c>
    </row>
    <row r="242" spans="2:10" s="12" customFormat="1" x14ac:dyDescent="0.25">
      <c r="B242" s="13" t="s">
        <v>12</v>
      </c>
      <c r="C242" s="13" t="s">
        <v>35</v>
      </c>
      <c r="D242" s="27">
        <f t="shared" si="49"/>
        <v>537872</v>
      </c>
      <c r="E242" s="27">
        <f t="shared" si="49"/>
        <v>627748</v>
      </c>
      <c r="F242" s="27">
        <f t="shared" si="49"/>
        <v>575761</v>
      </c>
      <c r="G242" s="27">
        <f t="shared" si="49"/>
        <v>668911</v>
      </c>
      <c r="H242" s="27">
        <f t="shared" si="49"/>
        <v>639499</v>
      </c>
      <c r="I242" s="27">
        <f t="shared" si="49"/>
        <v>794333</v>
      </c>
      <c r="J242" s="27">
        <f t="shared" si="49"/>
        <v>801935</v>
      </c>
    </row>
    <row r="243" spans="2:10" s="12" customFormat="1" x14ac:dyDescent="0.25">
      <c r="B243" s="13" t="s">
        <v>13</v>
      </c>
      <c r="C243" s="13" t="s">
        <v>35</v>
      </c>
      <c r="D243" s="27">
        <f t="shared" si="49"/>
        <v>164814</v>
      </c>
      <c r="E243" s="27">
        <f t="shared" si="49"/>
        <v>390727</v>
      </c>
      <c r="F243" s="27">
        <f t="shared" si="49"/>
        <v>508304</v>
      </c>
      <c r="G243" s="27">
        <f t="shared" si="49"/>
        <v>375276</v>
      </c>
      <c r="H243" s="27">
        <f t="shared" si="49"/>
        <v>353552</v>
      </c>
      <c r="I243" s="27">
        <f t="shared" si="49"/>
        <v>440374</v>
      </c>
      <c r="J243" s="27">
        <f t="shared" si="49"/>
        <v>526386</v>
      </c>
    </row>
    <row r="244" spans="2:10" s="12" customFormat="1" x14ac:dyDescent="0.25">
      <c r="B244" s="15" t="s">
        <v>14</v>
      </c>
      <c r="C244" s="13" t="s">
        <v>35</v>
      </c>
      <c r="D244" s="17">
        <f t="shared" ref="D244:I244" si="50">SUM(D239:D243)</f>
        <v>2428756</v>
      </c>
      <c r="E244" s="17">
        <f t="shared" si="50"/>
        <v>3169392</v>
      </c>
      <c r="F244" s="17">
        <f t="shared" si="50"/>
        <v>3413683</v>
      </c>
      <c r="G244" s="17">
        <f t="shared" si="50"/>
        <v>3511085</v>
      </c>
      <c r="H244" s="17">
        <f t="shared" si="50"/>
        <v>3163291</v>
      </c>
      <c r="I244" s="17">
        <f t="shared" si="50"/>
        <v>3652116</v>
      </c>
      <c r="J244" s="17">
        <f t="shared" ref="J244" si="51">SUM(J239:J243)</f>
        <v>3629477</v>
      </c>
    </row>
    <row r="245" spans="2:10" s="12" customFormat="1" x14ac:dyDescent="0.25">
      <c r="B245" s="15" t="s">
        <v>15</v>
      </c>
      <c r="C245" s="13" t="s">
        <v>35</v>
      </c>
      <c r="D245" s="27"/>
      <c r="E245" s="27"/>
      <c r="F245" s="27"/>
      <c r="G245" s="27"/>
      <c r="H245" s="27"/>
      <c r="I245" s="27"/>
      <c r="J245" s="27"/>
    </row>
    <row r="246" spans="2:10" s="12" customFormat="1" x14ac:dyDescent="0.25">
      <c r="B246" s="13" t="s">
        <v>16</v>
      </c>
      <c r="C246" s="13" t="s">
        <v>35</v>
      </c>
      <c r="D246" s="27">
        <f t="shared" ref="D246:J250" si="52">D136+D158-D180-D202+D224</f>
        <v>795449</v>
      </c>
      <c r="E246" s="27">
        <f t="shared" si="52"/>
        <v>1066374</v>
      </c>
      <c r="F246" s="27">
        <f t="shared" si="52"/>
        <v>1055513</v>
      </c>
      <c r="G246" s="27">
        <f t="shared" si="52"/>
        <v>1022248</v>
      </c>
      <c r="H246" s="27">
        <f t="shared" si="52"/>
        <v>1009707</v>
      </c>
      <c r="I246" s="27">
        <f t="shared" si="52"/>
        <v>678232</v>
      </c>
      <c r="J246" s="27">
        <f t="shared" si="52"/>
        <v>595425</v>
      </c>
    </row>
    <row r="247" spans="2:10" s="12" customFormat="1" x14ac:dyDescent="0.25">
      <c r="B247" s="13" t="s">
        <v>17</v>
      </c>
      <c r="C247" s="13" t="s">
        <v>35</v>
      </c>
      <c r="D247" s="27">
        <f t="shared" si="52"/>
        <v>476230</v>
      </c>
      <c r="E247" s="27">
        <f t="shared" si="52"/>
        <v>588270</v>
      </c>
      <c r="F247" s="27">
        <f t="shared" si="52"/>
        <v>827614</v>
      </c>
      <c r="G247" s="27">
        <f t="shared" si="52"/>
        <v>600702</v>
      </c>
      <c r="H247" s="27">
        <f t="shared" si="52"/>
        <v>585184</v>
      </c>
      <c r="I247" s="27">
        <f t="shared" si="52"/>
        <v>381663</v>
      </c>
      <c r="J247" s="27">
        <f t="shared" si="52"/>
        <v>423606</v>
      </c>
    </row>
    <row r="248" spans="2:10" s="12" customFormat="1" x14ac:dyDescent="0.25">
      <c r="B248" s="13" t="s">
        <v>18</v>
      </c>
      <c r="C248" s="13" t="s">
        <v>35</v>
      </c>
      <c r="D248" s="27">
        <f t="shared" si="52"/>
        <v>510952</v>
      </c>
      <c r="E248" s="27">
        <f t="shared" si="52"/>
        <v>843063</v>
      </c>
      <c r="F248" s="27">
        <f t="shared" si="52"/>
        <v>856907</v>
      </c>
      <c r="G248" s="27">
        <f t="shared" si="52"/>
        <v>752209</v>
      </c>
      <c r="H248" s="27">
        <f t="shared" si="52"/>
        <v>722490</v>
      </c>
      <c r="I248" s="27">
        <f t="shared" si="52"/>
        <v>435267</v>
      </c>
      <c r="J248" s="27">
        <f t="shared" si="52"/>
        <v>448955</v>
      </c>
    </row>
    <row r="249" spans="2:10" s="12" customFormat="1" x14ac:dyDescent="0.25">
      <c r="B249" s="13" t="s">
        <v>19</v>
      </c>
      <c r="C249" s="13" t="s">
        <v>35</v>
      </c>
      <c r="D249" s="27">
        <f t="shared" si="52"/>
        <v>124966.5</v>
      </c>
      <c r="E249" s="27">
        <f t="shared" si="52"/>
        <v>347429.5</v>
      </c>
      <c r="F249" s="27">
        <f t="shared" si="52"/>
        <v>528072</v>
      </c>
      <c r="G249" s="27">
        <f t="shared" si="52"/>
        <v>424526</v>
      </c>
      <c r="H249" s="27">
        <f t="shared" si="52"/>
        <v>558875</v>
      </c>
      <c r="I249" s="27">
        <f t="shared" si="52"/>
        <v>669244</v>
      </c>
      <c r="J249" s="27">
        <f t="shared" si="52"/>
        <v>527483</v>
      </c>
    </row>
    <row r="250" spans="2:10" s="12" customFormat="1" x14ac:dyDescent="0.25">
      <c r="B250" s="13" t="s">
        <v>20</v>
      </c>
      <c r="C250" s="13" t="s">
        <v>35</v>
      </c>
      <c r="D250" s="27">
        <f t="shared" si="52"/>
        <v>147121</v>
      </c>
      <c r="E250" s="27">
        <f t="shared" si="52"/>
        <v>398768</v>
      </c>
      <c r="F250" s="27">
        <f t="shared" si="52"/>
        <v>473358</v>
      </c>
      <c r="G250" s="27">
        <f t="shared" si="52"/>
        <v>308701</v>
      </c>
      <c r="H250" s="27">
        <f t="shared" si="52"/>
        <v>374162</v>
      </c>
      <c r="I250" s="27">
        <f t="shared" si="52"/>
        <v>331806</v>
      </c>
      <c r="J250" s="27">
        <f t="shared" si="52"/>
        <v>320393</v>
      </c>
    </row>
    <row r="251" spans="2:10" s="12" customFormat="1" x14ac:dyDescent="0.25">
      <c r="B251" s="15" t="s">
        <v>21</v>
      </c>
      <c r="C251" s="13" t="s">
        <v>35</v>
      </c>
      <c r="D251" s="17">
        <f t="shared" ref="D251:I251" si="53">SUM(D246:D250)</f>
        <v>2054718.5</v>
      </c>
      <c r="E251" s="17">
        <f t="shared" si="53"/>
        <v>3243904.5</v>
      </c>
      <c r="F251" s="17">
        <f t="shared" si="53"/>
        <v>3741464</v>
      </c>
      <c r="G251" s="17">
        <f t="shared" si="53"/>
        <v>3108386</v>
      </c>
      <c r="H251" s="17">
        <f t="shared" si="53"/>
        <v>3250418</v>
      </c>
      <c r="I251" s="17">
        <f t="shared" si="53"/>
        <v>2496212</v>
      </c>
      <c r="J251" s="17">
        <f t="shared" ref="J251" si="54">SUM(J246:J250)</f>
        <v>2315862</v>
      </c>
    </row>
    <row r="252" spans="2:10" s="12" customFormat="1" x14ac:dyDescent="0.25">
      <c r="B252" s="15" t="s">
        <v>22</v>
      </c>
      <c r="C252" s="13" t="s">
        <v>35</v>
      </c>
      <c r="D252" s="27"/>
      <c r="E252" s="27"/>
      <c r="F252" s="27"/>
      <c r="G252" s="27"/>
      <c r="H252" s="27"/>
      <c r="I252" s="27"/>
      <c r="J252" s="27"/>
    </row>
    <row r="253" spans="2:10" s="12" customFormat="1" x14ac:dyDescent="0.25">
      <c r="B253" s="13" t="s">
        <v>23</v>
      </c>
      <c r="C253" s="13" t="s">
        <v>35</v>
      </c>
      <c r="D253" s="27">
        <f t="shared" ref="D253:J256" si="55">D143+D165-D187-D209+D231</f>
        <v>72728</v>
      </c>
      <c r="E253" s="27">
        <f t="shared" si="55"/>
        <v>63494</v>
      </c>
      <c r="F253" s="27">
        <f t="shared" si="55"/>
        <v>115297</v>
      </c>
      <c r="G253" s="27">
        <f t="shared" si="55"/>
        <v>179628</v>
      </c>
      <c r="H253" s="27">
        <f t="shared" si="55"/>
        <v>164351</v>
      </c>
      <c r="I253" s="27">
        <f t="shared" si="55"/>
        <v>44866</v>
      </c>
      <c r="J253" s="27">
        <f t="shared" si="55"/>
        <v>53389</v>
      </c>
    </row>
    <row r="254" spans="2:10" s="12" customFormat="1" x14ac:dyDescent="0.25">
      <c r="B254" s="13" t="s">
        <v>24</v>
      </c>
      <c r="C254" s="13" t="s">
        <v>35</v>
      </c>
      <c r="D254" s="27">
        <f t="shared" si="55"/>
        <v>172600</v>
      </c>
      <c r="E254" s="27">
        <f t="shared" si="55"/>
        <v>176819</v>
      </c>
      <c r="F254" s="27">
        <f t="shared" si="55"/>
        <v>316762</v>
      </c>
      <c r="G254" s="27">
        <f t="shared" si="55"/>
        <v>247480</v>
      </c>
      <c r="H254" s="27">
        <f t="shared" si="55"/>
        <v>110300</v>
      </c>
      <c r="I254" s="27">
        <f t="shared" si="55"/>
        <v>8540</v>
      </c>
      <c r="J254" s="27">
        <f t="shared" si="55"/>
        <v>1298</v>
      </c>
    </row>
    <row r="255" spans="2:10" s="12" customFormat="1" x14ac:dyDescent="0.25">
      <c r="B255" s="13" t="s">
        <v>25</v>
      </c>
      <c r="C255" s="13" t="s">
        <v>35</v>
      </c>
      <c r="D255" s="27">
        <f t="shared" si="55"/>
        <v>318076</v>
      </c>
      <c r="E255" s="27">
        <f t="shared" si="55"/>
        <v>364281</v>
      </c>
      <c r="F255" s="27">
        <f t="shared" si="55"/>
        <v>324333</v>
      </c>
      <c r="G255" s="27">
        <f t="shared" si="55"/>
        <v>400973</v>
      </c>
      <c r="H255" s="27">
        <f t="shared" si="55"/>
        <v>403642</v>
      </c>
      <c r="I255" s="27">
        <f t="shared" si="55"/>
        <v>85948</v>
      </c>
      <c r="J255" s="27">
        <f t="shared" si="55"/>
        <v>122422</v>
      </c>
    </row>
    <row r="256" spans="2:10" s="12" customFormat="1" x14ac:dyDescent="0.25">
      <c r="B256" s="13" t="s">
        <v>26</v>
      </c>
      <c r="C256" s="13" t="s">
        <v>35</v>
      </c>
      <c r="D256" s="27">
        <f>D146+D168-D190-D212+D234</f>
        <v>220702</v>
      </c>
      <c r="E256" s="27">
        <f t="shared" si="55"/>
        <v>509470</v>
      </c>
      <c r="F256" s="27">
        <f t="shared" si="55"/>
        <v>588677</v>
      </c>
      <c r="G256" s="27">
        <f t="shared" si="55"/>
        <v>615098</v>
      </c>
      <c r="H256" s="27">
        <f t="shared" si="55"/>
        <v>695551</v>
      </c>
      <c r="I256" s="27">
        <f t="shared" si="55"/>
        <v>349550</v>
      </c>
      <c r="J256" s="27">
        <f t="shared" si="55"/>
        <v>303762</v>
      </c>
    </row>
    <row r="257" spans="2:10" s="12" customFormat="1" x14ac:dyDescent="0.25">
      <c r="B257" s="15" t="s">
        <v>27</v>
      </c>
      <c r="C257" s="13" t="s">
        <v>35</v>
      </c>
      <c r="D257" s="17">
        <f t="shared" ref="D257:I257" si="56">SUM(D253:D256)</f>
        <v>784106</v>
      </c>
      <c r="E257" s="17">
        <f t="shared" si="56"/>
        <v>1114064</v>
      </c>
      <c r="F257" s="17">
        <f t="shared" si="56"/>
        <v>1345069</v>
      </c>
      <c r="G257" s="17">
        <f t="shared" si="56"/>
        <v>1443179</v>
      </c>
      <c r="H257" s="17">
        <f t="shared" si="56"/>
        <v>1373844</v>
      </c>
      <c r="I257" s="17">
        <f t="shared" si="56"/>
        <v>488904</v>
      </c>
      <c r="J257" s="17">
        <f t="shared" ref="J257" si="57">SUM(J253:J256)</f>
        <v>480871</v>
      </c>
    </row>
    <row r="258" spans="2:10" s="12" customFormat="1" x14ac:dyDescent="0.25">
      <c r="B258" s="15" t="s">
        <v>28</v>
      </c>
      <c r="C258" s="13" t="s">
        <v>35</v>
      </c>
      <c r="D258" s="17">
        <f t="shared" ref="D258:J258" si="58">D244+D251+D257</f>
        <v>5267580.5</v>
      </c>
      <c r="E258" s="17">
        <f t="shared" si="58"/>
        <v>7527360.5</v>
      </c>
      <c r="F258" s="17">
        <f t="shared" si="58"/>
        <v>8500216</v>
      </c>
      <c r="G258" s="17">
        <f t="shared" si="58"/>
        <v>8062650</v>
      </c>
      <c r="H258" s="17">
        <f t="shared" si="58"/>
        <v>7787553</v>
      </c>
      <c r="I258" s="17">
        <f t="shared" si="58"/>
        <v>6637232</v>
      </c>
      <c r="J258" s="17">
        <f t="shared" si="58"/>
        <v>6426210</v>
      </c>
    </row>
    <row r="259" spans="2:10" s="12" customFormat="1" x14ac:dyDescent="0.25">
      <c r="B259" s="15"/>
      <c r="C259" s="13"/>
      <c r="D259" s="27"/>
      <c r="E259" s="27"/>
      <c r="F259" s="27"/>
      <c r="G259" s="27"/>
      <c r="H259" s="27"/>
      <c r="I259" s="27"/>
      <c r="J259" s="27"/>
    </row>
    <row r="260" spans="2:10" s="12" customFormat="1" x14ac:dyDescent="0.25">
      <c r="B260" s="36" t="s">
        <v>46</v>
      </c>
      <c r="C260" s="37"/>
      <c r="D260" s="38"/>
      <c r="E260" s="38"/>
      <c r="F260" s="38"/>
      <c r="G260" s="38"/>
      <c r="H260" s="38"/>
      <c r="I260" s="38"/>
      <c r="J260" s="38"/>
    </row>
    <row r="261" spans="2:10" s="12" customFormat="1" x14ac:dyDescent="0.25">
      <c r="B261" s="13" t="s">
        <v>8</v>
      </c>
      <c r="C261" s="13" t="s">
        <v>35</v>
      </c>
      <c r="D261" s="14">
        <v>20170</v>
      </c>
      <c r="E261" s="27">
        <f t="shared" ref="E261:J265" si="59">D283</f>
        <v>7359</v>
      </c>
      <c r="F261" s="27">
        <f t="shared" si="59"/>
        <v>20216</v>
      </c>
      <c r="G261" s="27">
        <f t="shared" si="59"/>
        <v>20276</v>
      </c>
      <c r="H261" s="27">
        <f t="shared" si="59"/>
        <v>20371</v>
      </c>
      <c r="I261" s="27">
        <f t="shared" si="59"/>
        <v>23734</v>
      </c>
      <c r="J261" s="27">
        <f t="shared" si="59"/>
        <v>22733</v>
      </c>
    </row>
    <row r="262" spans="2:10" s="12" customFormat="1" x14ac:dyDescent="0.25">
      <c r="B262" s="13" t="s">
        <v>10</v>
      </c>
      <c r="C262" s="13" t="s">
        <v>35</v>
      </c>
      <c r="D262" s="14">
        <v>11594</v>
      </c>
      <c r="E262" s="27">
        <f t="shared" si="59"/>
        <v>0</v>
      </c>
      <c r="F262" s="27">
        <f t="shared" si="59"/>
        <v>13136</v>
      </c>
      <c r="G262" s="27">
        <f t="shared" si="59"/>
        <v>13615</v>
      </c>
      <c r="H262" s="27">
        <f t="shared" si="59"/>
        <v>13909</v>
      </c>
      <c r="I262" s="27">
        <f t="shared" si="59"/>
        <v>19735</v>
      </c>
      <c r="J262" s="27">
        <f t="shared" si="59"/>
        <v>7008</v>
      </c>
    </row>
    <row r="263" spans="2:10" s="12" customFormat="1" x14ac:dyDescent="0.25">
      <c r="B263" s="13" t="s">
        <v>11</v>
      </c>
      <c r="C263" s="13" t="s">
        <v>35</v>
      </c>
      <c r="D263" s="14">
        <v>12506</v>
      </c>
      <c r="E263" s="27">
        <f t="shared" si="59"/>
        <v>11110</v>
      </c>
      <c r="F263" s="27">
        <f t="shared" si="59"/>
        <v>14082</v>
      </c>
      <c r="G263" s="27">
        <f t="shared" si="59"/>
        <v>14071</v>
      </c>
      <c r="H263" s="27">
        <f t="shared" si="59"/>
        <v>13397</v>
      </c>
      <c r="I263" s="27">
        <f t="shared" si="59"/>
        <v>18564</v>
      </c>
      <c r="J263" s="27">
        <f t="shared" si="59"/>
        <v>14667.95</v>
      </c>
    </row>
    <row r="264" spans="2:10" s="12" customFormat="1" x14ac:dyDescent="0.25">
      <c r="B264" s="13" t="s">
        <v>12</v>
      </c>
      <c r="C264" s="13" t="s">
        <v>35</v>
      </c>
      <c r="D264" s="14">
        <v>13184</v>
      </c>
      <c r="E264" s="27">
        <f t="shared" si="59"/>
        <v>11772</v>
      </c>
      <c r="F264" s="27">
        <f t="shared" si="59"/>
        <v>13929</v>
      </c>
      <c r="G264" s="27">
        <f t="shared" si="59"/>
        <v>13998</v>
      </c>
      <c r="H264" s="27">
        <f t="shared" si="59"/>
        <v>13283</v>
      </c>
      <c r="I264" s="27">
        <f t="shared" si="59"/>
        <v>15059</v>
      </c>
      <c r="J264" s="27">
        <f t="shared" si="59"/>
        <v>13062.01</v>
      </c>
    </row>
    <row r="265" spans="2:10" s="12" customFormat="1" x14ac:dyDescent="0.25">
      <c r="B265" s="13" t="s">
        <v>13</v>
      </c>
      <c r="C265" s="13" t="s">
        <v>35</v>
      </c>
      <c r="D265" s="14">
        <v>0</v>
      </c>
      <c r="E265" s="27">
        <v>0</v>
      </c>
      <c r="F265" s="27">
        <f>E287</f>
        <v>7391</v>
      </c>
      <c r="G265" s="27">
        <f t="shared" si="59"/>
        <v>10684</v>
      </c>
      <c r="H265" s="27">
        <f t="shared" si="59"/>
        <v>10411</v>
      </c>
      <c r="I265" s="27">
        <f t="shared" si="59"/>
        <v>11310</v>
      </c>
      <c r="J265" s="27">
        <f t="shared" si="59"/>
        <v>6642</v>
      </c>
    </row>
    <row r="266" spans="2:10" s="12" customFormat="1" x14ac:dyDescent="0.25">
      <c r="B266" s="15" t="s">
        <v>14</v>
      </c>
      <c r="C266" s="13" t="s">
        <v>35</v>
      </c>
      <c r="D266" s="17">
        <f t="shared" ref="D266:J266" si="60">SUM(D261:D265)</f>
        <v>57454</v>
      </c>
      <c r="E266" s="17">
        <f t="shared" si="60"/>
        <v>30241</v>
      </c>
      <c r="F266" s="17">
        <f t="shared" si="60"/>
        <v>68754</v>
      </c>
      <c r="G266" s="17">
        <f t="shared" si="60"/>
        <v>72644</v>
      </c>
      <c r="H266" s="17">
        <f t="shared" si="60"/>
        <v>71371</v>
      </c>
      <c r="I266" s="17">
        <f t="shared" si="60"/>
        <v>88402</v>
      </c>
      <c r="J266" s="17">
        <f t="shared" si="60"/>
        <v>64112.959999999999</v>
      </c>
    </row>
    <row r="267" spans="2:10" s="12" customFormat="1" x14ac:dyDescent="0.25">
      <c r="B267" s="15" t="s">
        <v>15</v>
      </c>
      <c r="C267" s="13" t="s">
        <v>35</v>
      </c>
      <c r="D267" s="27"/>
      <c r="E267" s="27"/>
      <c r="F267" s="27"/>
      <c r="G267" s="27"/>
      <c r="H267" s="27"/>
      <c r="I267" s="27"/>
      <c r="J267" s="27"/>
    </row>
    <row r="268" spans="2:10" s="12" customFormat="1" x14ac:dyDescent="0.25">
      <c r="B268" s="13" t="s">
        <v>16</v>
      </c>
      <c r="C268" s="13" t="s">
        <v>35</v>
      </c>
      <c r="D268" s="14">
        <v>19831</v>
      </c>
      <c r="E268" s="27">
        <f t="shared" ref="E268:J272" si="61">D290</f>
        <v>0</v>
      </c>
      <c r="F268" s="27">
        <f t="shared" si="61"/>
        <v>18124</v>
      </c>
      <c r="G268" s="27">
        <f t="shared" si="61"/>
        <v>24538</v>
      </c>
      <c r="H268" s="27">
        <f t="shared" si="61"/>
        <v>23602</v>
      </c>
      <c r="I268" s="27">
        <f t="shared" si="61"/>
        <v>26358</v>
      </c>
      <c r="J268" s="27">
        <f t="shared" si="61"/>
        <v>289</v>
      </c>
    </row>
    <row r="269" spans="2:10" s="12" customFormat="1" x14ac:dyDescent="0.25">
      <c r="B269" s="13" t="s">
        <v>17</v>
      </c>
      <c r="C269" s="13" t="s">
        <v>35</v>
      </c>
      <c r="D269" s="14">
        <v>20055</v>
      </c>
      <c r="E269" s="27">
        <f t="shared" si="61"/>
        <v>0</v>
      </c>
      <c r="F269" s="27">
        <f t="shared" si="61"/>
        <v>465</v>
      </c>
      <c r="G269" s="27">
        <f t="shared" si="61"/>
        <v>18670</v>
      </c>
      <c r="H269" s="27">
        <f t="shared" si="61"/>
        <v>21272</v>
      </c>
      <c r="I269" s="27">
        <f t="shared" si="61"/>
        <v>24154</v>
      </c>
      <c r="J269" s="27">
        <f t="shared" si="61"/>
        <v>1617</v>
      </c>
    </row>
    <row r="270" spans="2:10" s="12" customFormat="1" x14ac:dyDescent="0.25">
      <c r="B270" s="13" t="s">
        <v>18</v>
      </c>
      <c r="C270" s="13" t="s">
        <v>35</v>
      </c>
      <c r="D270" s="14">
        <v>17079</v>
      </c>
      <c r="E270" s="27">
        <f t="shared" si="61"/>
        <v>0</v>
      </c>
      <c r="F270" s="27">
        <f t="shared" si="61"/>
        <v>12680</v>
      </c>
      <c r="G270" s="27">
        <f t="shared" si="61"/>
        <v>20369</v>
      </c>
      <c r="H270" s="27">
        <f t="shared" si="61"/>
        <v>15556</v>
      </c>
      <c r="I270" s="27">
        <f t="shared" si="61"/>
        <v>22340</v>
      </c>
      <c r="J270" s="27">
        <f t="shared" si="61"/>
        <v>0</v>
      </c>
    </row>
    <row r="271" spans="2:10" s="12" customFormat="1" x14ac:dyDescent="0.25">
      <c r="B271" s="13" t="s">
        <v>19</v>
      </c>
      <c r="C271" s="13" t="s">
        <v>35</v>
      </c>
      <c r="D271" s="14">
        <v>0</v>
      </c>
      <c r="E271" s="27">
        <f t="shared" si="61"/>
        <v>0</v>
      </c>
      <c r="F271" s="27">
        <f t="shared" si="61"/>
        <v>0</v>
      </c>
      <c r="G271" s="27">
        <f t="shared" si="61"/>
        <v>12157</v>
      </c>
      <c r="H271" s="27">
        <f t="shared" si="61"/>
        <v>13582</v>
      </c>
      <c r="I271" s="27">
        <f t="shared" si="61"/>
        <v>12609</v>
      </c>
      <c r="J271" s="27">
        <f t="shared" si="61"/>
        <v>11525.56</v>
      </c>
    </row>
    <row r="272" spans="2:10" s="12" customFormat="1" x14ac:dyDescent="0.25">
      <c r="B272" s="13" t="s">
        <v>20</v>
      </c>
      <c r="C272" s="13" t="s">
        <v>35</v>
      </c>
      <c r="D272" s="14">
        <v>0</v>
      </c>
      <c r="E272" s="27">
        <f t="shared" si="61"/>
        <v>0</v>
      </c>
      <c r="F272" s="27">
        <f t="shared" si="61"/>
        <v>0</v>
      </c>
      <c r="G272" s="27">
        <f t="shared" si="61"/>
        <v>15469</v>
      </c>
      <c r="H272" s="27">
        <f t="shared" si="61"/>
        <v>12293</v>
      </c>
      <c r="I272" s="27">
        <f t="shared" si="61"/>
        <v>11952</v>
      </c>
      <c r="J272" s="27">
        <f t="shared" si="61"/>
        <v>0</v>
      </c>
    </row>
    <row r="273" spans="2:10" s="12" customFormat="1" x14ac:dyDescent="0.25">
      <c r="B273" s="15" t="s">
        <v>21</v>
      </c>
      <c r="C273" s="13" t="s">
        <v>35</v>
      </c>
      <c r="D273" s="17">
        <f t="shared" ref="D273:J273" si="62">SUM(D268:D272)</f>
        <v>56965</v>
      </c>
      <c r="E273" s="17">
        <f t="shared" si="62"/>
        <v>0</v>
      </c>
      <c r="F273" s="17">
        <f t="shared" si="62"/>
        <v>31269</v>
      </c>
      <c r="G273" s="17">
        <f t="shared" si="62"/>
        <v>91203</v>
      </c>
      <c r="H273" s="17">
        <f t="shared" si="62"/>
        <v>86305</v>
      </c>
      <c r="I273" s="17">
        <f t="shared" si="62"/>
        <v>97413</v>
      </c>
      <c r="J273" s="17">
        <f t="shared" si="62"/>
        <v>13431.56</v>
      </c>
    </row>
    <row r="274" spans="2:10" s="12" customFormat="1" x14ac:dyDescent="0.25">
      <c r="B274" s="15" t="s">
        <v>22</v>
      </c>
      <c r="C274" s="13" t="s">
        <v>35</v>
      </c>
      <c r="D274" s="27"/>
      <c r="E274" s="27"/>
      <c r="F274" s="27"/>
      <c r="G274" s="27"/>
      <c r="H274" s="27"/>
      <c r="I274" s="27"/>
      <c r="J274" s="27"/>
    </row>
    <row r="275" spans="2:10" s="12" customFormat="1" x14ac:dyDescent="0.25">
      <c r="B275" s="13" t="s">
        <v>23</v>
      </c>
      <c r="C275" s="13" t="s">
        <v>35</v>
      </c>
      <c r="D275" s="27">
        <v>0</v>
      </c>
      <c r="E275" s="27">
        <f t="shared" ref="E275:J278" si="63">D297</f>
        <v>190</v>
      </c>
      <c r="F275" s="27">
        <f t="shared" si="63"/>
        <v>0</v>
      </c>
      <c r="G275" s="27">
        <f t="shared" si="63"/>
        <v>821</v>
      </c>
      <c r="H275" s="27">
        <f t="shared" si="63"/>
        <v>0</v>
      </c>
      <c r="I275" s="27">
        <f t="shared" si="63"/>
        <v>511</v>
      </c>
      <c r="J275" s="27">
        <f t="shared" si="63"/>
        <v>0</v>
      </c>
    </row>
    <row r="276" spans="2:10" s="12" customFormat="1" x14ac:dyDescent="0.25">
      <c r="B276" s="13" t="s">
        <v>24</v>
      </c>
      <c r="C276" s="13" t="s">
        <v>35</v>
      </c>
      <c r="D276" s="27">
        <v>0</v>
      </c>
      <c r="E276" s="27">
        <f t="shared" si="63"/>
        <v>0</v>
      </c>
      <c r="F276" s="27">
        <f t="shared" si="63"/>
        <v>0</v>
      </c>
      <c r="G276" s="27">
        <f t="shared" si="63"/>
        <v>0</v>
      </c>
      <c r="H276" s="27">
        <f t="shared" si="63"/>
        <v>10159</v>
      </c>
      <c r="I276" s="27">
        <f t="shared" si="63"/>
        <v>0</v>
      </c>
      <c r="J276" s="27">
        <f t="shared" si="63"/>
        <v>0</v>
      </c>
    </row>
    <row r="277" spans="2:10" s="12" customFormat="1" x14ac:dyDescent="0.25">
      <c r="B277" s="13" t="s">
        <v>25</v>
      </c>
      <c r="C277" s="13" t="s">
        <v>35</v>
      </c>
      <c r="D277" s="27">
        <v>0</v>
      </c>
      <c r="E277" s="27">
        <f t="shared" si="63"/>
        <v>0</v>
      </c>
      <c r="F277" s="27">
        <f t="shared" si="63"/>
        <v>0</v>
      </c>
      <c r="G277" s="27">
        <f t="shared" si="63"/>
        <v>0</v>
      </c>
      <c r="H277" s="27">
        <f t="shared" si="63"/>
        <v>9544</v>
      </c>
      <c r="I277" s="27">
        <f t="shared" si="63"/>
        <v>9103</v>
      </c>
      <c r="J277" s="27">
        <f t="shared" si="63"/>
        <v>0</v>
      </c>
    </row>
    <row r="278" spans="2:10" s="12" customFormat="1" x14ac:dyDescent="0.25">
      <c r="B278" s="13" t="s">
        <v>26</v>
      </c>
      <c r="C278" s="13" t="s">
        <v>35</v>
      </c>
      <c r="D278" s="27">
        <v>0</v>
      </c>
      <c r="E278" s="27">
        <f t="shared" si="63"/>
        <v>0</v>
      </c>
      <c r="F278" s="27">
        <f t="shared" si="63"/>
        <v>0</v>
      </c>
      <c r="G278" s="27">
        <f t="shared" si="63"/>
        <v>15955</v>
      </c>
      <c r="H278" s="27">
        <f t="shared" si="63"/>
        <v>702</v>
      </c>
      <c r="I278" s="27">
        <f t="shared" si="63"/>
        <v>0</v>
      </c>
      <c r="J278" s="27">
        <f t="shared" si="63"/>
        <v>0</v>
      </c>
    </row>
    <row r="279" spans="2:10" s="12" customFormat="1" x14ac:dyDescent="0.25">
      <c r="B279" s="15" t="s">
        <v>27</v>
      </c>
      <c r="C279" s="13" t="s">
        <v>35</v>
      </c>
      <c r="D279" s="17">
        <f t="shared" ref="D279:J279" si="64">SUM(D275:D278)</f>
        <v>0</v>
      </c>
      <c r="E279" s="17">
        <f t="shared" si="64"/>
        <v>190</v>
      </c>
      <c r="F279" s="17">
        <f t="shared" si="64"/>
        <v>0</v>
      </c>
      <c r="G279" s="17">
        <f t="shared" si="64"/>
        <v>16776</v>
      </c>
      <c r="H279" s="17">
        <f t="shared" si="64"/>
        <v>20405</v>
      </c>
      <c r="I279" s="17">
        <f t="shared" si="64"/>
        <v>9614</v>
      </c>
      <c r="J279" s="17">
        <f t="shared" si="64"/>
        <v>0</v>
      </c>
    </row>
    <row r="280" spans="2:10" s="12" customFormat="1" x14ac:dyDescent="0.25">
      <c r="B280" s="15" t="s">
        <v>28</v>
      </c>
      <c r="C280" s="13" t="s">
        <v>35</v>
      </c>
      <c r="D280" s="17">
        <f t="shared" ref="D280:J280" si="65">D266+D273+D279</f>
        <v>114419</v>
      </c>
      <c r="E280" s="17">
        <f t="shared" si="65"/>
        <v>30431</v>
      </c>
      <c r="F280" s="17">
        <f t="shared" si="65"/>
        <v>100023</v>
      </c>
      <c r="G280" s="17">
        <f t="shared" si="65"/>
        <v>180623</v>
      </c>
      <c r="H280" s="17">
        <f t="shared" si="65"/>
        <v>178081</v>
      </c>
      <c r="I280" s="17">
        <f t="shared" si="65"/>
        <v>195429</v>
      </c>
      <c r="J280" s="17">
        <f t="shared" si="65"/>
        <v>77544.52</v>
      </c>
    </row>
    <row r="281" spans="2:10" s="12" customFormat="1" x14ac:dyDescent="0.25">
      <c r="B281" s="15"/>
      <c r="C281" s="13"/>
      <c r="D281" s="27"/>
      <c r="E281" s="27"/>
      <c r="F281" s="27"/>
      <c r="G281" s="27"/>
      <c r="H281" s="27"/>
      <c r="I281" s="27"/>
      <c r="J281" s="27"/>
    </row>
    <row r="282" spans="2:10" s="12" customFormat="1" x14ac:dyDescent="0.25">
      <c r="B282" s="36" t="s">
        <v>47</v>
      </c>
      <c r="C282" s="37"/>
      <c r="D282" s="38"/>
      <c r="E282" s="38"/>
      <c r="F282" s="38"/>
      <c r="G282" s="38"/>
      <c r="H282" s="38"/>
      <c r="I282" s="38"/>
      <c r="J282" s="38"/>
    </row>
    <row r="283" spans="2:10" s="12" customFormat="1" x14ac:dyDescent="0.25">
      <c r="B283" s="13" t="s">
        <v>8</v>
      </c>
      <c r="C283" s="13" t="s">
        <v>35</v>
      </c>
      <c r="D283" s="14">
        <v>7359</v>
      </c>
      <c r="E283" s="14">
        <v>20216</v>
      </c>
      <c r="F283" s="14">
        <v>20276</v>
      </c>
      <c r="G283" s="14">
        <v>20371</v>
      </c>
      <c r="H283" s="14">
        <v>23734</v>
      </c>
      <c r="I283" s="14">
        <v>22733</v>
      </c>
      <c r="J283" s="14">
        <v>17699</v>
      </c>
    </row>
    <row r="284" spans="2:10" s="12" customFormat="1" x14ac:dyDescent="0.25">
      <c r="B284" s="13" t="s">
        <v>10</v>
      </c>
      <c r="C284" s="13" t="s">
        <v>35</v>
      </c>
      <c r="D284" s="14">
        <v>0</v>
      </c>
      <c r="E284" s="14">
        <v>13136</v>
      </c>
      <c r="F284" s="14">
        <v>13615</v>
      </c>
      <c r="G284" s="14">
        <v>13909</v>
      </c>
      <c r="H284" s="14">
        <v>19735</v>
      </c>
      <c r="I284" s="14">
        <v>7008</v>
      </c>
      <c r="J284" s="14">
        <v>6976</v>
      </c>
    </row>
    <row r="285" spans="2:10" s="12" customFormat="1" x14ac:dyDescent="0.25">
      <c r="B285" s="13" t="s">
        <v>11</v>
      </c>
      <c r="C285" s="13" t="s">
        <v>35</v>
      </c>
      <c r="D285" s="14">
        <v>11110</v>
      </c>
      <c r="E285" s="14">
        <v>14082</v>
      </c>
      <c r="F285" s="14">
        <v>14071</v>
      </c>
      <c r="G285" s="14">
        <v>13397</v>
      </c>
      <c r="H285" s="14">
        <v>18564</v>
      </c>
      <c r="I285" s="14">
        <v>14667.95</v>
      </c>
      <c r="J285" s="14">
        <v>12378</v>
      </c>
    </row>
    <row r="286" spans="2:10" s="12" customFormat="1" x14ac:dyDescent="0.25">
      <c r="B286" s="13" t="s">
        <v>12</v>
      </c>
      <c r="C286" s="13" t="s">
        <v>35</v>
      </c>
      <c r="D286" s="14">
        <v>11772</v>
      </c>
      <c r="E286" s="14">
        <v>13929</v>
      </c>
      <c r="F286" s="14">
        <v>13998</v>
      </c>
      <c r="G286" s="14">
        <v>13283</v>
      </c>
      <c r="H286" s="14">
        <v>15059</v>
      </c>
      <c r="I286" s="14">
        <v>13062.01</v>
      </c>
      <c r="J286" s="14">
        <v>9119.2900000000009</v>
      </c>
    </row>
    <row r="287" spans="2:10" s="12" customFormat="1" x14ac:dyDescent="0.25">
      <c r="B287" s="13" t="s">
        <v>13</v>
      </c>
      <c r="C287" s="13" t="s">
        <v>35</v>
      </c>
      <c r="D287" s="14">
        <v>0</v>
      </c>
      <c r="E287" s="14">
        <v>7391</v>
      </c>
      <c r="F287" s="14">
        <v>10684</v>
      </c>
      <c r="G287" s="14">
        <v>10411</v>
      </c>
      <c r="H287" s="14">
        <v>11310</v>
      </c>
      <c r="I287" s="14">
        <v>6642</v>
      </c>
      <c r="J287" s="14">
        <v>6656</v>
      </c>
    </row>
    <row r="288" spans="2:10" s="12" customFormat="1" x14ac:dyDescent="0.25">
      <c r="B288" s="15" t="s">
        <v>14</v>
      </c>
      <c r="C288" s="13" t="s">
        <v>35</v>
      </c>
      <c r="D288" s="17">
        <f t="shared" ref="D288:J288" si="66">SUM(D283:D287)</f>
        <v>30241</v>
      </c>
      <c r="E288" s="17">
        <f t="shared" si="66"/>
        <v>68754</v>
      </c>
      <c r="F288" s="17">
        <f t="shared" si="66"/>
        <v>72644</v>
      </c>
      <c r="G288" s="17">
        <f t="shared" si="66"/>
        <v>71371</v>
      </c>
      <c r="H288" s="17">
        <f t="shared" si="66"/>
        <v>88402</v>
      </c>
      <c r="I288" s="17">
        <f t="shared" si="66"/>
        <v>64112.959999999999</v>
      </c>
      <c r="J288" s="17">
        <f t="shared" si="66"/>
        <v>52828.29</v>
      </c>
    </row>
    <row r="289" spans="2:10" s="12" customFormat="1" x14ac:dyDescent="0.25">
      <c r="B289" s="15" t="s">
        <v>15</v>
      </c>
      <c r="C289" s="13" t="s">
        <v>35</v>
      </c>
      <c r="D289" s="27"/>
      <c r="E289" s="27"/>
      <c r="F289" s="27"/>
      <c r="G289" s="27"/>
      <c r="H289" s="27"/>
      <c r="I289" s="27"/>
      <c r="J289" s="27"/>
    </row>
    <row r="290" spans="2:10" s="12" customFormat="1" x14ac:dyDescent="0.25">
      <c r="B290" s="13" t="s">
        <v>16</v>
      </c>
      <c r="C290" s="13" t="s">
        <v>35</v>
      </c>
      <c r="D290" s="14">
        <v>0</v>
      </c>
      <c r="E290" s="14">
        <v>18124</v>
      </c>
      <c r="F290" s="14">
        <v>24538</v>
      </c>
      <c r="G290" s="14">
        <v>23602</v>
      </c>
      <c r="H290" s="14">
        <v>26358</v>
      </c>
      <c r="I290" s="14">
        <v>289</v>
      </c>
      <c r="J290" s="14">
        <v>9370</v>
      </c>
    </row>
    <row r="291" spans="2:10" s="12" customFormat="1" x14ac:dyDescent="0.25">
      <c r="B291" s="13" t="s">
        <v>17</v>
      </c>
      <c r="C291" s="13" t="s">
        <v>35</v>
      </c>
      <c r="D291" s="14">
        <v>0</v>
      </c>
      <c r="E291" s="14">
        <v>465</v>
      </c>
      <c r="F291" s="14">
        <v>18670</v>
      </c>
      <c r="G291" s="14">
        <v>21272</v>
      </c>
      <c r="H291" s="14">
        <v>24154</v>
      </c>
      <c r="I291" s="14">
        <v>1617</v>
      </c>
      <c r="J291" s="14">
        <v>14353</v>
      </c>
    </row>
    <row r="292" spans="2:10" s="12" customFormat="1" x14ac:dyDescent="0.25">
      <c r="B292" s="13" t="s">
        <v>18</v>
      </c>
      <c r="C292" s="13" t="s">
        <v>35</v>
      </c>
      <c r="D292" s="14">
        <v>0</v>
      </c>
      <c r="E292" s="14">
        <v>12680</v>
      </c>
      <c r="F292" s="14">
        <v>20369</v>
      </c>
      <c r="G292" s="14">
        <v>15556</v>
      </c>
      <c r="H292" s="14">
        <v>22340</v>
      </c>
      <c r="I292" s="14">
        <v>0</v>
      </c>
      <c r="J292" s="14">
        <v>0</v>
      </c>
    </row>
    <row r="293" spans="2:10" s="12" customFormat="1" x14ac:dyDescent="0.25">
      <c r="B293" s="13" t="s">
        <v>19</v>
      </c>
      <c r="C293" s="13" t="s">
        <v>35</v>
      </c>
      <c r="D293" s="14">
        <v>0</v>
      </c>
      <c r="E293" s="14"/>
      <c r="F293" s="14">
        <v>12157</v>
      </c>
      <c r="G293" s="14">
        <v>13582</v>
      </c>
      <c r="H293" s="14">
        <v>12609</v>
      </c>
      <c r="I293" s="14">
        <v>11525.56</v>
      </c>
      <c r="J293" s="14">
        <v>11298</v>
      </c>
    </row>
    <row r="294" spans="2:10" s="12" customFormat="1" x14ac:dyDescent="0.25">
      <c r="B294" s="13" t="s">
        <v>20</v>
      </c>
      <c r="C294" s="13" t="s">
        <v>35</v>
      </c>
      <c r="D294" s="14">
        <v>0</v>
      </c>
      <c r="E294" s="14"/>
      <c r="F294" s="14">
        <v>15469</v>
      </c>
      <c r="G294" s="14">
        <v>12293</v>
      </c>
      <c r="H294" s="14">
        <v>11952</v>
      </c>
      <c r="I294" s="14">
        <v>0</v>
      </c>
      <c r="J294" s="14">
        <v>0</v>
      </c>
    </row>
    <row r="295" spans="2:10" s="12" customFormat="1" x14ac:dyDescent="0.25">
      <c r="B295" s="15" t="s">
        <v>21</v>
      </c>
      <c r="C295" s="13" t="s">
        <v>35</v>
      </c>
      <c r="D295" s="17">
        <f t="shared" ref="D295:J295" si="67">SUM(D290:D294)</f>
        <v>0</v>
      </c>
      <c r="E295" s="17">
        <f t="shared" si="67"/>
        <v>31269</v>
      </c>
      <c r="F295" s="17">
        <f t="shared" si="67"/>
        <v>91203</v>
      </c>
      <c r="G295" s="17">
        <f t="shared" si="67"/>
        <v>86305</v>
      </c>
      <c r="H295" s="17">
        <f t="shared" si="67"/>
        <v>97413</v>
      </c>
      <c r="I295" s="17">
        <f t="shared" si="67"/>
        <v>13431.56</v>
      </c>
      <c r="J295" s="17">
        <f t="shared" si="67"/>
        <v>35021</v>
      </c>
    </row>
    <row r="296" spans="2:10" s="12" customFormat="1" x14ac:dyDescent="0.25">
      <c r="B296" s="15" t="s">
        <v>22</v>
      </c>
      <c r="C296" s="13" t="s">
        <v>35</v>
      </c>
      <c r="D296" s="27"/>
      <c r="E296" s="27"/>
      <c r="F296" s="27"/>
      <c r="G296" s="27"/>
      <c r="H296" s="27"/>
      <c r="I296" s="27"/>
      <c r="J296" s="27"/>
    </row>
    <row r="297" spans="2:10" s="12" customFormat="1" x14ac:dyDescent="0.25">
      <c r="B297" s="13" t="s">
        <v>23</v>
      </c>
      <c r="C297" s="13" t="s">
        <v>35</v>
      </c>
      <c r="D297" s="14">
        <v>190</v>
      </c>
      <c r="E297" s="14"/>
      <c r="F297" s="14">
        <v>821</v>
      </c>
      <c r="G297" s="14">
        <v>0</v>
      </c>
      <c r="H297" s="14">
        <v>511</v>
      </c>
      <c r="I297" s="14">
        <v>0</v>
      </c>
      <c r="J297" s="14">
        <v>0</v>
      </c>
    </row>
    <row r="298" spans="2:10" s="12" customFormat="1" x14ac:dyDescent="0.25">
      <c r="B298" s="13" t="s">
        <v>24</v>
      </c>
      <c r="C298" s="13" t="s">
        <v>35</v>
      </c>
      <c r="D298" s="14"/>
      <c r="E298" s="14"/>
      <c r="F298" s="14">
        <v>0</v>
      </c>
      <c r="G298" s="14">
        <v>10159</v>
      </c>
      <c r="H298" s="14">
        <v>0</v>
      </c>
      <c r="I298" s="14">
        <v>0</v>
      </c>
      <c r="J298" s="14">
        <v>0</v>
      </c>
    </row>
    <row r="299" spans="2:10" s="12" customFormat="1" x14ac:dyDescent="0.25">
      <c r="B299" s="13" t="s">
        <v>25</v>
      </c>
      <c r="C299" s="13" t="s">
        <v>35</v>
      </c>
      <c r="D299" s="14"/>
      <c r="E299" s="14"/>
      <c r="F299" s="14">
        <v>0</v>
      </c>
      <c r="G299" s="14">
        <v>9544</v>
      </c>
      <c r="H299" s="14">
        <v>9103</v>
      </c>
      <c r="I299" s="14">
        <v>0</v>
      </c>
      <c r="J299" s="14">
        <v>0</v>
      </c>
    </row>
    <row r="300" spans="2:10" s="12" customFormat="1" x14ac:dyDescent="0.25">
      <c r="B300" s="13" t="s">
        <v>26</v>
      </c>
      <c r="C300" s="13" t="s">
        <v>35</v>
      </c>
      <c r="D300" s="14"/>
      <c r="E300" s="14"/>
      <c r="F300" s="14">
        <v>15955</v>
      </c>
      <c r="G300" s="14">
        <v>702</v>
      </c>
      <c r="H300" s="14">
        <v>0</v>
      </c>
      <c r="I300" s="14">
        <v>0</v>
      </c>
      <c r="J300" s="14">
        <v>0</v>
      </c>
    </row>
    <row r="301" spans="2:10" s="12" customFormat="1" x14ac:dyDescent="0.25">
      <c r="B301" s="15" t="s">
        <v>27</v>
      </c>
      <c r="C301" s="13" t="s">
        <v>35</v>
      </c>
      <c r="D301" s="16">
        <f t="shared" ref="D301:J301" si="68">SUM(D297:D300)</f>
        <v>190</v>
      </c>
      <c r="E301" s="16">
        <f t="shared" si="68"/>
        <v>0</v>
      </c>
      <c r="F301" s="16">
        <f t="shared" si="68"/>
        <v>16776</v>
      </c>
      <c r="G301" s="16">
        <f t="shared" si="68"/>
        <v>20405</v>
      </c>
      <c r="H301" s="16">
        <f t="shared" si="68"/>
        <v>9614</v>
      </c>
      <c r="I301" s="16">
        <f t="shared" si="68"/>
        <v>0</v>
      </c>
      <c r="J301" s="16">
        <f t="shared" si="68"/>
        <v>0</v>
      </c>
    </row>
    <row r="302" spans="2:10" s="12" customFormat="1" x14ac:dyDescent="0.25">
      <c r="B302" s="15" t="s">
        <v>28</v>
      </c>
      <c r="C302" s="13" t="s">
        <v>35</v>
      </c>
      <c r="D302" s="17">
        <f t="shared" ref="D302:J302" si="69">D288+D295+D301</f>
        <v>30431</v>
      </c>
      <c r="E302" s="17">
        <f t="shared" si="69"/>
        <v>100023</v>
      </c>
      <c r="F302" s="17">
        <f t="shared" si="69"/>
        <v>180623</v>
      </c>
      <c r="G302" s="17">
        <f t="shared" si="69"/>
        <v>178081</v>
      </c>
      <c r="H302" s="17">
        <f t="shared" si="69"/>
        <v>195429</v>
      </c>
      <c r="I302" s="17">
        <f t="shared" si="69"/>
        <v>77544.52</v>
      </c>
      <c r="J302" s="17">
        <f t="shared" si="69"/>
        <v>87849.290000000008</v>
      </c>
    </row>
    <row r="303" spans="2:10" x14ac:dyDescent="0.25">
      <c r="B303" s="10"/>
      <c r="C303" s="11"/>
      <c r="D303" s="39"/>
      <c r="E303" s="39"/>
      <c r="F303" s="39"/>
      <c r="G303" s="39"/>
      <c r="H303" s="39"/>
      <c r="I303" s="39"/>
      <c r="J303" s="39"/>
    </row>
    <row r="304" spans="2:10" x14ac:dyDescent="0.25">
      <c r="B304" s="40" t="s">
        <v>48</v>
      </c>
      <c r="C304" s="41"/>
      <c r="D304" s="42"/>
      <c r="E304" s="42"/>
      <c r="F304" s="42"/>
      <c r="G304" s="42"/>
      <c r="H304" s="42"/>
      <c r="I304" s="42"/>
      <c r="J304" s="42"/>
    </row>
    <row r="305" spans="2:10" x14ac:dyDescent="0.25">
      <c r="B305" s="8" t="s">
        <v>49</v>
      </c>
      <c r="C305" s="9"/>
      <c r="D305" s="9"/>
      <c r="E305" s="9"/>
      <c r="F305" s="9"/>
      <c r="G305" s="9"/>
      <c r="H305" s="9"/>
      <c r="I305" s="9"/>
      <c r="J305" s="9"/>
    </row>
    <row r="306" spans="2:10" x14ac:dyDescent="0.25">
      <c r="B306" s="10" t="s">
        <v>5</v>
      </c>
      <c r="C306" s="10" t="s">
        <v>6</v>
      </c>
      <c r="D306" s="11"/>
      <c r="E306" s="11"/>
      <c r="F306" s="11"/>
      <c r="G306" s="11"/>
      <c r="H306" s="11"/>
      <c r="I306" s="11"/>
      <c r="J306" s="11"/>
    </row>
    <row r="307" spans="2:10" x14ac:dyDescent="0.25">
      <c r="B307" s="10" t="s">
        <v>7</v>
      </c>
      <c r="C307" s="10"/>
      <c r="D307" s="11"/>
      <c r="E307" s="11"/>
      <c r="F307" s="11"/>
      <c r="G307" s="11"/>
      <c r="H307" s="11"/>
      <c r="I307" s="11"/>
      <c r="J307" s="11"/>
    </row>
    <row r="308" spans="2:10" s="12" customFormat="1" x14ac:dyDescent="0.25">
      <c r="B308" s="13" t="s">
        <v>8</v>
      </c>
      <c r="C308" s="13" t="s">
        <v>35</v>
      </c>
      <c r="D308" s="14">
        <v>701600</v>
      </c>
      <c r="E308" s="14">
        <v>641009.87</v>
      </c>
      <c r="F308" s="14">
        <v>730050</v>
      </c>
      <c r="G308" s="14">
        <v>779720</v>
      </c>
      <c r="H308" s="14">
        <v>721960</v>
      </c>
      <c r="I308" s="14">
        <v>809350</v>
      </c>
      <c r="J308" s="14">
        <v>667195</v>
      </c>
    </row>
    <row r="309" spans="2:10" s="12" customFormat="1" x14ac:dyDescent="0.25">
      <c r="B309" s="13" t="s">
        <v>10</v>
      </c>
      <c r="C309" s="13" t="s">
        <v>35</v>
      </c>
      <c r="D309" s="14">
        <v>421722</v>
      </c>
      <c r="E309" s="14">
        <v>493492</v>
      </c>
      <c r="F309" s="14">
        <v>581529</v>
      </c>
      <c r="G309" s="14">
        <v>670884</v>
      </c>
      <c r="H309" s="14">
        <v>626212</v>
      </c>
      <c r="I309" s="14">
        <v>499017</v>
      </c>
      <c r="J309" s="14">
        <v>0</v>
      </c>
    </row>
    <row r="310" spans="2:10" s="12" customFormat="1" x14ac:dyDescent="0.25">
      <c r="B310" s="13" t="s">
        <v>11</v>
      </c>
      <c r="C310" s="13" t="s">
        <v>35</v>
      </c>
      <c r="D310" s="14">
        <v>601807</v>
      </c>
      <c r="E310" s="14">
        <v>601536</v>
      </c>
      <c r="F310" s="14">
        <v>631264</v>
      </c>
      <c r="G310" s="14">
        <v>624192</v>
      </c>
      <c r="H310" s="14">
        <v>609970</v>
      </c>
      <c r="I310" s="14">
        <v>669946</v>
      </c>
      <c r="J310" s="14">
        <v>568265</v>
      </c>
    </row>
    <row r="311" spans="2:10" s="12" customFormat="1" x14ac:dyDescent="0.25">
      <c r="B311" s="13" t="s">
        <v>12</v>
      </c>
      <c r="C311" s="13" t="s">
        <v>35</v>
      </c>
      <c r="D311" s="14">
        <v>537890</v>
      </c>
      <c r="E311" s="14">
        <v>493115</v>
      </c>
      <c r="F311" s="14">
        <v>507270</v>
      </c>
      <c r="G311" s="14">
        <v>541500</v>
      </c>
      <c r="H311" s="14">
        <v>528645</v>
      </c>
      <c r="I311" s="14">
        <v>674130</v>
      </c>
      <c r="J311" s="14">
        <v>571210</v>
      </c>
    </row>
    <row r="312" spans="2:10" s="12" customFormat="1" x14ac:dyDescent="0.25">
      <c r="B312" s="13" t="s">
        <v>13</v>
      </c>
      <c r="C312" s="13" t="s">
        <v>35</v>
      </c>
      <c r="D312" s="14">
        <v>157560</v>
      </c>
      <c r="E312" s="14">
        <v>304049</v>
      </c>
      <c r="F312" s="14">
        <v>385112</v>
      </c>
      <c r="G312" s="14">
        <v>390190</v>
      </c>
      <c r="H312" s="14">
        <v>388300</v>
      </c>
      <c r="I312" s="14">
        <v>66900</v>
      </c>
      <c r="J312" s="14">
        <v>0</v>
      </c>
    </row>
    <row r="313" spans="2:10" s="12" customFormat="1" x14ac:dyDescent="0.25">
      <c r="B313" s="15" t="s">
        <v>14</v>
      </c>
      <c r="C313" s="13" t="s">
        <v>35</v>
      </c>
      <c r="D313" s="17">
        <f t="shared" ref="D313:J313" si="70">SUM(D308:D312)</f>
        <v>2420579</v>
      </c>
      <c r="E313" s="17">
        <f t="shared" si="70"/>
        <v>2533201.87</v>
      </c>
      <c r="F313" s="17">
        <f t="shared" si="70"/>
        <v>2835225</v>
      </c>
      <c r="G313" s="17">
        <f t="shared" si="70"/>
        <v>3006486</v>
      </c>
      <c r="H313" s="17">
        <f t="shared" si="70"/>
        <v>2875087</v>
      </c>
      <c r="I313" s="17">
        <f t="shared" si="70"/>
        <v>2719343</v>
      </c>
      <c r="J313" s="17">
        <f t="shared" si="70"/>
        <v>1806670</v>
      </c>
    </row>
    <row r="314" spans="2:10" s="12" customFormat="1" x14ac:dyDescent="0.25">
      <c r="B314" s="15" t="s">
        <v>15</v>
      </c>
      <c r="C314" s="13" t="s">
        <v>35</v>
      </c>
      <c r="D314" s="27"/>
      <c r="E314" s="27"/>
      <c r="F314" s="27"/>
      <c r="G314" s="27"/>
      <c r="H314" s="27"/>
      <c r="I314" s="27"/>
      <c r="J314" s="27"/>
    </row>
    <row r="315" spans="2:10" s="12" customFormat="1" x14ac:dyDescent="0.25">
      <c r="B315" s="13" t="s">
        <v>16</v>
      </c>
      <c r="C315" s="13" t="s">
        <v>35</v>
      </c>
      <c r="D315" s="14">
        <v>668970</v>
      </c>
      <c r="E315" s="14">
        <v>733090</v>
      </c>
      <c r="F315" s="14">
        <v>830430</v>
      </c>
      <c r="G315" s="14">
        <v>1093196</v>
      </c>
      <c r="H315" s="14">
        <v>846957</v>
      </c>
      <c r="I315" s="14">
        <v>743016</v>
      </c>
      <c r="J315" s="14">
        <v>0</v>
      </c>
    </row>
    <row r="316" spans="2:10" s="12" customFormat="1" x14ac:dyDescent="0.25">
      <c r="B316" s="13" t="s">
        <v>17</v>
      </c>
      <c r="C316" s="13" t="s">
        <v>35</v>
      </c>
      <c r="D316" s="14">
        <v>529250</v>
      </c>
      <c r="E316" s="14">
        <v>611420</v>
      </c>
      <c r="F316" s="14">
        <v>621690</v>
      </c>
      <c r="G316" s="14">
        <v>678210</v>
      </c>
      <c r="H316" s="14">
        <v>679600</v>
      </c>
      <c r="I316" s="14">
        <v>691540</v>
      </c>
      <c r="J316" s="14">
        <v>0</v>
      </c>
    </row>
    <row r="317" spans="2:10" s="12" customFormat="1" x14ac:dyDescent="0.25">
      <c r="B317" s="13" t="s">
        <v>18</v>
      </c>
      <c r="C317" s="13" t="s">
        <v>35</v>
      </c>
      <c r="D317" s="14">
        <v>499800</v>
      </c>
      <c r="E317" s="14">
        <v>526700</v>
      </c>
      <c r="F317" s="14">
        <v>542500</v>
      </c>
      <c r="G317" s="14">
        <v>668400</v>
      </c>
      <c r="H317" s="14">
        <v>630700</v>
      </c>
      <c r="I317" s="14">
        <v>163000</v>
      </c>
      <c r="J317" s="14">
        <v>0</v>
      </c>
    </row>
    <row r="318" spans="2:10" s="12" customFormat="1" x14ac:dyDescent="0.25">
      <c r="B318" s="13" t="s">
        <v>19</v>
      </c>
      <c r="C318" s="13" t="s">
        <v>35</v>
      </c>
      <c r="D318" s="14">
        <v>219300</v>
      </c>
      <c r="E318" s="14">
        <v>337500</v>
      </c>
      <c r="F318" s="14">
        <v>433800</v>
      </c>
      <c r="G318" s="14">
        <v>480350</v>
      </c>
      <c r="H318" s="14">
        <v>427150</v>
      </c>
      <c r="I318" s="14">
        <v>481930</v>
      </c>
      <c r="J318" s="14">
        <v>205670</v>
      </c>
    </row>
    <row r="319" spans="2:10" s="12" customFormat="1" x14ac:dyDescent="0.25">
      <c r="B319" s="13" t="s">
        <v>20</v>
      </c>
      <c r="C319" s="13" t="s">
        <v>35</v>
      </c>
      <c r="D319" s="14">
        <v>180826</v>
      </c>
      <c r="E319" s="14">
        <v>311667</v>
      </c>
      <c r="F319" s="14">
        <v>369425</v>
      </c>
      <c r="G319" s="14">
        <v>559249</v>
      </c>
      <c r="H319" s="14">
        <v>421163</v>
      </c>
      <c r="I319" s="14">
        <v>333376</v>
      </c>
      <c r="J319" s="14">
        <v>141498</v>
      </c>
    </row>
    <row r="320" spans="2:10" s="12" customFormat="1" x14ac:dyDescent="0.25">
      <c r="B320" s="15" t="s">
        <v>21</v>
      </c>
      <c r="C320" s="13" t="s">
        <v>35</v>
      </c>
      <c r="D320" s="17">
        <f t="shared" ref="D320:J320" si="71">SUM(D315:D319)</f>
        <v>2098146</v>
      </c>
      <c r="E320" s="17">
        <f t="shared" si="71"/>
        <v>2520377</v>
      </c>
      <c r="F320" s="17">
        <f t="shared" si="71"/>
        <v>2797845</v>
      </c>
      <c r="G320" s="17">
        <f t="shared" si="71"/>
        <v>3479405</v>
      </c>
      <c r="H320" s="17">
        <f t="shared" si="71"/>
        <v>3005570</v>
      </c>
      <c r="I320" s="17">
        <f t="shared" si="71"/>
        <v>2412862</v>
      </c>
      <c r="J320" s="17">
        <f t="shared" si="71"/>
        <v>347168</v>
      </c>
    </row>
    <row r="321" spans="2:10" s="12" customFormat="1" x14ac:dyDescent="0.25">
      <c r="B321" s="15" t="s">
        <v>22</v>
      </c>
      <c r="C321" s="13" t="s">
        <v>35</v>
      </c>
      <c r="D321" s="27"/>
      <c r="E321" s="27"/>
      <c r="F321" s="27"/>
      <c r="G321" s="27"/>
      <c r="H321" s="27"/>
      <c r="I321" s="27"/>
      <c r="J321" s="27"/>
    </row>
    <row r="322" spans="2:10" s="12" customFormat="1" x14ac:dyDescent="0.25">
      <c r="B322" s="13" t="s">
        <v>23</v>
      </c>
      <c r="C322" s="13" t="s">
        <v>35</v>
      </c>
      <c r="D322" s="14">
        <v>67638</v>
      </c>
      <c r="E322" s="14">
        <v>56007</v>
      </c>
      <c r="F322" s="14">
        <v>95865</v>
      </c>
      <c r="G322" s="14">
        <v>125912</v>
      </c>
      <c r="H322" s="14">
        <v>128038</v>
      </c>
      <c r="I322" s="14">
        <v>66645</v>
      </c>
      <c r="J322" s="14">
        <v>0</v>
      </c>
    </row>
    <row r="323" spans="2:10" s="12" customFormat="1" x14ac:dyDescent="0.25">
      <c r="B323" s="13" t="s">
        <v>24</v>
      </c>
      <c r="C323" s="13" t="s">
        <v>35</v>
      </c>
      <c r="D323" s="14">
        <v>183114</v>
      </c>
      <c r="E323" s="14">
        <v>194075</v>
      </c>
      <c r="F323" s="14">
        <v>265033</v>
      </c>
      <c r="G323" s="14">
        <v>264905</v>
      </c>
      <c r="H323" s="14">
        <v>271366</v>
      </c>
      <c r="I323" s="14">
        <v>0</v>
      </c>
      <c r="J323" s="14">
        <v>0</v>
      </c>
    </row>
    <row r="324" spans="2:10" s="12" customFormat="1" x14ac:dyDescent="0.25">
      <c r="B324" s="13" t="s">
        <v>25</v>
      </c>
      <c r="C324" s="13" t="s">
        <v>35</v>
      </c>
      <c r="D324" s="14">
        <v>239190</v>
      </c>
      <c r="E324" s="14">
        <v>298465</v>
      </c>
      <c r="F324" s="14">
        <v>373292</v>
      </c>
      <c r="G324" s="14">
        <v>333400</v>
      </c>
      <c r="H324" s="14">
        <v>310967</v>
      </c>
      <c r="I324" s="14">
        <v>1344</v>
      </c>
      <c r="J324" s="14">
        <v>0</v>
      </c>
    </row>
    <row r="325" spans="2:10" s="12" customFormat="1" x14ac:dyDescent="0.25">
      <c r="B325" s="13" t="s">
        <v>26</v>
      </c>
      <c r="C325" s="13" t="s">
        <v>35</v>
      </c>
      <c r="D325" s="14">
        <v>323525</v>
      </c>
      <c r="E325" s="14">
        <v>347459</v>
      </c>
      <c r="F325" s="14">
        <v>534580</v>
      </c>
      <c r="G325" s="14">
        <v>549232</v>
      </c>
      <c r="H325" s="14">
        <v>526140</v>
      </c>
      <c r="I325" s="14">
        <v>227004</v>
      </c>
      <c r="J325" s="14">
        <v>0</v>
      </c>
    </row>
    <row r="326" spans="2:10" s="12" customFormat="1" x14ac:dyDescent="0.25">
      <c r="B326" s="15" t="s">
        <v>27</v>
      </c>
      <c r="C326" s="13" t="s">
        <v>35</v>
      </c>
      <c r="D326" s="17">
        <f t="shared" ref="D326:J326" si="72">SUM(D322:D325)</f>
        <v>813467</v>
      </c>
      <c r="E326" s="17">
        <f t="shared" si="72"/>
        <v>896006</v>
      </c>
      <c r="F326" s="17">
        <f t="shared" si="72"/>
        <v>1268770</v>
      </c>
      <c r="G326" s="17">
        <f t="shared" si="72"/>
        <v>1273449</v>
      </c>
      <c r="H326" s="17">
        <f t="shared" si="72"/>
        <v>1236511</v>
      </c>
      <c r="I326" s="17">
        <f t="shared" si="72"/>
        <v>294993</v>
      </c>
      <c r="J326" s="17">
        <f t="shared" si="72"/>
        <v>0</v>
      </c>
    </row>
    <row r="327" spans="2:10" s="12" customFormat="1" x14ac:dyDescent="0.25">
      <c r="B327" s="15" t="s">
        <v>28</v>
      </c>
      <c r="C327" s="13" t="s">
        <v>35</v>
      </c>
      <c r="D327" s="17">
        <f t="shared" ref="D327:J327" si="73">D326+D320+D313</f>
        <v>5332192</v>
      </c>
      <c r="E327" s="17">
        <f t="shared" si="73"/>
        <v>5949584.8700000001</v>
      </c>
      <c r="F327" s="17">
        <f t="shared" si="73"/>
        <v>6901840</v>
      </c>
      <c r="G327" s="17">
        <f t="shared" si="73"/>
        <v>7759340</v>
      </c>
      <c r="H327" s="17">
        <f t="shared" si="73"/>
        <v>7117168</v>
      </c>
      <c r="I327" s="17">
        <f t="shared" si="73"/>
        <v>5427198</v>
      </c>
      <c r="J327" s="17">
        <f t="shared" si="73"/>
        <v>2153838</v>
      </c>
    </row>
    <row r="328" spans="2:10" s="12" customFormat="1" x14ac:dyDescent="0.25">
      <c r="B328" s="15"/>
      <c r="C328" s="13"/>
      <c r="D328" s="27"/>
      <c r="E328" s="27"/>
      <c r="F328" s="27"/>
      <c r="G328" s="27"/>
      <c r="H328" s="27"/>
      <c r="I328" s="27"/>
    </row>
    <row r="329" spans="2:10" s="12" customFormat="1" x14ac:dyDescent="0.25">
      <c r="B329" s="33" t="s">
        <v>50</v>
      </c>
      <c r="C329" s="34" t="s">
        <v>38</v>
      </c>
      <c r="D329" s="43">
        <f>(D327+D497-D473)/D97</f>
        <v>4.8113029801431353E-2</v>
      </c>
      <c r="E329" s="43">
        <f>(E327+E497-E473)/E97</f>
        <v>4.806210255416446E-2</v>
      </c>
      <c r="F329" s="43">
        <f>(F327+F497-F473)/F97</f>
        <v>4.7219199506942616E-2</v>
      </c>
      <c r="G329" s="43">
        <f>(G327+G497-G473)/G97</f>
        <v>4.6244947272584339E-2</v>
      </c>
      <c r="H329" s="43">
        <f>(H327+H497-H473)/H97</f>
        <v>4.4933202674374097E-2</v>
      </c>
      <c r="I329" s="44">
        <f>(I327+I497-I473+I521+I665)/I97</f>
        <v>5.0243107978750333E-2</v>
      </c>
      <c r="J329" s="44">
        <f>(J327+J497-J473+J521+J665-J641)/J97</f>
        <v>5.4587062343725852E-2</v>
      </c>
    </row>
    <row r="330" spans="2:10" s="12" customFormat="1" x14ac:dyDescent="0.25">
      <c r="B330" s="33" t="s">
        <v>51</v>
      </c>
      <c r="C330" s="34" t="s">
        <v>38</v>
      </c>
      <c r="D330" s="43">
        <f t="shared" ref="D330:I330" si="74">D379/D327</f>
        <v>0.35302775106372764</v>
      </c>
      <c r="E330" s="43">
        <f t="shared" si="74"/>
        <v>0.52317065274505437</v>
      </c>
      <c r="F330" s="43">
        <f t="shared" si="74"/>
        <v>0.5280457211410291</v>
      </c>
      <c r="G330" s="43">
        <f t="shared" si="74"/>
        <v>0.44094013923864667</v>
      </c>
      <c r="H330" s="43">
        <f t="shared" si="74"/>
        <v>0.45902797292406194</v>
      </c>
      <c r="I330" s="43">
        <f t="shared" si="74"/>
        <v>0.39419554989517619</v>
      </c>
      <c r="J330" s="43">
        <f>J379/J327</f>
        <v>0.23996711916123664</v>
      </c>
    </row>
    <row r="331" spans="2:10" s="12" customFormat="1" x14ac:dyDescent="0.25">
      <c r="B331" s="33" t="s">
        <v>52</v>
      </c>
      <c r="C331" s="34" t="s">
        <v>38</v>
      </c>
      <c r="D331" s="43">
        <f t="shared" ref="D331:J331" si="75">D402/D327</f>
        <v>0.2212378699041595</v>
      </c>
      <c r="E331" s="43">
        <f t="shared" si="75"/>
        <v>1.6905902209610805E-2</v>
      </c>
      <c r="F331" s="43">
        <f t="shared" si="75"/>
        <v>0.17551206634752475</v>
      </c>
      <c r="G331" s="43">
        <f t="shared" si="75"/>
        <v>0.42348896942265707</v>
      </c>
      <c r="H331" s="43">
        <f t="shared" si="75"/>
        <v>0.65414730971644897</v>
      </c>
      <c r="I331" s="43">
        <f t="shared" si="75"/>
        <v>0.78014002805867788</v>
      </c>
      <c r="J331" s="43">
        <f t="shared" si="75"/>
        <v>0.55266069221547776</v>
      </c>
    </row>
    <row r="332" spans="2:10" x14ac:dyDescent="0.25">
      <c r="B332" s="45"/>
      <c r="C332" s="46"/>
      <c r="D332" s="47"/>
      <c r="E332" s="47"/>
      <c r="F332" s="47"/>
      <c r="G332" s="47"/>
      <c r="H332" s="47"/>
      <c r="I332" s="47"/>
      <c r="J332" s="47"/>
    </row>
    <row r="333" spans="2:10" x14ac:dyDescent="0.25">
      <c r="B333" s="8" t="s">
        <v>53</v>
      </c>
      <c r="C333" s="9"/>
      <c r="D333" s="9"/>
      <c r="E333" s="9"/>
      <c r="F333" s="9"/>
      <c r="G333" s="9"/>
      <c r="H333" s="9"/>
      <c r="I333" s="9"/>
      <c r="J333" s="9"/>
    </row>
    <row r="334" spans="2:10" x14ac:dyDescent="0.25">
      <c r="B334" s="10" t="s">
        <v>5</v>
      </c>
      <c r="C334" s="10" t="s">
        <v>6</v>
      </c>
      <c r="D334" s="11"/>
      <c r="E334" s="11"/>
      <c r="F334" s="11"/>
      <c r="G334" s="11"/>
      <c r="H334" s="11"/>
      <c r="I334" s="11"/>
      <c r="J334" s="11"/>
    </row>
    <row r="335" spans="2:10" x14ac:dyDescent="0.25">
      <c r="B335" s="10" t="s">
        <v>7</v>
      </c>
      <c r="C335" s="10"/>
      <c r="D335" s="11"/>
      <c r="E335" s="11"/>
      <c r="F335" s="11"/>
      <c r="G335" s="11"/>
      <c r="H335" s="11"/>
      <c r="I335" s="11"/>
      <c r="J335" s="11"/>
    </row>
    <row r="336" spans="2:10" s="12" customFormat="1" x14ac:dyDescent="0.25">
      <c r="B336" s="13" t="s">
        <v>8</v>
      </c>
      <c r="C336" s="13" t="s">
        <v>35</v>
      </c>
      <c r="D336" s="14">
        <v>257620</v>
      </c>
      <c r="E336" s="25">
        <f t="shared" ref="E336:J340" si="76">D360</f>
        <v>141900</v>
      </c>
      <c r="F336" s="25">
        <f t="shared" si="76"/>
        <v>310700</v>
      </c>
      <c r="G336" s="25">
        <f t="shared" si="76"/>
        <v>453050</v>
      </c>
      <c r="H336" s="25">
        <f t="shared" si="76"/>
        <v>377347.80000000005</v>
      </c>
      <c r="I336" s="25">
        <f t="shared" si="76"/>
        <v>346837.2</v>
      </c>
      <c r="J336" s="25">
        <f t="shared" si="76"/>
        <v>346622.69999999995</v>
      </c>
    </row>
    <row r="337" spans="2:10" s="12" customFormat="1" x14ac:dyDescent="0.25">
      <c r="B337" s="13" t="s">
        <v>10</v>
      </c>
      <c r="C337" s="13" t="s">
        <v>35</v>
      </c>
      <c r="D337" s="14">
        <v>232743.3</v>
      </c>
      <c r="E337" s="25">
        <f t="shared" si="76"/>
        <v>138316.5</v>
      </c>
      <c r="F337" s="25">
        <f t="shared" si="76"/>
        <v>291492</v>
      </c>
      <c r="G337" s="25">
        <f t="shared" si="76"/>
        <v>288295.09999999998</v>
      </c>
      <c r="H337" s="25">
        <f t="shared" si="76"/>
        <v>249792.30000000005</v>
      </c>
      <c r="I337" s="25">
        <f t="shared" si="76"/>
        <v>150206.00000000003</v>
      </c>
      <c r="J337" s="25">
        <f t="shared" si="76"/>
        <v>148498</v>
      </c>
    </row>
    <row r="338" spans="2:10" s="12" customFormat="1" x14ac:dyDescent="0.25">
      <c r="B338" s="13" t="s">
        <v>11</v>
      </c>
      <c r="C338" s="13" t="s">
        <v>35</v>
      </c>
      <c r="D338" s="14">
        <v>197690</v>
      </c>
      <c r="E338" s="25">
        <f t="shared" si="76"/>
        <v>256696</v>
      </c>
      <c r="F338" s="25">
        <f t="shared" si="76"/>
        <v>281514.59999999998</v>
      </c>
      <c r="G338" s="25">
        <f t="shared" si="76"/>
        <v>241518.26</v>
      </c>
      <c r="H338" s="25">
        <f t="shared" si="76"/>
        <v>212145.35999999993</v>
      </c>
      <c r="I338" s="25">
        <f t="shared" si="76"/>
        <v>212841.99999999988</v>
      </c>
      <c r="J338" s="25">
        <f t="shared" si="76"/>
        <v>275760.89999999991</v>
      </c>
    </row>
    <row r="339" spans="2:10" s="12" customFormat="1" x14ac:dyDescent="0.25">
      <c r="B339" s="13" t="s">
        <v>12</v>
      </c>
      <c r="C339" s="13" t="s">
        <v>35</v>
      </c>
      <c r="D339" s="14">
        <v>142635.20000000001</v>
      </c>
      <c r="E339" s="25">
        <f t="shared" si="76"/>
        <v>274800</v>
      </c>
      <c r="F339" s="25">
        <f t="shared" si="76"/>
        <v>279415</v>
      </c>
      <c r="G339" s="25">
        <f t="shared" si="76"/>
        <v>238676.3</v>
      </c>
      <c r="H339" s="25">
        <f t="shared" si="76"/>
        <v>237579.70000000007</v>
      </c>
      <c r="I339" s="25">
        <f t="shared" si="76"/>
        <v>222825.80000000005</v>
      </c>
      <c r="J339" s="25">
        <f t="shared" si="76"/>
        <v>248049.70000000007</v>
      </c>
    </row>
    <row r="340" spans="2:10" s="12" customFormat="1" x14ac:dyDescent="0.25">
      <c r="B340" s="13" t="s">
        <v>13</v>
      </c>
      <c r="C340" s="13" t="s">
        <v>35</v>
      </c>
      <c r="D340" s="14">
        <v>52700</v>
      </c>
      <c r="E340" s="25">
        <f t="shared" si="76"/>
        <v>56160</v>
      </c>
      <c r="F340" s="25">
        <f t="shared" si="76"/>
        <v>221749</v>
      </c>
      <c r="G340" s="25">
        <f t="shared" si="76"/>
        <v>287210</v>
      </c>
      <c r="H340" s="25">
        <f t="shared" si="76"/>
        <v>268600</v>
      </c>
      <c r="I340" s="25">
        <f t="shared" si="76"/>
        <v>177100</v>
      </c>
      <c r="J340" s="25">
        <f t="shared" si="76"/>
        <v>0</v>
      </c>
    </row>
    <row r="341" spans="2:10" s="12" customFormat="1" x14ac:dyDescent="0.25">
      <c r="B341" s="15" t="s">
        <v>14</v>
      </c>
      <c r="C341" s="13" t="s">
        <v>35</v>
      </c>
      <c r="D341" s="17">
        <f t="shared" ref="D341:I341" si="77">SUM(D336:D340)</f>
        <v>883388.5</v>
      </c>
      <c r="E341" s="17">
        <f t="shared" si="77"/>
        <v>867872.5</v>
      </c>
      <c r="F341" s="17">
        <f t="shared" si="77"/>
        <v>1384870.6</v>
      </c>
      <c r="G341" s="17">
        <f t="shared" si="77"/>
        <v>1508749.66</v>
      </c>
      <c r="H341" s="17">
        <f t="shared" si="77"/>
        <v>1345465.1600000001</v>
      </c>
      <c r="I341" s="17">
        <f t="shared" si="77"/>
        <v>1109811</v>
      </c>
      <c r="J341" s="17">
        <f t="shared" ref="J341" si="78">SUM(J336:J340)</f>
        <v>1018931.2999999999</v>
      </c>
    </row>
    <row r="342" spans="2:10" s="12" customFormat="1" x14ac:dyDescent="0.25">
      <c r="B342" s="15" t="s">
        <v>15</v>
      </c>
      <c r="C342" s="13" t="s">
        <v>35</v>
      </c>
      <c r="D342" s="27"/>
      <c r="E342" s="27"/>
      <c r="F342" s="27"/>
      <c r="G342" s="27"/>
      <c r="H342" s="27"/>
      <c r="I342" s="27"/>
      <c r="J342" s="27"/>
    </row>
    <row r="343" spans="2:10" s="12" customFormat="1" x14ac:dyDescent="0.25">
      <c r="B343" s="13" t="s">
        <v>16</v>
      </c>
      <c r="C343" s="13" t="s">
        <v>35</v>
      </c>
      <c r="D343" s="14">
        <v>225130</v>
      </c>
      <c r="E343" s="25">
        <f t="shared" ref="E343:J347" si="79">D367</f>
        <v>246260</v>
      </c>
      <c r="F343" s="25">
        <f t="shared" si="79"/>
        <v>346240</v>
      </c>
      <c r="G343" s="25">
        <f t="shared" si="79"/>
        <v>317445.80000000005</v>
      </c>
      <c r="H343" s="25">
        <f t="shared" si="79"/>
        <v>319976.80000000016</v>
      </c>
      <c r="I343" s="25">
        <f t="shared" si="79"/>
        <v>354916.70000000024</v>
      </c>
      <c r="J343" s="25">
        <f t="shared" si="79"/>
        <v>46280.000000000211</v>
      </c>
    </row>
    <row r="344" spans="2:10" s="12" customFormat="1" x14ac:dyDescent="0.25">
      <c r="B344" s="13" t="s">
        <v>17</v>
      </c>
      <c r="C344" s="13" t="s">
        <v>35</v>
      </c>
      <c r="D344" s="14">
        <v>242430</v>
      </c>
      <c r="E344" s="25">
        <f t="shared" si="79"/>
        <v>317840</v>
      </c>
      <c r="F344" s="25">
        <f t="shared" si="79"/>
        <v>395420</v>
      </c>
      <c r="G344" s="25">
        <f t="shared" si="79"/>
        <v>398490</v>
      </c>
      <c r="H344" s="25">
        <f t="shared" si="79"/>
        <v>365440</v>
      </c>
      <c r="I344" s="25">
        <f t="shared" si="79"/>
        <v>395149.19999999995</v>
      </c>
      <c r="J344" s="25">
        <f t="shared" si="79"/>
        <v>419994.99999999994</v>
      </c>
    </row>
    <row r="345" spans="2:10" s="12" customFormat="1" x14ac:dyDescent="0.25">
      <c r="B345" s="13" t="s">
        <v>18</v>
      </c>
      <c r="C345" s="13" t="s">
        <v>35</v>
      </c>
      <c r="D345" s="14">
        <v>295300</v>
      </c>
      <c r="E345" s="25">
        <f t="shared" si="79"/>
        <v>40700</v>
      </c>
      <c r="F345" s="25">
        <f t="shared" si="79"/>
        <v>207400</v>
      </c>
      <c r="G345" s="25">
        <f t="shared" si="79"/>
        <v>243200</v>
      </c>
      <c r="H345" s="25">
        <f t="shared" si="79"/>
        <v>249600</v>
      </c>
      <c r="I345" s="25">
        <f t="shared" si="79"/>
        <v>229799.99999999997</v>
      </c>
      <c r="J345" s="25">
        <f t="shared" si="79"/>
        <v>0</v>
      </c>
    </row>
    <row r="346" spans="2:10" s="12" customFormat="1" x14ac:dyDescent="0.25">
      <c r="B346" s="13" t="s">
        <v>19</v>
      </c>
      <c r="C346" s="13" t="s">
        <v>35</v>
      </c>
      <c r="D346" s="14">
        <v>225043.9</v>
      </c>
      <c r="E346" s="25">
        <f t="shared" si="79"/>
        <v>46264.499999999942</v>
      </c>
      <c r="F346" s="25">
        <f t="shared" si="79"/>
        <v>175604.59999999995</v>
      </c>
      <c r="G346" s="25">
        <f t="shared" si="79"/>
        <v>192941.99999999997</v>
      </c>
      <c r="H346" s="25">
        <f t="shared" si="79"/>
        <v>166090.50000000003</v>
      </c>
      <c r="I346" s="25">
        <f t="shared" si="79"/>
        <v>178712.00000000003</v>
      </c>
      <c r="J346" s="25">
        <f t="shared" si="79"/>
        <v>264280</v>
      </c>
    </row>
    <row r="347" spans="2:10" s="12" customFormat="1" x14ac:dyDescent="0.25">
      <c r="B347" s="13" t="s">
        <v>20</v>
      </c>
      <c r="C347" s="13" t="s">
        <v>35</v>
      </c>
      <c r="D347" s="14">
        <v>125009.61</v>
      </c>
      <c r="E347" s="25">
        <f t="shared" si="79"/>
        <v>6154.85</v>
      </c>
      <c r="F347" s="25">
        <f t="shared" si="79"/>
        <v>183008.7</v>
      </c>
      <c r="G347" s="25">
        <f t="shared" si="79"/>
        <v>142417.11999999997</v>
      </c>
      <c r="H347" s="25">
        <f t="shared" si="79"/>
        <v>141823.30000000002</v>
      </c>
      <c r="I347" s="25">
        <f t="shared" si="79"/>
        <v>183965.70000000007</v>
      </c>
      <c r="J347" s="25">
        <f t="shared" si="79"/>
        <v>220190.70000000007</v>
      </c>
    </row>
    <row r="348" spans="2:10" s="12" customFormat="1" x14ac:dyDescent="0.25">
      <c r="B348" s="15" t="s">
        <v>21</v>
      </c>
      <c r="C348" s="13" t="s">
        <v>35</v>
      </c>
      <c r="D348" s="17">
        <f t="shared" ref="D348:J348" si="80">SUM(D343:D347)</f>
        <v>1112913.51</v>
      </c>
      <c r="E348" s="16">
        <f t="shared" si="80"/>
        <v>657219.35</v>
      </c>
      <c r="F348" s="16">
        <f t="shared" si="80"/>
        <v>1307673.2999999998</v>
      </c>
      <c r="G348" s="16">
        <f t="shared" si="80"/>
        <v>1294494.92</v>
      </c>
      <c r="H348" s="16">
        <f t="shared" si="80"/>
        <v>1242930.6000000003</v>
      </c>
      <c r="I348" s="16">
        <f t="shared" si="80"/>
        <v>1342543.6</v>
      </c>
      <c r="J348" s="16">
        <f t="shared" si="80"/>
        <v>950745.7000000003</v>
      </c>
    </row>
    <row r="349" spans="2:10" s="12" customFormat="1" x14ac:dyDescent="0.25">
      <c r="B349" s="15" t="s">
        <v>22</v>
      </c>
      <c r="C349" s="13" t="s">
        <v>35</v>
      </c>
      <c r="D349" s="27"/>
      <c r="E349" s="27"/>
      <c r="F349" s="27"/>
      <c r="G349" s="27"/>
      <c r="H349" s="27"/>
      <c r="I349" s="27"/>
      <c r="J349" s="27"/>
    </row>
    <row r="350" spans="2:10" s="12" customFormat="1" x14ac:dyDescent="0.25">
      <c r="B350" s="13" t="s">
        <v>23</v>
      </c>
      <c r="C350" s="13" t="s">
        <v>35</v>
      </c>
      <c r="D350" s="14">
        <v>89960</v>
      </c>
      <c r="E350" s="25">
        <f t="shared" ref="E350:J353" si="81">D374</f>
        <v>9881.7000000000007</v>
      </c>
      <c r="F350" s="25">
        <f t="shared" si="81"/>
        <v>20101.599999999991</v>
      </c>
      <c r="G350" s="25">
        <f t="shared" si="81"/>
        <v>93168.699999999983</v>
      </c>
      <c r="H350" s="25">
        <f t="shared" si="81"/>
        <v>56566.599999999969</v>
      </c>
      <c r="I350" s="25">
        <f t="shared" si="81"/>
        <v>78037.999999999971</v>
      </c>
      <c r="J350" s="25">
        <f t="shared" si="81"/>
        <v>60524.499999999978</v>
      </c>
    </row>
    <row r="351" spans="2:10" s="12" customFormat="1" x14ac:dyDescent="0.25">
      <c r="B351" s="13" t="s">
        <v>24</v>
      </c>
      <c r="C351" s="13" t="s">
        <v>35</v>
      </c>
      <c r="D351" s="14">
        <v>176845</v>
      </c>
      <c r="E351" s="25">
        <f t="shared" si="81"/>
        <v>58114</v>
      </c>
      <c r="F351" s="25">
        <f t="shared" si="81"/>
        <v>74075</v>
      </c>
      <c r="G351" s="25">
        <f t="shared" si="81"/>
        <v>167460.60000000003</v>
      </c>
      <c r="H351" s="25">
        <f t="shared" si="81"/>
        <v>197693.3</v>
      </c>
      <c r="I351" s="25">
        <f t="shared" si="81"/>
        <v>191944.59999999998</v>
      </c>
      <c r="J351" s="25">
        <f t="shared" si="81"/>
        <v>-2.9103830456733704E-11</v>
      </c>
    </row>
    <row r="352" spans="2:10" s="12" customFormat="1" x14ac:dyDescent="0.25">
      <c r="B352" s="13" t="s">
        <v>25</v>
      </c>
      <c r="C352" s="13" t="s">
        <v>35</v>
      </c>
      <c r="D352" s="14">
        <v>256819.20000000001</v>
      </c>
      <c r="E352" s="25">
        <f t="shared" si="81"/>
        <v>168200.80000000002</v>
      </c>
      <c r="F352" s="25">
        <f t="shared" si="81"/>
        <v>168467.50000000006</v>
      </c>
      <c r="G352" s="25">
        <f t="shared" si="81"/>
        <v>292608.19999999995</v>
      </c>
      <c r="H352" s="25">
        <f t="shared" si="81"/>
        <v>305899.99999999994</v>
      </c>
      <c r="I352" s="25">
        <f t="shared" si="81"/>
        <v>263889</v>
      </c>
      <c r="J352" s="25">
        <f t="shared" si="81"/>
        <v>-2.3283153183228933E-11</v>
      </c>
    </row>
    <row r="353" spans="2:10" s="12" customFormat="1" x14ac:dyDescent="0.25">
      <c r="B353" s="13" t="s">
        <v>26</v>
      </c>
      <c r="C353" s="13" t="s">
        <v>35</v>
      </c>
      <c r="D353" s="14">
        <v>266691.90000000002</v>
      </c>
      <c r="E353" s="25">
        <f t="shared" si="81"/>
        <v>121123.39999999997</v>
      </c>
      <c r="F353" s="25">
        <f t="shared" si="81"/>
        <v>157460.1999999999</v>
      </c>
      <c r="G353" s="25">
        <f t="shared" si="81"/>
        <v>288005</v>
      </c>
      <c r="H353" s="25">
        <f t="shared" si="81"/>
        <v>272848.8</v>
      </c>
      <c r="I353" s="25">
        <f t="shared" si="81"/>
        <v>280753.00000000006</v>
      </c>
      <c r="J353" s="25">
        <f t="shared" si="81"/>
        <v>109175.80000000003</v>
      </c>
    </row>
    <row r="354" spans="2:10" s="12" customFormat="1" x14ac:dyDescent="0.25">
      <c r="B354" s="15" t="s">
        <v>27</v>
      </c>
      <c r="C354" s="13" t="s">
        <v>35</v>
      </c>
      <c r="D354" s="17">
        <f t="shared" ref="D354:J354" si="82">SUM(D350:D353)</f>
        <v>790316.10000000009</v>
      </c>
      <c r="E354" s="17">
        <f t="shared" si="82"/>
        <v>357319.89999999997</v>
      </c>
      <c r="F354" s="17">
        <f t="shared" si="82"/>
        <v>420104.29999999993</v>
      </c>
      <c r="G354" s="17">
        <f t="shared" si="82"/>
        <v>841242.5</v>
      </c>
      <c r="H354" s="17">
        <f t="shared" si="82"/>
        <v>833008.7</v>
      </c>
      <c r="I354" s="17">
        <f t="shared" si="82"/>
        <v>814624.60000000009</v>
      </c>
      <c r="J354" s="17">
        <f t="shared" si="82"/>
        <v>169700.29999999996</v>
      </c>
    </row>
    <row r="355" spans="2:10" s="12" customFormat="1" x14ac:dyDescent="0.25">
      <c r="B355" s="15" t="s">
        <v>28</v>
      </c>
      <c r="C355" s="13" t="s">
        <v>35</v>
      </c>
      <c r="D355" s="17">
        <f t="shared" ref="D355:J355" si="83">D354+D348+D341</f>
        <v>2786618.1100000003</v>
      </c>
      <c r="E355" s="17">
        <f t="shared" si="83"/>
        <v>1882411.75</v>
      </c>
      <c r="F355" s="17">
        <f t="shared" si="83"/>
        <v>3112648.1999999997</v>
      </c>
      <c r="G355" s="17">
        <f t="shared" si="83"/>
        <v>3644487.08</v>
      </c>
      <c r="H355" s="17">
        <f t="shared" si="83"/>
        <v>3421404.4600000004</v>
      </c>
      <c r="I355" s="17">
        <f t="shared" si="83"/>
        <v>3266979.2</v>
      </c>
      <c r="J355" s="17">
        <f t="shared" si="83"/>
        <v>2139377.3000000003</v>
      </c>
    </row>
    <row r="356" spans="2:10" s="12" customFormat="1" x14ac:dyDescent="0.25">
      <c r="B356" s="15"/>
      <c r="C356" s="13"/>
      <c r="D356" s="17"/>
      <c r="E356" s="17"/>
      <c r="F356" s="17"/>
      <c r="G356" s="17"/>
      <c r="H356" s="17"/>
      <c r="I356" s="17"/>
      <c r="J356" s="17"/>
    </row>
    <row r="357" spans="2:10" x14ac:dyDescent="0.25">
      <c r="B357" s="8" t="s">
        <v>54</v>
      </c>
      <c r="C357" s="9"/>
      <c r="D357" s="9"/>
      <c r="E357" s="9"/>
      <c r="F357" s="9"/>
      <c r="G357" s="9"/>
      <c r="H357" s="9"/>
      <c r="I357" s="9"/>
      <c r="J357" s="9"/>
    </row>
    <row r="358" spans="2:10" x14ac:dyDescent="0.25">
      <c r="B358" s="10" t="s">
        <v>5</v>
      </c>
      <c r="C358" s="10" t="s">
        <v>6</v>
      </c>
      <c r="D358" s="11"/>
      <c r="E358" s="11"/>
      <c r="F358" s="11"/>
      <c r="G358" s="11"/>
      <c r="H358" s="11"/>
      <c r="I358" s="11"/>
      <c r="J358" s="11"/>
    </row>
    <row r="359" spans="2:10" x14ac:dyDescent="0.25">
      <c r="B359" s="10" t="s">
        <v>7</v>
      </c>
      <c r="C359" s="10"/>
      <c r="D359" s="11"/>
      <c r="E359" s="11"/>
      <c r="F359" s="11"/>
      <c r="G359" s="11"/>
      <c r="H359" s="11"/>
      <c r="I359" s="11"/>
      <c r="J359" s="11"/>
    </row>
    <row r="360" spans="2:10" s="12" customFormat="1" x14ac:dyDescent="0.25">
      <c r="B360" s="13" t="s">
        <v>8</v>
      </c>
      <c r="C360" s="13" t="s">
        <v>35</v>
      </c>
      <c r="D360" s="14">
        <f t="shared" ref="D360:J364" si="84">D336+D308-D383-D406+D430</f>
        <v>141900</v>
      </c>
      <c r="E360" s="14">
        <f t="shared" si="84"/>
        <v>310700</v>
      </c>
      <c r="F360" s="14">
        <f t="shared" si="84"/>
        <v>453050</v>
      </c>
      <c r="G360" s="14">
        <f t="shared" si="84"/>
        <v>377347.80000000005</v>
      </c>
      <c r="H360" s="14">
        <f t="shared" si="84"/>
        <v>346837.2</v>
      </c>
      <c r="I360" s="14">
        <f t="shared" si="84"/>
        <v>346622.69999999995</v>
      </c>
      <c r="J360" s="14">
        <f t="shared" si="84"/>
        <v>102300</v>
      </c>
    </row>
    <row r="361" spans="2:10" s="12" customFormat="1" x14ac:dyDescent="0.25">
      <c r="B361" s="13" t="s">
        <v>10</v>
      </c>
      <c r="C361" s="13" t="s">
        <v>35</v>
      </c>
      <c r="D361" s="14">
        <f t="shared" si="84"/>
        <v>138316.5</v>
      </c>
      <c r="E361" s="14">
        <f t="shared" si="84"/>
        <v>291492</v>
      </c>
      <c r="F361" s="14">
        <f t="shared" si="84"/>
        <v>288295.09999999998</v>
      </c>
      <c r="G361" s="14">
        <f t="shared" si="84"/>
        <v>249792.30000000005</v>
      </c>
      <c r="H361" s="14">
        <f t="shared" si="84"/>
        <v>150206.00000000003</v>
      </c>
      <c r="I361" s="14">
        <f t="shared" si="84"/>
        <v>148498</v>
      </c>
      <c r="J361" s="14">
        <f t="shared" si="84"/>
        <v>1.7462309376270468E-11</v>
      </c>
    </row>
    <row r="362" spans="2:10" s="12" customFormat="1" x14ac:dyDescent="0.25">
      <c r="B362" s="13" t="s">
        <v>11</v>
      </c>
      <c r="C362" s="13" t="s">
        <v>35</v>
      </c>
      <c r="D362" s="14">
        <f t="shared" si="84"/>
        <v>256696</v>
      </c>
      <c r="E362" s="14">
        <f t="shared" si="84"/>
        <v>281514.59999999998</v>
      </c>
      <c r="F362" s="14">
        <f t="shared" si="84"/>
        <v>241518.26</v>
      </c>
      <c r="G362" s="14">
        <f t="shared" si="84"/>
        <v>212145.35999999993</v>
      </c>
      <c r="H362" s="14">
        <f t="shared" si="84"/>
        <v>212841.99999999988</v>
      </c>
      <c r="I362" s="14">
        <f t="shared" si="84"/>
        <v>275760.89999999991</v>
      </c>
      <c r="J362" s="14">
        <f t="shared" si="84"/>
        <v>140502.2999999997</v>
      </c>
    </row>
    <row r="363" spans="2:10" s="12" customFormat="1" x14ac:dyDescent="0.25">
      <c r="B363" s="13" t="s">
        <v>12</v>
      </c>
      <c r="C363" s="13" t="s">
        <v>35</v>
      </c>
      <c r="D363" s="14">
        <f t="shared" si="84"/>
        <v>274800</v>
      </c>
      <c r="E363" s="14">
        <f t="shared" si="84"/>
        <v>279415</v>
      </c>
      <c r="F363" s="14">
        <f t="shared" si="84"/>
        <v>238676.3</v>
      </c>
      <c r="G363" s="14">
        <f t="shared" si="84"/>
        <v>237579.70000000007</v>
      </c>
      <c r="H363" s="14">
        <f t="shared" si="84"/>
        <v>222825.80000000005</v>
      </c>
      <c r="I363" s="14">
        <f t="shared" si="84"/>
        <v>248049.70000000007</v>
      </c>
      <c r="J363" s="14">
        <f t="shared" si="84"/>
        <v>133044.99999999983</v>
      </c>
    </row>
    <row r="364" spans="2:10" s="12" customFormat="1" x14ac:dyDescent="0.25">
      <c r="B364" s="13" t="s">
        <v>13</v>
      </c>
      <c r="C364" s="13" t="s">
        <v>35</v>
      </c>
      <c r="D364" s="14">
        <f t="shared" si="84"/>
        <v>56160</v>
      </c>
      <c r="E364" s="14">
        <f t="shared" si="84"/>
        <v>221749</v>
      </c>
      <c r="F364" s="14">
        <f t="shared" si="84"/>
        <v>287210</v>
      </c>
      <c r="G364" s="14">
        <f t="shared" si="84"/>
        <v>268600</v>
      </c>
      <c r="H364" s="14">
        <f t="shared" si="84"/>
        <v>177100</v>
      </c>
      <c r="I364" s="14">
        <f t="shared" si="84"/>
        <v>0</v>
      </c>
      <c r="J364" s="14">
        <f t="shared" si="84"/>
        <v>0</v>
      </c>
    </row>
    <row r="365" spans="2:10" s="12" customFormat="1" x14ac:dyDescent="0.25">
      <c r="B365" s="15" t="s">
        <v>14</v>
      </c>
      <c r="C365" s="13" t="s">
        <v>35</v>
      </c>
      <c r="D365" s="16">
        <f t="shared" ref="D365:I365" si="85">SUM(D360:D364)</f>
        <v>867872.5</v>
      </c>
      <c r="E365" s="16">
        <f t="shared" si="85"/>
        <v>1384870.6</v>
      </c>
      <c r="F365" s="16">
        <f t="shared" si="85"/>
        <v>1508749.66</v>
      </c>
      <c r="G365" s="16">
        <f t="shared" si="85"/>
        <v>1345465.1600000001</v>
      </c>
      <c r="H365" s="16">
        <f t="shared" si="85"/>
        <v>1109811</v>
      </c>
      <c r="I365" s="16">
        <f t="shared" si="85"/>
        <v>1018931.2999999999</v>
      </c>
      <c r="J365" s="16">
        <f t="shared" ref="J365" si="86">SUM(J360:J364)</f>
        <v>375847.29999999952</v>
      </c>
    </row>
    <row r="366" spans="2:10" s="12" customFormat="1" x14ac:dyDescent="0.25">
      <c r="B366" s="15" t="s">
        <v>15</v>
      </c>
      <c r="C366" s="13" t="s">
        <v>35</v>
      </c>
      <c r="D366" s="27"/>
      <c r="E366" s="27"/>
      <c r="F366" s="27"/>
      <c r="G366" s="27"/>
      <c r="H366" s="27"/>
      <c r="I366" s="27"/>
      <c r="J366" s="27"/>
    </row>
    <row r="367" spans="2:10" s="12" customFormat="1" x14ac:dyDescent="0.25">
      <c r="B367" s="13" t="s">
        <v>16</v>
      </c>
      <c r="C367" s="13" t="s">
        <v>35</v>
      </c>
      <c r="D367" s="14">
        <f t="shared" ref="D367:J371" si="87">D343+D315-D390-D413+D437</f>
        <v>246260</v>
      </c>
      <c r="E367" s="14">
        <f t="shared" si="87"/>
        <v>346240</v>
      </c>
      <c r="F367" s="14">
        <f t="shared" si="87"/>
        <v>317445.80000000005</v>
      </c>
      <c r="G367" s="14">
        <f t="shared" si="87"/>
        <v>319976.80000000016</v>
      </c>
      <c r="H367" s="14">
        <f t="shared" si="87"/>
        <v>354916.70000000024</v>
      </c>
      <c r="I367" s="14">
        <f t="shared" si="87"/>
        <v>46280.000000000211</v>
      </c>
      <c r="J367" s="14">
        <f t="shared" si="87"/>
        <v>2.1100277081131935E-10</v>
      </c>
    </row>
    <row r="368" spans="2:10" s="12" customFormat="1" x14ac:dyDescent="0.25">
      <c r="B368" s="13" t="s">
        <v>17</v>
      </c>
      <c r="C368" s="13" t="s">
        <v>35</v>
      </c>
      <c r="D368" s="14">
        <f t="shared" si="87"/>
        <v>317840</v>
      </c>
      <c r="E368" s="14">
        <f t="shared" si="87"/>
        <v>395420</v>
      </c>
      <c r="F368" s="14">
        <f t="shared" si="87"/>
        <v>398490</v>
      </c>
      <c r="G368" s="14">
        <f t="shared" si="87"/>
        <v>365440</v>
      </c>
      <c r="H368" s="14">
        <f t="shared" si="87"/>
        <v>395149.19999999995</v>
      </c>
      <c r="I368" s="14">
        <f t="shared" si="87"/>
        <v>419994.99999999994</v>
      </c>
      <c r="J368" s="14">
        <f t="shared" si="87"/>
        <v>-2.9103830456733704E-10</v>
      </c>
    </row>
    <row r="369" spans="2:10" s="12" customFormat="1" x14ac:dyDescent="0.25">
      <c r="B369" s="13" t="s">
        <v>18</v>
      </c>
      <c r="C369" s="13" t="s">
        <v>35</v>
      </c>
      <c r="D369" s="14">
        <f t="shared" si="87"/>
        <v>40700</v>
      </c>
      <c r="E369" s="14">
        <f t="shared" si="87"/>
        <v>207400</v>
      </c>
      <c r="F369" s="14">
        <f t="shared" si="87"/>
        <v>243200</v>
      </c>
      <c r="G369" s="14">
        <f t="shared" si="87"/>
        <v>249600</v>
      </c>
      <c r="H369" s="14">
        <f t="shared" si="87"/>
        <v>229799.99999999997</v>
      </c>
      <c r="I369" s="14">
        <f t="shared" si="87"/>
        <v>0</v>
      </c>
      <c r="J369" s="14">
        <f t="shared" si="87"/>
        <v>0</v>
      </c>
    </row>
    <row r="370" spans="2:10" s="12" customFormat="1" x14ac:dyDescent="0.25">
      <c r="B370" s="13" t="s">
        <v>19</v>
      </c>
      <c r="C370" s="13" t="s">
        <v>35</v>
      </c>
      <c r="D370" s="14">
        <f t="shared" si="87"/>
        <v>46264.499999999942</v>
      </c>
      <c r="E370" s="14">
        <f t="shared" si="87"/>
        <v>175604.59999999995</v>
      </c>
      <c r="F370" s="14">
        <f t="shared" si="87"/>
        <v>192941.99999999997</v>
      </c>
      <c r="G370" s="14">
        <f t="shared" si="87"/>
        <v>166090.50000000003</v>
      </c>
      <c r="H370" s="14">
        <f t="shared" si="87"/>
        <v>178712.00000000003</v>
      </c>
      <c r="I370" s="14">
        <f t="shared" si="87"/>
        <v>264280</v>
      </c>
      <c r="J370" s="14">
        <f t="shared" si="87"/>
        <v>69505.000000000058</v>
      </c>
    </row>
    <row r="371" spans="2:10" s="12" customFormat="1" x14ac:dyDescent="0.25">
      <c r="B371" s="13" t="s">
        <v>20</v>
      </c>
      <c r="C371" s="13" t="s">
        <v>35</v>
      </c>
      <c r="D371" s="14">
        <f t="shared" si="87"/>
        <v>6154.85</v>
      </c>
      <c r="E371" s="14">
        <f t="shared" si="87"/>
        <v>183008.7</v>
      </c>
      <c r="F371" s="14">
        <f t="shared" si="87"/>
        <v>142417.11999999997</v>
      </c>
      <c r="G371" s="14">
        <f t="shared" si="87"/>
        <v>141823.30000000002</v>
      </c>
      <c r="H371" s="14">
        <f t="shared" si="87"/>
        <v>183965.70000000007</v>
      </c>
      <c r="I371" s="14">
        <f t="shared" si="87"/>
        <v>220190.70000000007</v>
      </c>
      <c r="J371" s="14">
        <f t="shared" si="87"/>
        <v>71498.000000000116</v>
      </c>
    </row>
    <row r="372" spans="2:10" s="12" customFormat="1" x14ac:dyDescent="0.25">
      <c r="B372" s="15" t="s">
        <v>21</v>
      </c>
      <c r="C372" s="13" t="s">
        <v>35</v>
      </c>
      <c r="D372" s="17">
        <f t="shared" ref="D372:I372" si="88">SUM(D367:D371)</f>
        <v>657219.35</v>
      </c>
      <c r="E372" s="17">
        <f t="shared" si="88"/>
        <v>1307673.2999999998</v>
      </c>
      <c r="F372" s="17">
        <f t="shared" si="88"/>
        <v>1294494.92</v>
      </c>
      <c r="G372" s="17">
        <f t="shared" si="88"/>
        <v>1242930.6000000003</v>
      </c>
      <c r="H372" s="17">
        <f t="shared" si="88"/>
        <v>1342543.6</v>
      </c>
      <c r="I372" s="17">
        <f t="shared" si="88"/>
        <v>950745.7000000003</v>
      </c>
      <c r="J372" s="17">
        <f t="shared" ref="J372" si="89">SUM(J367:J371)</f>
        <v>141003.00000000009</v>
      </c>
    </row>
    <row r="373" spans="2:10" s="12" customFormat="1" x14ac:dyDescent="0.25">
      <c r="B373" s="15" t="s">
        <v>22</v>
      </c>
      <c r="C373" s="13" t="s">
        <v>35</v>
      </c>
      <c r="D373" s="27"/>
      <c r="E373" s="27"/>
      <c r="F373" s="27"/>
      <c r="G373" s="27"/>
      <c r="H373" s="27"/>
      <c r="I373" s="27"/>
      <c r="J373" s="27"/>
    </row>
    <row r="374" spans="2:10" s="12" customFormat="1" x14ac:dyDescent="0.25">
      <c r="B374" s="13" t="s">
        <v>23</v>
      </c>
      <c r="C374" s="13" t="s">
        <v>35</v>
      </c>
      <c r="D374" s="14">
        <f t="shared" ref="D374:J377" si="90">D350+D322-D397-D420+D444</f>
        <v>9881.7000000000007</v>
      </c>
      <c r="E374" s="14">
        <f t="shared" si="90"/>
        <v>20101.599999999991</v>
      </c>
      <c r="F374" s="14">
        <f t="shared" si="90"/>
        <v>93168.699999999983</v>
      </c>
      <c r="G374" s="14">
        <f t="shared" si="90"/>
        <v>56566.599999999969</v>
      </c>
      <c r="H374" s="14">
        <f t="shared" si="90"/>
        <v>78037.999999999971</v>
      </c>
      <c r="I374" s="14">
        <f t="shared" si="90"/>
        <v>60524.499999999978</v>
      </c>
      <c r="J374" s="14">
        <f t="shared" si="90"/>
        <v>-2.1827872842550278E-11</v>
      </c>
    </row>
    <row r="375" spans="2:10" s="12" customFormat="1" x14ac:dyDescent="0.25">
      <c r="B375" s="13" t="s">
        <v>24</v>
      </c>
      <c r="C375" s="13" t="s">
        <v>35</v>
      </c>
      <c r="D375" s="14">
        <f t="shared" si="90"/>
        <v>58114</v>
      </c>
      <c r="E375" s="14">
        <f t="shared" si="90"/>
        <v>74075</v>
      </c>
      <c r="F375" s="14">
        <f t="shared" si="90"/>
        <v>167460.60000000003</v>
      </c>
      <c r="G375" s="14">
        <f t="shared" si="90"/>
        <v>197693.3</v>
      </c>
      <c r="H375" s="14">
        <f t="shared" si="90"/>
        <v>191944.59999999998</v>
      </c>
      <c r="I375" s="14">
        <f t="shared" si="90"/>
        <v>-2.9103830456733704E-11</v>
      </c>
      <c r="J375" s="14">
        <f t="shared" si="90"/>
        <v>-2.9103830456733704E-11</v>
      </c>
    </row>
    <row r="376" spans="2:10" s="12" customFormat="1" x14ac:dyDescent="0.25">
      <c r="B376" s="13" t="s">
        <v>25</v>
      </c>
      <c r="C376" s="13" t="s">
        <v>35</v>
      </c>
      <c r="D376" s="14">
        <f t="shared" si="90"/>
        <v>168200.80000000002</v>
      </c>
      <c r="E376" s="14">
        <f t="shared" si="90"/>
        <v>168467.50000000006</v>
      </c>
      <c r="F376" s="14">
        <f t="shared" si="90"/>
        <v>292608.19999999995</v>
      </c>
      <c r="G376" s="14">
        <f t="shared" si="90"/>
        <v>305899.99999999994</v>
      </c>
      <c r="H376" s="14">
        <f t="shared" si="90"/>
        <v>263889</v>
      </c>
      <c r="I376" s="14">
        <f t="shared" si="90"/>
        <v>-2.3283153183228933E-11</v>
      </c>
      <c r="J376" s="14">
        <f t="shared" si="90"/>
        <v>-2.3283153183228933E-11</v>
      </c>
    </row>
    <row r="377" spans="2:10" s="12" customFormat="1" x14ac:dyDescent="0.25">
      <c r="B377" s="13" t="s">
        <v>26</v>
      </c>
      <c r="C377" s="13" t="s">
        <v>35</v>
      </c>
      <c r="D377" s="14">
        <f t="shared" si="90"/>
        <v>121123.39999999997</v>
      </c>
      <c r="E377" s="14">
        <f t="shared" si="90"/>
        <v>157460.1999999999</v>
      </c>
      <c r="F377" s="14">
        <f t="shared" si="90"/>
        <v>288005</v>
      </c>
      <c r="G377" s="14">
        <f t="shared" si="90"/>
        <v>272848.8</v>
      </c>
      <c r="H377" s="14">
        <f t="shared" si="90"/>
        <v>280753.00000000006</v>
      </c>
      <c r="I377" s="14">
        <f t="shared" si="90"/>
        <v>109175.80000000003</v>
      </c>
      <c r="J377" s="14">
        <f t="shared" si="90"/>
        <v>4.6611603465862572E-11</v>
      </c>
    </row>
    <row r="378" spans="2:10" s="12" customFormat="1" x14ac:dyDescent="0.25">
      <c r="B378" s="15" t="s">
        <v>27</v>
      </c>
      <c r="C378" s="13" t="s">
        <v>35</v>
      </c>
      <c r="D378" s="17">
        <f t="shared" ref="D378:I378" si="91">SUM(D374:D377)</f>
        <v>357319.89999999997</v>
      </c>
      <c r="E378" s="17">
        <f t="shared" si="91"/>
        <v>420104.29999999993</v>
      </c>
      <c r="F378" s="17">
        <f t="shared" si="91"/>
        <v>841242.5</v>
      </c>
      <c r="G378" s="17">
        <f t="shared" si="91"/>
        <v>833008.7</v>
      </c>
      <c r="H378" s="17">
        <f t="shared" si="91"/>
        <v>814624.60000000009</v>
      </c>
      <c r="I378" s="17">
        <f t="shared" si="91"/>
        <v>169700.29999999996</v>
      </c>
      <c r="J378" s="17">
        <f t="shared" ref="J378" si="92">SUM(J374:J377)</f>
        <v>-2.7603253016650342E-11</v>
      </c>
    </row>
    <row r="379" spans="2:10" s="12" customFormat="1" x14ac:dyDescent="0.25">
      <c r="B379" s="15" t="s">
        <v>28</v>
      </c>
      <c r="C379" s="13" t="s">
        <v>35</v>
      </c>
      <c r="D379" s="17">
        <f t="shared" ref="D379:J379" si="93">D378+D372+D365</f>
        <v>1882411.75</v>
      </c>
      <c r="E379" s="17">
        <f t="shared" si="93"/>
        <v>3112648.1999999997</v>
      </c>
      <c r="F379" s="17">
        <f t="shared" si="93"/>
        <v>3644487.08</v>
      </c>
      <c r="G379" s="17">
        <f t="shared" si="93"/>
        <v>3421404.4600000004</v>
      </c>
      <c r="H379" s="17">
        <f t="shared" si="93"/>
        <v>3266979.2</v>
      </c>
      <c r="I379" s="17">
        <f t="shared" si="93"/>
        <v>2139377.3000000003</v>
      </c>
      <c r="J379" s="17">
        <f t="shared" si="93"/>
        <v>516850.29999999958</v>
      </c>
    </row>
    <row r="380" spans="2:10" x14ac:dyDescent="0.25">
      <c r="B380" s="8" t="s">
        <v>55</v>
      </c>
      <c r="C380" s="9"/>
      <c r="D380" s="9"/>
      <c r="E380" s="9"/>
      <c r="F380" s="9"/>
      <c r="G380" s="9"/>
      <c r="H380" s="9"/>
      <c r="I380" s="9"/>
      <c r="J380" s="9"/>
    </row>
    <row r="381" spans="2:10" x14ac:dyDescent="0.25">
      <c r="B381" s="10" t="s">
        <v>5</v>
      </c>
      <c r="C381" s="10" t="s">
        <v>6</v>
      </c>
      <c r="D381" s="11"/>
      <c r="E381" s="11"/>
      <c r="F381" s="11"/>
      <c r="G381" s="11"/>
      <c r="H381" s="11"/>
      <c r="I381" s="11"/>
      <c r="J381" s="11"/>
    </row>
    <row r="382" spans="2:10" s="12" customFormat="1" x14ac:dyDescent="0.25">
      <c r="B382" s="15" t="s">
        <v>7</v>
      </c>
      <c r="C382" s="15"/>
      <c r="D382" s="13"/>
      <c r="E382" s="13"/>
      <c r="F382" s="13"/>
      <c r="G382" s="13"/>
      <c r="H382" s="13"/>
      <c r="I382" s="13"/>
      <c r="J382" s="13"/>
    </row>
    <row r="383" spans="2:10" s="12" customFormat="1" x14ac:dyDescent="0.25">
      <c r="B383" s="13" t="s">
        <v>8</v>
      </c>
      <c r="C383" s="13" t="s">
        <v>35</v>
      </c>
      <c r="D383" s="14">
        <v>43335</v>
      </c>
      <c r="E383" s="14"/>
      <c r="F383" s="14">
        <v>0</v>
      </c>
      <c r="G383" s="14">
        <v>529174.19999999995</v>
      </c>
      <c r="H383" s="14">
        <v>210377.5</v>
      </c>
      <c r="I383" s="14">
        <v>152026.20000000001</v>
      </c>
      <c r="J383" s="14">
        <v>2155.1999999999998</v>
      </c>
    </row>
    <row r="384" spans="2:10" s="12" customFormat="1" x14ac:dyDescent="0.25">
      <c r="B384" s="13" t="s">
        <v>10</v>
      </c>
      <c r="C384" s="13" t="s">
        <v>35</v>
      </c>
      <c r="D384" s="14">
        <v>139701</v>
      </c>
      <c r="E384" s="14"/>
      <c r="F384" s="14">
        <v>95309.9</v>
      </c>
      <c r="G384" s="14">
        <v>328386.8</v>
      </c>
      <c r="H384" s="14">
        <v>409905.4</v>
      </c>
      <c r="I384" s="14">
        <v>410725</v>
      </c>
      <c r="J384" s="14">
        <v>25000</v>
      </c>
    </row>
    <row r="385" spans="2:10" s="12" customFormat="1" x14ac:dyDescent="0.25">
      <c r="B385" s="13" t="s">
        <v>11</v>
      </c>
      <c r="C385" s="13" t="s">
        <v>35</v>
      </c>
      <c r="D385" s="14">
        <v>124945</v>
      </c>
      <c r="E385" s="14">
        <v>50000</v>
      </c>
      <c r="F385" s="14">
        <v>221127</v>
      </c>
      <c r="G385" s="14">
        <v>331313.8</v>
      </c>
      <c r="H385" s="14">
        <v>465953.8</v>
      </c>
      <c r="I385" s="14">
        <v>367642.7</v>
      </c>
      <c r="J385" s="14">
        <v>214721.3</v>
      </c>
    </row>
    <row r="386" spans="2:10" s="12" customFormat="1" x14ac:dyDescent="0.25">
      <c r="B386" s="13" t="s">
        <v>12</v>
      </c>
      <c r="C386" s="13" t="s">
        <v>35</v>
      </c>
      <c r="D386" s="14">
        <v>52999.9</v>
      </c>
      <c r="E386" s="14"/>
      <c r="F386" s="14">
        <v>548291.4</v>
      </c>
      <c r="G386" s="14">
        <v>542596.6</v>
      </c>
      <c r="H386" s="14">
        <v>554898.9</v>
      </c>
      <c r="I386" s="14">
        <v>536751.1</v>
      </c>
      <c r="J386" s="14">
        <v>140866.40000000002</v>
      </c>
    </row>
    <row r="387" spans="2:10" s="12" customFormat="1" x14ac:dyDescent="0.25">
      <c r="B387" s="13" t="s">
        <v>13</v>
      </c>
      <c r="C387" s="13" t="s">
        <v>35</v>
      </c>
      <c r="D387" s="14">
        <v>35568.199999999997</v>
      </c>
      <c r="E387" s="14"/>
      <c r="F387" s="14">
        <v>0</v>
      </c>
      <c r="G387" s="14">
        <v>40000</v>
      </c>
      <c r="H387" s="14">
        <v>115000</v>
      </c>
      <c r="I387" s="14">
        <v>150930</v>
      </c>
      <c r="J387" s="14">
        <v>0</v>
      </c>
    </row>
    <row r="388" spans="2:10" s="12" customFormat="1" x14ac:dyDescent="0.25">
      <c r="B388" s="15" t="s">
        <v>14</v>
      </c>
      <c r="C388" s="13" t="s">
        <v>35</v>
      </c>
      <c r="D388" s="17">
        <f t="shared" ref="D388:I388" si="94">SUM(D383:D387)</f>
        <v>396549.10000000003</v>
      </c>
      <c r="E388" s="17">
        <f t="shared" si="94"/>
        <v>50000</v>
      </c>
      <c r="F388" s="17">
        <f t="shared" si="94"/>
        <v>864728.3</v>
      </c>
      <c r="G388" s="17">
        <f t="shared" si="94"/>
        <v>1771471.4</v>
      </c>
      <c r="H388" s="17">
        <f t="shared" si="94"/>
        <v>1756135.6</v>
      </c>
      <c r="I388" s="17">
        <f t="shared" si="94"/>
        <v>1618075</v>
      </c>
      <c r="J388" s="17">
        <f t="shared" ref="J388" si="95">SUM(J383:J387)</f>
        <v>382742.9</v>
      </c>
    </row>
    <row r="389" spans="2:10" s="12" customFormat="1" x14ac:dyDescent="0.25">
      <c r="B389" s="15" t="s">
        <v>15</v>
      </c>
      <c r="C389" s="13" t="s">
        <v>35</v>
      </c>
      <c r="D389" s="27"/>
      <c r="E389" s="27"/>
      <c r="F389" s="27"/>
      <c r="G389" s="27"/>
      <c r="H389" s="27"/>
      <c r="I389" s="27"/>
      <c r="J389" s="27"/>
    </row>
    <row r="390" spans="2:10" s="12" customFormat="1" x14ac:dyDescent="0.25">
      <c r="B390" s="13" t="s">
        <v>16</v>
      </c>
      <c r="C390" s="13" t="s">
        <v>35</v>
      </c>
      <c r="D390" s="14">
        <v>3583.6</v>
      </c>
      <c r="E390" s="14"/>
      <c r="F390" s="14"/>
      <c r="G390" s="14"/>
      <c r="H390" s="14">
        <v>379031.9</v>
      </c>
      <c r="I390" s="14">
        <v>273016.59999999998</v>
      </c>
      <c r="J390" s="14">
        <v>0</v>
      </c>
    </row>
    <row r="391" spans="2:10" s="12" customFormat="1" x14ac:dyDescent="0.25">
      <c r="B391" s="13" t="s">
        <v>17</v>
      </c>
      <c r="C391" s="13" t="s">
        <v>35</v>
      </c>
      <c r="D391" s="14">
        <v>0</v>
      </c>
      <c r="E391" s="14"/>
      <c r="F391" s="14"/>
      <c r="G391" s="14"/>
      <c r="H391" s="14">
        <v>394050.8</v>
      </c>
      <c r="I391" s="14">
        <v>499802.5</v>
      </c>
      <c r="J391" s="14">
        <v>74160.000000000015</v>
      </c>
    </row>
    <row r="392" spans="2:10" s="12" customFormat="1" x14ac:dyDescent="0.25">
      <c r="B392" s="13" t="s">
        <v>18</v>
      </c>
      <c r="C392" s="13" t="s">
        <v>35</v>
      </c>
      <c r="D392" s="14">
        <v>63194.1</v>
      </c>
      <c r="E392" s="14"/>
      <c r="F392" s="14">
        <v>0</v>
      </c>
      <c r="G392" s="14">
        <v>0</v>
      </c>
      <c r="H392" s="14">
        <v>43996.4</v>
      </c>
      <c r="I392" s="14">
        <v>244902</v>
      </c>
      <c r="J392" s="14">
        <v>0</v>
      </c>
    </row>
    <row r="393" spans="2:10" s="12" customFormat="1" x14ac:dyDescent="0.25">
      <c r="B393" s="13" t="s">
        <v>19</v>
      </c>
      <c r="C393" s="13" t="s">
        <v>35</v>
      </c>
      <c r="D393" s="14">
        <v>72797.8</v>
      </c>
      <c r="E393" s="14"/>
      <c r="F393" s="14">
        <v>104489.7</v>
      </c>
      <c r="G393" s="14">
        <v>437822.6</v>
      </c>
      <c r="H393" s="14">
        <v>419604.6</v>
      </c>
      <c r="I393" s="14">
        <v>397896</v>
      </c>
      <c r="J393" s="14">
        <v>384254.99999999994</v>
      </c>
    </row>
    <row r="394" spans="2:10" s="12" customFormat="1" x14ac:dyDescent="0.25">
      <c r="B394" s="13" t="s">
        <v>20</v>
      </c>
      <c r="C394" s="13" t="s">
        <v>35</v>
      </c>
      <c r="D394" s="14">
        <v>160347.9</v>
      </c>
      <c r="E394" s="14">
        <v>3185.6</v>
      </c>
      <c r="F394" s="14">
        <v>28782.5</v>
      </c>
      <c r="G394" s="14">
        <v>304944.09999999998</v>
      </c>
      <c r="H394" s="14">
        <v>402048.1</v>
      </c>
      <c r="I394" s="14">
        <v>304151</v>
      </c>
      <c r="J394" s="14">
        <v>180190.69999999998</v>
      </c>
    </row>
    <row r="395" spans="2:10" s="12" customFormat="1" x14ac:dyDescent="0.25">
      <c r="B395" s="15" t="s">
        <v>21</v>
      </c>
      <c r="C395" s="13" t="s">
        <v>35</v>
      </c>
      <c r="D395" s="17">
        <f t="shared" ref="D395:J395" si="96">SUM(D390:D394)</f>
        <v>299923.40000000002</v>
      </c>
      <c r="E395" s="17">
        <f t="shared" si="96"/>
        <v>3185.6</v>
      </c>
      <c r="F395" s="17">
        <f t="shared" si="96"/>
        <v>133272.20000000001</v>
      </c>
      <c r="G395" s="17">
        <f t="shared" si="96"/>
        <v>742766.7</v>
      </c>
      <c r="H395" s="17">
        <f t="shared" si="96"/>
        <v>1638731.7999999998</v>
      </c>
      <c r="I395" s="17">
        <f t="shared" si="96"/>
        <v>1719768.1</v>
      </c>
      <c r="J395" s="17">
        <f t="shared" si="96"/>
        <v>638605.69999999995</v>
      </c>
    </row>
    <row r="396" spans="2:10" s="12" customFormat="1" x14ac:dyDescent="0.25">
      <c r="B396" s="15" t="s">
        <v>22</v>
      </c>
      <c r="C396" s="13" t="s">
        <v>35</v>
      </c>
      <c r="D396" s="27"/>
      <c r="E396" s="27"/>
      <c r="F396" s="27"/>
      <c r="G396" s="27"/>
      <c r="H396" s="27"/>
      <c r="I396" s="27"/>
      <c r="J396" s="27"/>
    </row>
    <row r="397" spans="2:10" s="12" customFormat="1" x14ac:dyDescent="0.25">
      <c r="B397" s="13" t="s">
        <v>23</v>
      </c>
      <c r="C397" s="13" t="s">
        <v>35</v>
      </c>
      <c r="D397" s="14">
        <v>128448.9</v>
      </c>
      <c r="E397" s="14">
        <v>11090.8</v>
      </c>
      <c r="F397" s="14">
        <v>2696.3</v>
      </c>
      <c r="G397" s="14">
        <v>162459.20000000001</v>
      </c>
      <c r="H397" s="14">
        <v>106566.6</v>
      </c>
      <c r="I397" s="14">
        <v>83906.9</v>
      </c>
      <c r="J397" s="14">
        <v>61508.5</v>
      </c>
    </row>
    <row r="398" spans="2:10" s="12" customFormat="1" x14ac:dyDescent="0.25">
      <c r="B398" s="13" t="s">
        <v>24</v>
      </c>
      <c r="C398" s="13" t="s">
        <v>35</v>
      </c>
      <c r="D398" s="14">
        <v>0</v>
      </c>
      <c r="E398" s="14"/>
      <c r="F398" s="14">
        <v>40326.1</v>
      </c>
      <c r="G398" s="14">
        <v>73869.100000000006</v>
      </c>
      <c r="H398" s="14">
        <v>277028.5</v>
      </c>
      <c r="I398" s="14">
        <v>144944.6</v>
      </c>
      <c r="J398" s="14">
        <v>0</v>
      </c>
    </row>
    <row r="399" spans="2:10" s="12" customFormat="1" x14ac:dyDescent="0.25">
      <c r="B399" s="13" t="s">
        <v>25</v>
      </c>
      <c r="C399" s="13" t="s">
        <v>35</v>
      </c>
      <c r="D399" s="14">
        <v>140587.79999999999</v>
      </c>
      <c r="E399" s="14"/>
      <c r="F399" s="14">
        <v>57381.9</v>
      </c>
      <c r="G399" s="14">
        <v>233074.2</v>
      </c>
      <c r="H399" s="14">
        <v>352978</v>
      </c>
      <c r="I399" s="14">
        <v>265230.40000000002</v>
      </c>
      <c r="J399" s="14">
        <v>0</v>
      </c>
    </row>
    <row r="400" spans="2:10" s="12" customFormat="1" x14ac:dyDescent="0.25">
      <c r="B400" s="13" t="s">
        <v>26</v>
      </c>
      <c r="C400" s="13" t="s">
        <v>35</v>
      </c>
      <c r="D400" s="14">
        <v>214173.6</v>
      </c>
      <c r="E400" s="14">
        <v>36306.699999999997</v>
      </c>
      <c r="F400" s="14">
        <v>112951.4</v>
      </c>
      <c r="G400" s="14">
        <v>302354.3</v>
      </c>
      <c r="H400" s="14">
        <v>524235.8</v>
      </c>
      <c r="I400" s="14">
        <v>402049.4</v>
      </c>
      <c r="J400" s="14">
        <v>107484.49999999999</v>
      </c>
    </row>
    <row r="401" spans="2:10" s="12" customFormat="1" x14ac:dyDescent="0.25">
      <c r="B401" s="15" t="s">
        <v>27</v>
      </c>
      <c r="C401" s="13" t="s">
        <v>35</v>
      </c>
      <c r="D401" s="17">
        <f t="shared" ref="D401:J401" si="97">SUM(D397:D400)</f>
        <v>483210.29999999993</v>
      </c>
      <c r="E401" s="17">
        <f t="shared" si="97"/>
        <v>47397.5</v>
      </c>
      <c r="F401" s="17">
        <f t="shared" si="97"/>
        <v>213355.7</v>
      </c>
      <c r="G401" s="17">
        <f t="shared" si="97"/>
        <v>771756.8</v>
      </c>
      <c r="H401" s="17">
        <f t="shared" si="97"/>
        <v>1260808.8999999999</v>
      </c>
      <c r="I401" s="17">
        <f t="shared" si="97"/>
        <v>896131.3</v>
      </c>
      <c r="J401" s="17">
        <f t="shared" si="97"/>
        <v>168993</v>
      </c>
    </row>
    <row r="402" spans="2:10" s="12" customFormat="1" x14ac:dyDescent="0.25">
      <c r="B402" s="15" t="s">
        <v>28</v>
      </c>
      <c r="C402" s="13" t="s">
        <v>35</v>
      </c>
      <c r="D402" s="17">
        <f t="shared" ref="D402:J402" si="98">D401+D395+D388</f>
        <v>1179682.8</v>
      </c>
      <c r="E402" s="17">
        <f t="shared" si="98"/>
        <v>100583.1</v>
      </c>
      <c r="F402" s="17">
        <f t="shared" si="98"/>
        <v>1211356.2000000002</v>
      </c>
      <c r="G402" s="17">
        <f t="shared" si="98"/>
        <v>3285994.9</v>
      </c>
      <c r="H402" s="17">
        <f t="shared" si="98"/>
        <v>4655676.3</v>
      </c>
      <c r="I402" s="17">
        <f t="shared" si="98"/>
        <v>4233974.4000000004</v>
      </c>
      <c r="J402" s="17">
        <f t="shared" si="98"/>
        <v>1190341.6000000001</v>
      </c>
    </row>
    <row r="403" spans="2:10" x14ac:dyDescent="0.25">
      <c r="B403" s="8" t="s">
        <v>56</v>
      </c>
      <c r="C403" s="9"/>
      <c r="D403" s="48"/>
      <c r="E403" s="48"/>
      <c r="F403" s="48"/>
      <c r="G403" s="48"/>
      <c r="H403" s="48"/>
      <c r="I403" s="48"/>
      <c r="J403" s="48"/>
    </row>
    <row r="404" spans="2:10" x14ac:dyDescent="0.25">
      <c r="B404" s="10" t="s">
        <v>5</v>
      </c>
      <c r="C404" s="10" t="s">
        <v>6</v>
      </c>
      <c r="D404" s="11"/>
      <c r="E404" s="11"/>
      <c r="F404" s="11"/>
      <c r="G404" s="11"/>
      <c r="H404" s="11"/>
      <c r="I404" s="11"/>
      <c r="J404" s="11"/>
    </row>
    <row r="405" spans="2:10" x14ac:dyDescent="0.25">
      <c r="B405" s="10" t="s">
        <v>7</v>
      </c>
      <c r="C405" s="10"/>
      <c r="D405" s="11"/>
      <c r="E405" s="11"/>
      <c r="F405" s="11"/>
      <c r="G405" s="11"/>
      <c r="H405" s="11"/>
      <c r="I405" s="11"/>
      <c r="J405" s="11"/>
    </row>
    <row r="406" spans="2:10" s="12" customFormat="1" x14ac:dyDescent="0.25">
      <c r="B406" s="13" t="s">
        <v>8</v>
      </c>
      <c r="C406" s="13" t="s">
        <v>35</v>
      </c>
      <c r="D406" s="14">
        <v>774000</v>
      </c>
      <c r="E406" s="14">
        <v>470100</v>
      </c>
      <c r="F406" s="14">
        <v>590800</v>
      </c>
      <c r="G406" s="14">
        <v>335800</v>
      </c>
      <c r="H406" s="14">
        <v>547374.30000000005</v>
      </c>
      <c r="I406" s="14">
        <v>661823.9</v>
      </c>
      <c r="J406" s="14">
        <v>923200</v>
      </c>
    </row>
    <row r="407" spans="2:10" s="12" customFormat="1" x14ac:dyDescent="0.25">
      <c r="B407" s="13" t="s">
        <v>10</v>
      </c>
      <c r="C407" s="13" t="s">
        <v>35</v>
      </c>
      <c r="D407" s="14">
        <v>378419.6</v>
      </c>
      <c r="E407" s="14">
        <v>340316.5</v>
      </c>
      <c r="F407" s="14">
        <v>489404.3</v>
      </c>
      <c r="G407" s="14">
        <v>381000</v>
      </c>
      <c r="H407" s="14">
        <v>315892</v>
      </c>
      <c r="I407" s="14">
        <v>90000</v>
      </c>
      <c r="J407" s="14">
        <v>123497.69999999998</v>
      </c>
    </row>
    <row r="408" spans="2:10" s="12" customFormat="1" x14ac:dyDescent="0.25">
      <c r="B408" s="13" t="s">
        <v>11</v>
      </c>
      <c r="C408" s="13" t="s">
        <v>35</v>
      </c>
      <c r="D408" s="14">
        <v>417856</v>
      </c>
      <c r="E408" s="14">
        <v>526637.62</v>
      </c>
      <c r="F408" s="14">
        <v>450133.33999999997</v>
      </c>
      <c r="G408" s="14">
        <v>322251.10000000003</v>
      </c>
      <c r="H408" s="14">
        <v>143115</v>
      </c>
      <c r="I408" s="14">
        <v>245176.80000000002</v>
      </c>
      <c r="J408" s="14">
        <v>507852.00000000017</v>
      </c>
    </row>
    <row r="409" spans="2:10" s="12" customFormat="1" x14ac:dyDescent="0.25">
      <c r="B409" s="13" t="s">
        <v>12</v>
      </c>
      <c r="C409" s="13" t="s">
        <v>35</v>
      </c>
      <c r="D409" s="14">
        <v>352377</v>
      </c>
      <c r="E409" s="14">
        <v>483225.2</v>
      </c>
      <c r="F409" s="14">
        <v>0</v>
      </c>
      <c r="G409" s="14">
        <v>0</v>
      </c>
      <c r="H409" s="14">
        <v>0</v>
      </c>
      <c r="I409" s="14">
        <v>105000</v>
      </c>
      <c r="J409" s="14">
        <v>539855.00000000023</v>
      </c>
    </row>
    <row r="410" spans="2:10" s="12" customFormat="1" x14ac:dyDescent="0.25">
      <c r="B410" s="13" t="s">
        <v>13</v>
      </c>
      <c r="C410" s="13" t="s">
        <v>35</v>
      </c>
      <c r="D410" s="14">
        <v>118400</v>
      </c>
      <c r="E410" s="14">
        <v>139900</v>
      </c>
      <c r="F410" s="14">
        <v>319500</v>
      </c>
      <c r="G410" s="14">
        <v>368800</v>
      </c>
      <c r="H410" s="14">
        <v>364300</v>
      </c>
      <c r="I410" s="14">
        <v>101200</v>
      </c>
      <c r="J410" s="14">
        <v>0</v>
      </c>
    </row>
    <row r="411" spans="2:10" s="12" customFormat="1" x14ac:dyDescent="0.25">
      <c r="B411" s="15" t="s">
        <v>14</v>
      </c>
      <c r="C411" s="13" t="s">
        <v>35</v>
      </c>
      <c r="D411" s="16">
        <f t="shared" ref="D411:I411" si="99">SUM(D406:D410)</f>
        <v>2041052.6</v>
      </c>
      <c r="E411" s="16">
        <f t="shared" si="99"/>
        <v>1960179.32</v>
      </c>
      <c r="F411" s="16">
        <f t="shared" si="99"/>
        <v>1849837.6400000001</v>
      </c>
      <c r="G411" s="16">
        <f t="shared" si="99"/>
        <v>1407851.1</v>
      </c>
      <c r="H411" s="16">
        <f t="shared" si="99"/>
        <v>1370681.3</v>
      </c>
      <c r="I411" s="16">
        <f t="shared" si="99"/>
        <v>1203200.7000000002</v>
      </c>
      <c r="J411" s="16">
        <f t="shared" ref="J411" si="100">SUM(J406:J410)</f>
        <v>2094404.7000000004</v>
      </c>
    </row>
    <row r="412" spans="2:10" s="12" customFormat="1" x14ac:dyDescent="0.25">
      <c r="B412" s="15" t="s">
        <v>15</v>
      </c>
      <c r="C412" s="13" t="s">
        <v>35</v>
      </c>
      <c r="D412" s="25"/>
      <c r="E412" s="25"/>
      <c r="F412" s="25"/>
      <c r="G412" s="25"/>
      <c r="H412" s="25"/>
      <c r="I412" s="25"/>
      <c r="J412" s="25"/>
    </row>
    <row r="413" spans="2:10" s="12" customFormat="1" x14ac:dyDescent="0.25">
      <c r="B413" s="13" t="s">
        <v>16</v>
      </c>
      <c r="C413" s="13" t="s">
        <v>35</v>
      </c>
      <c r="D413" s="14">
        <v>649800</v>
      </c>
      <c r="E413" s="14">
        <v>631950</v>
      </c>
      <c r="F413" s="14">
        <v>850671.2</v>
      </c>
      <c r="G413" s="14">
        <v>1095278.8999999999</v>
      </c>
      <c r="H413" s="14">
        <v>432541.5</v>
      </c>
      <c r="I413" s="14">
        <v>778200</v>
      </c>
      <c r="J413" s="14">
        <v>46200</v>
      </c>
    </row>
    <row r="414" spans="2:10" s="12" customFormat="1" x14ac:dyDescent="0.25">
      <c r="B414" s="13" t="s">
        <v>17</v>
      </c>
      <c r="C414" s="13" t="s">
        <v>35</v>
      </c>
      <c r="D414" s="14">
        <v>465840</v>
      </c>
      <c r="E414" s="14">
        <v>557839.9</v>
      </c>
      <c r="F414" s="14">
        <v>618600</v>
      </c>
      <c r="G414" s="14">
        <v>711240</v>
      </c>
      <c r="H414" s="14">
        <v>255840</v>
      </c>
      <c r="I414" s="14">
        <v>186865</v>
      </c>
      <c r="J414" s="14">
        <v>357835.00000000023</v>
      </c>
    </row>
    <row r="415" spans="2:10" s="12" customFormat="1" x14ac:dyDescent="0.25">
      <c r="B415" s="13" t="s">
        <v>18</v>
      </c>
      <c r="C415" s="13" t="s">
        <v>35</v>
      </c>
      <c r="D415" s="14">
        <v>690100</v>
      </c>
      <c r="E415" s="14">
        <v>359700</v>
      </c>
      <c r="F415" s="14">
        <v>502000</v>
      </c>
      <c r="G415" s="14">
        <v>662000</v>
      </c>
      <c r="H415" s="14">
        <v>619000</v>
      </c>
      <c r="I415" s="14">
        <v>140300</v>
      </c>
      <c r="J415" s="14">
        <v>0</v>
      </c>
    </row>
    <row r="416" spans="2:10" s="12" customFormat="1" x14ac:dyDescent="0.25">
      <c r="B416" s="13" t="s">
        <v>19</v>
      </c>
      <c r="C416" s="13" t="s">
        <v>35</v>
      </c>
      <c r="D416" s="14">
        <v>320081.5</v>
      </c>
      <c r="E416" s="14">
        <v>218287.6</v>
      </c>
      <c r="F416" s="14">
        <v>314497.3</v>
      </c>
      <c r="G416" s="14">
        <v>69378.899999999994</v>
      </c>
      <c r="H416" s="14">
        <v>0</v>
      </c>
      <c r="I416" s="14">
        <v>0</v>
      </c>
      <c r="J416" s="14">
        <v>18695</v>
      </c>
    </row>
    <row r="417" spans="2:10" s="12" customFormat="1" x14ac:dyDescent="0.25">
      <c r="B417" s="13" t="s">
        <v>20</v>
      </c>
      <c r="C417" s="13" t="s">
        <v>35</v>
      </c>
      <c r="D417" s="14">
        <v>150984.1</v>
      </c>
      <c r="E417" s="14">
        <v>128658.3</v>
      </c>
      <c r="F417" s="14">
        <v>384245.8</v>
      </c>
      <c r="G417" s="14">
        <v>254898.72</v>
      </c>
      <c r="H417" s="14">
        <v>0</v>
      </c>
      <c r="I417" s="14">
        <v>0</v>
      </c>
      <c r="J417" s="14">
        <v>109999.99999999997</v>
      </c>
    </row>
    <row r="418" spans="2:10" s="12" customFormat="1" x14ac:dyDescent="0.25">
      <c r="B418" s="15" t="s">
        <v>21</v>
      </c>
      <c r="C418" s="13" t="s">
        <v>35</v>
      </c>
      <c r="D418" s="16">
        <f t="shared" ref="D418:J418" si="101">SUM(D413:D417)</f>
        <v>2276805.6</v>
      </c>
      <c r="E418" s="16">
        <f t="shared" si="101"/>
        <v>1896435.8</v>
      </c>
      <c r="F418" s="16">
        <f t="shared" si="101"/>
        <v>2670014.2999999998</v>
      </c>
      <c r="G418" s="16">
        <f t="shared" si="101"/>
        <v>2792796.52</v>
      </c>
      <c r="H418" s="16">
        <f t="shared" si="101"/>
        <v>1307381.5</v>
      </c>
      <c r="I418" s="16">
        <f t="shared" si="101"/>
        <v>1105365</v>
      </c>
      <c r="J418" s="16">
        <f t="shared" si="101"/>
        <v>532730.00000000023</v>
      </c>
    </row>
    <row r="419" spans="2:10" s="12" customFormat="1" x14ac:dyDescent="0.25">
      <c r="B419" s="15" t="s">
        <v>22</v>
      </c>
      <c r="C419" s="13" t="s">
        <v>35</v>
      </c>
      <c r="D419" s="25"/>
      <c r="E419" s="25"/>
      <c r="F419" s="25"/>
      <c r="G419" s="25"/>
      <c r="H419" s="25"/>
      <c r="I419" s="25"/>
      <c r="J419" s="25"/>
    </row>
    <row r="420" spans="2:10" s="12" customFormat="1" x14ac:dyDescent="0.25">
      <c r="B420" s="13" t="s">
        <v>23</v>
      </c>
      <c r="C420" s="13" t="s">
        <v>35</v>
      </c>
      <c r="D420" s="14">
        <v>17506.2</v>
      </c>
      <c r="E420" s="14">
        <v>37496.300000000003</v>
      </c>
      <c r="F420" s="14">
        <v>23042.799999999999</v>
      </c>
      <c r="G420" s="14">
        <v>0</v>
      </c>
      <c r="H420" s="14">
        <v>0</v>
      </c>
      <c r="I420" s="14">
        <v>0</v>
      </c>
      <c r="J420" s="14">
        <v>0</v>
      </c>
    </row>
    <row r="421" spans="2:10" s="12" customFormat="1" x14ac:dyDescent="0.25">
      <c r="B421" s="13" t="s">
        <v>24</v>
      </c>
      <c r="C421" s="13" t="s">
        <v>35</v>
      </c>
      <c r="D421" s="14">
        <v>301800</v>
      </c>
      <c r="E421" s="14">
        <v>178100</v>
      </c>
      <c r="F421" s="14">
        <v>131000</v>
      </c>
      <c r="G421" s="14">
        <v>160600</v>
      </c>
      <c r="H421" s="14">
        <v>0</v>
      </c>
      <c r="I421" s="14">
        <v>47000</v>
      </c>
      <c r="J421" s="14">
        <v>0</v>
      </c>
    </row>
    <row r="422" spans="2:10" s="12" customFormat="1" x14ac:dyDescent="0.25">
      <c r="B422" s="13" t="s">
        <v>25</v>
      </c>
      <c r="C422" s="13" t="s">
        <v>35</v>
      </c>
      <c r="D422" s="14">
        <v>186231.1</v>
      </c>
      <c r="E422" s="14">
        <v>301698.3</v>
      </c>
      <c r="F422" s="14">
        <v>204031.4</v>
      </c>
      <c r="G422" s="14">
        <v>87034</v>
      </c>
      <c r="H422" s="14">
        <v>0</v>
      </c>
      <c r="I422" s="14">
        <v>0</v>
      </c>
      <c r="J422" s="14">
        <v>0</v>
      </c>
    </row>
    <row r="423" spans="2:10" s="12" customFormat="1" x14ac:dyDescent="0.25">
      <c r="B423" s="13" t="s">
        <v>26</v>
      </c>
      <c r="C423" s="13" t="s">
        <v>35</v>
      </c>
      <c r="D423" s="14">
        <v>257239.6</v>
      </c>
      <c r="E423" s="14">
        <v>270792.80000000005</v>
      </c>
      <c r="F423" s="14">
        <v>305406.69999999995</v>
      </c>
      <c r="G423" s="14">
        <v>264285.8</v>
      </c>
      <c r="H423" s="14">
        <v>0</v>
      </c>
      <c r="I423" s="14">
        <v>0</v>
      </c>
      <c r="J423" s="14">
        <v>0</v>
      </c>
    </row>
    <row r="424" spans="2:10" s="12" customFormat="1" x14ac:dyDescent="0.25">
      <c r="B424" s="15" t="s">
        <v>27</v>
      </c>
      <c r="C424" s="13" t="s">
        <v>35</v>
      </c>
      <c r="D424" s="16">
        <f t="shared" ref="D424:I424" si="102">SUM(D420:D423)</f>
        <v>762776.9</v>
      </c>
      <c r="E424" s="16">
        <f t="shared" si="102"/>
        <v>788087.4</v>
      </c>
      <c r="F424" s="16">
        <f t="shared" si="102"/>
        <v>663480.89999999991</v>
      </c>
      <c r="G424" s="16">
        <f t="shared" si="102"/>
        <v>511919.8</v>
      </c>
      <c r="H424" s="16">
        <f t="shared" si="102"/>
        <v>0</v>
      </c>
      <c r="I424" s="16">
        <f t="shared" si="102"/>
        <v>47000</v>
      </c>
      <c r="J424" s="16">
        <v>0</v>
      </c>
    </row>
    <row r="425" spans="2:10" s="12" customFormat="1" x14ac:dyDescent="0.25">
      <c r="B425" s="15" t="s">
        <v>28</v>
      </c>
      <c r="C425" s="13" t="s">
        <v>35</v>
      </c>
      <c r="D425" s="16">
        <f t="shared" ref="D425:J425" si="103">D424+D418+D411</f>
        <v>5080635.0999999996</v>
      </c>
      <c r="E425" s="16">
        <f t="shared" si="103"/>
        <v>4644702.5200000005</v>
      </c>
      <c r="F425" s="16">
        <f t="shared" si="103"/>
        <v>5183332.84</v>
      </c>
      <c r="G425" s="16">
        <f t="shared" si="103"/>
        <v>4712567.42</v>
      </c>
      <c r="H425" s="16">
        <f t="shared" si="103"/>
        <v>2678062.7999999998</v>
      </c>
      <c r="I425" s="16">
        <f t="shared" si="103"/>
        <v>2355565.7000000002</v>
      </c>
      <c r="J425" s="16">
        <f t="shared" si="103"/>
        <v>2627134.7000000007</v>
      </c>
    </row>
    <row r="426" spans="2:10" s="12" customFormat="1" x14ac:dyDescent="0.25">
      <c r="B426" s="15"/>
      <c r="C426" s="13"/>
    </row>
    <row r="427" spans="2:10" s="12" customFormat="1" x14ac:dyDescent="0.25">
      <c r="B427" s="15" t="s">
        <v>57</v>
      </c>
      <c r="C427" s="13"/>
      <c r="D427" s="16"/>
      <c r="E427" s="16"/>
      <c r="F427" s="16"/>
      <c r="G427" s="16"/>
      <c r="H427" s="16"/>
      <c r="I427" s="16"/>
      <c r="J427" s="16"/>
    </row>
    <row r="428" spans="2:10" s="12" customFormat="1" x14ac:dyDescent="0.25">
      <c r="B428" s="15" t="s">
        <v>5</v>
      </c>
      <c r="C428" s="15" t="s">
        <v>6</v>
      </c>
      <c r="D428" s="16"/>
      <c r="E428" s="16"/>
      <c r="F428" s="16"/>
      <c r="G428" s="16"/>
      <c r="H428" s="16"/>
      <c r="I428" s="16"/>
      <c r="J428" s="16"/>
    </row>
    <row r="429" spans="2:10" s="12" customFormat="1" x14ac:dyDescent="0.25">
      <c r="B429" s="15" t="s">
        <v>7</v>
      </c>
      <c r="C429" s="15"/>
      <c r="D429" s="16"/>
      <c r="E429" s="16"/>
      <c r="F429" s="16"/>
      <c r="G429" s="16"/>
      <c r="H429" s="16"/>
      <c r="I429" s="16"/>
      <c r="J429" s="16"/>
    </row>
    <row r="430" spans="2:10" s="12" customFormat="1" x14ac:dyDescent="0.25">
      <c r="B430" s="13" t="s">
        <v>8</v>
      </c>
      <c r="C430" s="13" t="s">
        <v>35</v>
      </c>
      <c r="D430" s="25">
        <v>15</v>
      </c>
      <c r="E430" s="25">
        <v>-2109.87</v>
      </c>
      <c r="F430" s="25">
        <v>3100</v>
      </c>
      <c r="G430" s="25">
        <v>9552</v>
      </c>
      <c r="H430" s="25">
        <v>5281.2</v>
      </c>
      <c r="I430" s="25">
        <v>4285.5999999999995</v>
      </c>
      <c r="J430" s="25">
        <v>13837.500000000004</v>
      </c>
    </row>
    <row r="431" spans="2:10" s="12" customFormat="1" x14ac:dyDescent="0.25">
      <c r="B431" s="13" t="s">
        <v>10</v>
      </c>
      <c r="C431" s="13" t="s">
        <v>35</v>
      </c>
      <c r="D431" s="25">
        <v>1971.7999999999302</v>
      </c>
      <c r="E431" s="25">
        <v>0</v>
      </c>
      <c r="F431" s="25">
        <v>-11.7</v>
      </c>
      <c r="G431" s="25">
        <v>0</v>
      </c>
      <c r="H431" s="25">
        <v>-0.9</v>
      </c>
      <c r="I431" s="25">
        <v>0</v>
      </c>
      <c r="J431" s="25">
        <v>-0.3</v>
      </c>
    </row>
    <row r="432" spans="2:10" s="12" customFormat="1" x14ac:dyDescent="0.25">
      <c r="B432" s="13" t="s">
        <v>11</v>
      </c>
      <c r="C432" s="13" t="s">
        <v>35</v>
      </c>
      <c r="D432" s="25">
        <v>0</v>
      </c>
      <c r="E432" s="25">
        <v>-79.78</v>
      </c>
      <c r="F432" s="25">
        <v>0</v>
      </c>
      <c r="G432" s="25">
        <v>0</v>
      </c>
      <c r="H432" s="25">
        <v>-204.56</v>
      </c>
      <c r="I432" s="25">
        <v>5792.4</v>
      </c>
      <c r="J432" s="25">
        <v>19049.7</v>
      </c>
    </row>
    <row r="433" spans="2:10" s="12" customFormat="1" x14ac:dyDescent="0.25">
      <c r="B433" s="13" t="s">
        <v>12</v>
      </c>
      <c r="C433" s="13" t="s">
        <v>35</v>
      </c>
      <c r="D433" s="25">
        <v>-348.29999999993015</v>
      </c>
      <c r="E433" s="25">
        <v>-5274.8</v>
      </c>
      <c r="F433" s="25">
        <v>282.7</v>
      </c>
      <c r="G433" s="25">
        <v>0</v>
      </c>
      <c r="H433" s="25">
        <v>11500</v>
      </c>
      <c r="I433" s="25">
        <v>-7155</v>
      </c>
      <c r="J433" s="25">
        <v>-5493.3</v>
      </c>
    </row>
    <row r="434" spans="2:10" s="12" customFormat="1" x14ac:dyDescent="0.25">
      <c r="B434" s="13" t="s">
        <v>13</v>
      </c>
      <c r="C434" s="13" t="s">
        <v>35</v>
      </c>
      <c r="D434" s="25">
        <v>-131.79999999998836</v>
      </c>
      <c r="E434" s="25">
        <v>1440</v>
      </c>
      <c r="F434" s="25">
        <v>-151</v>
      </c>
      <c r="G434" s="25">
        <v>0</v>
      </c>
      <c r="H434" s="25">
        <v>-500</v>
      </c>
      <c r="I434" s="25">
        <v>8130</v>
      </c>
      <c r="J434" s="25">
        <v>0</v>
      </c>
    </row>
    <row r="435" spans="2:10" s="12" customFormat="1" x14ac:dyDescent="0.25">
      <c r="B435" s="15" t="s">
        <v>14</v>
      </c>
      <c r="C435" s="13" t="s">
        <v>35</v>
      </c>
      <c r="D435" s="16">
        <f t="shared" ref="D435:I435" si="104">SUM(D430:D434)</f>
        <v>1506.7000000000116</v>
      </c>
      <c r="E435" s="16">
        <f t="shared" si="104"/>
        <v>-6024.4500000000007</v>
      </c>
      <c r="F435" s="16">
        <f t="shared" si="104"/>
        <v>3220</v>
      </c>
      <c r="G435" s="16">
        <f t="shared" si="104"/>
        <v>9552</v>
      </c>
      <c r="H435" s="16">
        <f t="shared" si="104"/>
        <v>16075.739999999998</v>
      </c>
      <c r="I435" s="16">
        <f t="shared" si="104"/>
        <v>11053</v>
      </c>
      <c r="J435" s="16">
        <f t="shared" ref="J435" si="105">SUM(J430:J434)</f>
        <v>27393.600000000009</v>
      </c>
    </row>
    <row r="436" spans="2:10" s="12" customFormat="1" x14ac:dyDescent="0.25">
      <c r="B436" s="15" t="s">
        <v>15</v>
      </c>
      <c r="C436" s="13" t="s">
        <v>35</v>
      </c>
      <c r="D436" s="16"/>
      <c r="E436" s="16"/>
      <c r="F436" s="16"/>
      <c r="G436" s="16"/>
      <c r="H436" s="16"/>
      <c r="I436" s="16"/>
      <c r="J436" s="16"/>
    </row>
    <row r="437" spans="2:10" s="12" customFormat="1" x14ac:dyDescent="0.25">
      <c r="B437" s="13" t="s">
        <v>16</v>
      </c>
      <c r="C437" s="13" t="s">
        <v>35</v>
      </c>
      <c r="D437" s="25">
        <v>5543.5999999999767</v>
      </c>
      <c r="E437" s="25">
        <v>-1160</v>
      </c>
      <c r="F437" s="25">
        <v>-8553.0000000000018</v>
      </c>
      <c r="G437" s="25">
        <v>4613.8999999999996</v>
      </c>
      <c r="H437" s="25">
        <v>-443.70000000000005</v>
      </c>
      <c r="I437" s="25">
        <v>-436.09999999999997</v>
      </c>
      <c r="J437" s="25">
        <v>-80</v>
      </c>
    </row>
    <row r="438" spans="2:10" s="12" customFormat="1" x14ac:dyDescent="0.25">
      <c r="B438" s="13" t="s">
        <v>17</v>
      </c>
      <c r="C438" s="13" t="s">
        <v>35</v>
      </c>
      <c r="D438" s="25">
        <v>12000</v>
      </c>
      <c r="E438" s="25">
        <v>23999.9</v>
      </c>
      <c r="F438" s="25">
        <v>-20</v>
      </c>
      <c r="G438" s="25">
        <v>-20</v>
      </c>
      <c r="H438" s="25">
        <v>0</v>
      </c>
      <c r="I438" s="25">
        <v>19973.3</v>
      </c>
      <c r="J438" s="25">
        <v>12000</v>
      </c>
    </row>
    <row r="439" spans="2:10" s="12" customFormat="1" x14ac:dyDescent="0.25">
      <c r="B439" s="13" t="s">
        <v>18</v>
      </c>
      <c r="C439" s="13" t="s">
        <v>35</v>
      </c>
      <c r="D439" s="25">
        <v>-1105.9000000000233</v>
      </c>
      <c r="E439" s="25">
        <v>-300</v>
      </c>
      <c r="F439" s="25">
        <v>-4700</v>
      </c>
      <c r="G439" s="25"/>
      <c r="H439" s="25">
        <v>12496.4</v>
      </c>
      <c r="I439" s="25">
        <v>-7598</v>
      </c>
      <c r="J439" s="25">
        <v>0</v>
      </c>
    </row>
    <row r="440" spans="2:10" s="12" customFormat="1" x14ac:dyDescent="0.25">
      <c r="B440" s="13" t="s">
        <v>19</v>
      </c>
      <c r="C440" s="13" t="s">
        <v>35</v>
      </c>
      <c r="D440" s="25">
        <v>-5200.1000000000931</v>
      </c>
      <c r="E440" s="25">
        <v>10127.700000000001</v>
      </c>
      <c r="F440" s="25">
        <v>2524.4</v>
      </c>
      <c r="G440" s="25"/>
      <c r="H440" s="25">
        <v>5076.1000000000004</v>
      </c>
      <c r="I440" s="25">
        <v>1534</v>
      </c>
      <c r="J440" s="25">
        <v>2505</v>
      </c>
    </row>
    <row r="441" spans="2:10" s="12" customFormat="1" x14ac:dyDescent="0.25">
      <c r="B441" s="13" t="s">
        <v>20</v>
      </c>
      <c r="C441" s="13" t="s">
        <v>35</v>
      </c>
      <c r="D441" s="25">
        <v>11651.240000000014</v>
      </c>
      <c r="E441" s="25">
        <v>-2969.25</v>
      </c>
      <c r="F441" s="25">
        <v>3011.72</v>
      </c>
      <c r="G441" s="25"/>
      <c r="H441" s="25">
        <v>23027.5</v>
      </c>
      <c r="I441" s="25">
        <v>7000</v>
      </c>
      <c r="J441" s="25">
        <v>0</v>
      </c>
    </row>
    <row r="442" spans="2:10" s="12" customFormat="1" x14ac:dyDescent="0.25">
      <c r="B442" s="15" t="s">
        <v>21</v>
      </c>
      <c r="C442" s="13" t="s">
        <v>35</v>
      </c>
      <c r="D442" s="16">
        <f t="shared" ref="D442:J442" si="106">SUM(D437:D441)</f>
        <v>22888.839999999873</v>
      </c>
      <c r="E442" s="16">
        <f t="shared" si="106"/>
        <v>29698.350000000002</v>
      </c>
      <c r="F442" s="16">
        <f t="shared" si="106"/>
        <v>-7736.8800000000028</v>
      </c>
      <c r="G442" s="16">
        <f t="shared" si="106"/>
        <v>4593.8999999999996</v>
      </c>
      <c r="H442" s="16">
        <f t="shared" si="106"/>
        <v>40156.300000000003</v>
      </c>
      <c r="I442" s="16">
        <f t="shared" si="106"/>
        <v>20473.2</v>
      </c>
      <c r="J442" s="16">
        <f t="shared" si="106"/>
        <v>14425</v>
      </c>
    </row>
    <row r="443" spans="2:10" s="12" customFormat="1" x14ac:dyDescent="0.25">
      <c r="B443" s="15" t="s">
        <v>22</v>
      </c>
      <c r="C443" s="13" t="s">
        <v>35</v>
      </c>
      <c r="D443" s="16"/>
      <c r="E443" s="16"/>
      <c r="F443" s="16"/>
      <c r="G443" s="16"/>
      <c r="H443" s="16"/>
      <c r="I443" s="16"/>
      <c r="J443" s="16"/>
    </row>
    <row r="444" spans="2:10" s="12" customFormat="1" x14ac:dyDescent="0.25">
      <c r="B444" s="13" t="s">
        <v>23</v>
      </c>
      <c r="C444" s="13" t="s">
        <v>35</v>
      </c>
      <c r="D444" s="25">
        <v>-1761.2000000000044</v>
      </c>
      <c r="E444" s="25">
        <v>2800</v>
      </c>
      <c r="F444" s="25">
        <v>2941.2</v>
      </c>
      <c r="G444" s="25">
        <v>-54.9</v>
      </c>
      <c r="H444" s="25">
        <v>0</v>
      </c>
      <c r="I444" s="25">
        <v>-251.6</v>
      </c>
      <c r="J444" s="25">
        <v>984</v>
      </c>
    </row>
    <row r="445" spans="2:10" s="12" customFormat="1" x14ac:dyDescent="0.25">
      <c r="B445" s="13" t="s">
        <v>24</v>
      </c>
      <c r="C445" s="13" t="s">
        <v>35</v>
      </c>
      <c r="D445" s="25">
        <v>-45</v>
      </c>
      <c r="E445" s="25">
        <v>-14</v>
      </c>
      <c r="F445" s="25">
        <v>-321.3</v>
      </c>
      <c r="G445" s="25">
        <v>-203.2</v>
      </c>
      <c r="H445" s="25">
        <v>-86.2</v>
      </c>
      <c r="I445" s="25">
        <v>0</v>
      </c>
      <c r="J445" s="25">
        <v>0</v>
      </c>
    </row>
    <row r="446" spans="2:10" s="12" customFormat="1" x14ac:dyDescent="0.25">
      <c r="B446" s="13" t="s">
        <v>25</v>
      </c>
      <c r="C446" s="13" t="s">
        <v>35</v>
      </c>
      <c r="D446" s="25">
        <v>-989.5</v>
      </c>
      <c r="E446" s="25">
        <v>3500</v>
      </c>
      <c r="F446" s="25">
        <v>12262</v>
      </c>
      <c r="G446" s="25">
        <v>0</v>
      </c>
      <c r="H446" s="25">
        <v>0</v>
      </c>
      <c r="I446" s="25">
        <v>-2.6</v>
      </c>
      <c r="J446" s="25">
        <v>0</v>
      </c>
    </row>
    <row r="447" spans="2:10" s="12" customFormat="1" x14ac:dyDescent="0.25">
      <c r="B447" s="13" t="s">
        <v>26</v>
      </c>
      <c r="C447" s="13" t="s">
        <v>35</v>
      </c>
      <c r="D447" s="25">
        <v>2319.6999999999243</v>
      </c>
      <c r="E447" s="25">
        <v>-4022.7000000000003</v>
      </c>
      <c r="F447" s="25">
        <v>14322.9</v>
      </c>
      <c r="G447" s="25">
        <v>2251.9</v>
      </c>
      <c r="H447" s="25">
        <v>6000</v>
      </c>
      <c r="I447" s="25">
        <v>3468.2</v>
      </c>
      <c r="J447" s="25">
        <v>-1691.3</v>
      </c>
    </row>
    <row r="448" spans="2:10" s="12" customFormat="1" x14ac:dyDescent="0.25">
      <c r="B448" s="15" t="s">
        <v>27</v>
      </c>
      <c r="C448" s="15" t="s">
        <v>35</v>
      </c>
      <c r="D448" s="16">
        <f t="shared" ref="D448:J448" si="107">SUM(D444:D447)</f>
        <v>-476.00000000008004</v>
      </c>
      <c r="E448" s="16">
        <f t="shared" si="107"/>
        <v>2263.2999999999997</v>
      </c>
      <c r="F448" s="16">
        <f t="shared" si="107"/>
        <v>29204.799999999999</v>
      </c>
      <c r="G448" s="16">
        <f t="shared" si="107"/>
        <v>1993.8000000000002</v>
      </c>
      <c r="H448" s="16">
        <f t="shared" si="107"/>
        <v>5913.8</v>
      </c>
      <c r="I448" s="16">
        <f t="shared" si="107"/>
        <v>3214</v>
      </c>
      <c r="J448" s="16">
        <f t="shared" si="107"/>
        <v>-707.3</v>
      </c>
    </row>
    <row r="449" spans="2:10" s="12" customFormat="1" x14ac:dyDescent="0.25">
      <c r="B449" s="15" t="s">
        <v>28</v>
      </c>
      <c r="C449" s="13" t="s">
        <v>35</v>
      </c>
      <c r="D449" s="16">
        <f t="shared" ref="D449:J449" si="108">D435+D442+D448</f>
        <v>23919.539999999804</v>
      </c>
      <c r="E449" s="16">
        <f t="shared" si="108"/>
        <v>25937.200000000001</v>
      </c>
      <c r="F449" s="16">
        <f t="shared" si="108"/>
        <v>24687.919999999998</v>
      </c>
      <c r="G449" s="16">
        <f t="shared" si="108"/>
        <v>16139.7</v>
      </c>
      <c r="H449" s="16">
        <f t="shared" si="108"/>
        <v>62145.840000000004</v>
      </c>
      <c r="I449" s="16">
        <f t="shared" si="108"/>
        <v>34740.199999999997</v>
      </c>
      <c r="J449" s="16">
        <f t="shared" si="108"/>
        <v>41111.300000000003</v>
      </c>
    </row>
    <row r="450" spans="2:10" s="12" customFormat="1" x14ac:dyDescent="0.25">
      <c r="B450" s="15"/>
      <c r="C450" s="13"/>
      <c r="D450" s="16"/>
      <c r="E450" s="16"/>
      <c r="F450" s="16"/>
      <c r="G450" s="16"/>
      <c r="H450" s="16"/>
      <c r="I450" s="16"/>
      <c r="J450" s="16"/>
    </row>
    <row r="451" spans="2:10" s="12" customFormat="1" x14ac:dyDescent="0.25">
      <c r="B451" s="15" t="s">
        <v>58</v>
      </c>
      <c r="C451" s="13"/>
      <c r="D451" s="16"/>
      <c r="E451" s="16"/>
      <c r="F451" s="16"/>
      <c r="G451" s="16"/>
      <c r="H451" s="16"/>
      <c r="I451" s="16"/>
      <c r="J451" s="16"/>
    </row>
    <row r="452" spans="2:10" s="12" customFormat="1" x14ac:dyDescent="0.25">
      <c r="B452" s="15" t="s">
        <v>5</v>
      </c>
      <c r="C452" s="15" t="s">
        <v>6</v>
      </c>
      <c r="D452" s="16"/>
      <c r="E452" s="16"/>
      <c r="F452" s="16"/>
      <c r="G452" s="16"/>
      <c r="H452" s="16"/>
      <c r="I452" s="16"/>
      <c r="J452" s="16"/>
    </row>
    <row r="453" spans="2:10" s="12" customFormat="1" x14ac:dyDescent="0.25">
      <c r="B453" s="15" t="s">
        <v>7</v>
      </c>
      <c r="C453" s="15"/>
      <c r="D453" s="16"/>
      <c r="E453" s="16"/>
      <c r="F453" s="16"/>
      <c r="G453" s="16"/>
      <c r="H453" s="16"/>
      <c r="I453" s="16"/>
      <c r="J453" s="16"/>
    </row>
    <row r="454" spans="2:10" s="12" customFormat="1" x14ac:dyDescent="0.25">
      <c r="B454" s="13" t="s">
        <v>8</v>
      </c>
      <c r="C454" s="13" t="s">
        <v>35</v>
      </c>
      <c r="D454" s="14">
        <v>12147</v>
      </c>
      <c r="E454" s="25">
        <f t="shared" ref="E454:J458" si="109">D478</f>
        <v>5015</v>
      </c>
      <c r="F454" s="25">
        <f t="shared" si="109"/>
        <v>12243</v>
      </c>
      <c r="G454" s="25">
        <f t="shared" si="109"/>
        <v>9978</v>
      </c>
      <c r="H454" s="25">
        <f t="shared" si="109"/>
        <v>12949</v>
      </c>
      <c r="I454" s="25">
        <f t="shared" si="109"/>
        <v>13695.52</v>
      </c>
      <c r="J454" s="25">
        <f t="shared" si="109"/>
        <v>17049</v>
      </c>
    </row>
    <row r="455" spans="2:10" s="12" customFormat="1" x14ac:dyDescent="0.25">
      <c r="B455" s="13" t="s">
        <v>10</v>
      </c>
      <c r="C455" s="13" t="s">
        <v>35</v>
      </c>
      <c r="D455" s="14">
        <v>11118</v>
      </c>
      <c r="E455" s="25">
        <f t="shared" si="109"/>
        <v>0</v>
      </c>
      <c r="F455" s="25">
        <f t="shared" si="109"/>
        <v>10114</v>
      </c>
      <c r="G455" s="25">
        <f t="shared" si="109"/>
        <v>13195</v>
      </c>
      <c r="H455" s="25">
        <f t="shared" si="109"/>
        <v>11375</v>
      </c>
      <c r="I455" s="25">
        <f t="shared" si="109"/>
        <v>16345</v>
      </c>
      <c r="J455" s="25">
        <f t="shared" si="109"/>
        <v>0</v>
      </c>
    </row>
    <row r="456" spans="2:10" s="12" customFormat="1" x14ac:dyDescent="0.25">
      <c r="B456" s="13" t="s">
        <v>11</v>
      </c>
      <c r="C456" s="13" t="s">
        <v>35</v>
      </c>
      <c r="D456" s="14">
        <v>13562</v>
      </c>
      <c r="E456" s="25">
        <f t="shared" si="109"/>
        <v>11280</v>
      </c>
      <c r="F456" s="25">
        <f t="shared" si="109"/>
        <v>15043</v>
      </c>
      <c r="G456" s="25">
        <f t="shared" si="109"/>
        <v>13955</v>
      </c>
      <c r="H456" s="25">
        <f t="shared" si="109"/>
        <v>13448</v>
      </c>
      <c r="I456" s="25">
        <f t="shared" si="109"/>
        <v>18381.78</v>
      </c>
      <c r="J456" s="25">
        <f t="shared" si="109"/>
        <v>14690.31</v>
      </c>
    </row>
    <row r="457" spans="2:10" s="12" customFormat="1" x14ac:dyDescent="0.25">
      <c r="B457" s="13" t="s">
        <v>12</v>
      </c>
      <c r="C457" s="13" t="s">
        <v>35</v>
      </c>
      <c r="D457" s="14">
        <v>13824</v>
      </c>
      <c r="E457" s="25">
        <f t="shared" si="109"/>
        <v>13144</v>
      </c>
      <c r="F457" s="25">
        <f t="shared" si="109"/>
        <v>13453</v>
      </c>
      <c r="G457" s="25">
        <f t="shared" si="109"/>
        <v>14406</v>
      </c>
      <c r="H457" s="25">
        <f t="shared" si="109"/>
        <v>14269</v>
      </c>
      <c r="I457" s="25">
        <f t="shared" si="109"/>
        <v>12057.03</v>
      </c>
      <c r="J457" s="25">
        <f t="shared" si="109"/>
        <v>12242.86</v>
      </c>
    </row>
    <row r="458" spans="2:10" s="12" customFormat="1" x14ac:dyDescent="0.25">
      <c r="B458" s="13" t="s">
        <v>13</v>
      </c>
      <c r="C458" s="13" t="s">
        <v>35</v>
      </c>
      <c r="D458" s="14">
        <v>0</v>
      </c>
      <c r="E458" s="25">
        <f t="shared" si="109"/>
        <v>0</v>
      </c>
      <c r="F458" s="25">
        <f t="shared" si="109"/>
        <v>6257</v>
      </c>
      <c r="G458" s="25">
        <f t="shared" si="109"/>
        <v>9793</v>
      </c>
      <c r="H458" s="25">
        <f t="shared" si="109"/>
        <v>6457</v>
      </c>
      <c r="I458" s="25">
        <f t="shared" si="109"/>
        <v>6712</v>
      </c>
      <c r="J458" s="25">
        <f t="shared" si="109"/>
        <v>0</v>
      </c>
    </row>
    <row r="459" spans="2:10" s="12" customFormat="1" x14ac:dyDescent="0.25">
      <c r="B459" s="15" t="s">
        <v>14</v>
      </c>
      <c r="C459" s="13" t="s">
        <v>35</v>
      </c>
      <c r="D459" s="16">
        <f t="shared" ref="D459:J459" si="110">SUM(D454:D458)</f>
        <v>50651</v>
      </c>
      <c r="E459" s="16">
        <f t="shared" si="110"/>
        <v>29439</v>
      </c>
      <c r="F459" s="16">
        <f t="shared" si="110"/>
        <v>57110</v>
      </c>
      <c r="G459" s="16">
        <f t="shared" si="110"/>
        <v>61327</v>
      </c>
      <c r="H459" s="16">
        <f t="shared" si="110"/>
        <v>58498</v>
      </c>
      <c r="I459" s="16">
        <f t="shared" si="110"/>
        <v>67191.33</v>
      </c>
      <c r="J459" s="16">
        <f t="shared" si="110"/>
        <v>43982.17</v>
      </c>
    </row>
    <row r="460" spans="2:10" s="12" customFormat="1" x14ac:dyDescent="0.25">
      <c r="B460" s="15" t="s">
        <v>15</v>
      </c>
      <c r="C460" s="13" t="s">
        <v>35</v>
      </c>
      <c r="D460" s="16"/>
      <c r="E460" s="16"/>
      <c r="F460" s="16"/>
      <c r="G460" s="16"/>
      <c r="H460" s="16"/>
      <c r="I460" s="16"/>
      <c r="J460" s="16"/>
    </row>
    <row r="461" spans="2:10" s="12" customFormat="1" x14ac:dyDescent="0.25">
      <c r="B461" s="13" t="s">
        <v>16</v>
      </c>
      <c r="C461" s="13" t="s">
        <v>35</v>
      </c>
      <c r="D461" s="14">
        <v>23477</v>
      </c>
      <c r="E461" s="25">
        <f t="shared" ref="E461:J465" si="111">D485</f>
        <v>0</v>
      </c>
      <c r="F461" s="25">
        <f t="shared" si="111"/>
        <v>19539</v>
      </c>
      <c r="G461" s="25">
        <f t="shared" si="111"/>
        <v>26600</v>
      </c>
      <c r="H461" s="25">
        <f t="shared" si="111"/>
        <v>25411</v>
      </c>
      <c r="I461" s="25">
        <f t="shared" si="111"/>
        <v>27688</v>
      </c>
      <c r="J461" s="25">
        <f t="shared" si="111"/>
        <v>0</v>
      </c>
    </row>
    <row r="462" spans="2:10" s="12" customFormat="1" x14ac:dyDescent="0.25">
      <c r="B462" s="13" t="s">
        <v>17</v>
      </c>
      <c r="C462" s="13" t="s">
        <v>35</v>
      </c>
      <c r="D462" s="14">
        <v>15084</v>
      </c>
      <c r="E462" s="25">
        <f t="shared" si="111"/>
        <v>0</v>
      </c>
      <c r="F462" s="25">
        <f t="shared" si="111"/>
        <v>0</v>
      </c>
      <c r="G462" s="25">
        <f t="shared" si="111"/>
        <v>16110</v>
      </c>
      <c r="H462" s="25">
        <f t="shared" si="111"/>
        <v>14713</v>
      </c>
      <c r="I462" s="25">
        <f t="shared" si="111"/>
        <v>14996</v>
      </c>
      <c r="J462" s="25">
        <f t="shared" si="111"/>
        <v>0</v>
      </c>
    </row>
    <row r="463" spans="2:10" s="12" customFormat="1" x14ac:dyDescent="0.25">
      <c r="B463" s="13" t="s">
        <v>18</v>
      </c>
      <c r="C463" s="13" t="s">
        <v>35</v>
      </c>
      <c r="D463" s="14">
        <v>17278</v>
      </c>
      <c r="E463" s="25">
        <f t="shared" si="111"/>
        <v>0</v>
      </c>
      <c r="F463" s="25">
        <f t="shared" si="111"/>
        <v>15300</v>
      </c>
      <c r="G463" s="25">
        <f t="shared" si="111"/>
        <v>20472</v>
      </c>
      <c r="H463" s="25">
        <f t="shared" si="111"/>
        <v>15764</v>
      </c>
      <c r="I463" s="25">
        <f t="shared" si="111"/>
        <v>22156</v>
      </c>
      <c r="J463" s="25">
        <f t="shared" si="111"/>
        <v>0</v>
      </c>
    </row>
    <row r="464" spans="2:10" s="12" customFormat="1" x14ac:dyDescent="0.25">
      <c r="B464" s="13" t="s">
        <v>19</v>
      </c>
      <c r="C464" s="13" t="s">
        <v>35</v>
      </c>
      <c r="D464" s="14">
        <v>0</v>
      </c>
      <c r="E464" s="25">
        <f t="shared" si="111"/>
        <v>0</v>
      </c>
      <c r="F464" s="25">
        <f t="shared" si="111"/>
        <v>0</v>
      </c>
      <c r="G464" s="25">
        <f t="shared" si="111"/>
        <v>10989</v>
      </c>
      <c r="H464" s="25">
        <f t="shared" si="111"/>
        <v>13665</v>
      </c>
      <c r="I464" s="25">
        <f t="shared" si="111"/>
        <v>12304</v>
      </c>
      <c r="J464" s="25">
        <f t="shared" si="111"/>
        <v>9475.2000000000007</v>
      </c>
    </row>
    <row r="465" spans="2:10" s="12" customFormat="1" x14ac:dyDescent="0.25">
      <c r="B465" s="13" t="s">
        <v>20</v>
      </c>
      <c r="C465" s="13" t="s">
        <v>35</v>
      </c>
      <c r="D465" s="14">
        <v>0</v>
      </c>
      <c r="E465" s="25">
        <f t="shared" si="111"/>
        <v>0</v>
      </c>
      <c r="F465" s="25">
        <f t="shared" si="111"/>
        <v>0</v>
      </c>
      <c r="G465" s="25">
        <f t="shared" si="111"/>
        <v>10017</v>
      </c>
      <c r="H465" s="25">
        <f t="shared" si="111"/>
        <v>10291</v>
      </c>
      <c r="I465" s="25">
        <f t="shared" si="111"/>
        <v>10470</v>
      </c>
      <c r="J465" s="25">
        <f t="shared" si="111"/>
        <v>0</v>
      </c>
    </row>
    <row r="466" spans="2:10" s="12" customFormat="1" x14ac:dyDescent="0.25">
      <c r="B466" s="15" t="s">
        <v>21</v>
      </c>
      <c r="C466" s="13" t="s">
        <v>35</v>
      </c>
      <c r="D466" s="16">
        <f t="shared" ref="D466:J466" si="112">SUM(D461:D465)</f>
        <v>55839</v>
      </c>
      <c r="E466" s="16">
        <f t="shared" si="112"/>
        <v>0</v>
      </c>
      <c r="F466" s="16">
        <f t="shared" si="112"/>
        <v>34839</v>
      </c>
      <c r="G466" s="16">
        <f t="shared" si="112"/>
        <v>84188</v>
      </c>
      <c r="H466" s="16">
        <f t="shared" si="112"/>
        <v>79844</v>
      </c>
      <c r="I466" s="16">
        <f t="shared" si="112"/>
        <v>87614</v>
      </c>
      <c r="J466" s="16">
        <f t="shared" si="112"/>
        <v>9475.2000000000007</v>
      </c>
    </row>
    <row r="467" spans="2:10" s="12" customFormat="1" x14ac:dyDescent="0.25">
      <c r="B467" s="15" t="s">
        <v>22</v>
      </c>
      <c r="C467" s="13" t="s">
        <v>35</v>
      </c>
      <c r="D467" s="16"/>
      <c r="E467" s="16"/>
      <c r="F467" s="16"/>
      <c r="G467" s="16"/>
      <c r="H467" s="16"/>
      <c r="I467" s="16"/>
      <c r="J467" s="16"/>
    </row>
    <row r="468" spans="2:10" s="12" customFormat="1" x14ac:dyDescent="0.25">
      <c r="B468" s="13" t="s">
        <v>23</v>
      </c>
      <c r="C468" s="13" t="s">
        <v>35</v>
      </c>
      <c r="D468" s="25">
        <v>0</v>
      </c>
      <c r="E468" s="25">
        <f t="shared" ref="E468:J471" si="113">D492</f>
        <v>103</v>
      </c>
      <c r="F468" s="25">
        <f t="shared" si="113"/>
        <v>0</v>
      </c>
      <c r="G468" s="25">
        <f t="shared" si="113"/>
        <v>578</v>
      </c>
      <c r="H468" s="25">
        <f t="shared" si="113"/>
        <v>0</v>
      </c>
      <c r="I468" s="25">
        <f t="shared" si="113"/>
        <v>480</v>
      </c>
      <c r="J468" s="25">
        <f t="shared" si="113"/>
        <v>0</v>
      </c>
    </row>
    <row r="469" spans="2:10" s="12" customFormat="1" x14ac:dyDescent="0.25">
      <c r="B469" s="13" t="s">
        <v>24</v>
      </c>
      <c r="C469" s="13" t="s">
        <v>35</v>
      </c>
      <c r="D469" s="25">
        <v>0</v>
      </c>
      <c r="E469" s="25">
        <f t="shared" si="113"/>
        <v>0</v>
      </c>
      <c r="F469" s="25">
        <f t="shared" si="113"/>
        <v>0</v>
      </c>
      <c r="G469" s="25">
        <f t="shared" si="113"/>
        <v>0</v>
      </c>
      <c r="H469" s="25">
        <f t="shared" si="113"/>
        <v>8331</v>
      </c>
      <c r="I469" s="25">
        <f t="shared" si="113"/>
        <v>0</v>
      </c>
      <c r="J469" s="25">
        <f t="shared" si="113"/>
        <v>0</v>
      </c>
    </row>
    <row r="470" spans="2:10" s="12" customFormat="1" x14ac:dyDescent="0.25">
      <c r="B470" s="13" t="s">
        <v>25</v>
      </c>
      <c r="C470" s="13" t="s">
        <v>35</v>
      </c>
      <c r="D470" s="25">
        <v>0</v>
      </c>
      <c r="E470" s="25">
        <f t="shared" si="113"/>
        <v>0</v>
      </c>
      <c r="F470" s="25">
        <f t="shared" si="113"/>
        <v>0</v>
      </c>
      <c r="G470" s="25">
        <f t="shared" si="113"/>
        <v>0</v>
      </c>
      <c r="H470" s="25">
        <f t="shared" si="113"/>
        <v>4559</v>
      </c>
      <c r="I470" s="25">
        <f t="shared" si="113"/>
        <v>1344</v>
      </c>
      <c r="J470" s="25">
        <f t="shared" si="113"/>
        <v>0</v>
      </c>
    </row>
    <row r="471" spans="2:10" s="12" customFormat="1" x14ac:dyDescent="0.25">
      <c r="B471" s="13" t="s">
        <v>26</v>
      </c>
      <c r="C471" s="13" t="s">
        <v>35</v>
      </c>
      <c r="D471" s="25">
        <v>0</v>
      </c>
      <c r="E471" s="25">
        <f t="shared" si="113"/>
        <v>0</v>
      </c>
      <c r="F471" s="25">
        <f t="shared" si="113"/>
        <v>0</v>
      </c>
      <c r="G471" s="25">
        <f t="shared" si="113"/>
        <v>15546</v>
      </c>
      <c r="H471" s="25">
        <f t="shared" si="113"/>
        <v>2456</v>
      </c>
      <c r="I471" s="25">
        <f t="shared" si="113"/>
        <v>0</v>
      </c>
      <c r="J471" s="25">
        <f t="shared" si="113"/>
        <v>0</v>
      </c>
    </row>
    <row r="472" spans="2:10" s="12" customFormat="1" x14ac:dyDescent="0.25">
      <c r="B472" s="15" t="s">
        <v>27</v>
      </c>
      <c r="C472" s="13" t="s">
        <v>35</v>
      </c>
      <c r="D472" s="16">
        <f t="shared" ref="D472:J472" si="114">SUM(D468:D471)</f>
        <v>0</v>
      </c>
      <c r="E472" s="16">
        <f t="shared" si="114"/>
        <v>103</v>
      </c>
      <c r="F472" s="16">
        <f t="shared" si="114"/>
        <v>0</v>
      </c>
      <c r="G472" s="16">
        <f t="shared" si="114"/>
        <v>16124</v>
      </c>
      <c r="H472" s="16">
        <f t="shared" si="114"/>
        <v>15346</v>
      </c>
      <c r="I472" s="16">
        <f t="shared" si="114"/>
        <v>1824</v>
      </c>
      <c r="J472" s="16">
        <f t="shared" si="114"/>
        <v>0</v>
      </c>
    </row>
    <row r="473" spans="2:10" s="12" customFormat="1" x14ac:dyDescent="0.25">
      <c r="B473" s="15" t="s">
        <v>28</v>
      </c>
      <c r="C473" s="13" t="s">
        <v>35</v>
      </c>
      <c r="D473" s="16">
        <f t="shared" ref="D473:J473" si="115">D459+D466+D472</f>
        <v>106490</v>
      </c>
      <c r="E473" s="16">
        <f t="shared" si="115"/>
        <v>29542</v>
      </c>
      <c r="F473" s="16">
        <f t="shared" si="115"/>
        <v>91949</v>
      </c>
      <c r="G473" s="16">
        <f t="shared" si="115"/>
        <v>161639</v>
      </c>
      <c r="H473" s="16">
        <f t="shared" si="115"/>
        <v>153688</v>
      </c>
      <c r="I473" s="16">
        <f t="shared" si="115"/>
        <v>156629.33000000002</v>
      </c>
      <c r="J473" s="16">
        <f t="shared" si="115"/>
        <v>53457.369999999995</v>
      </c>
    </row>
    <row r="474" spans="2:10" s="12" customFormat="1" x14ac:dyDescent="0.25">
      <c r="B474" s="15"/>
      <c r="C474" s="13"/>
      <c r="D474" s="16"/>
      <c r="E474" s="16"/>
      <c r="F474" s="16"/>
      <c r="G474" s="16"/>
      <c r="H474" s="16"/>
      <c r="I474" s="16"/>
      <c r="J474" s="16"/>
    </row>
    <row r="475" spans="2:10" s="12" customFormat="1" x14ac:dyDescent="0.25">
      <c r="B475" s="15" t="s">
        <v>59</v>
      </c>
      <c r="C475" s="13"/>
      <c r="D475" s="16"/>
      <c r="E475" s="16"/>
      <c r="F475" s="16"/>
      <c r="G475" s="16"/>
      <c r="H475" s="16"/>
      <c r="I475" s="16"/>
      <c r="J475" s="16"/>
    </row>
    <row r="476" spans="2:10" s="12" customFormat="1" x14ac:dyDescent="0.25">
      <c r="B476" s="15" t="s">
        <v>5</v>
      </c>
      <c r="C476" s="15" t="s">
        <v>6</v>
      </c>
      <c r="D476" s="16"/>
      <c r="E476" s="16"/>
      <c r="F476" s="16"/>
      <c r="G476" s="16"/>
      <c r="H476" s="16"/>
      <c r="I476" s="16"/>
      <c r="J476" s="16"/>
    </row>
    <row r="477" spans="2:10" s="12" customFormat="1" x14ac:dyDescent="0.25">
      <c r="B477" s="15" t="s">
        <v>7</v>
      </c>
      <c r="C477" s="15"/>
      <c r="D477" s="16"/>
      <c r="E477" s="16"/>
      <c r="F477" s="16"/>
      <c r="G477" s="16"/>
      <c r="H477" s="16"/>
      <c r="I477" s="16"/>
      <c r="J477" s="16"/>
    </row>
    <row r="478" spans="2:10" s="12" customFormat="1" x14ac:dyDescent="0.25">
      <c r="B478" s="13" t="s">
        <v>8</v>
      </c>
      <c r="C478" s="13" t="s">
        <v>35</v>
      </c>
      <c r="D478" s="14">
        <v>5015</v>
      </c>
      <c r="E478" s="14">
        <v>12243</v>
      </c>
      <c r="F478" s="14">
        <v>9978</v>
      </c>
      <c r="G478" s="14">
        <v>12949</v>
      </c>
      <c r="H478" s="14">
        <v>13695.52</v>
      </c>
      <c r="I478" s="14">
        <v>17049</v>
      </c>
      <c r="J478" s="14">
        <v>0</v>
      </c>
    </row>
    <row r="479" spans="2:10" s="12" customFormat="1" x14ac:dyDescent="0.25">
      <c r="B479" s="13" t="s">
        <v>10</v>
      </c>
      <c r="C479" s="13" t="s">
        <v>35</v>
      </c>
      <c r="D479" s="14">
        <v>0</v>
      </c>
      <c r="E479" s="14">
        <v>10114</v>
      </c>
      <c r="F479" s="14">
        <v>13195</v>
      </c>
      <c r="G479" s="14">
        <v>11375</v>
      </c>
      <c r="H479" s="14">
        <v>16345</v>
      </c>
      <c r="I479" s="14">
        <v>0</v>
      </c>
      <c r="J479" s="14">
        <v>0</v>
      </c>
    </row>
    <row r="480" spans="2:10" s="12" customFormat="1" x14ac:dyDescent="0.25">
      <c r="B480" s="13" t="s">
        <v>11</v>
      </c>
      <c r="C480" s="13" t="s">
        <v>35</v>
      </c>
      <c r="D480" s="14">
        <v>11280</v>
      </c>
      <c r="E480" s="14">
        <v>15043</v>
      </c>
      <c r="F480" s="14">
        <v>13955</v>
      </c>
      <c r="G480" s="14">
        <v>13448</v>
      </c>
      <c r="H480" s="14">
        <v>18381.78</v>
      </c>
      <c r="I480" s="14">
        <v>14690.31</v>
      </c>
      <c r="J480" s="14">
        <v>0</v>
      </c>
    </row>
    <row r="481" spans="2:10" s="12" customFormat="1" x14ac:dyDescent="0.25">
      <c r="B481" s="13" t="s">
        <v>12</v>
      </c>
      <c r="C481" s="13" t="s">
        <v>35</v>
      </c>
      <c r="D481" s="14">
        <v>13144</v>
      </c>
      <c r="E481" s="14">
        <v>13453</v>
      </c>
      <c r="F481" s="14">
        <v>14406</v>
      </c>
      <c r="G481" s="14">
        <v>14269</v>
      </c>
      <c r="H481" s="14">
        <v>12057.03</v>
      </c>
      <c r="I481" s="14">
        <v>12242.86</v>
      </c>
      <c r="J481" s="14">
        <v>0</v>
      </c>
    </row>
    <row r="482" spans="2:10" s="12" customFormat="1" x14ac:dyDescent="0.25">
      <c r="B482" s="13" t="s">
        <v>13</v>
      </c>
      <c r="C482" s="13" t="s">
        <v>35</v>
      </c>
      <c r="D482" s="14">
        <v>0</v>
      </c>
      <c r="E482" s="14">
        <v>6257</v>
      </c>
      <c r="F482" s="14">
        <v>9793</v>
      </c>
      <c r="G482" s="14">
        <v>6457</v>
      </c>
      <c r="H482" s="14">
        <v>6712</v>
      </c>
      <c r="I482" s="14">
        <v>0</v>
      </c>
      <c r="J482" s="14">
        <v>0</v>
      </c>
    </row>
    <row r="483" spans="2:10" s="12" customFormat="1" x14ac:dyDescent="0.25">
      <c r="B483" s="15" t="s">
        <v>14</v>
      </c>
      <c r="C483" s="13" t="s">
        <v>35</v>
      </c>
      <c r="D483" s="16">
        <f t="shared" ref="D483:J483" si="116">SUM(D478:D482)</f>
        <v>29439</v>
      </c>
      <c r="E483" s="16">
        <f t="shared" si="116"/>
        <v>57110</v>
      </c>
      <c r="F483" s="16">
        <f t="shared" si="116"/>
        <v>61327</v>
      </c>
      <c r="G483" s="16">
        <f t="shared" si="116"/>
        <v>58498</v>
      </c>
      <c r="H483" s="16">
        <f t="shared" si="116"/>
        <v>67191.33</v>
      </c>
      <c r="I483" s="16">
        <f t="shared" si="116"/>
        <v>43982.17</v>
      </c>
      <c r="J483" s="16">
        <f t="shared" si="116"/>
        <v>0</v>
      </c>
    </row>
    <row r="484" spans="2:10" s="12" customFormat="1" x14ac:dyDescent="0.25">
      <c r="B484" s="15" t="s">
        <v>15</v>
      </c>
      <c r="C484" s="13" t="s">
        <v>35</v>
      </c>
      <c r="D484" s="16"/>
      <c r="E484" s="16"/>
      <c r="F484" s="16"/>
      <c r="G484" s="16"/>
      <c r="H484" s="16"/>
      <c r="I484" s="16"/>
      <c r="J484" s="16"/>
    </row>
    <row r="485" spans="2:10" s="12" customFormat="1" x14ac:dyDescent="0.25">
      <c r="B485" s="13" t="s">
        <v>16</v>
      </c>
      <c r="C485" s="13" t="s">
        <v>35</v>
      </c>
      <c r="D485" s="14">
        <v>0</v>
      </c>
      <c r="E485" s="14">
        <v>19539</v>
      </c>
      <c r="F485" s="14">
        <v>26600</v>
      </c>
      <c r="G485" s="14">
        <v>25411</v>
      </c>
      <c r="H485" s="14">
        <v>27688</v>
      </c>
      <c r="I485" s="14">
        <v>0</v>
      </c>
      <c r="J485" s="14">
        <v>0</v>
      </c>
    </row>
    <row r="486" spans="2:10" s="12" customFormat="1" x14ac:dyDescent="0.25">
      <c r="B486" s="13" t="s">
        <v>17</v>
      </c>
      <c r="C486" s="13" t="s">
        <v>35</v>
      </c>
      <c r="D486" s="14">
        <v>0</v>
      </c>
      <c r="E486" s="14">
        <v>0</v>
      </c>
      <c r="F486" s="14">
        <v>16110</v>
      </c>
      <c r="G486" s="14">
        <v>14713</v>
      </c>
      <c r="H486" s="14">
        <v>14996</v>
      </c>
      <c r="I486" s="14">
        <v>0</v>
      </c>
      <c r="J486" s="14">
        <v>0</v>
      </c>
    </row>
    <row r="487" spans="2:10" s="12" customFormat="1" x14ac:dyDescent="0.25">
      <c r="B487" s="13" t="s">
        <v>18</v>
      </c>
      <c r="C487" s="13" t="s">
        <v>35</v>
      </c>
      <c r="D487" s="14">
        <v>0</v>
      </c>
      <c r="E487" s="14">
        <v>15300</v>
      </c>
      <c r="F487" s="14">
        <v>20472</v>
      </c>
      <c r="G487" s="14">
        <v>15764</v>
      </c>
      <c r="H487" s="14">
        <v>22156</v>
      </c>
      <c r="I487" s="14">
        <v>0</v>
      </c>
      <c r="J487" s="14">
        <v>0</v>
      </c>
    </row>
    <row r="488" spans="2:10" s="12" customFormat="1" x14ac:dyDescent="0.25">
      <c r="B488" s="13" t="s">
        <v>19</v>
      </c>
      <c r="C488" s="13" t="s">
        <v>35</v>
      </c>
      <c r="D488" s="14">
        <v>0</v>
      </c>
      <c r="E488" s="14">
        <v>0</v>
      </c>
      <c r="F488" s="14">
        <v>10989</v>
      </c>
      <c r="G488" s="14">
        <v>13665</v>
      </c>
      <c r="H488" s="14">
        <v>12304</v>
      </c>
      <c r="I488" s="14">
        <v>9475.2000000000007</v>
      </c>
      <c r="J488" s="14">
        <v>0</v>
      </c>
    </row>
    <row r="489" spans="2:10" s="12" customFormat="1" x14ac:dyDescent="0.25">
      <c r="B489" s="13" t="s">
        <v>20</v>
      </c>
      <c r="C489" s="13" t="s">
        <v>35</v>
      </c>
      <c r="D489" s="14">
        <v>0</v>
      </c>
      <c r="E489" s="14">
        <v>0</v>
      </c>
      <c r="F489" s="14">
        <v>10017</v>
      </c>
      <c r="G489" s="14">
        <v>10291</v>
      </c>
      <c r="H489" s="14">
        <v>10470</v>
      </c>
      <c r="I489" s="14">
        <v>0</v>
      </c>
      <c r="J489" s="14">
        <v>0</v>
      </c>
    </row>
    <row r="490" spans="2:10" s="12" customFormat="1" x14ac:dyDescent="0.25">
      <c r="B490" s="15" t="s">
        <v>21</v>
      </c>
      <c r="C490" s="13" t="s">
        <v>35</v>
      </c>
      <c r="D490" s="16">
        <f t="shared" ref="D490:J490" si="117">SUM(D485:D489)</f>
        <v>0</v>
      </c>
      <c r="E490" s="16">
        <f t="shared" si="117"/>
        <v>34839</v>
      </c>
      <c r="F490" s="16">
        <f t="shared" si="117"/>
        <v>84188</v>
      </c>
      <c r="G490" s="16">
        <f t="shared" si="117"/>
        <v>79844</v>
      </c>
      <c r="H490" s="16">
        <f t="shared" si="117"/>
        <v>87614</v>
      </c>
      <c r="I490" s="16">
        <f t="shared" si="117"/>
        <v>9475.2000000000007</v>
      </c>
      <c r="J490" s="16">
        <f t="shared" si="117"/>
        <v>0</v>
      </c>
    </row>
    <row r="491" spans="2:10" s="12" customFormat="1" x14ac:dyDescent="0.25">
      <c r="B491" s="15" t="s">
        <v>22</v>
      </c>
      <c r="C491" s="13" t="s">
        <v>35</v>
      </c>
      <c r="D491" s="16"/>
      <c r="E491" s="16"/>
      <c r="F491" s="16"/>
      <c r="G491" s="16"/>
      <c r="H491" s="16"/>
      <c r="I491" s="16"/>
      <c r="J491" s="16"/>
    </row>
    <row r="492" spans="2:10" s="12" customFormat="1" x14ac:dyDescent="0.25">
      <c r="B492" s="13" t="s">
        <v>23</v>
      </c>
      <c r="C492" s="13" t="s">
        <v>35</v>
      </c>
      <c r="D492" s="14">
        <v>103</v>
      </c>
      <c r="E492" s="49">
        <v>0</v>
      </c>
      <c r="F492" s="14">
        <v>578</v>
      </c>
      <c r="G492" s="14">
        <v>0</v>
      </c>
      <c r="H492" s="14">
        <v>480</v>
      </c>
      <c r="I492" s="14">
        <v>0</v>
      </c>
      <c r="J492" s="14">
        <v>0</v>
      </c>
    </row>
    <row r="493" spans="2:10" s="12" customFormat="1" x14ac:dyDescent="0.25">
      <c r="B493" s="13" t="s">
        <v>24</v>
      </c>
      <c r="C493" s="13" t="s">
        <v>35</v>
      </c>
      <c r="D493" s="14">
        <v>0</v>
      </c>
      <c r="E493" s="49">
        <v>0</v>
      </c>
      <c r="F493" s="14">
        <v>0</v>
      </c>
      <c r="G493" s="14">
        <v>8331</v>
      </c>
      <c r="H493" s="14">
        <v>0</v>
      </c>
      <c r="I493" s="14">
        <v>0</v>
      </c>
      <c r="J493" s="14">
        <v>0</v>
      </c>
    </row>
    <row r="494" spans="2:10" s="12" customFormat="1" x14ac:dyDescent="0.25">
      <c r="B494" s="13" t="s">
        <v>25</v>
      </c>
      <c r="C494" s="13" t="s">
        <v>35</v>
      </c>
      <c r="D494" s="14">
        <v>0</v>
      </c>
      <c r="E494" s="49">
        <v>0</v>
      </c>
      <c r="F494" s="14">
        <v>0</v>
      </c>
      <c r="G494" s="14">
        <v>4559</v>
      </c>
      <c r="H494" s="14">
        <v>1344</v>
      </c>
      <c r="I494" s="14">
        <v>0</v>
      </c>
      <c r="J494" s="14">
        <v>0</v>
      </c>
    </row>
    <row r="495" spans="2:10" s="12" customFormat="1" x14ac:dyDescent="0.25">
      <c r="B495" s="13" t="s">
        <v>26</v>
      </c>
      <c r="C495" s="13" t="s">
        <v>35</v>
      </c>
      <c r="D495" s="14">
        <v>0</v>
      </c>
      <c r="E495" s="49">
        <v>0</v>
      </c>
      <c r="F495" s="14">
        <v>15546</v>
      </c>
      <c r="G495" s="14">
        <v>2456</v>
      </c>
      <c r="H495" s="14">
        <v>0</v>
      </c>
      <c r="I495" s="14">
        <v>0</v>
      </c>
      <c r="J495" s="14">
        <v>0</v>
      </c>
    </row>
    <row r="496" spans="2:10" s="12" customFormat="1" x14ac:dyDescent="0.25">
      <c r="B496" s="15" t="s">
        <v>27</v>
      </c>
      <c r="C496" s="13" t="s">
        <v>35</v>
      </c>
      <c r="D496" s="16">
        <f t="shared" ref="D496:J496" si="118">SUM(D492:D495)</f>
        <v>103</v>
      </c>
      <c r="E496" s="16">
        <f t="shared" si="118"/>
        <v>0</v>
      </c>
      <c r="F496" s="16">
        <f t="shared" si="118"/>
        <v>16124</v>
      </c>
      <c r="G496" s="16">
        <f t="shared" si="118"/>
        <v>15346</v>
      </c>
      <c r="H496" s="16">
        <f t="shared" si="118"/>
        <v>1824</v>
      </c>
      <c r="I496" s="16">
        <f t="shared" si="118"/>
        <v>0</v>
      </c>
      <c r="J496" s="16">
        <f t="shared" si="118"/>
        <v>0</v>
      </c>
    </row>
    <row r="497" spans="2:10" s="12" customFormat="1" x14ac:dyDescent="0.25">
      <c r="B497" s="15" t="s">
        <v>28</v>
      </c>
      <c r="C497" s="13" t="s">
        <v>35</v>
      </c>
      <c r="D497" s="16">
        <f t="shared" ref="D497:J497" si="119">D483+D490+D496</f>
        <v>29542</v>
      </c>
      <c r="E497" s="16">
        <f t="shared" si="119"/>
        <v>91949</v>
      </c>
      <c r="F497" s="16">
        <f t="shared" si="119"/>
        <v>161639</v>
      </c>
      <c r="G497" s="16">
        <f t="shared" si="119"/>
        <v>153688</v>
      </c>
      <c r="H497" s="16">
        <f t="shared" si="119"/>
        <v>156629.33000000002</v>
      </c>
      <c r="I497" s="16">
        <f t="shared" si="119"/>
        <v>53457.369999999995</v>
      </c>
      <c r="J497" s="16">
        <f t="shared" si="119"/>
        <v>0</v>
      </c>
    </row>
    <row r="498" spans="2:10" s="12" customFormat="1" x14ac:dyDescent="0.25">
      <c r="B498" s="15"/>
      <c r="C498" s="13"/>
      <c r="D498" s="16"/>
      <c r="E498" s="16"/>
      <c r="F498" s="16"/>
      <c r="G498" s="16"/>
      <c r="H498" s="16"/>
      <c r="I498" s="16"/>
      <c r="J498" s="16"/>
    </row>
    <row r="499" spans="2:10" s="12" customFormat="1" x14ac:dyDescent="0.25">
      <c r="B499" s="15" t="s">
        <v>60</v>
      </c>
      <c r="C499" s="13"/>
      <c r="D499" s="16"/>
      <c r="E499" s="16"/>
      <c r="F499" s="16"/>
      <c r="G499" s="16"/>
      <c r="H499" s="16"/>
      <c r="I499" s="16"/>
      <c r="J499" s="16"/>
    </row>
    <row r="500" spans="2:10" s="12" customFormat="1" x14ac:dyDescent="0.25">
      <c r="B500" s="15" t="s">
        <v>5</v>
      </c>
      <c r="C500" s="15" t="s">
        <v>6</v>
      </c>
      <c r="D500" s="16"/>
      <c r="E500" s="16"/>
      <c r="F500" s="16"/>
      <c r="G500" s="16"/>
      <c r="H500" s="16"/>
      <c r="I500" s="16"/>
      <c r="J500" s="16"/>
    </row>
    <row r="501" spans="2:10" s="12" customFormat="1" x14ac:dyDescent="0.25">
      <c r="B501" s="15" t="s">
        <v>7</v>
      </c>
      <c r="C501" s="15"/>
      <c r="D501" s="16"/>
      <c r="E501" s="16"/>
      <c r="F501" s="16"/>
      <c r="G501" s="16"/>
      <c r="H501" s="16"/>
      <c r="I501" s="16"/>
      <c r="J501" s="16"/>
    </row>
    <row r="502" spans="2:10" s="12" customFormat="1" x14ac:dyDescent="0.25">
      <c r="B502" s="13" t="s">
        <v>8</v>
      </c>
      <c r="C502" s="13" t="s">
        <v>35</v>
      </c>
      <c r="D502" s="16"/>
      <c r="E502" s="16"/>
      <c r="F502" s="16"/>
      <c r="G502" s="16"/>
      <c r="H502" s="16"/>
      <c r="I502" s="14">
        <v>0</v>
      </c>
      <c r="J502" s="14">
        <v>183697</v>
      </c>
    </row>
    <row r="503" spans="2:10" s="12" customFormat="1" x14ac:dyDescent="0.25">
      <c r="B503" s="13" t="s">
        <v>10</v>
      </c>
      <c r="C503" s="13" t="s">
        <v>35</v>
      </c>
      <c r="D503" s="16"/>
      <c r="E503" s="16"/>
      <c r="F503" s="16"/>
      <c r="G503" s="16"/>
      <c r="H503" s="16"/>
      <c r="I503" s="14">
        <v>381385</v>
      </c>
      <c r="J503" s="14">
        <v>781319</v>
      </c>
    </row>
    <row r="504" spans="2:10" s="12" customFormat="1" x14ac:dyDescent="0.25">
      <c r="B504" s="13" t="s">
        <v>11</v>
      </c>
      <c r="C504" s="13" t="s">
        <v>35</v>
      </c>
      <c r="D504" s="16"/>
      <c r="E504" s="16"/>
      <c r="F504" s="16"/>
      <c r="G504" s="16"/>
      <c r="H504" s="16"/>
      <c r="I504" s="14">
        <v>0</v>
      </c>
      <c r="J504" s="14">
        <v>46982</v>
      </c>
    </row>
    <row r="505" spans="2:10" s="12" customFormat="1" x14ac:dyDescent="0.25">
      <c r="B505" s="13" t="s">
        <v>12</v>
      </c>
      <c r="C505" s="13" t="s">
        <v>35</v>
      </c>
      <c r="D505" s="16"/>
      <c r="E505" s="16"/>
      <c r="F505" s="16"/>
      <c r="G505" s="16"/>
      <c r="H505" s="16"/>
      <c r="I505" s="14">
        <v>0</v>
      </c>
      <c r="J505" s="14">
        <v>15150</v>
      </c>
    </row>
    <row r="506" spans="2:10" s="12" customFormat="1" x14ac:dyDescent="0.25">
      <c r="B506" s="13" t="s">
        <v>13</v>
      </c>
      <c r="C506" s="13" t="s">
        <v>35</v>
      </c>
      <c r="D506" s="16"/>
      <c r="E506" s="16"/>
      <c r="F506" s="16"/>
      <c r="G506" s="16"/>
      <c r="H506" s="16"/>
      <c r="I506" s="14">
        <v>537100</v>
      </c>
      <c r="J506" s="14">
        <v>550550</v>
      </c>
    </row>
    <row r="507" spans="2:10" s="12" customFormat="1" x14ac:dyDescent="0.25">
      <c r="B507" s="15" t="s">
        <v>14</v>
      </c>
      <c r="C507" s="13" t="s">
        <v>35</v>
      </c>
      <c r="D507" s="16"/>
      <c r="E507" s="16"/>
      <c r="F507" s="16"/>
      <c r="G507" s="16"/>
      <c r="H507" s="16"/>
      <c r="I507" s="16">
        <f>SUM(I502:I506)</f>
        <v>918485</v>
      </c>
      <c r="J507" s="16">
        <f>SUM(J502:J506)</f>
        <v>1577698</v>
      </c>
    </row>
    <row r="508" spans="2:10" s="12" customFormat="1" x14ac:dyDescent="0.25">
      <c r="B508" s="15" t="s">
        <v>15</v>
      </c>
      <c r="C508" s="13" t="s">
        <v>35</v>
      </c>
      <c r="D508" s="16"/>
      <c r="E508" s="16"/>
      <c r="F508" s="16"/>
      <c r="G508" s="16"/>
      <c r="H508" s="16"/>
      <c r="I508" s="16"/>
      <c r="J508" s="16"/>
    </row>
    <row r="509" spans="2:10" s="12" customFormat="1" x14ac:dyDescent="0.25">
      <c r="B509" s="13" t="s">
        <v>16</v>
      </c>
      <c r="C509" s="13" t="s">
        <v>35</v>
      </c>
      <c r="D509" s="16"/>
      <c r="E509" s="16"/>
      <c r="F509" s="16"/>
      <c r="G509" s="16"/>
      <c r="H509" s="16"/>
      <c r="I509" s="14">
        <v>248438</v>
      </c>
      <c r="J509" s="14">
        <v>854653</v>
      </c>
    </row>
    <row r="510" spans="2:10" s="12" customFormat="1" x14ac:dyDescent="0.25">
      <c r="B510" s="13" t="s">
        <v>17</v>
      </c>
      <c r="C510" s="13" t="s">
        <v>35</v>
      </c>
      <c r="D510" s="16"/>
      <c r="E510" s="16"/>
      <c r="F510" s="16"/>
      <c r="G510" s="16"/>
      <c r="H510" s="16"/>
      <c r="I510" s="14">
        <v>0</v>
      </c>
      <c r="J510" s="14">
        <v>568870</v>
      </c>
    </row>
    <row r="511" spans="2:10" s="12" customFormat="1" x14ac:dyDescent="0.25">
      <c r="B511" s="13" t="s">
        <v>18</v>
      </c>
      <c r="C511" s="13" t="s">
        <v>35</v>
      </c>
      <c r="D511" s="16"/>
      <c r="E511" s="16"/>
      <c r="F511" s="16"/>
      <c r="G511" s="16"/>
      <c r="H511" s="16"/>
      <c r="I511" s="14">
        <v>653800</v>
      </c>
      <c r="J511" s="14">
        <v>558800</v>
      </c>
    </row>
    <row r="512" spans="2:10" s="12" customFormat="1" x14ac:dyDescent="0.25">
      <c r="B512" s="13" t="s">
        <v>19</v>
      </c>
      <c r="C512" s="13" t="s">
        <v>35</v>
      </c>
      <c r="D512" s="16"/>
      <c r="E512" s="16"/>
      <c r="F512" s="16"/>
      <c r="G512" s="16"/>
      <c r="H512" s="16"/>
      <c r="I512" s="14">
        <v>0</v>
      </c>
      <c r="J512" s="14">
        <v>259490</v>
      </c>
    </row>
    <row r="513" spans="2:10" s="12" customFormat="1" x14ac:dyDescent="0.25">
      <c r="B513" s="13" t="s">
        <v>20</v>
      </c>
      <c r="C513" s="13" t="s">
        <v>35</v>
      </c>
      <c r="D513" s="16"/>
      <c r="E513" s="16"/>
      <c r="F513" s="16"/>
      <c r="G513" s="16"/>
      <c r="H513" s="16"/>
      <c r="I513" s="14">
        <v>0</v>
      </c>
      <c r="J513" s="14">
        <v>156009</v>
      </c>
    </row>
    <row r="514" spans="2:10" s="12" customFormat="1" x14ac:dyDescent="0.25">
      <c r="B514" s="15" t="s">
        <v>21</v>
      </c>
      <c r="C514" s="13" t="s">
        <v>35</v>
      </c>
      <c r="D514" s="16"/>
      <c r="E514" s="16"/>
      <c r="F514" s="16"/>
      <c r="G514" s="16"/>
      <c r="H514" s="16"/>
      <c r="I514" s="16">
        <f>SUM(I509:I513)</f>
        <v>902238</v>
      </c>
      <c r="J514" s="16">
        <f>SUM(J509:J513)</f>
        <v>2397822</v>
      </c>
    </row>
    <row r="515" spans="2:10" s="12" customFormat="1" x14ac:dyDescent="0.25">
      <c r="B515" s="15" t="s">
        <v>22</v>
      </c>
      <c r="C515" s="13" t="s">
        <v>35</v>
      </c>
      <c r="D515" s="16"/>
      <c r="E515" s="16"/>
      <c r="F515" s="16"/>
      <c r="G515" s="16"/>
      <c r="H515" s="16"/>
      <c r="I515" s="16"/>
      <c r="J515" s="16"/>
    </row>
    <row r="516" spans="2:10" s="12" customFormat="1" x14ac:dyDescent="0.25">
      <c r="B516" s="13" t="s">
        <v>23</v>
      </c>
      <c r="C516" s="13" t="s">
        <v>35</v>
      </c>
      <c r="D516" s="16"/>
      <c r="E516" s="16"/>
      <c r="F516" s="16"/>
      <c r="G516" s="16"/>
      <c r="H516" s="16"/>
      <c r="I516" s="14">
        <v>0</v>
      </c>
      <c r="J516" s="14">
        <v>83990</v>
      </c>
    </row>
    <row r="517" spans="2:10" s="12" customFormat="1" x14ac:dyDescent="0.25">
      <c r="B517" s="13" t="s">
        <v>24</v>
      </c>
      <c r="C517" s="13" t="s">
        <v>35</v>
      </c>
      <c r="D517" s="16"/>
      <c r="E517" s="16"/>
      <c r="F517" s="16"/>
      <c r="G517" s="16"/>
      <c r="H517" s="16"/>
      <c r="I517" s="14">
        <v>145451</v>
      </c>
      <c r="J517" s="14">
        <v>0</v>
      </c>
    </row>
    <row r="518" spans="2:10" s="12" customFormat="1" x14ac:dyDescent="0.25">
      <c r="B518" s="13" t="s">
        <v>25</v>
      </c>
      <c r="C518" s="13" t="s">
        <v>35</v>
      </c>
      <c r="D518" s="16"/>
      <c r="E518" s="16"/>
      <c r="F518" s="16"/>
      <c r="G518" s="16"/>
      <c r="H518" s="16"/>
      <c r="I518" s="14">
        <v>295190</v>
      </c>
      <c r="J518" s="14">
        <v>222075</v>
      </c>
    </row>
    <row r="519" spans="2:10" s="12" customFormat="1" x14ac:dyDescent="0.25">
      <c r="B519" s="13" t="s">
        <v>26</v>
      </c>
      <c r="C519" s="13" t="s">
        <v>35</v>
      </c>
      <c r="D519" s="16"/>
      <c r="E519" s="16"/>
      <c r="F519" s="16"/>
      <c r="G519" s="16"/>
      <c r="H519" s="16"/>
      <c r="I519" s="14">
        <v>246447</v>
      </c>
      <c r="J519" s="14">
        <v>433498</v>
      </c>
    </row>
    <row r="520" spans="2:10" s="12" customFormat="1" x14ac:dyDescent="0.25">
      <c r="B520" s="15" t="s">
        <v>27</v>
      </c>
      <c r="C520" s="13" t="s">
        <v>35</v>
      </c>
      <c r="D520" s="16"/>
      <c r="E520" s="16"/>
      <c r="F520" s="16"/>
      <c r="G520" s="16"/>
      <c r="H520" s="16"/>
      <c r="I520" s="16">
        <f>SUM(I516:I519)</f>
        <v>687088</v>
      </c>
      <c r="J520" s="16">
        <f>SUM(J516:J519)</f>
        <v>739563</v>
      </c>
    </row>
    <row r="521" spans="2:10" s="12" customFormat="1" x14ac:dyDescent="0.25">
      <c r="B521" s="15" t="s">
        <v>28</v>
      </c>
      <c r="C521" s="13" t="s">
        <v>35</v>
      </c>
      <c r="D521" s="16"/>
      <c r="E521" s="16"/>
      <c r="F521" s="16"/>
      <c r="G521" s="16"/>
      <c r="H521" s="16"/>
      <c r="I521" s="16">
        <f>I507+I514+I520</f>
        <v>2507811</v>
      </c>
      <c r="J521" s="16">
        <f>J507+J514+J520</f>
        <v>4715083</v>
      </c>
    </row>
    <row r="522" spans="2:10" s="12" customFormat="1" x14ac:dyDescent="0.25">
      <c r="B522" s="15"/>
      <c r="C522" s="13"/>
      <c r="D522" s="16"/>
      <c r="E522" s="16"/>
      <c r="F522" s="16"/>
      <c r="G522" s="16"/>
      <c r="H522" s="16"/>
      <c r="I522" s="16"/>
      <c r="J522" s="16"/>
    </row>
    <row r="523" spans="2:10" s="12" customFormat="1" x14ac:dyDescent="0.25">
      <c r="B523" s="15" t="s">
        <v>61</v>
      </c>
      <c r="C523" s="13"/>
      <c r="D523" s="16"/>
      <c r="E523" s="16"/>
      <c r="F523" s="16"/>
      <c r="G523" s="16"/>
      <c r="H523" s="16"/>
      <c r="I523" s="16"/>
      <c r="J523" s="16"/>
    </row>
    <row r="524" spans="2:10" s="12" customFormat="1" x14ac:dyDescent="0.25">
      <c r="B524" s="15" t="s">
        <v>5</v>
      </c>
      <c r="C524" s="15" t="s">
        <v>6</v>
      </c>
      <c r="D524" s="16"/>
      <c r="E524" s="16"/>
      <c r="F524" s="16"/>
      <c r="G524" s="16"/>
      <c r="H524" s="16"/>
      <c r="I524" s="16"/>
      <c r="J524" s="16"/>
    </row>
    <row r="525" spans="2:10" s="12" customFormat="1" x14ac:dyDescent="0.25">
      <c r="B525" s="15" t="s">
        <v>7</v>
      </c>
      <c r="C525" s="15"/>
      <c r="D525" s="16"/>
      <c r="E525" s="16"/>
      <c r="F525" s="16"/>
      <c r="G525" s="16"/>
      <c r="H525" s="16"/>
      <c r="I525" s="16"/>
      <c r="J525" s="16"/>
    </row>
    <row r="526" spans="2:10" s="12" customFormat="1" x14ac:dyDescent="0.25">
      <c r="B526" s="13" t="s">
        <v>8</v>
      </c>
      <c r="C526" s="13" t="s">
        <v>35</v>
      </c>
      <c r="D526" s="16"/>
      <c r="E526" s="16"/>
      <c r="F526" s="16"/>
      <c r="G526" s="16"/>
      <c r="H526" s="16"/>
      <c r="I526" s="14">
        <v>0</v>
      </c>
      <c r="J526" s="14">
        <v>0</v>
      </c>
    </row>
    <row r="527" spans="2:10" s="12" customFormat="1" x14ac:dyDescent="0.25">
      <c r="B527" s="13" t="s">
        <v>10</v>
      </c>
      <c r="C527" s="13" t="s">
        <v>35</v>
      </c>
      <c r="D527" s="16"/>
      <c r="E527" s="16"/>
      <c r="F527" s="16"/>
      <c r="G527" s="16"/>
      <c r="H527" s="16"/>
      <c r="I527" s="14">
        <v>293098.40000000002</v>
      </c>
      <c r="J527" s="14">
        <v>683208.60000000009</v>
      </c>
    </row>
    <row r="528" spans="2:10" s="12" customFormat="1" x14ac:dyDescent="0.25">
      <c r="B528" s="13" t="s">
        <v>11</v>
      </c>
      <c r="C528" s="13" t="s">
        <v>35</v>
      </c>
      <c r="D528" s="16"/>
      <c r="E528" s="16"/>
      <c r="F528" s="16"/>
      <c r="G528" s="16"/>
      <c r="H528" s="16"/>
      <c r="I528" s="14">
        <v>0</v>
      </c>
      <c r="J528" s="14">
        <v>0</v>
      </c>
    </row>
    <row r="529" spans="2:10" s="12" customFormat="1" x14ac:dyDescent="0.25">
      <c r="B529" s="13" t="s">
        <v>12</v>
      </c>
      <c r="C529" s="13" t="s">
        <v>35</v>
      </c>
      <c r="D529" s="16"/>
      <c r="E529" s="16"/>
      <c r="F529" s="16"/>
      <c r="G529" s="16"/>
      <c r="H529" s="16"/>
      <c r="I529" s="14">
        <v>0</v>
      </c>
      <c r="J529" s="14">
        <v>0</v>
      </c>
    </row>
    <row r="530" spans="2:10" s="12" customFormat="1" x14ac:dyDescent="0.25">
      <c r="B530" s="13" t="s">
        <v>13</v>
      </c>
      <c r="C530" s="13" t="s">
        <v>35</v>
      </c>
      <c r="D530" s="16"/>
      <c r="E530" s="16"/>
      <c r="F530" s="16"/>
      <c r="G530" s="16"/>
      <c r="H530" s="16"/>
      <c r="I530" s="14">
        <v>272400</v>
      </c>
      <c r="J530" s="14">
        <v>552300</v>
      </c>
    </row>
    <row r="531" spans="2:10" s="12" customFormat="1" x14ac:dyDescent="0.25">
      <c r="B531" s="15" t="s">
        <v>14</v>
      </c>
      <c r="C531" s="13" t="s">
        <v>35</v>
      </c>
      <c r="D531" s="16"/>
      <c r="E531" s="16"/>
      <c r="F531" s="16"/>
      <c r="G531" s="16"/>
      <c r="H531" s="16"/>
      <c r="I531" s="16">
        <f>SUM(I526:I530)</f>
        <v>565498.4</v>
      </c>
      <c r="J531" s="16">
        <f>SUM(J526:J530)</f>
        <v>1235508.6000000001</v>
      </c>
    </row>
    <row r="532" spans="2:10" s="12" customFormat="1" x14ac:dyDescent="0.25">
      <c r="B532" s="15" t="s">
        <v>15</v>
      </c>
      <c r="C532" s="13" t="s">
        <v>35</v>
      </c>
      <c r="D532" s="16"/>
      <c r="E532" s="16"/>
      <c r="F532" s="16"/>
      <c r="G532" s="16"/>
      <c r="H532" s="16"/>
      <c r="I532" s="16"/>
      <c r="J532" s="16"/>
    </row>
    <row r="533" spans="2:10" s="12" customFormat="1" x14ac:dyDescent="0.25">
      <c r="B533" s="13" t="s">
        <v>16</v>
      </c>
      <c r="C533" s="13" t="s">
        <v>35</v>
      </c>
      <c r="D533" s="16"/>
      <c r="E533" s="16"/>
      <c r="F533" s="16"/>
      <c r="G533" s="16"/>
      <c r="H533" s="16"/>
      <c r="I533" s="14">
        <v>0</v>
      </c>
      <c r="J533" s="14">
        <v>702312</v>
      </c>
    </row>
    <row r="534" spans="2:10" s="12" customFormat="1" x14ac:dyDescent="0.25">
      <c r="B534" s="13" t="s">
        <v>17</v>
      </c>
      <c r="C534" s="13" t="s">
        <v>35</v>
      </c>
      <c r="D534" s="16"/>
      <c r="E534" s="16"/>
      <c r="F534" s="16"/>
      <c r="G534" s="16"/>
      <c r="H534" s="16"/>
      <c r="I534" s="14">
        <v>0</v>
      </c>
      <c r="J534" s="14">
        <v>195000</v>
      </c>
    </row>
    <row r="535" spans="2:10" s="12" customFormat="1" x14ac:dyDescent="0.25">
      <c r="B535" s="13" t="s">
        <v>18</v>
      </c>
      <c r="C535" s="13" t="s">
        <v>35</v>
      </c>
      <c r="D535" s="16"/>
      <c r="E535" s="16"/>
      <c r="F535" s="16"/>
      <c r="G535" s="16"/>
      <c r="H535" s="16"/>
      <c r="I535" s="14">
        <v>485000</v>
      </c>
      <c r="J535" s="14">
        <v>576800</v>
      </c>
    </row>
    <row r="536" spans="2:10" s="12" customFormat="1" x14ac:dyDescent="0.25">
      <c r="B536" s="13" t="s">
        <v>19</v>
      </c>
      <c r="C536" s="13" t="s">
        <v>35</v>
      </c>
      <c r="D536" s="16"/>
      <c r="E536" s="16"/>
      <c r="F536" s="16"/>
      <c r="G536" s="16"/>
      <c r="H536" s="16"/>
      <c r="I536" s="14">
        <v>0</v>
      </c>
      <c r="J536" s="14">
        <v>73868.900000000038</v>
      </c>
    </row>
    <row r="537" spans="2:10" s="12" customFormat="1" x14ac:dyDescent="0.25">
      <c r="B537" s="13" t="s">
        <v>20</v>
      </c>
      <c r="C537" s="13" t="s">
        <v>35</v>
      </c>
      <c r="D537" s="16"/>
      <c r="E537" s="16"/>
      <c r="F537" s="16"/>
      <c r="G537" s="16"/>
      <c r="H537" s="16"/>
      <c r="I537" s="14">
        <v>0</v>
      </c>
      <c r="J537" s="14">
        <v>19074.099999999995</v>
      </c>
    </row>
    <row r="538" spans="2:10" s="12" customFormat="1" x14ac:dyDescent="0.25">
      <c r="B538" s="15" t="s">
        <v>21</v>
      </c>
      <c r="C538" s="13" t="s">
        <v>35</v>
      </c>
      <c r="D538" s="16"/>
      <c r="E538" s="16"/>
      <c r="F538" s="16"/>
      <c r="G538" s="16"/>
      <c r="H538" s="16"/>
      <c r="I538" s="16">
        <f>SUM(I533:I537)</f>
        <v>485000</v>
      </c>
      <c r="J538" s="16">
        <f>SUM(J533:J537)</f>
        <v>1567055.0000000002</v>
      </c>
    </row>
    <row r="539" spans="2:10" s="12" customFormat="1" x14ac:dyDescent="0.25">
      <c r="B539" s="15" t="s">
        <v>22</v>
      </c>
      <c r="C539" s="13" t="s">
        <v>35</v>
      </c>
      <c r="D539" s="16"/>
      <c r="E539" s="16"/>
      <c r="F539" s="16"/>
      <c r="G539" s="16"/>
      <c r="H539" s="16"/>
      <c r="I539" s="16"/>
      <c r="J539" s="16"/>
    </row>
    <row r="540" spans="2:10" s="12" customFormat="1" x14ac:dyDescent="0.25">
      <c r="B540" s="13" t="s">
        <v>23</v>
      </c>
      <c r="C540" s="13" t="s">
        <v>35</v>
      </c>
      <c r="D540" s="16"/>
      <c r="E540" s="16"/>
      <c r="F540" s="16"/>
      <c r="G540" s="16"/>
      <c r="H540" s="16"/>
      <c r="I540" s="14">
        <v>0</v>
      </c>
      <c r="J540" s="14">
        <v>0</v>
      </c>
    </row>
    <row r="541" spans="2:10" s="12" customFormat="1" x14ac:dyDescent="0.25">
      <c r="B541" s="13" t="s">
        <v>24</v>
      </c>
      <c r="C541" s="13" t="s">
        <v>35</v>
      </c>
      <c r="D541" s="16"/>
      <c r="E541" s="16"/>
      <c r="F541" s="16"/>
      <c r="G541" s="16"/>
      <c r="H541" s="16"/>
      <c r="I541" s="14">
        <v>35000</v>
      </c>
      <c r="J541" s="14">
        <v>110300</v>
      </c>
    </row>
    <row r="542" spans="2:10" s="12" customFormat="1" x14ac:dyDescent="0.25">
      <c r="B542" s="13" t="s">
        <v>25</v>
      </c>
      <c r="C542" s="13" t="s">
        <v>35</v>
      </c>
      <c r="D542" s="16"/>
      <c r="E542" s="16"/>
      <c r="F542" s="16"/>
      <c r="G542" s="16"/>
      <c r="H542" s="16"/>
      <c r="I542" s="14">
        <v>54929.599999999999</v>
      </c>
      <c r="J542" s="14">
        <v>244030.90000000002</v>
      </c>
    </row>
    <row r="543" spans="2:10" s="12" customFormat="1" x14ac:dyDescent="0.25">
      <c r="B543" s="13" t="s">
        <v>26</v>
      </c>
      <c r="C543" s="13" t="s">
        <v>35</v>
      </c>
      <c r="D543" s="16"/>
      <c r="E543" s="16"/>
      <c r="F543" s="16"/>
      <c r="G543" s="16"/>
      <c r="H543" s="16"/>
      <c r="I543" s="50">
        <v>159999.9</v>
      </c>
      <c r="J543" s="14">
        <v>257217.19999999995</v>
      </c>
    </row>
    <row r="544" spans="2:10" s="12" customFormat="1" x14ac:dyDescent="0.25">
      <c r="B544" s="15" t="s">
        <v>27</v>
      </c>
      <c r="C544" s="13" t="s">
        <v>35</v>
      </c>
      <c r="D544" s="16"/>
      <c r="E544" s="16"/>
      <c r="F544" s="16"/>
      <c r="G544" s="16"/>
      <c r="H544" s="16"/>
      <c r="I544" s="16">
        <f>SUM(I540:I543)</f>
        <v>249929.5</v>
      </c>
      <c r="J544" s="16">
        <f>SUM(J540:J543)</f>
        <v>611548.1</v>
      </c>
    </row>
    <row r="545" spans="2:10" s="12" customFormat="1" x14ac:dyDescent="0.25">
      <c r="B545" s="15" t="s">
        <v>28</v>
      </c>
      <c r="C545" s="13" t="s">
        <v>35</v>
      </c>
      <c r="D545" s="16"/>
      <c r="E545" s="16"/>
      <c r="F545" s="16"/>
      <c r="G545" s="16"/>
      <c r="H545" s="16"/>
      <c r="I545" s="16">
        <f>I531+I538+I544</f>
        <v>1300427.8999999999</v>
      </c>
      <c r="J545" s="16">
        <f>J531+J538+J544</f>
        <v>3414111.7000000007</v>
      </c>
    </row>
    <row r="546" spans="2:10" s="12" customFormat="1" x14ac:dyDescent="0.25">
      <c r="B546" s="15"/>
      <c r="C546" s="13"/>
      <c r="D546" s="16"/>
      <c r="E546" s="16"/>
      <c r="F546" s="16"/>
      <c r="G546" s="16"/>
      <c r="H546" s="16"/>
      <c r="I546" s="16"/>
      <c r="J546" s="16"/>
    </row>
    <row r="547" spans="2:10" s="12" customFormat="1" x14ac:dyDescent="0.25">
      <c r="B547" s="15" t="s">
        <v>62</v>
      </c>
      <c r="C547" s="13"/>
      <c r="D547" s="16"/>
      <c r="E547" s="16"/>
      <c r="F547" s="16"/>
      <c r="G547" s="16"/>
      <c r="H547" s="16"/>
      <c r="I547" s="16"/>
      <c r="J547" s="16"/>
    </row>
    <row r="548" spans="2:10" s="12" customFormat="1" x14ac:dyDescent="0.25">
      <c r="B548" s="15" t="s">
        <v>5</v>
      </c>
      <c r="C548" s="15" t="s">
        <v>6</v>
      </c>
      <c r="D548" s="16"/>
      <c r="E548" s="16"/>
      <c r="F548" s="16"/>
      <c r="G548" s="16"/>
      <c r="H548" s="16"/>
      <c r="I548" s="16"/>
      <c r="J548" s="16"/>
    </row>
    <row r="549" spans="2:10" s="12" customFormat="1" x14ac:dyDescent="0.25">
      <c r="B549" s="15" t="s">
        <v>7</v>
      </c>
      <c r="C549" s="15"/>
      <c r="D549" s="16"/>
      <c r="E549" s="16"/>
      <c r="F549" s="16"/>
      <c r="G549" s="16"/>
      <c r="H549" s="16"/>
      <c r="I549" s="16"/>
      <c r="J549" s="16"/>
    </row>
    <row r="550" spans="2:10" s="12" customFormat="1" x14ac:dyDescent="0.25">
      <c r="B550" s="13" t="s">
        <v>8</v>
      </c>
      <c r="C550" s="13" t="s">
        <v>35</v>
      </c>
      <c r="D550" s="16"/>
      <c r="E550" s="16"/>
      <c r="F550" s="16"/>
      <c r="G550" s="16"/>
      <c r="H550" s="16"/>
      <c r="I550" s="16"/>
      <c r="J550" s="25">
        <f>I574</f>
        <v>0</v>
      </c>
    </row>
    <row r="551" spans="2:10" s="12" customFormat="1" x14ac:dyDescent="0.25">
      <c r="B551" s="13" t="s">
        <v>10</v>
      </c>
      <c r="C551" s="13" t="s">
        <v>35</v>
      </c>
      <c r="D551" s="16"/>
      <c r="E551" s="16"/>
      <c r="F551" s="16"/>
      <c r="G551" s="16"/>
      <c r="H551" s="16"/>
      <c r="I551" s="16"/>
      <c r="J551" s="25">
        <f t="shared" ref="J551:J554" si="120">I575</f>
        <v>88286.599999999977</v>
      </c>
    </row>
    <row r="552" spans="2:10" s="12" customFormat="1" x14ac:dyDescent="0.25">
      <c r="B552" s="13" t="s">
        <v>11</v>
      </c>
      <c r="C552" s="13" t="s">
        <v>35</v>
      </c>
      <c r="D552" s="16"/>
      <c r="E552" s="16"/>
      <c r="F552" s="16"/>
      <c r="G552" s="16"/>
      <c r="H552" s="16"/>
      <c r="I552" s="16"/>
      <c r="J552" s="25">
        <f t="shared" si="120"/>
        <v>0</v>
      </c>
    </row>
    <row r="553" spans="2:10" s="12" customFormat="1" x14ac:dyDescent="0.25">
      <c r="B553" s="13" t="s">
        <v>12</v>
      </c>
      <c r="C553" s="13" t="s">
        <v>35</v>
      </c>
      <c r="D553" s="16"/>
      <c r="E553" s="16"/>
      <c r="F553" s="16"/>
      <c r="G553" s="16"/>
      <c r="H553" s="16"/>
      <c r="I553" s="16"/>
      <c r="J553" s="25">
        <f t="shared" si="120"/>
        <v>0</v>
      </c>
    </row>
    <row r="554" spans="2:10" s="12" customFormat="1" x14ac:dyDescent="0.25">
      <c r="B554" s="13" t="s">
        <v>13</v>
      </c>
      <c r="C554" s="13" t="s">
        <v>35</v>
      </c>
      <c r="D554" s="16"/>
      <c r="E554" s="16"/>
      <c r="F554" s="16"/>
      <c r="G554" s="16"/>
      <c r="H554" s="16"/>
      <c r="I554" s="16"/>
      <c r="J554" s="25">
        <f t="shared" si="120"/>
        <v>264700</v>
      </c>
    </row>
    <row r="555" spans="2:10" s="12" customFormat="1" x14ac:dyDescent="0.25">
      <c r="B555" s="15" t="s">
        <v>14</v>
      </c>
      <c r="C555" s="13" t="s">
        <v>35</v>
      </c>
      <c r="D555" s="16"/>
      <c r="E555" s="16"/>
      <c r="F555" s="16"/>
      <c r="G555" s="16"/>
      <c r="H555" s="16"/>
      <c r="I555" s="16"/>
      <c r="J555" s="16">
        <f>SUM(J550:J554)</f>
        <v>352986.6</v>
      </c>
    </row>
    <row r="556" spans="2:10" s="12" customFormat="1" x14ac:dyDescent="0.25">
      <c r="B556" s="15" t="s">
        <v>15</v>
      </c>
      <c r="C556" s="13" t="s">
        <v>35</v>
      </c>
      <c r="D556" s="16"/>
      <c r="E556" s="16"/>
      <c r="F556" s="16"/>
      <c r="G556" s="16"/>
      <c r="H556" s="16"/>
      <c r="I556" s="16"/>
      <c r="J556" s="16"/>
    </row>
    <row r="557" spans="2:10" s="12" customFormat="1" x14ac:dyDescent="0.25">
      <c r="B557" s="13" t="s">
        <v>16</v>
      </c>
      <c r="C557" s="13" t="s">
        <v>35</v>
      </c>
      <c r="D557" s="16"/>
      <c r="E557" s="16"/>
      <c r="F557" s="16"/>
      <c r="G557" s="16"/>
      <c r="H557" s="16"/>
      <c r="I557" s="16"/>
      <c r="J557" s="25">
        <f t="shared" ref="J557:J561" si="121">I581</f>
        <v>248438</v>
      </c>
    </row>
    <row r="558" spans="2:10" s="12" customFormat="1" x14ac:dyDescent="0.25">
      <c r="B558" s="13" t="s">
        <v>17</v>
      </c>
      <c r="C558" s="13" t="s">
        <v>35</v>
      </c>
      <c r="D558" s="16"/>
      <c r="E558" s="16"/>
      <c r="F558" s="16"/>
      <c r="G558" s="16"/>
      <c r="H558" s="16"/>
      <c r="I558" s="16"/>
      <c r="J558" s="25">
        <f t="shared" si="121"/>
        <v>0</v>
      </c>
    </row>
    <row r="559" spans="2:10" s="12" customFormat="1" x14ac:dyDescent="0.25">
      <c r="B559" s="13" t="s">
        <v>18</v>
      </c>
      <c r="C559" s="13" t="s">
        <v>35</v>
      </c>
      <c r="D559" s="16"/>
      <c r="E559" s="16"/>
      <c r="F559" s="16"/>
      <c r="G559" s="16"/>
      <c r="H559" s="16"/>
      <c r="I559" s="16"/>
      <c r="J559" s="25">
        <f t="shared" si="121"/>
        <v>168800</v>
      </c>
    </row>
    <row r="560" spans="2:10" s="12" customFormat="1" x14ac:dyDescent="0.25">
      <c r="B560" s="13" t="s">
        <v>19</v>
      </c>
      <c r="C560" s="13" t="s">
        <v>35</v>
      </c>
      <c r="D560" s="16"/>
      <c r="E560" s="16"/>
      <c r="F560" s="16"/>
      <c r="G560" s="16"/>
      <c r="H560" s="16"/>
      <c r="I560" s="16"/>
      <c r="J560" s="25">
        <f t="shared" si="121"/>
        <v>0</v>
      </c>
    </row>
    <row r="561" spans="2:10" s="12" customFormat="1" x14ac:dyDescent="0.25">
      <c r="B561" s="13" t="s">
        <v>20</v>
      </c>
      <c r="C561" s="13" t="s">
        <v>35</v>
      </c>
      <c r="D561" s="16"/>
      <c r="E561" s="16"/>
      <c r="F561" s="16"/>
      <c r="G561" s="16"/>
      <c r="H561" s="16"/>
      <c r="I561" s="16"/>
      <c r="J561" s="25">
        <f t="shared" si="121"/>
        <v>0</v>
      </c>
    </row>
    <row r="562" spans="2:10" s="12" customFormat="1" x14ac:dyDescent="0.25">
      <c r="B562" s="15" t="s">
        <v>21</v>
      </c>
      <c r="C562" s="13" t="s">
        <v>35</v>
      </c>
      <c r="D562" s="16"/>
      <c r="E562" s="16"/>
      <c r="F562" s="16"/>
      <c r="G562" s="16"/>
      <c r="H562" s="16"/>
      <c r="I562" s="16"/>
      <c r="J562" s="16">
        <f>SUM(J557:J561)</f>
        <v>417238</v>
      </c>
    </row>
    <row r="563" spans="2:10" s="12" customFormat="1" x14ac:dyDescent="0.25">
      <c r="B563" s="15" t="s">
        <v>22</v>
      </c>
      <c r="C563" s="13" t="s">
        <v>35</v>
      </c>
      <c r="D563" s="16"/>
      <c r="E563" s="16"/>
      <c r="F563" s="16"/>
      <c r="G563" s="16"/>
      <c r="H563" s="16"/>
      <c r="I563" s="16"/>
      <c r="J563" s="16"/>
    </row>
    <row r="564" spans="2:10" s="12" customFormat="1" x14ac:dyDescent="0.25">
      <c r="B564" s="13" t="s">
        <v>23</v>
      </c>
      <c r="C564" s="13" t="s">
        <v>35</v>
      </c>
      <c r="D564" s="16"/>
      <c r="E564" s="16"/>
      <c r="F564" s="16"/>
      <c r="G564" s="16"/>
      <c r="H564" s="16"/>
      <c r="I564" s="16"/>
      <c r="J564" s="25">
        <f t="shared" ref="J564:J567" si="122">I588</f>
        <v>0</v>
      </c>
    </row>
    <row r="565" spans="2:10" s="12" customFormat="1" x14ac:dyDescent="0.25">
      <c r="B565" s="13" t="s">
        <v>24</v>
      </c>
      <c r="C565" s="13" t="s">
        <v>35</v>
      </c>
      <c r="D565" s="16"/>
      <c r="E565" s="16"/>
      <c r="F565" s="16"/>
      <c r="G565" s="16"/>
      <c r="H565" s="16"/>
      <c r="I565" s="16"/>
      <c r="J565" s="25">
        <f t="shared" si="122"/>
        <v>110451</v>
      </c>
    </row>
    <row r="566" spans="2:10" s="12" customFormat="1" x14ac:dyDescent="0.25">
      <c r="B566" s="13" t="s">
        <v>25</v>
      </c>
      <c r="C566" s="13" t="s">
        <v>35</v>
      </c>
      <c r="D566" s="16"/>
      <c r="E566" s="16"/>
      <c r="F566" s="16"/>
      <c r="G566" s="16"/>
      <c r="H566" s="16"/>
      <c r="I566" s="16"/>
      <c r="J566" s="25">
        <f t="shared" si="122"/>
        <v>240260.4</v>
      </c>
    </row>
    <row r="567" spans="2:10" s="12" customFormat="1" x14ac:dyDescent="0.25">
      <c r="B567" s="13" t="s">
        <v>26</v>
      </c>
      <c r="C567" s="13" t="s">
        <v>35</v>
      </c>
      <c r="D567" s="16"/>
      <c r="E567" s="16"/>
      <c r="F567" s="16"/>
      <c r="G567" s="16"/>
      <c r="H567" s="16"/>
      <c r="I567" s="16"/>
      <c r="J567" s="25">
        <f t="shared" si="122"/>
        <v>86447.1</v>
      </c>
    </row>
    <row r="568" spans="2:10" s="12" customFormat="1" x14ac:dyDescent="0.25">
      <c r="B568" s="15" t="s">
        <v>27</v>
      </c>
      <c r="C568" s="13" t="s">
        <v>35</v>
      </c>
      <c r="D568" s="16"/>
      <c r="E568" s="16"/>
      <c r="F568" s="16"/>
      <c r="G568" s="16"/>
      <c r="H568" s="16"/>
      <c r="I568" s="16"/>
      <c r="J568" s="16">
        <f>SUM(J564:J567)</f>
        <v>437158.5</v>
      </c>
    </row>
    <row r="569" spans="2:10" s="12" customFormat="1" x14ac:dyDescent="0.25">
      <c r="B569" s="15" t="s">
        <v>28</v>
      </c>
      <c r="C569" s="13" t="s">
        <v>35</v>
      </c>
      <c r="D569" s="16"/>
      <c r="E569" s="16"/>
      <c r="F569" s="16"/>
      <c r="G569" s="16"/>
      <c r="H569" s="16"/>
      <c r="I569" s="16"/>
      <c r="J569" s="16">
        <f>J555+J562+J568</f>
        <v>1207383.1000000001</v>
      </c>
    </row>
    <row r="570" spans="2:10" s="12" customFormat="1" x14ac:dyDescent="0.25">
      <c r="B570" s="15"/>
      <c r="C570" s="13"/>
      <c r="D570" s="16"/>
      <c r="E570" s="16"/>
      <c r="F570" s="16"/>
      <c r="G570" s="16"/>
      <c r="H570" s="16"/>
      <c r="I570" s="16"/>
      <c r="J570" s="16"/>
    </row>
    <row r="571" spans="2:10" s="12" customFormat="1" x14ac:dyDescent="0.25">
      <c r="B571" s="15" t="s">
        <v>63</v>
      </c>
      <c r="C571" s="13"/>
      <c r="D571" s="16"/>
      <c r="E571" s="16"/>
      <c r="F571" s="16"/>
      <c r="G571" s="16"/>
      <c r="H571" s="16"/>
      <c r="I571" s="16"/>
      <c r="J571" s="16"/>
    </row>
    <row r="572" spans="2:10" s="12" customFormat="1" x14ac:dyDescent="0.25">
      <c r="B572" s="15" t="s">
        <v>5</v>
      </c>
      <c r="C572" s="15" t="s">
        <v>6</v>
      </c>
      <c r="D572" s="16"/>
      <c r="E572" s="16"/>
      <c r="F572" s="16"/>
      <c r="G572" s="16"/>
      <c r="H572" s="16"/>
      <c r="I572" s="16"/>
      <c r="J572" s="16"/>
    </row>
    <row r="573" spans="2:10" s="12" customFormat="1" x14ac:dyDescent="0.25">
      <c r="B573" s="15" t="s">
        <v>7</v>
      </c>
      <c r="C573" s="15"/>
      <c r="D573" s="16"/>
      <c r="E573" s="16"/>
      <c r="F573" s="16"/>
      <c r="G573" s="16"/>
      <c r="H573" s="16"/>
      <c r="I573" s="16"/>
      <c r="J573" s="16"/>
    </row>
    <row r="574" spans="2:10" s="12" customFormat="1" x14ac:dyDescent="0.25">
      <c r="B574" s="13" t="s">
        <v>8</v>
      </c>
      <c r="C574" s="13" t="s">
        <v>35</v>
      </c>
      <c r="D574" s="16"/>
      <c r="E574" s="16"/>
      <c r="F574" s="16"/>
      <c r="G574" s="16"/>
      <c r="H574" s="16"/>
      <c r="I574" s="25">
        <f t="shared" ref="I574:J578" si="123">I550+I502-I526+I598</f>
        <v>0</v>
      </c>
      <c r="J574" s="25">
        <f t="shared" si="123"/>
        <v>183697</v>
      </c>
    </row>
    <row r="575" spans="2:10" s="12" customFormat="1" x14ac:dyDescent="0.25">
      <c r="B575" s="13" t="s">
        <v>10</v>
      </c>
      <c r="C575" s="13" t="s">
        <v>35</v>
      </c>
      <c r="D575" s="16"/>
      <c r="E575" s="16"/>
      <c r="F575" s="16"/>
      <c r="G575" s="16"/>
      <c r="H575" s="16"/>
      <c r="I575" s="25">
        <f t="shared" si="123"/>
        <v>88286.599999999977</v>
      </c>
      <c r="J575" s="25">
        <f t="shared" si="123"/>
        <v>186396.99999999988</v>
      </c>
    </row>
    <row r="576" spans="2:10" s="12" customFormat="1" x14ac:dyDescent="0.25">
      <c r="B576" s="13" t="s">
        <v>11</v>
      </c>
      <c r="C576" s="13" t="s">
        <v>35</v>
      </c>
      <c r="D576" s="16"/>
      <c r="E576" s="16"/>
      <c r="F576" s="16"/>
      <c r="G576" s="16"/>
      <c r="H576" s="16"/>
      <c r="I576" s="25">
        <f t="shared" si="123"/>
        <v>0</v>
      </c>
      <c r="J576" s="25">
        <f t="shared" si="123"/>
        <v>46982</v>
      </c>
    </row>
    <row r="577" spans="2:10" s="12" customFormat="1" x14ac:dyDescent="0.25">
      <c r="B577" s="13" t="s">
        <v>12</v>
      </c>
      <c r="C577" s="13" t="s">
        <v>35</v>
      </c>
      <c r="D577" s="16"/>
      <c r="E577" s="16"/>
      <c r="F577" s="16"/>
      <c r="G577" s="16"/>
      <c r="H577" s="16"/>
      <c r="I577" s="25">
        <f t="shared" si="123"/>
        <v>0</v>
      </c>
      <c r="J577" s="25">
        <f t="shared" si="123"/>
        <v>15150</v>
      </c>
    </row>
    <row r="578" spans="2:10" s="12" customFormat="1" x14ac:dyDescent="0.25">
      <c r="B578" s="13" t="s">
        <v>13</v>
      </c>
      <c r="C578" s="13" t="s">
        <v>35</v>
      </c>
      <c r="D578" s="16"/>
      <c r="E578" s="16"/>
      <c r="F578" s="16"/>
      <c r="G578" s="16"/>
      <c r="H578" s="16"/>
      <c r="I578" s="25">
        <f t="shared" si="123"/>
        <v>264700</v>
      </c>
      <c r="J578" s="25">
        <f t="shared" si="123"/>
        <v>258850</v>
      </c>
    </row>
    <row r="579" spans="2:10" s="12" customFormat="1" x14ac:dyDescent="0.25">
      <c r="B579" s="15" t="s">
        <v>14</v>
      </c>
      <c r="C579" s="13" t="s">
        <v>35</v>
      </c>
      <c r="D579" s="16"/>
      <c r="E579" s="16"/>
      <c r="F579" s="16"/>
      <c r="G579" s="16"/>
      <c r="H579" s="16"/>
      <c r="I579" s="16">
        <f>SUM(I574:I578)</f>
        <v>352986.6</v>
      </c>
      <c r="J579" s="16">
        <f>SUM(J574:J578)</f>
        <v>691075.99999999988</v>
      </c>
    </row>
    <row r="580" spans="2:10" s="12" customFormat="1" x14ac:dyDescent="0.25">
      <c r="B580" s="15" t="s">
        <v>15</v>
      </c>
      <c r="C580" s="13" t="s">
        <v>35</v>
      </c>
      <c r="D580" s="16"/>
      <c r="E580" s="16"/>
      <c r="F580" s="16"/>
      <c r="G580" s="16"/>
      <c r="H580" s="16"/>
      <c r="I580" s="16"/>
      <c r="J580" s="16"/>
    </row>
    <row r="581" spans="2:10" s="12" customFormat="1" x14ac:dyDescent="0.25">
      <c r="B581" s="13" t="s">
        <v>16</v>
      </c>
      <c r="C581" s="13" t="s">
        <v>35</v>
      </c>
      <c r="D581" s="16"/>
      <c r="E581" s="16"/>
      <c r="F581" s="16"/>
      <c r="G581" s="16"/>
      <c r="H581" s="16"/>
      <c r="I581" s="25">
        <f t="shared" ref="I581:J585" si="124">I557+I509-I533+I605</f>
        <v>248438</v>
      </c>
      <c r="J581" s="25">
        <f t="shared" si="124"/>
        <v>400653</v>
      </c>
    </row>
    <row r="582" spans="2:10" s="12" customFormat="1" x14ac:dyDescent="0.25">
      <c r="B582" s="13" t="s">
        <v>17</v>
      </c>
      <c r="C582" s="13" t="s">
        <v>35</v>
      </c>
      <c r="D582" s="16"/>
      <c r="E582" s="16"/>
      <c r="F582" s="16"/>
      <c r="G582" s="16"/>
      <c r="H582" s="16"/>
      <c r="I582" s="25">
        <f t="shared" si="124"/>
        <v>0</v>
      </c>
      <c r="J582" s="25">
        <f t="shared" si="124"/>
        <v>373870</v>
      </c>
    </row>
    <row r="583" spans="2:10" s="12" customFormat="1" x14ac:dyDescent="0.25">
      <c r="B583" s="13" t="s">
        <v>18</v>
      </c>
      <c r="C583" s="13" t="s">
        <v>35</v>
      </c>
      <c r="D583" s="16"/>
      <c r="E583" s="16"/>
      <c r="F583" s="16"/>
      <c r="G583" s="16"/>
      <c r="H583" s="16"/>
      <c r="I583" s="25">
        <f t="shared" si="124"/>
        <v>168800</v>
      </c>
      <c r="J583" s="25">
        <f t="shared" si="124"/>
        <v>150800</v>
      </c>
    </row>
    <row r="584" spans="2:10" s="12" customFormat="1" x14ac:dyDescent="0.25">
      <c r="B584" s="13" t="s">
        <v>19</v>
      </c>
      <c r="C584" s="13" t="s">
        <v>35</v>
      </c>
      <c r="D584" s="16"/>
      <c r="E584" s="16"/>
      <c r="F584" s="16"/>
      <c r="G584" s="16"/>
      <c r="H584" s="16"/>
      <c r="I584" s="25">
        <f t="shared" si="124"/>
        <v>0</v>
      </c>
      <c r="J584" s="25">
        <f t="shared" si="124"/>
        <v>185621.09999999998</v>
      </c>
    </row>
    <row r="585" spans="2:10" s="12" customFormat="1" x14ac:dyDescent="0.25">
      <c r="B585" s="13" t="s">
        <v>20</v>
      </c>
      <c r="C585" s="13" t="s">
        <v>35</v>
      </c>
      <c r="D585" s="16"/>
      <c r="E585" s="16"/>
      <c r="F585" s="16"/>
      <c r="G585" s="16"/>
      <c r="H585" s="16"/>
      <c r="I585" s="25">
        <f t="shared" si="124"/>
        <v>0</v>
      </c>
      <c r="J585" s="25">
        <f t="shared" si="124"/>
        <v>136934.9</v>
      </c>
    </row>
    <row r="586" spans="2:10" s="12" customFormat="1" x14ac:dyDescent="0.25">
      <c r="B586" s="15" t="s">
        <v>21</v>
      </c>
      <c r="C586" s="13" t="s">
        <v>35</v>
      </c>
      <c r="D586" s="16"/>
      <c r="E586" s="16"/>
      <c r="F586" s="16"/>
      <c r="G586" s="16"/>
      <c r="H586" s="16"/>
      <c r="I586" s="16">
        <f>SUM(I581:I585)</f>
        <v>417238</v>
      </c>
      <c r="J586" s="16">
        <f>SUM(J581:J585)</f>
        <v>1247879</v>
      </c>
    </row>
    <row r="587" spans="2:10" s="12" customFormat="1" x14ac:dyDescent="0.25">
      <c r="B587" s="15" t="s">
        <v>22</v>
      </c>
      <c r="C587" s="13" t="s">
        <v>35</v>
      </c>
      <c r="D587" s="16"/>
      <c r="E587" s="16"/>
      <c r="F587" s="16"/>
      <c r="G587" s="16"/>
      <c r="H587" s="16"/>
      <c r="I587" s="16"/>
      <c r="J587" s="16"/>
    </row>
    <row r="588" spans="2:10" s="12" customFormat="1" x14ac:dyDescent="0.25">
      <c r="B588" s="13" t="s">
        <v>23</v>
      </c>
      <c r="C588" s="13" t="s">
        <v>35</v>
      </c>
      <c r="D588" s="16"/>
      <c r="E588" s="16"/>
      <c r="F588" s="16"/>
      <c r="G588" s="16"/>
      <c r="H588" s="16"/>
      <c r="I588" s="25">
        <f t="shared" ref="I588:J591" si="125">I564+I516-I540+I612</f>
        <v>0</v>
      </c>
      <c r="J588" s="25">
        <f t="shared" si="125"/>
        <v>83990</v>
      </c>
    </row>
    <row r="589" spans="2:10" s="12" customFormat="1" x14ac:dyDescent="0.25">
      <c r="B589" s="13" t="s">
        <v>24</v>
      </c>
      <c r="C589" s="13" t="s">
        <v>35</v>
      </c>
      <c r="D589" s="16"/>
      <c r="E589" s="16"/>
      <c r="F589" s="16"/>
      <c r="G589" s="16"/>
      <c r="H589" s="16"/>
      <c r="I589" s="25">
        <f t="shared" si="125"/>
        <v>110451</v>
      </c>
      <c r="J589" s="25">
        <f t="shared" si="125"/>
        <v>0</v>
      </c>
    </row>
    <row r="590" spans="2:10" s="12" customFormat="1" x14ac:dyDescent="0.25">
      <c r="B590" s="13" t="s">
        <v>25</v>
      </c>
      <c r="C590" s="13" t="s">
        <v>35</v>
      </c>
      <c r="D590" s="16"/>
      <c r="E590" s="16"/>
      <c r="F590" s="16"/>
      <c r="G590" s="16"/>
      <c r="H590" s="16"/>
      <c r="I590" s="25">
        <f t="shared" si="125"/>
        <v>240260.4</v>
      </c>
      <c r="J590" s="25">
        <f t="shared" si="125"/>
        <v>217214.5</v>
      </c>
    </row>
    <row r="591" spans="2:10" s="12" customFormat="1" x14ac:dyDescent="0.25">
      <c r="B591" s="13" t="s">
        <v>26</v>
      </c>
      <c r="C591" s="13" t="s">
        <v>35</v>
      </c>
      <c r="D591" s="16"/>
      <c r="E591" s="16"/>
      <c r="F591" s="16"/>
      <c r="G591" s="16"/>
      <c r="H591" s="16"/>
      <c r="I591" s="25">
        <f t="shared" si="125"/>
        <v>86447.1</v>
      </c>
      <c r="J591" s="25">
        <f t="shared" si="125"/>
        <v>261759.80000000002</v>
      </c>
    </row>
    <row r="592" spans="2:10" s="12" customFormat="1" x14ac:dyDescent="0.25">
      <c r="B592" s="15" t="s">
        <v>27</v>
      </c>
      <c r="C592" s="13" t="s">
        <v>35</v>
      </c>
      <c r="D592" s="16"/>
      <c r="E592" s="16"/>
      <c r="F592" s="16"/>
      <c r="G592" s="16"/>
      <c r="H592" s="16"/>
      <c r="I592" s="16">
        <f>SUM(I588:I591)</f>
        <v>437158.5</v>
      </c>
      <c r="J592" s="16">
        <f>SUM(J588:J591)</f>
        <v>562964.30000000005</v>
      </c>
    </row>
    <row r="593" spans="2:10" s="12" customFormat="1" x14ac:dyDescent="0.25">
      <c r="B593" s="15" t="s">
        <v>28</v>
      </c>
      <c r="C593" s="13" t="s">
        <v>35</v>
      </c>
      <c r="D593" s="16"/>
      <c r="E593" s="16"/>
      <c r="F593" s="16"/>
      <c r="G593" s="16"/>
      <c r="H593" s="16"/>
      <c r="I593" s="16">
        <f>I579+I586+I592</f>
        <v>1207383.1000000001</v>
      </c>
      <c r="J593" s="16">
        <f>J579+J586+J592</f>
        <v>2501919.2999999998</v>
      </c>
    </row>
    <row r="594" spans="2:10" s="12" customFormat="1" x14ac:dyDescent="0.25">
      <c r="B594" s="15"/>
      <c r="C594" s="13"/>
      <c r="D594" s="16"/>
      <c r="E594" s="16"/>
      <c r="F594" s="16"/>
      <c r="G594" s="16"/>
      <c r="H594" s="16"/>
      <c r="I594" s="16"/>
      <c r="J594" s="16"/>
    </row>
    <row r="595" spans="2:10" s="12" customFormat="1" x14ac:dyDescent="0.25">
      <c r="B595" s="15" t="s">
        <v>57</v>
      </c>
      <c r="C595" s="13"/>
      <c r="D595" s="16"/>
      <c r="E595" s="16"/>
      <c r="F595" s="16"/>
      <c r="G595" s="16"/>
      <c r="H595" s="16"/>
      <c r="I595" s="16"/>
      <c r="J595" s="16"/>
    </row>
    <row r="596" spans="2:10" s="12" customFormat="1" x14ac:dyDescent="0.25">
      <c r="B596" s="15" t="s">
        <v>5</v>
      </c>
      <c r="C596" s="15" t="s">
        <v>6</v>
      </c>
      <c r="D596" s="16"/>
      <c r="E596" s="16"/>
      <c r="F596" s="16"/>
      <c r="G596" s="16"/>
      <c r="H596" s="16"/>
      <c r="I596" s="16"/>
      <c r="J596" s="16"/>
    </row>
    <row r="597" spans="2:10" s="12" customFormat="1" x14ac:dyDescent="0.25">
      <c r="B597" s="15" t="s">
        <v>7</v>
      </c>
      <c r="C597" s="15"/>
      <c r="D597" s="16"/>
      <c r="E597" s="16"/>
      <c r="F597" s="16"/>
      <c r="G597" s="16"/>
      <c r="H597" s="16"/>
      <c r="I597" s="16"/>
      <c r="J597" s="16"/>
    </row>
    <row r="598" spans="2:10" s="12" customFormat="1" x14ac:dyDescent="0.25">
      <c r="B598" s="13" t="s">
        <v>8</v>
      </c>
      <c r="C598" s="13" t="s">
        <v>35</v>
      </c>
      <c r="D598" s="16"/>
      <c r="E598" s="16"/>
      <c r="F598" s="16"/>
      <c r="G598" s="16"/>
      <c r="H598" s="16"/>
      <c r="I598" s="25">
        <v>0</v>
      </c>
      <c r="J598" s="25">
        <v>0</v>
      </c>
    </row>
    <row r="599" spans="2:10" s="12" customFormat="1" x14ac:dyDescent="0.25">
      <c r="B599" s="13" t="s">
        <v>10</v>
      </c>
      <c r="C599" s="13" t="s">
        <v>35</v>
      </c>
      <c r="D599" s="16"/>
      <c r="E599" s="16"/>
      <c r="F599" s="16"/>
      <c r="G599" s="16"/>
      <c r="H599" s="16"/>
      <c r="I599" s="25">
        <v>0</v>
      </c>
      <c r="J599" s="25">
        <v>0</v>
      </c>
    </row>
    <row r="600" spans="2:10" s="12" customFormat="1" x14ac:dyDescent="0.25">
      <c r="B600" s="13" t="s">
        <v>11</v>
      </c>
      <c r="C600" s="13" t="s">
        <v>35</v>
      </c>
      <c r="D600" s="16"/>
      <c r="E600" s="16"/>
      <c r="F600" s="16"/>
      <c r="G600" s="16"/>
      <c r="H600" s="16"/>
      <c r="I600" s="25">
        <v>0</v>
      </c>
      <c r="J600" s="25">
        <v>0</v>
      </c>
    </row>
    <row r="601" spans="2:10" s="12" customFormat="1" x14ac:dyDescent="0.25">
      <c r="B601" s="13" t="s">
        <v>12</v>
      </c>
      <c r="C601" s="13" t="s">
        <v>35</v>
      </c>
      <c r="D601" s="16"/>
      <c r="E601" s="16"/>
      <c r="F601" s="16"/>
      <c r="G601" s="16"/>
      <c r="H601" s="16"/>
      <c r="I601" s="25">
        <v>0</v>
      </c>
      <c r="J601" s="25">
        <v>0</v>
      </c>
    </row>
    <row r="602" spans="2:10" s="12" customFormat="1" x14ac:dyDescent="0.25">
      <c r="B602" s="13" t="s">
        <v>13</v>
      </c>
      <c r="C602" s="13" t="s">
        <v>35</v>
      </c>
      <c r="D602" s="16"/>
      <c r="E602" s="16"/>
      <c r="F602" s="16"/>
      <c r="G602" s="16"/>
      <c r="H602" s="16"/>
      <c r="I602" s="25">
        <v>0</v>
      </c>
      <c r="J602" s="25">
        <v>-4100</v>
      </c>
    </row>
    <row r="603" spans="2:10" s="12" customFormat="1" x14ac:dyDescent="0.25">
      <c r="B603" s="15" t="s">
        <v>14</v>
      </c>
      <c r="C603" s="13" t="s">
        <v>35</v>
      </c>
      <c r="D603" s="16"/>
      <c r="E603" s="16"/>
      <c r="F603" s="16"/>
      <c r="G603" s="16"/>
      <c r="H603" s="16"/>
      <c r="I603" s="16">
        <f>SUM(I598:I602)</f>
        <v>0</v>
      </c>
      <c r="J603" s="16">
        <f>SUM(J598:J602)</f>
        <v>-4100</v>
      </c>
    </row>
    <row r="604" spans="2:10" s="12" customFormat="1" x14ac:dyDescent="0.25">
      <c r="B604" s="15" t="s">
        <v>15</v>
      </c>
      <c r="C604" s="13" t="s">
        <v>35</v>
      </c>
      <c r="D604" s="16"/>
      <c r="E604" s="16"/>
      <c r="F604" s="16"/>
      <c r="G604" s="16"/>
      <c r="H604" s="16"/>
      <c r="I604" s="16"/>
      <c r="J604" s="16"/>
    </row>
    <row r="605" spans="2:10" s="12" customFormat="1" x14ac:dyDescent="0.25">
      <c r="B605" s="13" t="s">
        <v>16</v>
      </c>
      <c r="C605" s="13" t="s">
        <v>35</v>
      </c>
      <c r="D605" s="16"/>
      <c r="E605" s="16"/>
      <c r="F605" s="16"/>
      <c r="G605" s="16"/>
      <c r="H605" s="16"/>
      <c r="I605" s="25">
        <v>0</v>
      </c>
      <c r="J605" s="25">
        <v>-126</v>
      </c>
    </row>
    <row r="606" spans="2:10" s="12" customFormat="1" x14ac:dyDescent="0.25">
      <c r="B606" s="13" t="s">
        <v>17</v>
      </c>
      <c r="C606" s="13" t="s">
        <v>35</v>
      </c>
      <c r="D606" s="16"/>
      <c r="E606" s="16"/>
      <c r="F606" s="16"/>
      <c r="G606" s="16"/>
      <c r="H606" s="16"/>
      <c r="I606" s="25">
        <v>0</v>
      </c>
      <c r="J606" s="25">
        <v>0</v>
      </c>
    </row>
    <row r="607" spans="2:10" s="12" customFormat="1" x14ac:dyDescent="0.25">
      <c r="B607" s="13" t="s">
        <v>18</v>
      </c>
      <c r="C607" s="13" t="s">
        <v>35</v>
      </c>
      <c r="D607" s="16"/>
      <c r="E607" s="16"/>
      <c r="F607" s="16"/>
      <c r="G607" s="16"/>
      <c r="H607" s="16"/>
      <c r="I607" s="25">
        <v>0</v>
      </c>
      <c r="J607" s="25">
        <v>0</v>
      </c>
    </row>
    <row r="608" spans="2:10" s="12" customFormat="1" x14ac:dyDescent="0.25">
      <c r="B608" s="13" t="s">
        <v>19</v>
      </c>
      <c r="C608" s="13" t="s">
        <v>35</v>
      </c>
      <c r="D608" s="16"/>
      <c r="E608" s="16"/>
      <c r="F608" s="16"/>
      <c r="G608" s="16"/>
      <c r="H608" s="16"/>
      <c r="I608" s="25">
        <v>0</v>
      </c>
      <c r="J608" s="25">
        <v>0</v>
      </c>
    </row>
    <row r="609" spans="2:10" s="12" customFormat="1" x14ac:dyDescent="0.25">
      <c r="B609" s="13" t="s">
        <v>20</v>
      </c>
      <c r="C609" s="13" t="s">
        <v>35</v>
      </c>
      <c r="D609" s="16"/>
      <c r="E609" s="16"/>
      <c r="F609" s="16"/>
      <c r="G609" s="16"/>
      <c r="H609" s="16"/>
      <c r="I609" s="25">
        <v>0</v>
      </c>
      <c r="J609" s="25">
        <v>0</v>
      </c>
    </row>
    <row r="610" spans="2:10" s="12" customFormat="1" x14ac:dyDescent="0.25">
      <c r="B610" s="15" t="s">
        <v>21</v>
      </c>
      <c r="C610" s="13" t="s">
        <v>35</v>
      </c>
      <c r="D610" s="16"/>
      <c r="E610" s="16"/>
      <c r="F610" s="16"/>
      <c r="G610" s="16"/>
      <c r="H610" s="16"/>
      <c r="I610" s="16">
        <f>SUM(I605:I609)</f>
        <v>0</v>
      </c>
      <c r="J610" s="16">
        <f>SUM(J605:J609)</f>
        <v>-126</v>
      </c>
    </row>
    <row r="611" spans="2:10" s="12" customFormat="1" x14ac:dyDescent="0.25">
      <c r="B611" s="15" t="s">
        <v>22</v>
      </c>
      <c r="C611" s="13" t="s">
        <v>35</v>
      </c>
      <c r="D611" s="16"/>
      <c r="E611" s="16"/>
      <c r="F611" s="16"/>
      <c r="G611" s="16"/>
      <c r="H611" s="16"/>
      <c r="I611" s="16"/>
      <c r="J611" s="16"/>
    </row>
    <row r="612" spans="2:10" s="12" customFormat="1" x14ac:dyDescent="0.25">
      <c r="B612" s="13" t="s">
        <v>23</v>
      </c>
      <c r="C612" s="13" t="s">
        <v>35</v>
      </c>
      <c r="D612" s="16"/>
      <c r="E612" s="16"/>
      <c r="F612" s="16"/>
      <c r="G612" s="16"/>
      <c r="H612" s="16"/>
      <c r="I612" s="25">
        <v>0</v>
      </c>
      <c r="J612" s="25">
        <v>0</v>
      </c>
    </row>
    <row r="613" spans="2:10" s="12" customFormat="1" x14ac:dyDescent="0.25">
      <c r="B613" s="13" t="s">
        <v>24</v>
      </c>
      <c r="C613" s="13" t="s">
        <v>35</v>
      </c>
      <c r="D613" s="16"/>
      <c r="E613" s="16"/>
      <c r="F613" s="16"/>
      <c r="G613" s="16"/>
      <c r="H613" s="16"/>
      <c r="I613" s="25">
        <v>0</v>
      </c>
      <c r="J613" s="25">
        <v>-151</v>
      </c>
    </row>
    <row r="614" spans="2:10" s="12" customFormat="1" x14ac:dyDescent="0.25">
      <c r="B614" s="13" t="s">
        <v>25</v>
      </c>
      <c r="C614" s="13" t="s">
        <v>35</v>
      </c>
      <c r="D614" s="16"/>
      <c r="E614" s="16"/>
      <c r="F614" s="16"/>
      <c r="G614" s="16"/>
      <c r="H614" s="16"/>
      <c r="I614" s="25">
        <v>0</v>
      </c>
      <c r="J614" s="25">
        <v>-1090</v>
      </c>
    </row>
    <row r="615" spans="2:10" s="12" customFormat="1" x14ac:dyDescent="0.25">
      <c r="B615" s="13" t="s">
        <v>26</v>
      </c>
      <c r="C615" s="13" t="s">
        <v>35</v>
      </c>
      <c r="D615" s="16"/>
      <c r="E615" s="16"/>
      <c r="F615" s="16"/>
      <c r="G615" s="16"/>
      <c r="H615" s="16"/>
      <c r="I615" s="25">
        <v>0</v>
      </c>
      <c r="J615" s="25">
        <v>-968.1</v>
      </c>
    </row>
    <row r="616" spans="2:10" s="12" customFormat="1" x14ac:dyDescent="0.25">
      <c r="B616" s="15" t="s">
        <v>27</v>
      </c>
      <c r="C616" s="15" t="s">
        <v>35</v>
      </c>
      <c r="D616" s="16"/>
      <c r="E616" s="16"/>
      <c r="F616" s="16"/>
      <c r="G616" s="16"/>
      <c r="H616" s="16"/>
      <c r="I616" s="16">
        <f>SUM(I612:I615)</f>
        <v>0</v>
      </c>
      <c r="J616" s="16">
        <f>SUM(J612:J615)</f>
        <v>-2209.1</v>
      </c>
    </row>
    <row r="617" spans="2:10" s="12" customFormat="1" x14ac:dyDescent="0.25">
      <c r="B617" s="15" t="s">
        <v>28</v>
      </c>
      <c r="C617" s="15" t="s">
        <v>35</v>
      </c>
      <c r="D617" s="16"/>
      <c r="E617" s="16"/>
      <c r="F617" s="16"/>
      <c r="G617" s="16"/>
      <c r="H617" s="16"/>
      <c r="I617" s="16">
        <f>I603+I610+I616</f>
        <v>0</v>
      </c>
      <c r="J617" s="16">
        <f>J603+J610+J616</f>
        <v>-6435.1</v>
      </c>
    </row>
    <row r="618" spans="2:10" s="12" customFormat="1" x14ac:dyDescent="0.25">
      <c r="B618" s="15"/>
      <c r="C618" s="13"/>
      <c r="D618" s="16"/>
      <c r="E618" s="16"/>
      <c r="F618" s="16"/>
      <c r="G618" s="16"/>
      <c r="H618" s="16"/>
      <c r="I618" s="16"/>
      <c r="J618" s="16"/>
    </row>
    <row r="619" spans="2:10" s="12" customFormat="1" x14ac:dyDescent="0.25">
      <c r="B619" s="15" t="s">
        <v>64</v>
      </c>
      <c r="C619" s="13"/>
      <c r="D619" s="16"/>
      <c r="E619" s="16"/>
      <c r="F619" s="16"/>
      <c r="G619" s="16"/>
      <c r="H619" s="16"/>
      <c r="I619" s="16"/>
      <c r="J619" s="16"/>
    </row>
    <row r="620" spans="2:10" s="12" customFormat="1" x14ac:dyDescent="0.25">
      <c r="B620" s="15" t="s">
        <v>5</v>
      </c>
      <c r="C620" s="15" t="s">
        <v>6</v>
      </c>
      <c r="D620" s="16"/>
      <c r="E620" s="16"/>
      <c r="F620" s="16"/>
      <c r="G620" s="16"/>
      <c r="H620" s="16"/>
      <c r="I620" s="16"/>
      <c r="J620" s="16"/>
    </row>
    <row r="621" spans="2:10" s="12" customFormat="1" x14ac:dyDescent="0.25">
      <c r="B621" s="15" t="s">
        <v>7</v>
      </c>
      <c r="C621" s="15"/>
      <c r="D621" s="16"/>
      <c r="E621" s="16"/>
      <c r="F621" s="16"/>
      <c r="G621" s="16"/>
      <c r="H621" s="16"/>
      <c r="I621" s="16"/>
      <c r="J621" s="16"/>
    </row>
    <row r="622" spans="2:10" s="12" customFormat="1" x14ac:dyDescent="0.25">
      <c r="B622" s="13" t="s">
        <v>8</v>
      </c>
      <c r="C622" s="13" t="s">
        <v>35</v>
      </c>
      <c r="D622" s="16"/>
      <c r="E622" s="16"/>
      <c r="F622" s="16"/>
      <c r="G622" s="16"/>
      <c r="H622" s="16"/>
      <c r="I622" s="14">
        <f>H646</f>
        <v>0</v>
      </c>
      <c r="J622" s="14">
        <f>I646</f>
        <v>0</v>
      </c>
    </row>
    <row r="623" spans="2:10" s="12" customFormat="1" x14ac:dyDescent="0.25">
      <c r="B623" s="13" t="s">
        <v>10</v>
      </c>
      <c r="C623" s="13" t="s">
        <v>35</v>
      </c>
      <c r="D623" s="16"/>
      <c r="E623" s="16"/>
      <c r="F623" s="16"/>
      <c r="G623" s="16"/>
      <c r="H623" s="16"/>
      <c r="I623" s="14">
        <f t="shared" ref="I623:J626" si="126">H647</f>
        <v>0</v>
      </c>
      <c r="J623" s="14">
        <f t="shared" si="126"/>
        <v>4024</v>
      </c>
    </row>
    <row r="624" spans="2:10" s="12" customFormat="1" x14ac:dyDescent="0.25">
      <c r="B624" s="13" t="s">
        <v>11</v>
      </c>
      <c r="C624" s="13" t="s">
        <v>35</v>
      </c>
      <c r="D624" s="16"/>
      <c r="E624" s="16"/>
      <c r="F624" s="16"/>
      <c r="G624" s="16"/>
      <c r="H624" s="16"/>
      <c r="I624" s="14">
        <f t="shared" si="126"/>
        <v>0</v>
      </c>
      <c r="J624" s="14">
        <f t="shared" si="126"/>
        <v>0</v>
      </c>
    </row>
    <row r="625" spans="2:10" s="12" customFormat="1" x14ac:dyDescent="0.25">
      <c r="B625" s="13" t="s">
        <v>12</v>
      </c>
      <c r="C625" s="13" t="s">
        <v>35</v>
      </c>
      <c r="D625" s="16"/>
      <c r="E625" s="16"/>
      <c r="F625" s="16"/>
      <c r="G625" s="16"/>
      <c r="H625" s="16"/>
      <c r="I625" s="14">
        <f t="shared" si="126"/>
        <v>0</v>
      </c>
      <c r="J625" s="14">
        <f t="shared" si="126"/>
        <v>0</v>
      </c>
    </row>
    <row r="626" spans="2:10" s="12" customFormat="1" x14ac:dyDescent="0.25">
      <c r="B626" s="13" t="s">
        <v>13</v>
      </c>
      <c r="C626" s="13" t="s">
        <v>35</v>
      </c>
      <c r="D626" s="16"/>
      <c r="E626" s="16"/>
      <c r="F626" s="16"/>
      <c r="G626" s="16"/>
      <c r="H626" s="16"/>
      <c r="I626" s="14">
        <f t="shared" si="126"/>
        <v>0</v>
      </c>
      <c r="J626" s="14">
        <f t="shared" si="126"/>
        <v>3769</v>
      </c>
    </row>
    <row r="627" spans="2:10" s="12" customFormat="1" x14ac:dyDescent="0.25">
      <c r="B627" s="15" t="s">
        <v>14</v>
      </c>
      <c r="C627" s="13" t="s">
        <v>35</v>
      </c>
      <c r="D627" s="16"/>
      <c r="E627" s="16"/>
      <c r="F627" s="16"/>
      <c r="G627" s="16"/>
      <c r="H627" s="16"/>
      <c r="I627" s="16">
        <f>SUM(I622:I626)</f>
        <v>0</v>
      </c>
      <c r="J627" s="16">
        <f>SUM(J622:J626)</f>
        <v>7793</v>
      </c>
    </row>
    <row r="628" spans="2:10" s="12" customFormat="1" x14ac:dyDescent="0.25">
      <c r="B628" s="15" t="s">
        <v>15</v>
      </c>
      <c r="C628" s="13" t="s">
        <v>35</v>
      </c>
      <c r="D628" s="16"/>
      <c r="E628" s="16"/>
      <c r="F628" s="16"/>
      <c r="G628" s="16"/>
      <c r="H628" s="16"/>
      <c r="I628" s="16"/>
      <c r="J628" s="16"/>
    </row>
    <row r="629" spans="2:10" s="12" customFormat="1" x14ac:dyDescent="0.25">
      <c r="B629" s="13" t="s">
        <v>16</v>
      </c>
      <c r="C629" s="13" t="s">
        <v>35</v>
      </c>
      <c r="D629" s="16"/>
      <c r="E629" s="16"/>
      <c r="F629" s="16"/>
      <c r="G629" s="16"/>
      <c r="H629" s="16"/>
      <c r="I629" s="14">
        <f t="shared" ref="I629:J633" si="127">H653</f>
        <v>0</v>
      </c>
      <c r="J629" s="14">
        <f t="shared" si="127"/>
        <v>0</v>
      </c>
    </row>
    <row r="630" spans="2:10" s="12" customFormat="1" x14ac:dyDescent="0.25">
      <c r="B630" s="13" t="s">
        <v>17</v>
      </c>
      <c r="C630" s="13" t="s">
        <v>35</v>
      </c>
      <c r="D630" s="16"/>
      <c r="E630" s="16"/>
      <c r="F630" s="16"/>
      <c r="G630" s="16"/>
      <c r="H630" s="16"/>
      <c r="I630" s="14">
        <f t="shared" si="127"/>
        <v>0</v>
      </c>
      <c r="J630" s="14">
        <f t="shared" si="127"/>
        <v>0</v>
      </c>
    </row>
    <row r="631" spans="2:10" s="12" customFormat="1" x14ac:dyDescent="0.25">
      <c r="B631" s="13" t="s">
        <v>18</v>
      </c>
      <c r="C631" s="13" t="s">
        <v>35</v>
      </c>
      <c r="D631" s="16"/>
      <c r="E631" s="16"/>
      <c r="F631" s="16"/>
      <c r="G631" s="16"/>
      <c r="H631" s="16"/>
      <c r="I631" s="14">
        <f t="shared" si="127"/>
        <v>0</v>
      </c>
      <c r="J631" s="14">
        <f t="shared" si="127"/>
        <v>0</v>
      </c>
    </row>
    <row r="632" spans="2:10" s="12" customFormat="1" x14ac:dyDescent="0.25">
      <c r="B632" s="13" t="s">
        <v>19</v>
      </c>
      <c r="C632" s="13" t="s">
        <v>35</v>
      </c>
      <c r="D632" s="16"/>
      <c r="E632" s="16"/>
      <c r="F632" s="16"/>
      <c r="G632" s="16"/>
      <c r="H632" s="16"/>
      <c r="I632" s="14">
        <f t="shared" si="127"/>
        <v>0</v>
      </c>
      <c r="J632" s="14">
        <f t="shared" si="127"/>
        <v>0</v>
      </c>
    </row>
    <row r="633" spans="2:10" s="12" customFormat="1" x14ac:dyDescent="0.25">
      <c r="B633" s="13" t="s">
        <v>20</v>
      </c>
      <c r="C633" s="13" t="s">
        <v>35</v>
      </c>
      <c r="D633" s="16"/>
      <c r="E633" s="16"/>
      <c r="F633" s="16"/>
      <c r="G633" s="16"/>
      <c r="H633" s="16"/>
      <c r="I633" s="14">
        <f t="shared" si="127"/>
        <v>0</v>
      </c>
      <c r="J633" s="14">
        <f t="shared" si="127"/>
        <v>0</v>
      </c>
    </row>
    <row r="634" spans="2:10" s="12" customFormat="1" x14ac:dyDescent="0.25">
      <c r="B634" s="15" t="s">
        <v>21</v>
      </c>
      <c r="C634" s="13" t="s">
        <v>35</v>
      </c>
      <c r="D634" s="16"/>
      <c r="E634" s="16"/>
      <c r="F634" s="16"/>
      <c r="G634" s="16"/>
      <c r="H634" s="16"/>
      <c r="I634" s="16">
        <f>SUM(I629:I633)</f>
        <v>0</v>
      </c>
      <c r="J634" s="16">
        <f>SUM(J629:J633)</f>
        <v>0</v>
      </c>
    </row>
    <row r="635" spans="2:10" s="12" customFormat="1" x14ac:dyDescent="0.25">
      <c r="B635" s="15" t="s">
        <v>22</v>
      </c>
      <c r="C635" s="13" t="s">
        <v>35</v>
      </c>
      <c r="D635" s="16"/>
      <c r="E635" s="16"/>
      <c r="F635" s="16"/>
      <c r="G635" s="16"/>
      <c r="H635" s="16"/>
      <c r="I635" s="16"/>
      <c r="J635" s="16"/>
    </row>
    <row r="636" spans="2:10" s="12" customFormat="1" x14ac:dyDescent="0.25">
      <c r="B636" s="13" t="s">
        <v>23</v>
      </c>
      <c r="C636" s="13" t="s">
        <v>35</v>
      </c>
      <c r="D636" s="16"/>
      <c r="E636" s="16"/>
      <c r="F636" s="16"/>
      <c r="G636" s="16"/>
      <c r="H636" s="16"/>
      <c r="I636" s="14">
        <f t="shared" ref="I636:J639" si="128">H660</f>
        <v>0</v>
      </c>
      <c r="J636" s="14">
        <f t="shared" si="128"/>
        <v>0</v>
      </c>
    </row>
    <row r="637" spans="2:10" s="12" customFormat="1" x14ac:dyDescent="0.25">
      <c r="B637" s="13" t="s">
        <v>24</v>
      </c>
      <c r="C637" s="13" t="s">
        <v>35</v>
      </c>
      <c r="D637" s="16"/>
      <c r="E637" s="16"/>
      <c r="F637" s="16"/>
      <c r="G637" s="16"/>
      <c r="H637" s="16"/>
      <c r="I637" s="14">
        <f t="shared" si="128"/>
        <v>0</v>
      </c>
      <c r="J637" s="14">
        <f t="shared" si="128"/>
        <v>0</v>
      </c>
    </row>
    <row r="638" spans="2:10" s="12" customFormat="1" x14ac:dyDescent="0.25">
      <c r="B638" s="13" t="s">
        <v>25</v>
      </c>
      <c r="C638" s="13" t="s">
        <v>35</v>
      </c>
      <c r="D638" s="16"/>
      <c r="E638" s="16"/>
      <c r="F638" s="16"/>
      <c r="G638" s="16"/>
      <c r="H638" s="16"/>
      <c r="I638" s="14">
        <f t="shared" si="128"/>
        <v>0</v>
      </c>
      <c r="J638" s="14">
        <f t="shared" si="128"/>
        <v>0</v>
      </c>
    </row>
    <row r="639" spans="2:10" s="12" customFormat="1" x14ac:dyDescent="0.25">
      <c r="B639" s="13" t="s">
        <v>26</v>
      </c>
      <c r="C639" s="13" t="s">
        <v>35</v>
      </c>
      <c r="D639" s="16"/>
      <c r="E639" s="16"/>
      <c r="F639" s="16"/>
      <c r="G639" s="16"/>
      <c r="H639" s="16"/>
      <c r="I639" s="14">
        <f t="shared" si="128"/>
        <v>0</v>
      </c>
      <c r="J639" s="14">
        <f t="shared" si="128"/>
        <v>0</v>
      </c>
    </row>
    <row r="640" spans="2:10" s="12" customFormat="1" x14ac:dyDescent="0.25">
      <c r="B640" s="15" t="s">
        <v>27</v>
      </c>
      <c r="C640" s="13" t="s">
        <v>35</v>
      </c>
      <c r="D640" s="16"/>
      <c r="E640" s="16"/>
      <c r="F640" s="16"/>
      <c r="G640" s="16"/>
      <c r="H640" s="16"/>
      <c r="I640" s="16">
        <f>SUM(I636:I639)</f>
        <v>0</v>
      </c>
      <c r="J640" s="16">
        <f>SUM(J636:J639)</f>
        <v>0</v>
      </c>
    </row>
    <row r="641" spans="2:10" s="12" customFormat="1" x14ac:dyDescent="0.25">
      <c r="B641" s="15" t="s">
        <v>28</v>
      </c>
      <c r="C641" s="13" t="s">
        <v>35</v>
      </c>
      <c r="D641" s="16"/>
      <c r="E641" s="16"/>
      <c r="F641" s="16"/>
      <c r="G641" s="16"/>
      <c r="H641" s="16"/>
      <c r="I641" s="16">
        <f>I627+I634+I640</f>
        <v>0</v>
      </c>
      <c r="J641" s="16">
        <f>J627+J634+J640</f>
        <v>7793</v>
      </c>
    </row>
    <row r="642" spans="2:10" s="12" customFormat="1" x14ac:dyDescent="0.25">
      <c r="B642" s="15"/>
      <c r="C642" s="13"/>
      <c r="D642" s="16"/>
      <c r="E642" s="16"/>
      <c r="F642" s="16"/>
      <c r="G642" s="16"/>
      <c r="H642" s="16"/>
      <c r="I642" s="16"/>
      <c r="J642" s="16"/>
    </row>
    <row r="643" spans="2:10" s="12" customFormat="1" x14ac:dyDescent="0.25">
      <c r="B643" s="15" t="s">
        <v>65</v>
      </c>
      <c r="C643" s="13"/>
      <c r="D643" s="16"/>
      <c r="E643" s="16"/>
      <c r="F643" s="16"/>
      <c r="G643" s="16"/>
      <c r="H643" s="16"/>
      <c r="I643" s="16"/>
      <c r="J643" s="16"/>
    </row>
    <row r="644" spans="2:10" s="12" customFormat="1" x14ac:dyDescent="0.25">
      <c r="B644" s="15" t="s">
        <v>5</v>
      </c>
      <c r="C644" s="15" t="s">
        <v>6</v>
      </c>
      <c r="D644" s="16"/>
      <c r="E644" s="16"/>
      <c r="F644" s="16"/>
      <c r="G644" s="16"/>
      <c r="H644" s="16"/>
      <c r="I644" s="16"/>
      <c r="J644" s="16"/>
    </row>
    <row r="645" spans="2:10" s="12" customFormat="1" x14ac:dyDescent="0.25">
      <c r="B645" s="15" t="s">
        <v>7</v>
      </c>
      <c r="C645" s="15"/>
      <c r="D645" s="16"/>
      <c r="E645" s="16"/>
      <c r="F645" s="16"/>
      <c r="G645" s="16"/>
      <c r="H645" s="16"/>
      <c r="I645" s="16"/>
      <c r="J645" s="16"/>
    </row>
    <row r="646" spans="2:10" s="12" customFormat="1" x14ac:dyDescent="0.25">
      <c r="B646" s="13" t="s">
        <v>8</v>
      </c>
      <c r="C646" s="13" t="s">
        <v>35</v>
      </c>
      <c r="D646" s="49"/>
      <c r="E646" s="49"/>
      <c r="F646" s="49"/>
      <c r="G646" s="49"/>
      <c r="H646" s="49"/>
      <c r="I646" s="14">
        <v>0</v>
      </c>
      <c r="J646" s="14">
        <v>12073</v>
      </c>
    </row>
    <row r="647" spans="2:10" s="12" customFormat="1" x14ac:dyDescent="0.25">
      <c r="B647" s="13" t="s">
        <v>10</v>
      </c>
      <c r="C647" s="13" t="s">
        <v>35</v>
      </c>
      <c r="D647" s="49"/>
      <c r="E647" s="49"/>
      <c r="F647" s="49"/>
      <c r="G647" s="49"/>
      <c r="H647" s="49"/>
      <c r="I647" s="14">
        <v>4024</v>
      </c>
      <c r="J647" s="14">
        <v>6901</v>
      </c>
    </row>
    <row r="648" spans="2:10" s="12" customFormat="1" x14ac:dyDescent="0.25">
      <c r="B648" s="13" t="s">
        <v>11</v>
      </c>
      <c r="C648" s="13" t="s">
        <v>35</v>
      </c>
      <c r="D648" s="49"/>
      <c r="E648" s="49"/>
      <c r="F648" s="49"/>
      <c r="G648" s="49"/>
      <c r="H648" s="49"/>
      <c r="I648" s="14">
        <v>0</v>
      </c>
      <c r="J648" s="14">
        <v>6069</v>
      </c>
    </row>
    <row r="649" spans="2:10" s="12" customFormat="1" x14ac:dyDescent="0.25">
      <c r="B649" s="13" t="s">
        <v>12</v>
      </c>
      <c r="C649" s="13" t="s">
        <v>35</v>
      </c>
      <c r="D649" s="49"/>
      <c r="E649" s="49"/>
      <c r="F649" s="49"/>
      <c r="G649" s="49"/>
      <c r="H649" s="49"/>
      <c r="I649" s="14">
        <v>0</v>
      </c>
      <c r="J649" s="14">
        <v>4241.2700000000004</v>
      </c>
    </row>
    <row r="650" spans="2:10" s="12" customFormat="1" x14ac:dyDescent="0.25">
      <c r="B650" s="13" t="s">
        <v>13</v>
      </c>
      <c r="C650" s="13" t="s">
        <v>35</v>
      </c>
      <c r="D650" s="49"/>
      <c r="E650" s="49"/>
      <c r="F650" s="49"/>
      <c r="G650" s="49"/>
      <c r="H650" s="49"/>
      <c r="I650" s="14">
        <v>3769</v>
      </c>
      <c r="J650" s="14">
        <v>3118</v>
      </c>
    </row>
    <row r="651" spans="2:10" s="12" customFormat="1" x14ac:dyDescent="0.25">
      <c r="B651" s="15" t="s">
        <v>14</v>
      </c>
      <c r="C651" s="13" t="s">
        <v>35</v>
      </c>
      <c r="D651" s="16"/>
      <c r="E651" s="16"/>
      <c r="F651" s="16"/>
      <c r="G651" s="16"/>
      <c r="H651" s="16"/>
      <c r="I651" s="16">
        <f>SUM(I646:I650)</f>
        <v>7793</v>
      </c>
      <c r="J651" s="16">
        <f>SUM(J646:J650)</f>
        <v>32402.27</v>
      </c>
    </row>
    <row r="652" spans="2:10" s="12" customFormat="1" x14ac:dyDescent="0.25">
      <c r="B652" s="15" t="s">
        <v>15</v>
      </c>
      <c r="C652" s="13" t="s">
        <v>35</v>
      </c>
      <c r="D652" s="16"/>
      <c r="E652" s="16"/>
      <c r="F652" s="16"/>
      <c r="G652" s="16"/>
      <c r="H652" s="16"/>
      <c r="I652" s="16"/>
      <c r="J652" s="16"/>
    </row>
    <row r="653" spans="2:10" s="12" customFormat="1" x14ac:dyDescent="0.25">
      <c r="B653" s="13" t="s">
        <v>16</v>
      </c>
      <c r="C653" s="13" t="s">
        <v>35</v>
      </c>
      <c r="D653" s="16"/>
      <c r="E653" s="16"/>
      <c r="F653" s="16"/>
      <c r="G653" s="16"/>
      <c r="H653" s="16"/>
      <c r="I653" s="25">
        <v>0</v>
      </c>
      <c r="J653" s="25">
        <v>10597</v>
      </c>
    </row>
    <row r="654" spans="2:10" s="12" customFormat="1" x14ac:dyDescent="0.25">
      <c r="B654" s="13" t="s">
        <v>17</v>
      </c>
      <c r="C654" s="13" t="s">
        <v>35</v>
      </c>
      <c r="D654" s="16"/>
      <c r="E654" s="16"/>
      <c r="F654" s="16"/>
      <c r="G654" s="16"/>
      <c r="H654" s="16"/>
      <c r="I654" s="25">
        <v>0</v>
      </c>
      <c r="J654" s="25">
        <v>11641</v>
      </c>
    </row>
    <row r="655" spans="2:10" s="12" customFormat="1" x14ac:dyDescent="0.25">
      <c r="B655" s="13" t="s">
        <v>18</v>
      </c>
      <c r="C655" s="13" t="s">
        <v>35</v>
      </c>
      <c r="D655" s="16"/>
      <c r="E655" s="16"/>
      <c r="F655" s="16"/>
      <c r="G655" s="16"/>
      <c r="H655" s="16"/>
      <c r="I655" s="25">
        <v>0</v>
      </c>
      <c r="J655" s="25">
        <v>0</v>
      </c>
    </row>
    <row r="656" spans="2:10" s="12" customFormat="1" x14ac:dyDescent="0.25">
      <c r="B656" s="13" t="s">
        <v>19</v>
      </c>
      <c r="C656" s="13" t="s">
        <v>35</v>
      </c>
      <c r="D656" s="16"/>
      <c r="E656" s="16"/>
      <c r="F656" s="16"/>
      <c r="G656" s="16"/>
      <c r="H656" s="16"/>
      <c r="I656" s="25">
        <v>0</v>
      </c>
      <c r="J656" s="25">
        <v>9899</v>
      </c>
    </row>
    <row r="657" spans="2:10" s="12" customFormat="1" x14ac:dyDescent="0.25">
      <c r="B657" s="13" t="s">
        <v>20</v>
      </c>
      <c r="C657" s="13" t="s">
        <v>35</v>
      </c>
      <c r="D657" s="16"/>
      <c r="E657" s="16"/>
      <c r="F657" s="16"/>
      <c r="G657" s="16"/>
      <c r="H657" s="16"/>
      <c r="I657" s="25">
        <v>0</v>
      </c>
      <c r="J657" s="25">
        <v>0</v>
      </c>
    </row>
    <row r="658" spans="2:10" s="12" customFormat="1" x14ac:dyDescent="0.25">
      <c r="B658" s="15" t="s">
        <v>21</v>
      </c>
      <c r="C658" s="13" t="s">
        <v>35</v>
      </c>
      <c r="D658" s="16"/>
      <c r="E658" s="16"/>
      <c r="F658" s="16"/>
      <c r="G658" s="16"/>
      <c r="H658" s="16"/>
      <c r="I658" s="16">
        <f>SUM(I653:I657)</f>
        <v>0</v>
      </c>
      <c r="J658" s="16">
        <f>SUM(J653:J657)</f>
        <v>32137</v>
      </c>
    </row>
    <row r="659" spans="2:10" s="12" customFormat="1" x14ac:dyDescent="0.25">
      <c r="B659" s="15" t="s">
        <v>22</v>
      </c>
      <c r="C659" s="13" t="s">
        <v>35</v>
      </c>
      <c r="D659" s="16"/>
      <c r="E659" s="16"/>
      <c r="F659" s="16"/>
      <c r="G659" s="16"/>
      <c r="H659" s="16"/>
      <c r="I659" s="16"/>
      <c r="J659" s="16"/>
    </row>
    <row r="660" spans="2:10" s="12" customFormat="1" x14ac:dyDescent="0.25">
      <c r="B660" s="13" t="s">
        <v>23</v>
      </c>
      <c r="C660" s="13" t="s">
        <v>35</v>
      </c>
      <c r="D660" s="16"/>
      <c r="E660" s="16"/>
      <c r="F660" s="16"/>
      <c r="G660" s="16"/>
      <c r="H660" s="16"/>
      <c r="I660" s="25">
        <v>0</v>
      </c>
      <c r="J660" s="25">
        <v>0</v>
      </c>
    </row>
    <row r="661" spans="2:10" s="12" customFormat="1" x14ac:dyDescent="0.25">
      <c r="B661" s="13" t="s">
        <v>24</v>
      </c>
      <c r="C661" s="13" t="s">
        <v>35</v>
      </c>
      <c r="D661" s="16"/>
      <c r="E661" s="16"/>
      <c r="F661" s="16"/>
      <c r="G661" s="16"/>
      <c r="H661" s="16"/>
      <c r="I661" s="25">
        <v>0</v>
      </c>
      <c r="J661" s="25">
        <v>0</v>
      </c>
    </row>
    <row r="662" spans="2:10" s="12" customFormat="1" x14ac:dyDescent="0.25">
      <c r="B662" s="13" t="s">
        <v>25</v>
      </c>
      <c r="C662" s="13" t="s">
        <v>35</v>
      </c>
      <c r="D662" s="16"/>
      <c r="E662" s="16"/>
      <c r="F662" s="16"/>
      <c r="G662" s="16"/>
      <c r="H662" s="16"/>
      <c r="I662" s="25">
        <v>0</v>
      </c>
      <c r="J662" s="25">
        <v>0</v>
      </c>
    </row>
    <row r="663" spans="2:10" s="12" customFormat="1" x14ac:dyDescent="0.25">
      <c r="B663" s="13" t="s">
        <v>26</v>
      </c>
      <c r="C663" s="13" t="s">
        <v>35</v>
      </c>
      <c r="D663" s="16"/>
      <c r="E663" s="16"/>
      <c r="F663" s="16"/>
      <c r="G663" s="16"/>
      <c r="H663" s="16"/>
      <c r="I663" s="25">
        <v>0</v>
      </c>
      <c r="J663" s="25">
        <v>0</v>
      </c>
    </row>
    <row r="664" spans="2:10" s="12" customFormat="1" x14ac:dyDescent="0.25">
      <c r="B664" s="15" t="s">
        <v>27</v>
      </c>
      <c r="C664" s="13" t="s">
        <v>35</v>
      </c>
      <c r="D664" s="16"/>
      <c r="E664" s="16"/>
      <c r="F664" s="16"/>
      <c r="G664" s="16"/>
      <c r="H664" s="16"/>
      <c r="I664" s="16">
        <f>SUM(I660:I663)</f>
        <v>0</v>
      </c>
      <c r="J664" s="16">
        <f>SUM(J660:J663)</f>
        <v>0</v>
      </c>
    </row>
    <row r="665" spans="2:10" s="12" customFormat="1" x14ac:dyDescent="0.25">
      <c r="B665" s="15" t="s">
        <v>28</v>
      </c>
      <c r="C665" s="13" t="s">
        <v>35</v>
      </c>
      <c r="D665" s="16"/>
      <c r="E665" s="16"/>
      <c r="F665" s="16"/>
      <c r="G665" s="16"/>
      <c r="H665" s="16"/>
      <c r="I665" s="16">
        <f>I651+I658+I664</f>
        <v>7793</v>
      </c>
      <c r="J665" s="16">
        <f>J651+J658+J664</f>
        <v>64539.270000000004</v>
      </c>
    </row>
    <row r="666" spans="2:10" s="12" customFormat="1" x14ac:dyDescent="0.25">
      <c r="B666" s="15"/>
      <c r="C666" s="13"/>
      <c r="D666" s="16"/>
      <c r="E666" s="16"/>
      <c r="F666" s="16"/>
      <c r="G666" s="16"/>
      <c r="H666" s="16"/>
      <c r="I666" s="16"/>
      <c r="J666" s="16"/>
    </row>
    <row r="667" spans="2:10" s="12" customFormat="1" x14ac:dyDescent="0.25">
      <c r="B667" s="15" t="s">
        <v>66</v>
      </c>
      <c r="C667" s="13"/>
      <c r="D667" s="16"/>
      <c r="E667" s="16"/>
      <c r="F667" s="16"/>
      <c r="G667" s="16"/>
      <c r="H667" s="16"/>
      <c r="I667" s="16"/>
      <c r="J667" s="16"/>
    </row>
    <row r="668" spans="2:10" s="12" customFormat="1" x14ac:dyDescent="0.25">
      <c r="B668" s="15" t="s">
        <v>7</v>
      </c>
      <c r="C668" s="15"/>
      <c r="D668" s="16"/>
      <c r="E668" s="16"/>
      <c r="F668" s="16"/>
      <c r="G668" s="16"/>
      <c r="H668" s="16"/>
      <c r="I668" s="16"/>
      <c r="J668" s="16"/>
    </row>
    <row r="669" spans="2:10" s="12" customFormat="1" x14ac:dyDescent="0.25">
      <c r="B669" s="13" t="s">
        <v>8</v>
      </c>
      <c r="C669" s="13" t="s">
        <v>35</v>
      </c>
      <c r="D669" s="16"/>
      <c r="E669" s="16"/>
      <c r="F669" s="16"/>
      <c r="G669" s="16"/>
      <c r="H669" s="16"/>
      <c r="I669" s="16"/>
      <c r="J669" s="25">
        <v>0</v>
      </c>
    </row>
    <row r="670" spans="2:10" s="12" customFormat="1" x14ac:dyDescent="0.25">
      <c r="B670" s="51" t="s">
        <v>67</v>
      </c>
      <c r="C670" s="13" t="s">
        <v>35</v>
      </c>
      <c r="D670" s="16"/>
      <c r="E670" s="16"/>
      <c r="F670" s="16"/>
      <c r="G670" s="16"/>
      <c r="H670" s="16"/>
      <c r="I670" s="16"/>
      <c r="J670" s="25">
        <v>0</v>
      </c>
    </row>
    <row r="671" spans="2:10" s="12" customFormat="1" x14ac:dyDescent="0.25">
      <c r="B671" s="15" t="s">
        <v>14</v>
      </c>
      <c r="C671" s="13" t="s">
        <v>35</v>
      </c>
      <c r="D671" s="16"/>
      <c r="E671" s="16"/>
      <c r="F671" s="16"/>
      <c r="G671" s="16"/>
      <c r="H671" s="16"/>
      <c r="I671" s="16">
        <f>SUM(I669:I670)</f>
        <v>0</v>
      </c>
      <c r="J671" s="16">
        <f>SUM(J669:J670)</f>
        <v>0</v>
      </c>
    </row>
    <row r="672" spans="2:10" s="12" customFormat="1" x14ac:dyDescent="0.25">
      <c r="B672" s="15" t="s">
        <v>15</v>
      </c>
      <c r="C672" s="13" t="s">
        <v>35</v>
      </c>
      <c r="D672" s="16"/>
      <c r="E672" s="16"/>
      <c r="F672" s="16"/>
      <c r="G672" s="16"/>
      <c r="H672" s="16"/>
      <c r="I672" s="16"/>
      <c r="J672" s="16"/>
    </row>
    <row r="673" spans="2:10" s="12" customFormat="1" x14ac:dyDescent="0.25">
      <c r="B673" s="13" t="s">
        <v>16</v>
      </c>
      <c r="C673" s="13" t="s">
        <v>35</v>
      </c>
      <c r="D673" s="16"/>
      <c r="E673" s="16"/>
      <c r="F673" s="16"/>
      <c r="G673" s="16"/>
      <c r="H673" s="16"/>
      <c r="I673" s="16"/>
      <c r="J673" s="25">
        <v>0</v>
      </c>
    </row>
    <row r="674" spans="2:10" s="12" customFormat="1" x14ac:dyDescent="0.25">
      <c r="B674" s="13" t="s">
        <v>17</v>
      </c>
      <c r="C674" s="13" t="s">
        <v>35</v>
      </c>
      <c r="D674" s="16"/>
      <c r="E674" s="16"/>
      <c r="F674" s="16"/>
      <c r="G674" s="16"/>
      <c r="H674" s="16"/>
      <c r="I674" s="16"/>
      <c r="J674" s="25">
        <v>0</v>
      </c>
    </row>
    <row r="675" spans="2:10" s="12" customFormat="1" x14ac:dyDescent="0.25">
      <c r="B675" s="13" t="s">
        <v>18</v>
      </c>
      <c r="C675" s="13" t="s">
        <v>35</v>
      </c>
      <c r="D675" s="16"/>
      <c r="E675" s="16"/>
      <c r="F675" s="16"/>
      <c r="G675" s="16"/>
      <c r="H675" s="16"/>
      <c r="I675" s="16"/>
      <c r="J675" s="25">
        <v>0</v>
      </c>
    </row>
    <row r="676" spans="2:10" s="12" customFormat="1" x14ac:dyDescent="0.25">
      <c r="B676" s="15" t="s">
        <v>21</v>
      </c>
      <c r="C676" s="13" t="s">
        <v>35</v>
      </c>
      <c r="D676" s="16"/>
      <c r="E676" s="16"/>
      <c r="F676" s="16"/>
      <c r="G676" s="16"/>
      <c r="H676" s="16"/>
      <c r="I676" s="16">
        <f>SUM(I673:I675)</f>
        <v>0</v>
      </c>
      <c r="J676" s="16">
        <f>SUM(J673:J675)</f>
        <v>0</v>
      </c>
    </row>
    <row r="677" spans="2:10" s="12" customFormat="1" x14ac:dyDescent="0.25">
      <c r="B677" s="15" t="s">
        <v>22</v>
      </c>
      <c r="C677" s="13" t="s">
        <v>35</v>
      </c>
      <c r="D677" s="16"/>
      <c r="E677" s="16"/>
      <c r="F677" s="16"/>
      <c r="G677" s="16"/>
      <c r="H677" s="16"/>
      <c r="I677" s="16"/>
      <c r="J677" s="16"/>
    </row>
    <row r="678" spans="2:10" s="12" customFormat="1" x14ac:dyDescent="0.25">
      <c r="B678" s="13" t="s">
        <v>24</v>
      </c>
      <c r="C678" s="13" t="s">
        <v>35</v>
      </c>
      <c r="D678" s="16"/>
      <c r="E678" s="16"/>
      <c r="F678" s="16"/>
      <c r="G678" s="16"/>
      <c r="H678" s="16"/>
      <c r="I678" s="16"/>
      <c r="J678" s="25">
        <v>0</v>
      </c>
    </row>
    <row r="679" spans="2:10" s="12" customFormat="1" x14ac:dyDescent="0.25">
      <c r="B679" s="15" t="s">
        <v>27</v>
      </c>
      <c r="C679" s="13" t="s">
        <v>35</v>
      </c>
      <c r="D679" s="16"/>
      <c r="E679" s="16"/>
      <c r="F679" s="16"/>
      <c r="G679" s="16"/>
      <c r="H679" s="16"/>
      <c r="I679" s="16">
        <f>SUM(I678:I678)</f>
        <v>0</v>
      </c>
      <c r="J679" s="16">
        <f>SUM(J678:J678)</f>
        <v>0</v>
      </c>
    </row>
    <row r="680" spans="2:10" s="12" customFormat="1" x14ac:dyDescent="0.25">
      <c r="B680" s="15" t="s">
        <v>28</v>
      </c>
      <c r="C680" s="13" t="s">
        <v>35</v>
      </c>
      <c r="D680" s="16"/>
      <c r="E680" s="16"/>
      <c r="F680" s="16"/>
      <c r="G680" s="16"/>
      <c r="H680" s="16"/>
      <c r="I680" s="16">
        <f>I671+I676+I679</f>
        <v>0</v>
      </c>
      <c r="J680" s="16">
        <f>J671+J676+J679</f>
        <v>0</v>
      </c>
    </row>
    <row r="681" spans="2:10" s="12" customFormat="1" x14ac:dyDescent="0.25">
      <c r="B681" s="15"/>
      <c r="C681" s="13"/>
      <c r="D681" s="16"/>
      <c r="E681" s="16"/>
      <c r="F681" s="16"/>
      <c r="G681" s="16"/>
      <c r="H681" s="16"/>
      <c r="I681" s="16"/>
      <c r="J681" s="16"/>
    </row>
    <row r="682" spans="2:10" s="12" customFormat="1" x14ac:dyDescent="0.25">
      <c r="B682" s="15" t="s">
        <v>68</v>
      </c>
      <c r="C682" s="13"/>
      <c r="D682" s="16"/>
      <c r="E682" s="16"/>
      <c r="F682" s="16"/>
      <c r="G682" s="16"/>
      <c r="H682" s="16"/>
      <c r="I682" s="16"/>
      <c r="J682" s="16"/>
    </row>
    <row r="683" spans="2:10" s="12" customFormat="1" x14ac:dyDescent="0.25">
      <c r="B683" s="15" t="s">
        <v>7</v>
      </c>
      <c r="C683" s="15"/>
      <c r="D683" s="16"/>
      <c r="E683" s="16"/>
      <c r="F683" s="16"/>
      <c r="G683" s="16"/>
      <c r="H683" s="16"/>
      <c r="I683" s="16"/>
      <c r="J683" s="16"/>
    </row>
    <row r="684" spans="2:10" s="12" customFormat="1" x14ac:dyDescent="0.25">
      <c r="B684" s="13" t="s">
        <v>8</v>
      </c>
      <c r="C684" s="13" t="s">
        <v>35</v>
      </c>
      <c r="D684" s="16"/>
      <c r="E684" s="16"/>
      <c r="F684" s="16"/>
      <c r="G684" s="16"/>
      <c r="H684" s="16"/>
      <c r="I684" s="16"/>
      <c r="J684" s="25">
        <v>0</v>
      </c>
    </row>
    <row r="685" spans="2:10" s="12" customFormat="1" x14ac:dyDescent="0.25">
      <c r="B685" s="51" t="s">
        <v>67</v>
      </c>
      <c r="C685" s="13" t="s">
        <v>35</v>
      </c>
      <c r="D685" s="16"/>
      <c r="E685" s="16"/>
      <c r="F685" s="16"/>
      <c r="G685" s="16"/>
      <c r="H685" s="16"/>
      <c r="I685" s="16"/>
      <c r="J685" s="25">
        <v>0</v>
      </c>
    </row>
    <row r="686" spans="2:10" s="12" customFormat="1" x14ac:dyDescent="0.25">
      <c r="B686" s="15" t="s">
        <v>14</v>
      </c>
      <c r="C686" s="13" t="s">
        <v>35</v>
      </c>
      <c r="D686" s="16"/>
      <c r="E686" s="16"/>
      <c r="F686" s="16"/>
      <c r="G686" s="16"/>
      <c r="H686" s="16"/>
      <c r="I686" s="16">
        <f>SUM(I684:I685)</f>
        <v>0</v>
      </c>
      <c r="J686" s="16">
        <f>SUM(J684:J685)</f>
        <v>0</v>
      </c>
    </row>
    <row r="687" spans="2:10" s="12" customFormat="1" x14ac:dyDescent="0.25">
      <c r="B687" s="15" t="s">
        <v>15</v>
      </c>
      <c r="C687" s="13" t="s">
        <v>35</v>
      </c>
      <c r="D687" s="16"/>
      <c r="E687" s="16"/>
      <c r="F687" s="16"/>
      <c r="G687" s="16"/>
      <c r="H687" s="16"/>
      <c r="I687" s="16"/>
      <c r="J687" s="16"/>
    </row>
    <row r="688" spans="2:10" s="12" customFormat="1" x14ac:dyDescent="0.25">
      <c r="B688" s="13" t="s">
        <v>16</v>
      </c>
      <c r="C688" s="13" t="s">
        <v>35</v>
      </c>
      <c r="D688" s="16"/>
      <c r="E688" s="16"/>
      <c r="F688" s="16"/>
      <c r="G688" s="16"/>
      <c r="H688" s="16"/>
      <c r="I688" s="16"/>
      <c r="J688" s="25">
        <v>0</v>
      </c>
    </row>
    <row r="689" spans="2:10" s="12" customFormat="1" x14ac:dyDescent="0.25">
      <c r="B689" s="13" t="s">
        <v>17</v>
      </c>
      <c r="C689" s="13" t="s">
        <v>35</v>
      </c>
      <c r="D689" s="16"/>
      <c r="E689" s="16"/>
      <c r="F689" s="16"/>
      <c r="G689" s="16"/>
      <c r="H689" s="16"/>
      <c r="I689" s="16"/>
      <c r="J689" s="25">
        <v>0</v>
      </c>
    </row>
    <row r="690" spans="2:10" s="12" customFormat="1" x14ac:dyDescent="0.25">
      <c r="B690" s="13" t="s">
        <v>18</v>
      </c>
      <c r="C690" s="13" t="s">
        <v>35</v>
      </c>
      <c r="D690" s="16"/>
      <c r="E690" s="16"/>
      <c r="F690" s="16"/>
      <c r="G690" s="16"/>
      <c r="H690" s="16"/>
      <c r="I690" s="16"/>
      <c r="J690" s="25">
        <v>0</v>
      </c>
    </row>
    <row r="691" spans="2:10" s="12" customFormat="1" x14ac:dyDescent="0.25">
      <c r="B691" s="15" t="s">
        <v>21</v>
      </c>
      <c r="C691" s="13" t="s">
        <v>35</v>
      </c>
      <c r="D691" s="16"/>
      <c r="E691" s="16"/>
      <c r="F691" s="16"/>
      <c r="G691" s="16"/>
      <c r="H691" s="16"/>
      <c r="I691" s="16">
        <f>SUM(I688:I690)</f>
        <v>0</v>
      </c>
      <c r="J691" s="16">
        <f>SUM(J688:J690)</f>
        <v>0</v>
      </c>
    </row>
    <row r="692" spans="2:10" s="12" customFormat="1" x14ac:dyDescent="0.25">
      <c r="B692" s="15" t="s">
        <v>22</v>
      </c>
      <c r="C692" s="13" t="s">
        <v>35</v>
      </c>
      <c r="D692" s="16"/>
      <c r="E692" s="16"/>
      <c r="F692" s="16"/>
      <c r="G692" s="16"/>
      <c r="H692" s="16"/>
      <c r="I692" s="16"/>
      <c r="J692" s="16"/>
    </row>
    <row r="693" spans="2:10" s="12" customFormat="1" x14ac:dyDescent="0.25">
      <c r="B693" s="13" t="s">
        <v>24</v>
      </c>
      <c r="C693" s="13" t="s">
        <v>35</v>
      </c>
      <c r="D693" s="16"/>
      <c r="E693" s="16"/>
      <c r="F693" s="16"/>
      <c r="G693" s="16"/>
      <c r="H693" s="16"/>
      <c r="I693" s="16"/>
      <c r="J693" s="25">
        <v>407200</v>
      </c>
    </row>
    <row r="694" spans="2:10" s="12" customFormat="1" x14ac:dyDescent="0.25">
      <c r="B694" s="15" t="s">
        <v>27</v>
      </c>
      <c r="C694" s="13" t="s">
        <v>35</v>
      </c>
      <c r="D694" s="16"/>
      <c r="E694" s="16"/>
      <c r="F694" s="16"/>
      <c r="G694" s="16"/>
      <c r="H694" s="16"/>
      <c r="I694" s="16">
        <f>SUM(I693:I693)</f>
        <v>0</v>
      </c>
      <c r="J694" s="16">
        <f>SUM(J693:J693)</f>
        <v>407200</v>
      </c>
    </row>
    <row r="695" spans="2:10" s="12" customFormat="1" x14ac:dyDescent="0.25">
      <c r="B695" s="15" t="s">
        <v>28</v>
      </c>
      <c r="C695" s="13" t="s">
        <v>35</v>
      </c>
      <c r="D695" s="16"/>
      <c r="E695" s="16"/>
      <c r="F695" s="16"/>
      <c r="G695" s="16"/>
      <c r="H695" s="16"/>
      <c r="I695" s="16">
        <f>I686+I691+I694</f>
        <v>0</v>
      </c>
      <c r="J695" s="16">
        <f>J686+J691+J694</f>
        <v>407200</v>
      </c>
    </row>
    <row r="696" spans="2:10" s="12" customFormat="1" x14ac:dyDescent="0.25">
      <c r="B696" s="15"/>
      <c r="C696" s="13"/>
      <c r="D696" s="16"/>
      <c r="E696" s="16"/>
      <c r="F696" s="16"/>
      <c r="G696" s="16"/>
      <c r="H696" s="16"/>
      <c r="I696" s="16"/>
      <c r="J696" s="16"/>
    </row>
    <row r="697" spans="2:10" s="12" customFormat="1" x14ac:dyDescent="0.25">
      <c r="B697" s="15" t="s">
        <v>69</v>
      </c>
      <c r="C697" s="13"/>
      <c r="D697" s="16"/>
      <c r="E697" s="16"/>
      <c r="F697" s="16"/>
      <c r="G697" s="16"/>
      <c r="H697" s="16"/>
      <c r="I697" s="16"/>
      <c r="J697" s="16"/>
    </row>
    <row r="698" spans="2:10" s="12" customFormat="1" x14ac:dyDescent="0.25">
      <c r="B698" s="15" t="s">
        <v>7</v>
      </c>
      <c r="C698" s="15"/>
      <c r="D698" s="16"/>
      <c r="E698" s="16"/>
      <c r="F698" s="16"/>
      <c r="G698" s="16"/>
      <c r="H698" s="16"/>
      <c r="I698" s="16"/>
      <c r="J698" s="16"/>
    </row>
    <row r="699" spans="2:10" s="12" customFormat="1" x14ac:dyDescent="0.25">
      <c r="B699" s="13" t="s">
        <v>8</v>
      </c>
      <c r="C699" s="13" t="s">
        <v>35</v>
      </c>
      <c r="D699" s="16"/>
      <c r="E699" s="16"/>
      <c r="F699" s="16"/>
      <c r="G699" s="16"/>
      <c r="H699" s="16"/>
      <c r="I699" s="16"/>
      <c r="J699" s="25">
        <v>0</v>
      </c>
    </row>
    <row r="700" spans="2:10" s="12" customFormat="1" x14ac:dyDescent="0.25">
      <c r="B700" s="51" t="s">
        <v>67</v>
      </c>
      <c r="C700" s="13" t="s">
        <v>35</v>
      </c>
      <c r="D700" s="16"/>
      <c r="E700" s="16"/>
      <c r="F700" s="16"/>
      <c r="G700" s="16"/>
      <c r="H700" s="16"/>
      <c r="I700" s="16"/>
      <c r="J700" s="25">
        <v>0</v>
      </c>
    </row>
    <row r="701" spans="2:10" s="12" customFormat="1" x14ac:dyDescent="0.25">
      <c r="B701" s="15" t="s">
        <v>14</v>
      </c>
      <c r="C701" s="13" t="s">
        <v>35</v>
      </c>
      <c r="D701" s="16"/>
      <c r="E701" s="16"/>
      <c r="F701" s="16"/>
      <c r="G701" s="16"/>
      <c r="H701" s="16"/>
      <c r="I701" s="16">
        <f>SUM(I699:I700)</f>
        <v>0</v>
      </c>
      <c r="J701" s="16">
        <f>SUM(J699:J700)</f>
        <v>0</v>
      </c>
    </row>
    <row r="702" spans="2:10" s="12" customFormat="1" x14ac:dyDescent="0.25">
      <c r="B702" s="15" t="s">
        <v>15</v>
      </c>
      <c r="C702" s="13" t="s">
        <v>35</v>
      </c>
      <c r="D702" s="16"/>
      <c r="E702" s="16"/>
      <c r="F702" s="16"/>
      <c r="G702" s="16"/>
      <c r="H702" s="16"/>
      <c r="I702" s="16"/>
      <c r="J702" s="16"/>
    </row>
    <row r="703" spans="2:10" s="12" customFormat="1" x14ac:dyDescent="0.25">
      <c r="B703" s="13" t="s">
        <v>16</v>
      </c>
      <c r="C703" s="13" t="s">
        <v>35</v>
      </c>
      <c r="D703" s="16"/>
      <c r="E703" s="16"/>
      <c r="F703" s="16"/>
      <c r="G703" s="16"/>
      <c r="H703" s="16"/>
      <c r="I703" s="16"/>
      <c r="J703" s="25">
        <v>0</v>
      </c>
    </row>
    <row r="704" spans="2:10" s="12" customFormat="1" x14ac:dyDescent="0.25">
      <c r="B704" s="13" t="s">
        <v>17</v>
      </c>
      <c r="C704" s="13" t="s">
        <v>35</v>
      </c>
      <c r="D704" s="16"/>
      <c r="E704" s="16"/>
      <c r="F704" s="16"/>
      <c r="G704" s="16"/>
      <c r="H704" s="16"/>
      <c r="I704" s="16"/>
      <c r="J704" s="25">
        <v>0</v>
      </c>
    </row>
    <row r="705" spans="2:10" s="12" customFormat="1" x14ac:dyDescent="0.25">
      <c r="B705" s="13" t="s">
        <v>18</v>
      </c>
      <c r="C705" s="13" t="s">
        <v>35</v>
      </c>
      <c r="D705" s="16"/>
      <c r="E705" s="16"/>
      <c r="F705" s="16"/>
      <c r="G705" s="16"/>
      <c r="H705" s="16"/>
      <c r="I705" s="16"/>
      <c r="J705" s="25">
        <v>0</v>
      </c>
    </row>
    <row r="706" spans="2:10" s="12" customFormat="1" x14ac:dyDescent="0.25">
      <c r="B706" s="15" t="s">
        <v>21</v>
      </c>
      <c r="C706" s="13" t="s">
        <v>35</v>
      </c>
      <c r="D706" s="16"/>
      <c r="E706" s="16"/>
      <c r="F706" s="16"/>
      <c r="G706" s="16"/>
      <c r="H706" s="16"/>
      <c r="I706" s="16">
        <f>SUM(I703:I705)</f>
        <v>0</v>
      </c>
      <c r="J706" s="16">
        <f>SUM(J703:J705)</f>
        <v>0</v>
      </c>
    </row>
    <row r="707" spans="2:10" s="12" customFormat="1" x14ac:dyDescent="0.25">
      <c r="B707" s="15" t="s">
        <v>22</v>
      </c>
      <c r="C707" s="13" t="s">
        <v>35</v>
      </c>
      <c r="D707" s="16"/>
      <c r="E707" s="16"/>
      <c r="F707" s="16"/>
      <c r="G707" s="16"/>
      <c r="H707" s="16"/>
      <c r="I707" s="16"/>
      <c r="J707" s="16"/>
    </row>
    <row r="708" spans="2:10" s="12" customFormat="1" x14ac:dyDescent="0.25">
      <c r="B708" s="13" t="s">
        <v>24</v>
      </c>
      <c r="C708" s="13" t="s">
        <v>35</v>
      </c>
      <c r="D708" s="16"/>
      <c r="E708" s="16"/>
      <c r="F708" s="16"/>
      <c r="G708" s="16"/>
      <c r="H708" s="16"/>
      <c r="I708" s="16"/>
      <c r="J708" s="25">
        <v>407200</v>
      </c>
    </row>
    <row r="709" spans="2:10" s="12" customFormat="1" x14ac:dyDescent="0.25">
      <c r="B709" s="15" t="s">
        <v>27</v>
      </c>
      <c r="C709" s="13" t="s">
        <v>35</v>
      </c>
      <c r="D709" s="16"/>
      <c r="E709" s="16"/>
      <c r="F709" s="16"/>
      <c r="G709" s="16"/>
      <c r="H709" s="16"/>
      <c r="I709" s="16">
        <f>SUM(I708:I708)</f>
        <v>0</v>
      </c>
      <c r="J709" s="16">
        <f>SUM(J708:J708)</f>
        <v>407200</v>
      </c>
    </row>
    <row r="710" spans="2:10" s="12" customFormat="1" x14ac:dyDescent="0.25">
      <c r="B710" s="15" t="s">
        <v>28</v>
      </c>
      <c r="C710" s="13" t="s">
        <v>35</v>
      </c>
      <c r="D710" s="16"/>
      <c r="E710" s="16"/>
      <c r="F710" s="16"/>
      <c r="G710" s="16"/>
      <c r="H710" s="16"/>
      <c r="I710" s="16">
        <f>I701+I706+I709</f>
        <v>0</v>
      </c>
      <c r="J710" s="16">
        <f>J701+J706+J709</f>
        <v>407200</v>
      </c>
    </row>
    <row r="711" spans="2:10" s="12" customFormat="1" x14ac:dyDescent="0.25">
      <c r="B711" s="15"/>
      <c r="C711" s="13"/>
      <c r="D711" s="16"/>
      <c r="E711" s="16"/>
      <c r="F711" s="16"/>
      <c r="G711" s="16"/>
      <c r="H711" s="16"/>
      <c r="I711" s="16"/>
      <c r="J711" s="16"/>
    </row>
    <row r="712" spans="2:10" s="12" customFormat="1" x14ac:dyDescent="0.25">
      <c r="B712" s="15" t="s">
        <v>70</v>
      </c>
      <c r="C712" s="13"/>
      <c r="D712" s="16"/>
      <c r="E712" s="16"/>
      <c r="F712" s="16"/>
      <c r="G712" s="16"/>
      <c r="H712" s="16"/>
      <c r="I712" s="16"/>
      <c r="J712" s="16"/>
    </row>
    <row r="713" spans="2:10" s="12" customFormat="1" x14ac:dyDescent="0.25">
      <c r="B713" s="15" t="s">
        <v>7</v>
      </c>
      <c r="C713" s="15"/>
      <c r="D713" s="16"/>
      <c r="E713" s="16"/>
      <c r="F713" s="16"/>
      <c r="G713" s="16"/>
      <c r="H713" s="16"/>
      <c r="I713" s="16"/>
      <c r="J713" s="16"/>
    </row>
    <row r="714" spans="2:10" s="12" customFormat="1" x14ac:dyDescent="0.25">
      <c r="B714" s="13" t="s">
        <v>8</v>
      </c>
      <c r="C714" s="13" t="s">
        <v>35</v>
      </c>
      <c r="D714" s="16"/>
      <c r="E714" s="16"/>
      <c r="F714" s="16"/>
      <c r="G714" s="16"/>
      <c r="H714" s="16"/>
      <c r="I714" s="25">
        <f>I669+I684-I699</f>
        <v>0</v>
      </c>
      <c r="J714" s="25">
        <f>J669+J684-J699</f>
        <v>0</v>
      </c>
    </row>
    <row r="715" spans="2:10" s="12" customFormat="1" x14ac:dyDescent="0.25">
      <c r="B715" s="51" t="s">
        <v>67</v>
      </c>
      <c r="C715" s="13" t="s">
        <v>35</v>
      </c>
      <c r="D715" s="16"/>
      <c r="E715" s="16"/>
      <c r="F715" s="16"/>
      <c r="G715" s="16"/>
      <c r="H715" s="16"/>
      <c r="I715" s="25">
        <f>I670+I685-I700</f>
        <v>0</v>
      </c>
      <c r="J715" s="25">
        <f>J670+J685-J700</f>
        <v>0</v>
      </c>
    </row>
    <row r="716" spans="2:10" s="12" customFormat="1" x14ac:dyDescent="0.25">
      <c r="B716" s="15" t="s">
        <v>14</v>
      </c>
      <c r="C716" s="13" t="s">
        <v>35</v>
      </c>
      <c r="D716" s="16"/>
      <c r="E716" s="16"/>
      <c r="F716" s="16"/>
      <c r="G716" s="16"/>
      <c r="H716" s="16"/>
      <c r="I716" s="16">
        <f>SUM(I714:I715)</f>
        <v>0</v>
      </c>
      <c r="J716" s="16">
        <f>SUM(J714:J715)</f>
        <v>0</v>
      </c>
    </row>
    <row r="717" spans="2:10" s="12" customFormat="1" x14ac:dyDescent="0.25">
      <c r="B717" s="15" t="s">
        <v>15</v>
      </c>
      <c r="C717" s="13" t="s">
        <v>35</v>
      </c>
      <c r="D717" s="16"/>
      <c r="E717" s="16"/>
      <c r="F717" s="16"/>
      <c r="G717" s="16"/>
      <c r="H717" s="16"/>
      <c r="I717" s="16"/>
      <c r="J717" s="16"/>
    </row>
    <row r="718" spans="2:10" s="12" customFormat="1" x14ac:dyDescent="0.25">
      <c r="B718" s="13" t="s">
        <v>16</v>
      </c>
      <c r="C718" s="13" t="s">
        <v>35</v>
      </c>
      <c r="D718" s="16"/>
      <c r="E718" s="16"/>
      <c r="F718" s="16"/>
      <c r="G718" s="16"/>
      <c r="H718" s="16"/>
      <c r="I718" s="25">
        <f t="shared" ref="I718:J720" si="129">I673+I688-I703</f>
        <v>0</v>
      </c>
      <c r="J718" s="25">
        <f t="shared" si="129"/>
        <v>0</v>
      </c>
    </row>
    <row r="719" spans="2:10" s="12" customFormat="1" x14ac:dyDescent="0.25">
      <c r="B719" s="13" t="s">
        <v>17</v>
      </c>
      <c r="C719" s="13" t="s">
        <v>35</v>
      </c>
      <c r="D719" s="16"/>
      <c r="E719" s="16"/>
      <c r="F719" s="16"/>
      <c r="G719" s="16"/>
      <c r="H719" s="16"/>
      <c r="I719" s="25">
        <f t="shared" si="129"/>
        <v>0</v>
      </c>
      <c r="J719" s="25">
        <f t="shared" si="129"/>
        <v>0</v>
      </c>
    </row>
    <row r="720" spans="2:10" s="12" customFormat="1" x14ac:dyDescent="0.25">
      <c r="B720" s="13" t="s">
        <v>18</v>
      </c>
      <c r="C720" s="13" t="s">
        <v>35</v>
      </c>
      <c r="D720" s="16"/>
      <c r="E720" s="16"/>
      <c r="F720" s="16"/>
      <c r="G720" s="16"/>
      <c r="H720" s="16"/>
      <c r="I720" s="25">
        <f t="shared" si="129"/>
        <v>0</v>
      </c>
      <c r="J720" s="25">
        <f t="shared" si="129"/>
        <v>0</v>
      </c>
    </row>
    <row r="721" spans="1:10" s="12" customFormat="1" x14ac:dyDescent="0.25">
      <c r="B721" s="15" t="s">
        <v>21</v>
      </c>
      <c r="C721" s="13" t="s">
        <v>35</v>
      </c>
      <c r="D721" s="16"/>
      <c r="E721" s="16"/>
      <c r="F721" s="16"/>
      <c r="G721" s="16"/>
      <c r="H721" s="16"/>
      <c r="I721" s="16">
        <f>SUM(I718:I720)</f>
        <v>0</v>
      </c>
      <c r="J721" s="16">
        <f>SUM(J718:J720)</f>
        <v>0</v>
      </c>
    </row>
    <row r="722" spans="1:10" s="12" customFormat="1" x14ac:dyDescent="0.25">
      <c r="B722" s="15" t="s">
        <v>22</v>
      </c>
      <c r="C722" s="13" t="s">
        <v>35</v>
      </c>
      <c r="D722" s="16"/>
      <c r="E722" s="16"/>
      <c r="F722" s="16"/>
      <c r="G722" s="16"/>
      <c r="H722" s="16"/>
      <c r="I722" s="16"/>
      <c r="J722" s="16"/>
    </row>
    <row r="723" spans="1:10" s="12" customFormat="1" x14ac:dyDescent="0.25">
      <c r="B723" s="13" t="s">
        <v>24</v>
      </c>
      <c r="C723" s="13" t="s">
        <v>35</v>
      </c>
      <c r="D723" s="16"/>
      <c r="E723" s="16"/>
      <c r="F723" s="16"/>
      <c r="G723" s="16"/>
      <c r="H723" s="16"/>
      <c r="I723" s="25">
        <f>I678+I693-I708</f>
        <v>0</v>
      </c>
      <c r="J723" s="25">
        <f>J678+J693-J708</f>
        <v>0</v>
      </c>
    </row>
    <row r="724" spans="1:10" s="12" customFormat="1" x14ac:dyDescent="0.25">
      <c r="B724" s="15" t="s">
        <v>27</v>
      </c>
      <c r="C724" s="13" t="s">
        <v>35</v>
      </c>
      <c r="D724" s="16"/>
      <c r="E724" s="16"/>
      <c r="F724" s="16"/>
      <c r="G724" s="16"/>
      <c r="H724" s="16"/>
      <c r="I724" s="16">
        <f>SUM(I723:I723)</f>
        <v>0</v>
      </c>
      <c r="J724" s="16">
        <f>SUM(J723:J723)</f>
        <v>0</v>
      </c>
    </row>
    <row r="725" spans="1:10" s="12" customFormat="1" x14ac:dyDescent="0.25">
      <c r="B725" s="15" t="s">
        <v>28</v>
      </c>
      <c r="C725" s="13" t="s">
        <v>35</v>
      </c>
      <c r="D725" s="16"/>
      <c r="E725" s="16"/>
      <c r="F725" s="16"/>
      <c r="G725" s="16"/>
      <c r="H725" s="16"/>
      <c r="I725" s="16">
        <f>I716+I721+I724</f>
        <v>0</v>
      </c>
      <c r="J725" s="16">
        <f>J716+J721+J724</f>
        <v>0</v>
      </c>
    </row>
    <row r="726" spans="1:10" s="12" customFormat="1" x14ac:dyDescent="0.25">
      <c r="B726" s="15"/>
      <c r="C726" s="13"/>
      <c r="D726" s="16"/>
      <c r="E726" s="16"/>
      <c r="F726" s="16"/>
      <c r="G726" s="16"/>
      <c r="H726" s="16"/>
      <c r="I726" s="16"/>
      <c r="J726" s="52"/>
    </row>
    <row r="727" spans="1:10" s="7" customFormat="1" x14ac:dyDescent="0.25">
      <c r="A727" s="4" t="s">
        <v>71</v>
      </c>
      <c r="B727" s="53" t="s">
        <v>72</v>
      </c>
      <c r="C727" s="54"/>
      <c r="D727" s="55"/>
      <c r="E727" s="55"/>
      <c r="F727" s="55"/>
      <c r="G727" s="55"/>
      <c r="H727" s="55"/>
      <c r="I727" s="55"/>
    </row>
    <row r="728" spans="1:10" s="12" customFormat="1" x14ac:dyDescent="0.25">
      <c r="B728" s="15" t="s">
        <v>73</v>
      </c>
      <c r="C728" s="13"/>
      <c r="D728" s="16"/>
      <c r="E728" s="16"/>
      <c r="F728" s="16"/>
      <c r="G728" s="16"/>
      <c r="H728" s="16"/>
      <c r="I728" s="16"/>
      <c r="J728" s="16"/>
    </row>
    <row r="729" spans="1:10" s="12" customFormat="1" x14ac:dyDescent="0.25">
      <c r="B729" s="15" t="s">
        <v>7</v>
      </c>
      <c r="C729" s="51" t="s">
        <v>74</v>
      </c>
      <c r="D729" s="16"/>
      <c r="E729" s="16"/>
      <c r="F729" s="16"/>
      <c r="G729" s="16"/>
      <c r="H729" s="16"/>
      <c r="I729" s="16"/>
      <c r="J729" s="16"/>
    </row>
    <row r="730" spans="1:10" s="12" customFormat="1" x14ac:dyDescent="0.25">
      <c r="B730" s="13" t="s">
        <v>8</v>
      </c>
      <c r="C730" s="51" t="s">
        <v>74</v>
      </c>
      <c r="D730" s="14">
        <v>160</v>
      </c>
      <c r="E730" s="25">
        <f t="shared" ref="E730:J731" si="130">D730</f>
        <v>160</v>
      </c>
      <c r="F730" s="25">
        <f t="shared" si="130"/>
        <v>160</v>
      </c>
      <c r="G730" s="25">
        <f t="shared" si="130"/>
        <v>160</v>
      </c>
      <c r="H730" s="25">
        <f t="shared" si="130"/>
        <v>160</v>
      </c>
      <c r="I730" s="25">
        <f t="shared" si="130"/>
        <v>160</v>
      </c>
      <c r="J730" s="25">
        <f t="shared" si="130"/>
        <v>160</v>
      </c>
    </row>
    <row r="731" spans="1:10" s="12" customFormat="1" x14ac:dyDescent="0.25">
      <c r="B731" s="51" t="s">
        <v>67</v>
      </c>
      <c r="C731" s="51" t="s">
        <v>74</v>
      </c>
      <c r="D731" s="14">
        <v>160</v>
      </c>
      <c r="E731" s="25">
        <f t="shared" si="130"/>
        <v>160</v>
      </c>
      <c r="F731" s="25">
        <f t="shared" si="130"/>
        <v>160</v>
      </c>
      <c r="G731" s="25">
        <f t="shared" si="130"/>
        <v>160</v>
      </c>
      <c r="H731" s="25">
        <f t="shared" si="130"/>
        <v>160</v>
      </c>
      <c r="I731" s="25">
        <f t="shared" si="130"/>
        <v>160</v>
      </c>
      <c r="J731" s="25">
        <f t="shared" si="130"/>
        <v>160</v>
      </c>
    </row>
    <row r="732" spans="1:10" s="12" customFormat="1" x14ac:dyDescent="0.25">
      <c r="B732" s="15" t="s">
        <v>14</v>
      </c>
      <c r="C732" s="51" t="s">
        <v>74</v>
      </c>
      <c r="D732" s="16">
        <f t="shared" ref="D732:I732" si="131">SUM(D730:D731)</f>
        <v>320</v>
      </c>
      <c r="E732" s="16">
        <f t="shared" si="131"/>
        <v>320</v>
      </c>
      <c r="F732" s="16">
        <f t="shared" si="131"/>
        <v>320</v>
      </c>
      <c r="G732" s="16">
        <f t="shared" si="131"/>
        <v>320</v>
      </c>
      <c r="H732" s="16">
        <f t="shared" si="131"/>
        <v>320</v>
      </c>
      <c r="I732" s="16">
        <f t="shared" si="131"/>
        <v>320</v>
      </c>
      <c r="J732" s="16">
        <f t="shared" ref="J732" si="132">SUM(J730:J731)</f>
        <v>320</v>
      </c>
    </row>
    <row r="733" spans="1:10" s="12" customFormat="1" x14ac:dyDescent="0.25">
      <c r="B733" s="15" t="s">
        <v>15</v>
      </c>
      <c r="C733" s="51" t="s">
        <v>74</v>
      </c>
      <c r="D733" s="25"/>
      <c r="E733" s="25"/>
      <c r="F733" s="25"/>
      <c r="G733" s="25"/>
      <c r="H733" s="25"/>
      <c r="I733" s="25"/>
      <c r="J733" s="25"/>
    </row>
    <row r="734" spans="1:10" s="12" customFormat="1" x14ac:dyDescent="0.25">
      <c r="B734" s="13" t="s">
        <v>16</v>
      </c>
      <c r="C734" s="51" t="s">
        <v>74</v>
      </c>
      <c r="D734" s="14">
        <v>100</v>
      </c>
      <c r="E734" s="25">
        <f t="shared" ref="E734:J736" si="133">D734</f>
        <v>100</v>
      </c>
      <c r="F734" s="25">
        <f t="shared" si="133"/>
        <v>100</v>
      </c>
      <c r="G734" s="25">
        <f t="shared" si="133"/>
        <v>100</v>
      </c>
      <c r="H734" s="25">
        <f t="shared" si="133"/>
        <v>100</v>
      </c>
      <c r="I734" s="25">
        <f t="shared" si="133"/>
        <v>100</v>
      </c>
      <c r="J734" s="25">
        <f t="shared" si="133"/>
        <v>100</v>
      </c>
    </row>
    <row r="735" spans="1:10" s="12" customFormat="1" x14ac:dyDescent="0.25">
      <c r="B735" s="13" t="s">
        <v>17</v>
      </c>
      <c r="C735" s="51" t="s">
        <v>74</v>
      </c>
      <c r="D735" s="14">
        <v>60</v>
      </c>
      <c r="E735" s="25">
        <f t="shared" si="133"/>
        <v>60</v>
      </c>
      <c r="F735" s="25">
        <f t="shared" si="133"/>
        <v>60</v>
      </c>
      <c r="G735" s="25">
        <f t="shared" si="133"/>
        <v>60</v>
      </c>
      <c r="H735" s="25">
        <f t="shared" si="133"/>
        <v>60</v>
      </c>
      <c r="I735" s="25">
        <f t="shared" si="133"/>
        <v>60</v>
      </c>
      <c r="J735" s="25">
        <f t="shared" si="133"/>
        <v>60</v>
      </c>
    </row>
    <row r="736" spans="1:10" s="12" customFormat="1" x14ac:dyDescent="0.25">
      <c r="B736" s="13" t="s">
        <v>18</v>
      </c>
      <c r="C736" s="51" t="s">
        <v>74</v>
      </c>
      <c r="D736" s="14">
        <v>160</v>
      </c>
      <c r="E736" s="25">
        <f t="shared" si="133"/>
        <v>160</v>
      </c>
      <c r="F736" s="25">
        <f t="shared" si="133"/>
        <v>160</v>
      </c>
      <c r="G736" s="25">
        <f t="shared" si="133"/>
        <v>160</v>
      </c>
      <c r="H736" s="25">
        <f t="shared" si="133"/>
        <v>160</v>
      </c>
      <c r="I736" s="25">
        <f t="shared" si="133"/>
        <v>160</v>
      </c>
      <c r="J736" s="25">
        <f t="shared" si="133"/>
        <v>160</v>
      </c>
    </row>
    <row r="737" spans="1:10" s="12" customFormat="1" x14ac:dyDescent="0.25">
      <c r="B737" s="15" t="s">
        <v>21</v>
      </c>
      <c r="C737" s="51" t="s">
        <v>74</v>
      </c>
      <c r="D737" s="16">
        <f t="shared" ref="D737:J737" si="134">SUM(D734:D736)</f>
        <v>320</v>
      </c>
      <c r="E737" s="16">
        <f t="shared" si="134"/>
        <v>320</v>
      </c>
      <c r="F737" s="16">
        <f t="shared" si="134"/>
        <v>320</v>
      </c>
      <c r="G737" s="16">
        <f t="shared" si="134"/>
        <v>320</v>
      </c>
      <c r="H737" s="16">
        <f t="shared" si="134"/>
        <v>320</v>
      </c>
      <c r="I737" s="16">
        <f t="shared" si="134"/>
        <v>320</v>
      </c>
      <c r="J737" s="16">
        <f t="shared" si="134"/>
        <v>320</v>
      </c>
    </row>
    <row r="738" spans="1:10" s="12" customFormat="1" x14ac:dyDescent="0.25">
      <c r="B738" s="15" t="s">
        <v>22</v>
      </c>
      <c r="C738" s="51" t="s">
        <v>74</v>
      </c>
      <c r="D738" s="25"/>
      <c r="E738" s="25"/>
      <c r="F738" s="25"/>
      <c r="G738" s="25"/>
      <c r="H738" s="25"/>
      <c r="I738" s="25"/>
      <c r="J738" s="25"/>
    </row>
    <row r="739" spans="1:10" s="12" customFormat="1" x14ac:dyDescent="0.25">
      <c r="B739" s="13" t="s">
        <v>24</v>
      </c>
      <c r="C739" s="51" t="s">
        <v>74</v>
      </c>
      <c r="D739" s="14">
        <v>160</v>
      </c>
      <c r="E739" s="25">
        <f t="shared" ref="E739:J739" si="135">D739</f>
        <v>160</v>
      </c>
      <c r="F739" s="25">
        <f t="shared" si="135"/>
        <v>160</v>
      </c>
      <c r="G739" s="25">
        <f t="shared" si="135"/>
        <v>160</v>
      </c>
      <c r="H739" s="25">
        <f t="shared" si="135"/>
        <v>160</v>
      </c>
      <c r="I739" s="25">
        <f t="shared" si="135"/>
        <v>160</v>
      </c>
      <c r="J739" s="25">
        <f t="shared" si="135"/>
        <v>160</v>
      </c>
    </row>
    <row r="740" spans="1:10" s="12" customFormat="1" x14ac:dyDescent="0.25">
      <c r="B740" s="15" t="s">
        <v>27</v>
      </c>
      <c r="C740" s="51" t="s">
        <v>74</v>
      </c>
      <c r="D740" s="16">
        <f t="shared" ref="D740:I740" si="136">SUM(D739)</f>
        <v>160</v>
      </c>
      <c r="E740" s="16">
        <f t="shared" si="136"/>
        <v>160</v>
      </c>
      <c r="F740" s="16">
        <f t="shared" si="136"/>
        <v>160</v>
      </c>
      <c r="G740" s="16">
        <f t="shared" si="136"/>
        <v>160</v>
      </c>
      <c r="H740" s="16">
        <f t="shared" si="136"/>
        <v>160</v>
      </c>
      <c r="I740" s="16">
        <f t="shared" si="136"/>
        <v>160</v>
      </c>
      <c r="J740" s="16">
        <f t="shared" ref="J740" si="137">SUM(J739)</f>
        <v>160</v>
      </c>
    </row>
    <row r="741" spans="1:10" s="12" customFormat="1" x14ac:dyDescent="0.25">
      <c r="B741" s="15" t="s">
        <v>28</v>
      </c>
      <c r="C741" s="51" t="s">
        <v>74</v>
      </c>
      <c r="D741" s="16">
        <f t="shared" ref="D741:J741" si="138">D732+D737+D740</f>
        <v>800</v>
      </c>
      <c r="E741" s="16">
        <f t="shared" si="138"/>
        <v>800</v>
      </c>
      <c r="F741" s="16">
        <f t="shared" si="138"/>
        <v>800</v>
      </c>
      <c r="G741" s="16">
        <f t="shared" si="138"/>
        <v>800</v>
      </c>
      <c r="H741" s="16">
        <f t="shared" si="138"/>
        <v>800</v>
      </c>
      <c r="I741" s="16">
        <f t="shared" si="138"/>
        <v>800</v>
      </c>
      <c r="J741" s="16">
        <f t="shared" si="138"/>
        <v>800</v>
      </c>
    </row>
    <row r="742" spans="1:10" s="12" customFormat="1" x14ac:dyDescent="0.25">
      <c r="A742" s="56"/>
      <c r="B742" s="15"/>
      <c r="C742" s="13"/>
      <c r="D742" s="16"/>
      <c r="E742" s="16"/>
      <c r="F742" s="16"/>
      <c r="G742" s="16"/>
      <c r="H742" s="16"/>
      <c r="I742" s="16"/>
      <c r="J742" s="16"/>
    </row>
    <row r="743" spans="1:10" s="12" customFormat="1" x14ac:dyDescent="0.25">
      <c r="B743" s="15" t="s">
        <v>75</v>
      </c>
      <c r="C743" s="13"/>
      <c r="D743" s="16"/>
      <c r="E743" s="16"/>
      <c r="F743" s="16"/>
      <c r="G743" s="16"/>
      <c r="H743" s="16"/>
      <c r="I743" s="16"/>
      <c r="J743" s="16"/>
    </row>
    <row r="744" spans="1:10" s="12" customFormat="1" x14ac:dyDescent="0.25">
      <c r="B744" s="15" t="s">
        <v>7</v>
      </c>
      <c r="C744" s="15"/>
      <c r="D744" s="16"/>
      <c r="E744" s="16"/>
      <c r="F744" s="16"/>
      <c r="G744" s="16"/>
      <c r="H744" s="16"/>
      <c r="I744" s="16"/>
      <c r="J744" s="16"/>
    </row>
    <row r="745" spans="1:10" s="12" customFormat="1" x14ac:dyDescent="0.25">
      <c r="B745" s="13" t="s">
        <v>8</v>
      </c>
      <c r="C745" s="13" t="s">
        <v>35</v>
      </c>
      <c r="D745" s="14">
        <v>99204.44</v>
      </c>
      <c r="E745" s="25">
        <f t="shared" ref="E745:J746" si="139">D822</f>
        <v>39499.059999999947</v>
      </c>
      <c r="F745" s="25">
        <f t="shared" si="139"/>
        <v>17450.509999999911</v>
      </c>
      <c r="G745" s="25">
        <f t="shared" si="139"/>
        <v>169401.06999999989</v>
      </c>
      <c r="H745" s="25">
        <f t="shared" si="139"/>
        <v>54328.129999999896</v>
      </c>
      <c r="I745" s="25">
        <f t="shared" si="139"/>
        <v>155133.14999999988</v>
      </c>
      <c r="J745" s="25">
        <f t="shared" si="139"/>
        <v>120371.37999999983</v>
      </c>
    </row>
    <row r="746" spans="1:10" s="12" customFormat="1" x14ac:dyDescent="0.25">
      <c r="B746" s="51" t="s">
        <v>67</v>
      </c>
      <c r="C746" s="13" t="s">
        <v>35</v>
      </c>
      <c r="D746" s="14">
        <v>66822.910000000018</v>
      </c>
      <c r="E746" s="25">
        <f t="shared" si="139"/>
        <v>58174.089999999727</v>
      </c>
      <c r="F746" s="25">
        <f t="shared" si="139"/>
        <v>112229.5999999998</v>
      </c>
      <c r="G746" s="25">
        <f t="shared" si="139"/>
        <v>100285.7399999999</v>
      </c>
      <c r="H746" s="25">
        <f t="shared" si="139"/>
        <v>64351.829999999754</v>
      </c>
      <c r="I746" s="25">
        <f t="shared" si="139"/>
        <v>73584.399999999674</v>
      </c>
      <c r="J746" s="25">
        <f t="shared" si="139"/>
        <v>-3.7243808037601411E-10</v>
      </c>
    </row>
    <row r="747" spans="1:10" s="12" customFormat="1" x14ac:dyDescent="0.25">
      <c r="B747" s="15" t="s">
        <v>14</v>
      </c>
      <c r="C747" s="13" t="s">
        <v>35</v>
      </c>
      <c r="D747" s="16">
        <f t="shared" ref="D747:J747" si="140">SUM(D745:D746)</f>
        <v>166027.35000000003</v>
      </c>
      <c r="E747" s="16">
        <f t="shared" si="140"/>
        <v>97673.149999999674</v>
      </c>
      <c r="F747" s="16">
        <f t="shared" si="140"/>
        <v>129680.10999999971</v>
      </c>
      <c r="G747" s="16">
        <f t="shared" si="140"/>
        <v>269686.80999999982</v>
      </c>
      <c r="H747" s="16">
        <f t="shared" si="140"/>
        <v>118679.95999999964</v>
      </c>
      <c r="I747" s="16">
        <f t="shared" si="140"/>
        <v>228717.54999999955</v>
      </c>
      <c r="J747" s="16">
        <f t="shared" si="140"/>
        <v>120371.37999999945</v>
      </c>
    </row>
    <row r="748" spans="1:10" s="12" customFormat="1" x14ac:dyDescent="0.25">
      <c r="B748" s="15" t="s">
        <v>15</v>
      </c>
      <c r="C748" s="13" t="s">
        <v>35</v>
      </c>
      <c r="D748" s="25"/>
      <c r="E748" s="25"/>
      <c r="F748" s="25"/>
      <c r="G748" s="25"/>
      <c r="H748" s="25"/>
      <c r="I748" s="25"/>
      <c r="J748" s="25"/>
    </row>
    <row r="749" spans="1:10" s="12" customFormat="1" x14ac:dyDescent="0.25">
      <c r="B749" s="13" t="s">
        <v>16</v>
      </c>
      <c r="C749" s="13" t="s">
        <v>35</v>
      </c>
      <c r="D749" s="14">
        <v>36120.300000000003</v>
      </c>
      <c r="E749" s="25">
        <f t="shared" ref="E749:J751" si="141">D826</f>
        <v>31662.300000000047</v>
      </c>
      <c r="F749" s="25">
        <f t="shared" si="141"/>
        <v>24799.600000000046</v>
      </c>
      <c r="G749" s="25">
        <f t="shared" si="141"/>
        <v>30355.700000000092</v>
      </c>
      <c r="H749" s="25">
        <f t="shared" si="141"/>
        <v>25743.100000000071</v>
      </c>
      <c r="I749" s="25">
        <f t="shared" si="141"/>
        <v>62843.500000000095</v>
      </c>
      <c r="J749" s="25">
        <f t="shared" si="141"/>
        <v>17440.700000000117</v>
      </c>
    </row>
    <row r="750" spans="1:10" s="12" customFormat="1" x14ac:dyDescent="0.25">
      <c r="B750" s="13" t="s">
        <v>17</v>
      </c>
      <c r="C750" s="13" t="s">
        <v>35</v>
      </c>
      <c r="D750" s="14">
        <v>14140.4</v>
      </c>
      <c r="E750" s="25">
        <f t="shared" si="141"/>
        <v>4724.3000000000229</v>
      </c>
      <c r="F750" s="25">
        <f t="shared" si="141"/>
        <v>14570.700000000046</v>
      </c>
      <c r="G750" s="25">
        <f t="shared" si="141"/>
        <v>10421.400000000071</v>
      </c>
      <c r="H750" s="25">
        <f t="shared" si="141"/>
        <v>24225.200000000023</v>
      </c>
      <c r="I750" s="25">
        <f t="shared" si="141"/>
        <v>27922.30000000001</v>
      </c>
      <c r="J750" s="25">
        <f t="shared" si="141"/>
        <v>39130.10000000002</v>
      </c>
    </row>
    <row r="751" spans="1:10" s="12" customFormat="1" x14ac:dyDescent="0.25">
      <c r="B751" s="13" t="s">
        <v>18</v>
      </c>
      <c r="C751" s="13" t="s">
        <v>35</v>
      </c>
      <c r="D751" s="14">
        <v>55810.290000000117</v>
      </c>
      <c r="E751" s="25">
        <f t="shared" si="141"/>
        <v>51596.150000000081</v>
      </c>
      <c r="F751" s="25">
        <f t="shared" si="141"/>
        <v>59443.800000000141</v>
      </c>
      <c r="G751" s="25">
        <f t="shared" si="141"/>
        <v>63131.750000000233</v>
      </c>
      <c r="H751" s="25">
        <f t="shared" si="141"/>
        <v>100610.10000000034</v>
      </c>
      <c r="I751" s="25">
        <f t="shared" si="141"/>
        <v>143226.23000000033</v>
      </c>
      <c r="J751" s="25">
        <f t="shared" si="141"/>
        <v>3.3014657674357295E-10</v>
      </c>
    </row>
    <row r="752" spans="1:10" s="12" customFormat="1" x14ac:dyDescent="0.25">
      <c r="B752" s="15" t="s">
        <v>21</v>
      </c>
      <c r="C752" s="13" t="s">
        <v>35</v>
      </c>
      <c r="D752" s="16">
        <f t="shared" ref="D752:J752" si="142">SUM(D749:D751)</f>
        <v>106070.99000000012</v>
      </c>
      <c r="E752" s="16">
        <f t="shared" si="142"/>
        <v>87982.750000000146</v>
      </c>
      <c r="F752" s="16">
        <f t="shared" si="142"/>
        <v>98814.100000000239</v>
      </c>
      <c r="G752" s="16">
        <f t="shared" si="142"/>
        <v>103908.8500000004</v>
      </c>
      <c r="H752" s="16">
        <f t="shared" si="142"/>
        <v>150578.40000000043</v>
      </c>
      <c r="I752" s="16">
        <f t="shared" si="142"/>
        <v>233992.03000000044</v>
      </c>
      <c r="J752" s="16">
        <f t="shared" si="142"/>
        <v>56570.800000000461</v>
      </c>
    </row>
    <row r="753" spans="2:16" s="12" customFormat="1" x14ac:dyDescent="0.25">
      <c r="B753" s="15" t="s">
        <v>22</v>
      </c>
      <c r="C753" s="13" t="s">
        <v>35</v>
      </c>
      <c r="D753" s="25"/>
      <c r="E753" s="25"/>
      <c r="F753" s="25"/>
      <c r="G753" s="25"/>
      <c r="H753" s="25"/>
      <c r="I753" s="25"/>
      <c r="J753" s="25"/>
    </row>
    <row r="754" spans="2:16" s="12" customFormat="1" x14ac:dyDescent="0.25">
      <c r="B754" s="13" t="s">
        <v>24</v>
      </c>
      <c r="C754" s="13" t="s">
        <v>35</v>
      </c>
      <c r="D754" s="14">
        <f>44635.33+11955.6</f>
        <v>56590.93</v>
      </c>
      <c r="E754" s="25">
        <f t="shared" ref="E754:J754" si="143">D831</f>
        <v>10019.700000000121</v>
      </c>
      <c r="F754" s="25">
        <f t="shared" si="143"/>
        <v>14970.830000000122</v>
      </c>
      <c r="G754" s="25">
        <f t="shared" si="143"/>
        <v>139224.93000000008</v>
      </c>
      <c r="H754" s="25">
        <f t="shared" si="143"/>
        <v>157962.44000000006</v>
      </c>
      <c r="I754" s="25">
        <f t="shared" si="143"/>
        <v>153929.84000000005</v>
      </c>
      <c r="J754" s="25">
        <f t="shared" si="143"/>
        <v>6.6393113229423761E-11</v>
      </c>
    </row>
    <row r="755" spans="2:16" s="12" customFormat="1" x14ac:dyDescent="0.25">
      <c r="B755" s="15" t="s">
        <v>27</v>
      </c>
      <c r="C755" s="13" t="s">
        <v>35</v>
      </c>
      <c r="D755" s="16">
        <f t="shared" ref="D755:I755" si="144">SUM(D754)</f>
        <v>56590.93</v>
      </c>
      <c r="E755" s="16">
        <f t="shared" si="144"/>
        <v>10019.700000000121</v>
      </c>
      <c r="F755" s="16">
        <f t="shared" si="144"/>
        <v>14970.830000000122</v>
      </c>
      <c r="G755" s="16">
        <f t="shared" si="144"/>
        <v>139224.93000000008</v>
      </c>
      <c r="H755" s="16">
        <f t="shared" si="144"/>
        <v>157962.44000000006</v>
      </c>
      <c r="I755" s="16">
        <f t="shared" si="144"/>
        <v>153929.84000000005</v>
      </c>
      <c r="J755" s="16">
        <f t="shared" ref="J755" si="145">SUM(J754)</f>
        <v>6.6393113229423761E-11</v>
      </c>
    </row>
    <row r="756" spans="2:16" s="12" customFormat="1" x14ac:dyDescent="0.25">
      <c r="B756" s="15" t="s">
        <v>28</v>
      </c>
      <c r="C756" s="13" t="s">
        <v>35</v>
      </c>
      <c r="D756" s="16">
        <f t="shared" ref="D756:J756" si="146">D747+D752+D755</f>
        <v>328689.27000000014</v>
      </c>
      <c r="E756" s="16">
        <f t="shared" si="146"/>
        <v>195675.59999999995</v>
      </c>
      <c r="F756" s="16">
        <f t="shared" si="146"/>
        <v>243465.0400000001</v>
      </c>
      <c r="G756" s="16">
        <f t="shared" si="146"/>
        <v>512820.59000000032</v>
      </c>
      <c r="H756" s="16">
        <f t="shared" si="146"/>
        <v>427220.80000000016</v>
      </c>
      <c r="I756" s="16">
        <f t="shared" si="146"/>
        <v>616639.42000000004</v>
      </c>
      <c r="J756" s="16">
        <f t="shared" si="146"/>
        <v>176942.17999999996</v>
      </c>
    </row>
    <row r="757" spans="2:16" s="12" customFormat="1" x14ac:dyDescent="0.25">
      <c r="B757" s="15"/>
      <c r="C757" s="13"/>
      <c r="D757" s="16"/>
      <c r="E757" s="16"/>
      <c r="F757" s="16"/>
      <c r="G757" s="16"/>
      <c r="H757" s="16"/>
      <c r="I757" s="16"/>
      <c r="J757" s="16"/>
    </row>
    <row r="758" spans="2:16" s="12" customFormat="1" x14ac:dyDescent="0.25">
      <c r="B758" s="15" t="s">
        <v>76</v>
      </c>
      <c r="C758" s="13"/>
      <c r="D758" s="16"/>
      <c r="E758" s="16"/>
      <c r="F758" s="16"/>
      <c r="G758" s="16"/>
      <c r="H758" s="16"/>
      <c r="I758" s="16"/>
      <c r="J758" s="16"/>
    </row>
    <row r="759" spans="2:16" s="12" customFormat="1" x14ac:dyDescent="0.25">
      <c r="B759" s="15" t="s">
        <v>7</v>
      </c>
      <c r="C759" s="15"/>
      <c r="D759" s="16"/>
      <c r="E759" s="16"/>
      <c r="F759" s="16"/>
      <c r="G759" s="16"/>
      <c r="H759" s="16"/>
      <c r="I759" s="16"/>
      <c r="J759" s="16"/>
    </row>
    <row r="760" spans="2:16" s="12" customFormat="1" x14ac:dyDescent="0.25">
      <c r="B760" s="13" t="s">
        <v>8</v>
      </c>
      <c r="C760" s="13" t="s">
        <v>35</v>
      </c>
      <c r="D760" s="14">
        <v>820000</v>
      </c>
      <c r="E760" s="14">
        <v>586020.22</v>
      </c>
      <c r="F760" s="57">
        <v>1021000</v>
      </c>
      <c r="G760" s="14">
        <v>361525.44</v>
      </c>
      <c r="H760" s="14">
        <v>451148.6</v>
      </c>
      <c r="I760" s="14">
        <v>739706.29999999993</v>
      </c>
      <c r="J760" s="14">
        <v>1618228.0000000002</v>
      </c>
      <c r="N760" s="23">
        <f>F760</f>
        <v>1021000</v>
      </c>
      <c r="O760" s="23">
        <f>$F$308</f>
        <v>730050</v>
      </c>
      <c r="P760" s="23">
        <f>N760-O760-F822+F745</f>
        <v>138999.44000000003</v>
      </c>
    </row>
    <row r="761" spans="2:16" s="12" customFormat="1" x14ac:dyDescent="0.25">
      <c r="B761" s="51" t="s">
        <v>67</v>
      </c>
      <c r="C761" s="13" t="s">
        <v>35</v>
      </c>
      <c r="D761" s="14">
        <v>1222885.3999999999</v>
      </c>
      <c r="E761" s="14">
        <v>1376404.7000000002</v>
      </c>
      <c r="F761" s="14">
        <v>830481.8</v>
      </c>
      <c r="G761" s="14">
        <v>1047258.9999999999</v>
      </c>
      <c r="H761" s="14">
        <v>919532.7</v>
      </c>
      <c r="I761" s="14">
        <v>463492.7</v>
      </c>
      <c r="J761" s="14">
        <v>476176.7000000003</v>
      </c>
    </row>
    <row r="762" spans="2:16" s="12" customFormat="1" x14ac:dyDescent="0.25">
      <c r="B762" s="15" t="s">
        <v>14</v>
      </c>
      <c r="C762" s="13" t="s">
        <v>35</v>
      </c>
      <c r="D762" s="16">
        <f t="shared" ref="D762:I762" si="147">SUM(D760:D761)</f>
        <v>2042885.4</v>
      </c>
      <c r="E762" s="16">
        <f t="shared" si="147"/>
        <v>1962424.9200000002</v>
      </c>
      <c r="F762" s="16">
        <f t="shared" si="147"/>
        <v>1851481.8</v>
      </c>
      <c r="G762" s="16">
        <f t="shared" si="147"/>
        <v>1408784.44</v>
      </c>
      <c r="H762" s="16">
        <f t="shared" si="147"/>
        <v>1370681.2999999998</v>
      </c>
      <c r="I762" s="16">
        <f t="shared" si="147"/>
        <v>1203199</v>
      </c>
      <c r="J762" s="16">
        <f t="shared" ref="J762" si="148">SUM(J760:J761)</f>
        <v>2094404.7000000007</v>
      </c>
    </row>
    <row r="763" spans="2:16" s="12" customFormat="1" x14ac:dyDescent="0.25">
      <c r="B763" s="15" t="s">
        <v>15</v>
      </c>
      <c r="C763" s="13" t="s">
        <v>35</v>
      </c>
      <c r="D763" s="25"/>
      <c r="E763" s="25"/>
      <c r="F763" s="25"/>
      <c r="G763" s="25"/>
      <c r="H763" s="25"/>
      <c r="I763" s="25"/>
      <c r="J763" s="25"/>
    </row>
    <row r="764" spans="2:16" s="12" customFormat="1" x14ac:dyDescent="0.25">
      <c r="B764" s="13" t="s">
        <v>16</v>
      </c>
      <c r="C764" s="13" t="s">
        <v>35</v>
      </c>
      <c r="D764" s="14">
        <v>649800</v>
      </c>
      <c r="E764" s="14">
        <v>631950</v>
      </c>
      <c r="F764" s="14">
        <v>722750</v>
      </c>
      <c r="G764" s="14">
        <v>870500</v>
      </c>
      <c r="H764" s="14">
        <v>355300</v>
      </c>
      <c r="I764" s="14">
        <v>785365</v>
      </c>
      <c r="J764" s="14">
        <v>64034.999999999993</v>
      </c>
    </row>
    <row r="765" spans="2:16" s="12" customFormat="1" x14ac:dyDescent="0.25">
      <c r="B765" s="13" t="s">
        <v>17</v>
      </c>
      <c r="C765" s="13" t="s">
        <v>35</v>
      </c>
      <c r="D765" s="14">
        <v>465840</v>
      </c>
      <c r="E765" s="14">
        <v>486640</v>
      </c>
      <c r="F765" s="14">
        <v>507600</v>
      </c>
      <c r="G765" s="14">
        <v>615240</v>
      </c>
      <c r="H765" s="14">
        <v>215900</v>
      </c>
      <c r="I765" s="14">
        <v>129700</v>
      </c>
      <c r="J765" s="14">
        <v>0</v>
      </c>
    </row>
    <row r="766" spans="2:16" s="12" customFormat="1" x14ac:dyDescent="0.25">
      <c r="B766" s="13" t="s">
        <v>18</v>
      </c>
      <c r="C766" s="13" t="s">
        <v>35</v>
      </c>
      <c r="D766" s="14">
        <v>1162361.8</v>
      </c>
      <c r="E766" s="14">
        <v>777673.5</v>
      </c>
      <c r="F766" s="14">
        <v>1439769.1</v>
      </c>
      <c r="G766" s="14">
        <v>1344017.12</v>
      </c>
      <c r="H766" s="14">
        <v>736181.5</v>
      </c>
      <c r="I766" s="14">
        <v>190300</v>
      </c>
      <c r="J766" s="14">
        <v>468695.00000000017</v>
      </c>
    </row>
    <row r="767" spans="2:16" s="12" customFormat="1" x14ac:dyDescent="0.25">
      <c r="B767" s="15" t="s">
        <v>21</v>
      </c>
      <c r="C767" s="13" t="s">
        <v>35</v>
      </c>
      <c r="D767" s="16">
        <f t="shared" ref="D767:J767" si="149">SUM(D764:D766)</f>
        <v>2278001.7999999998</v>
      </c>
      <c r="E767" s="16">
        <f t="shared" si="149"/>
        <v>1896263.5</v>
      </c>
      <c r="F767" s="16">
        <f t="shared" si="149"/>
        <v>2670119.1</v>
      </c>
      <c r="G767" s="16">
        <f t="shared" si="149"/>
        <v>2829757.12</v>
      </c>
      <c r="H767" s="16">
        <f t="shared" si="149"/>
        <v>1307381.5</v>
      </c>
      <c r="I767" s="16">
        <f t="shared" si="149"/>
        <v>1105365</v>
      </c>
      <c r="J767" s="16">
        <f t="shared" si="149"/>
        <v>532730.00000000012</v>
      </c>
    </row>
    <row r="768" spans="2:16" s="12" customFormat="1" x14ac:dyDescent="0.25">
      <c r="B768" s="15" t="s">
        <v>22</v>
      </c>
      <c r="C768" s="13" t="s">
        <v>35</v>
      </c>
      <c r="D768" s="25"/>
      <c r="E768" s="25"/>
      <c r="F768" s="25"/>
      <c r="G768" s="25"/>
      <c r="H768" s="25"/>
      <c r="I768" s="25"/>
      <c r="J768" s="25"/>
    </row>
    <row r="769" spans="2:10" s="12" customFormat="1" x14ac:dyDescent="0.25">
      <c r="B769" s="13" t="s">
        <v>24</v>
      </c>
      <c r="C769" s="13" t="s">
        <v>35</v>
      </c>
      <c r="D769" s="14">
        <f>764557.8+72159.4</f>
        <v>836717.20000000007</v>
      </c>
      <c r="E769" s="14">
        <f>788613.43+100006.5</f>
        <v>888619.93</v>
      </c>
      <c r="F769" s="14">
        <f>663883.17+4558.2</f>
        <v>668441.37</v>
      </c>
      <c r="G769" s="14">
        <f>481379.1+14231.2</f>
        <v>495610.3</v>
      </c>
      <c r="H769" s="14">
        <v>0</v>
      </c>
      <c r="I769" s="14">
        <v>47000</v>
      </c>
      <c r="J769" s="14">
        <v>0</v>
      </c>
    </row>
    <row r="770" spans="2:10" s="12" customFormat="1" x14ac:dyDescent="0.25">
      <c r="B770" s="15" t="s">
        <v>27</v>
      </c>
      <c r="C770" s="13" t="s">
        <v>35</v>
      </c>
      <c r="D770" s="16">
        <f t="shared" ref="D770:I770" si="150">SUM(D769)</f>
        <v>836717.20000000007</v>
      </c>
      <c r="E770" s="16">
        <f t="shared" si="150"/>
        <v>888619.93</v>
      </c>
      <c r="F770" s="16">
        <f t="shared" si="150"/>
        <v>668441.37</v>
      </c>
      <c r="G770" s="16">
        <f t="shared" si="150"/>
        <v>495610.3</v>
      </c>
      <c r="H770" s="16">
        <f t="shared" si="150"/>
        <v>0</v>
      </c>
      <c r="I770" s="16">
        <f t="shared" si="150"/>
        <v>47000</v>
      </c>
      <c r="J770" s="16">
        <f t="shared" ref="J770" si="151">SUM(J769)</f>
        <v>0</v>
      </c>
    </row>
    <row r="771" spans="2:10" s="12" customFormat="1" x14ac:dyDescent="0.25">
      <c r="B771" s="15" t="s">
        <v>28</v>
      </c>
      <c r="C771" s="13" t="s">
        <v>35</v>
      </c>
      <c r="D771" s="16">
        <f t="shared" ref="D771:J771" si="152">D762+D767+D770</f>
        <v>5157604.3999999994</v>
      </c>
      <c r="E771" s="16">
        <f t="shared" si="152"/>
        <v>4747308.3499999996</v>
      </c>
      <c r="F771" s="16">
        <f t="shared" si="152"/>
        <v>5190042.2700000005</v>
      </c>
      <c r="G771" s="16">
        <f t="shared" si="152"/>
        <v>4734151.8600000003</v>
      </c>
      <c r="H771" s="16">
        <f t="shared" si="152"/>
        <v>2678062.7999999998</v>
      </c>
      <c r="I771" s="16">
        <f t="shared" si="152"/>
        <v>2355564</v>
      </c>
      <c r="J771" s="16">
        <f t="shared" si="152"/>
        <v>2627134.7000000007</v>
      </c>
    </row>
    <row r="772" spans="2:10" s="12" customFormat="1" x14ac:dyDescent="0.25">
      <c r="B772" s="15"/>
      <c r="C772" s="13"/>
      <c r="D772" s="16"/>
      <c r="E772" s="16"/>
      <c r="F772" s="16"/>
      <c r="G772" s="16"/>
      <c r="H772" s="16"/>
      <c r="I772" s="16"/>
      <c r="J772" s="16"/>
    </row>
    <row r="773" spans="2:10" s="12" customFormat="1" x14ac:dyDescent="0.25">
      <c r="B773" s="15" t="s">
        <v>77</v>
      </c>
      <c r="C773" s="13"/>
      <c r="D773" s="16"/>
      <c r="E773" s="16"/>
      <c r="F773" s="16"/>
      <c r="G773" s="16"/>
      <c r="H773" s="16"/>
      <c r="I773" s="16"/>
      <c r="J773" s="16"/>
    </row>
    <row r="774" spans="2:10" s="12" customFormat="1" x14ac:dyDescent="0.25">
      <c r="B774" s="15" t="s">
        <v>7</v>
      </c>
      <c r="C774" s="15"/>
      <c r="D774" s="16"/>
      <c r="E774" s="16"/>
      <c r="F774" s="16"/>
      <c r="G774" s="16"/>
      <c r="H774" s="16"/>
      <c r="I774" s="16"/>
      <c r="J774" s="16"/>
    </row>
    <row r="775" spans="2:10" s="12" customFormat="1" x14ac:dyDescent="0.25">
      <c r="B775" s="13" t="s">
        <v>8</v>
      </c>
      <c r="C775" s="13" t="s">
        <v>35</v>
      </c>
      <c r="D775" s="16"/>
      <c r="E775" s="16"/>
      <c r="F775" s="16"/>
      <c r="G775" s="16"/>
      <c r="H775" s="16"/>
      <c r="I775" s="16"/>
      <c r="J775" s="16"/>
    </row>
    <row r="776" spans="2:10" s="12" customFormat="1" x14ac:dyDescent="0.25">
      <c r="B776" s="51" t="s">
        <v>67</v>
      </c>
      <c r="C776" s="13" t="s">
        <v>35</v>
      </c>
      <c r="D776" s="16"/>
      <c r="E776" s="16"/>
      <c r="F776" s="16"/>
      <c r="G776" s="16"/>
      <c r="H776" s="16"/>
      <c r="I776" s="16"/>
      <c r="J776" s="16"/>
    </row>
    <row r="777" spans="2:10" s="12" customFormat="1" x14ac:dyDescent="0.25">
      <c r="B777" s="15" t="s">
        <v>14</v>
      </c>
      <c r="C777" s="13" t="s">
        <v>35</v>
      </c>
      <c r="D777" s="16">
        <f t="shared" ref="D777:J777" si="153">SUM(D775:D776)</f>
        <v>0</v>
      </c>
      <c r="E777" s="16">
        <f t="shared" si="153"/>
        <v>0</v>
      </c>
      <c r="F777" s="16">
        <f t="shared" si="153"/>
        <v>0</v>
      </c>
      <c r="G777" s="16">
        <f t="shared" si="153"/>
        <v>0</v>
      </c>
      <c r="H777" s="16">
        <f t="shared" si="153"/>
        <v>0</v>
      </c>
      <c r="I777" s="16">
        <f t="shared" si="153"/>
        <v>0</v>
      </c>
      <c r="J777" s="16">
        <f t="shared" si="153"/>
        <v>0</v>
      </c>
    </row>
    <row r="778" spans="2:10" s="12" customFormat="1" x14ac:dyDescent="0.25">
      <c r="B778" s="15" t="s">
        <v>15</v>
      </c>
      <c r="C778" s="13" t="s">
        <v>35</v>
      </c>
      <c r="D778" s="16"/>
      <c r="E778" s="16"/>
      <c r="F778" s="16"/>
      <c r="G778" s="16"/>
      <c r="H778" s="16"/>
      <c r="I778" s="16"/>
      <c r="J778" s="16"/>
    </row>
    <row r="779" spans="2:10" s="12" customFormat="1" x14ac:dyDescent="0.25">
      <c r="B779" s="13" t="s">
        <v>16</v>
      </c>
      <c r="C779" s="13" t="s">
        <v>35</v>
      </c>
      <c r="D779" s="16"/>
      <c r="E779" s="16"/>
      <c r="F779" s="16"/>
      <c r="G779" s="16"/>
      <c r="H779" s="16"/>
      <c r="I779" s="16"/>
      <c r="J779" s="16"/>
    </row>
    <row r="780" spans="2:10" s="12" customFormat="1" x14ac:dyDescent="0.25">
      <c r="B780" s="13" t="s">
        <v>17</v>
      </c>
      <c r="C780" s="13" t="s">
        <v>35</v>
      </c>
      <c r="D780" s="16"/>
      <c r="E780" s="16"/>
      <c r="F780" s="16"/>
      <c r="G780" s="16"/>
      <c r="H780" s="16"/>
      <c r="I780" s="16"/>
      <c r="J780" s="16"/>
    </row>
    <row r="781" spans="2:10" s="12" customFormat="1" x14ac:dyDescent="0.25">
      <c r="B781" s="13" t="s">
        <v>18</v>
      </c>
      <c r="C781" s="13" t="s">
        <v>35</v>
      </c>
      <c r="D781" s="16"/>
      <c r="E781" s="16"/>
      <c r="F781" s="16"/>
      <c r="G781" s="16"/>
      <c r="H781" s="16"/>
      <c r="I781" s="16"/>
      <c r="J781" s="16"/>
    </row>
    <row r="782" spans="2:10" s="12" customFormat="1" x14ac:dyDescent="0.25">
      <c r="B782" s="15" t="s">
        <v>21</v>
      </c>
      <c r="C782" s="13" t="s">
        <v>35</v>
      </c>
      <c r="D782" s="16">
        <f t="shared" ref="D782:J782" si="154">SUM(D779:D781)</f>
        <v>0</v>
      </c>
      <c r="E782" s="16">
        <f t="shared" si="154"/>
        <v>0</v>
      </c>
      <c r="F782" s="16">
        <f t="shared" si="154"/>
        <v>0</v>
      </c>
      <c r="G782" s="16">
        <f t="shared" si="154"/>
        <v>0</v>
      </c>
      <c r="H782" s="16">
        <f t="shared" si="154"/>
        <v>0</v>
      </c>
      <c r="I782" s="16">
        <f t="shared" si="154"/>
        <v>0</v>
      </c>
      <c r="J782" s="16">
        <f t="shared" si="154"/>
        <v>0</v>
      </c>
    </row>
    <row r="783" spans="2:10" s="12" customFormat="1" x14ac:dyDescent="0.25">
      <c r="B783" s="15" t="s">
        <v>22</v>
      </c>
      <c r="C783" s="13" t="s">
        <v>35</v>
      </c>
      <c r="D783" s="16"/>
      <c r="E783" s="16"/>
      <c r="F783" s="16"/>
      <c r="G783" s="16"/>
      <c r="H783" s="16"/>
      <c r="I783" s="16"/>
      <c r="J783" s="16"/>
    </row>
    <row r="784" spans="2:10" s="12" customFormat="1" x14ac:dyDescent="0.25">
      <c r="B784" s="13" t="s">
        <v>24</v>
      </c>
      <c r="C784" s="13" t="s">
        <v>35</v>
      </c>
      <c r="D784" s="14">
        <v>72159.399999999994</v>
      </c>
      <c r="E784" s="14">
        <v>100006.5</v>
      </c>
      <c r="F784" s="14">
        <v>4558.2</v>
      </c>
      <c r="G784" s="14">
        <v>14231.2</v>
      </c>
      <c r="H784" s="49">
        <v>0</v>
      </c>
      <c r="I784" s="49">
        <v>0</v>
      </c>
      <c r="J784" s="49">
        <v>0</v>
      </c>
    </row>
    <row r="785" spans="2:10" s="12" customFormat="1" x14ac:dyDescent="0.25">
      <c r="B785" s="15" t="s">
        <v>27</v>
      </c>
      <c r="C785" s="13" t="s">
        <v>35</v>
      </c>
      <c r="D785" s="16">
        <f t="shared" ref="D785:I785" si="155">SUM(D784)</f>
        <v>72159.399999999994</v>
      </c>
      <c r="E785" s="16">
        <f t="shared" si="155"/>
        <v>100006.5</v>
      </c>
      <c r="F785" s="16">
        <f t="shared" si="155"/>
        <v>4558.2</v>
      </c>
      <c r="G785" s="16">
        <f t="shared" si="155"/>
        <v>14231.2</v>
      </c>
      <c r="H785" s="16">
        <f t="shared" si="155"/>
        <v>0</v>
      </c>
      <c r="I785" s="16">
        <f t="shared" si="155"/>
        <v>0</v>
      </c>
      <c r="J785" s="16">
        <f t="shared" ref="J785" si="156">SUM(J784)</f>
        <v>0</v>
      </c>
    </row>
    <row r="786" spans="2:10" s="12" customFormat="1" x14ac:dyDescent="0.25">
      <c r="B786" s="15" t="s">
        <v>28</v>
      </c>
      <c r="C786" s="13" t="s">
        <v>35</v>
      </c>
      <c r="D786" s="16">
        <f t="shared" ref="D786:J786" si="157">D777+D782+D785</f>
        <v>72159.399999999994</v>
      </c>
      <c r="E786" s="16">
        <f t="shared" si="157"/>
        <v>100006.5</v>
      </c>
      <c r="F786" s="16">
        <f t="shared" si="157"/>
        <v>4558.2</v>
      </c>
      <c r="G786" s="16">
        <f t="shared" si="157"/>
        <v>14231.2</v>
      </c>
      <c r="H786" s="16">
        <f t="shared" si="157"/>
        <v>0</v>
      </c>
      <c r="I786" s="16">
        <f t="shared" si="157"/>
        <v>0</v>
      </c>
      <c r="J786" s="16">
        <f t="shared" si="157"/>
        <v>0</v>
      </c>
    </row>
    <row r="787" spans="2:10" s="12" customFormat="1" x14ac:dyDescent="0.25">
      <c r="B787" s="15"/>
      <c r="C787" s="13"/>
      <c r="D787" s="16"/>
      <c r="E787" s="16"/>
      <c r="F787" s="16"/>
      <c r="G787" s="16"/>
      <c r="H787" s="16"/>
      <c r="I787" s="16"/>
      <c r="J787" s="16"/>
    </row>
    <row r="788" spans="2:10" s="12" customFormat="1" x14ac:dyDescent="0.25">
      <c r="B788" s="15" t="s">
        <v>78</v>
      </c>
      <c r="C788" s="13"/>
      <c r="D788" s="58">
        <f t="shared" ref="D788:J788" si="158">-(D425-D771+D786)</f>
        <v>4809.8999999998196</v>
      </c>
      <c r="E788" s="58">
        <f t="shared" si="158"/>
        <v>2599.3299999991432</v>
      </c>
      <c r="F788" s="58">
        <f t="shared" si="158"/>
        <v>2151.2300000006335</v>
      </c>
      <c r="G788" s="58">
        <f t="shared" si="158"/>
        <v>7353.2400000004091</v>
      </c>
      <c r="H788" s="58">
        <f t="shared" si="158"/>
        <v>0</v>
      </c>
      <c r="I788" s="58">
        <f t="shared" si="158"/>
        <v>-1.7000000001862645</v>
      </c>
      <c r="J788" s="58">
        <f t="shared" si="158"/>
        <v>0</v>
      </c>
    </row>
    <row r="789" spans="2:10" s="12" customFormat="1" x14ac:dyDescent="0.25">
      <c r="B789" s="15"/>
      <c r="C789" s="13"/>
      <c r="D789" s="16"/>
      <c r="E789" s="16"/>
      <c r="F789" s="16"/>
      <c r="G789" s="16"/>
      <c r="H789" s="16"/>
      <c r="I789" s="16"/>
      <c r="J789" s="16"/>
    </row>
    <row r="790" spans="2:10" s="12" customFormat="1" x14ac:dyDescent="0.25">
      <c r="B790" s="15" t="s">
        <v>79</v>
      </c>
      <c r="C790" s="13"/>
      <c r="D790" s="16"/>
      <c r="E790" s="16"/>
      <c r="F790" s="16"/>
      <c r="G790" s="16"/>
      <c r="H790" s="16"/>
      <c r="I790" s="16"/>
      <c r="J790" s="16"/>
    </row>
    <row r="791" spans="2:10" s="12" customFormat="1" x14ac:dyDescent="0.25">
      <c r="B791" s="15" t="s">
        <v>7</v>
      </c>
      <c r="C791" s="15"/>
      <c r="D791" s="16"/>
      <c r="E791" s="16"/>
      <c r="F791" s="16"/>
      <c r="G791" s="16"/>
      <c r="H791" s="16"/>
      <c r="I791" s="16"/>
      <c r="J791" s="16"/>
    </row>
    <row r="792" spans="2:10" s="12" customFormat="1" x14ac:dyDescent="0.25">
      <c r="B792" s="13" t="s">
        <v>8</v>
      </c>
      <c r="C792" s="13" t="s">
        <v>35</v>
      </c>
      <c r="D792" s="14">
        <v>878050</v>
      </c>
      <c r="E792" s="14">
        <v>606050</v>
      </c>
      <c r="F792" s="14">
        <v>864700</v>
      </c>
      <c r="G792" s="14">
        <v>473950</v>
      </c>
      <c r="H792" s="14">
        <v>348100</v>
      </c>
      <c r="I792" s="14">
        <v>771700</v>
      </c>
      <c r="J792" s="14">
        <v>1706900</v>
      </c>
    </row>
    <row r="793" spans="2:10" s="12" customFormat="1" x14ac:dyDescent="0.25">
      <c r="B793" s="51" t="s">
        <v>67</v>
      </c>
      <c r="C793" s="13" t="s">
        <v>35</v>
      </c>
      <c r="D793" s="14">
        <v>1227732.6000000001</v>
      </c>
      <c r="E793" s="14">
        <v>1319760</v>
      </c>
      <c r="F793" s="14">
        <v>840720</v>
      </c>
      <c r="G793" s="14">
        <v>1080960</v>
      </c>
      <c r="H793" s="14">
        <v>908480</v>
      </c>
      <c r="I793" s="14">
        <v>535440</v>
      </c>
      <c r="J793" s="14">
        <v>474000</v>
      </c>
    </row>
    <row r="794" spans="2:10" s="12" customFormat="1" x14ac:dyDescent="0.25">
      <c r="B794" s="15" t="s">
        <v>14</v>
      </c>
      <c r="C794" s="13" t="s">
        <v>35</v>
      </c>
      <c r="D794" s="16">
        <f t="shared" ref="D794:I794" si="159">SUM(D792:D793)</f>
        <v>2105782.6</v>
      </c>
      <c r="E794" s="16">
        <f t="shared" si="159"/>
        <v>1925810</v>
      </c>
      <c r="F794" s="16">
        <f t="shared" si="159"/>
        <v>1705420</v>
      </c>
      <c r="G794" s="16">
        <f t="shared" si="159"/>
        <v>1554910</v>
      </c>
      <c r="H794" s="16">
        <f t="shared" si="159"/>
        <v>1256580</v>
      </c>
      <c r="I794" s="16">
        <f t="shared" si="159"/>
        <v>1307140</v>
      </c>
      <c r="J794" s="16">
        <f t="shared" ref="J794" si="160">SUM(J792:J793)</f>
        <v>2180900</v>
      </c>
    </row>
    <row r="795" spans="2:10" s="12" customFormat="1" x14ac:dyDescent="0.25">
      <c r="B795" s="15" t="s">
        <v>15</v>
      </c>
      <c r="C795" s="13" t="s">
        <v>35</v>
      </c>
      <c r="D795" s="25"/>
      <c r="E795" s="25"/>
      <c r="F795" s="25"/>
      <c r="G795" s="25"/>
      <c r="H795" s="25"/>
      <c r="I795" s="25"/>
      <c r="J795" s="25"/>
    </row>
    <row r="796" spans="2:10" s="12" customFormat="1" x14ac:dyDescent="0.25">
      <c r="B796" s="13" t="s">
        <v>16</v>
      </c>
      <c r="C796" s="13" t="s">
        <v>35</v>
      </c>
      <c r="D796" s="14">
        <v>651020</v>
      </c>
      <c r="E796" s="14">
        <v>634100</v>
      </c>
      <c r="F796" s="14">
        <v>708580</v>
      </c>
      <c r="G796" s="14">
        <v>865380</v>
      </c>
      <c r="H796" s="14">
        <v>314800</v>
      </c>
      <c r="I796" s="14">
        <v>829720</v>
      </c>
      <c r="J796" s="14">
        <v>80300</v>
      </c>
    </row>
    <row r="797" spans="2:10" s="12" customFormat="1" x14ac:dyDescent="0.25">
      <c r="B797" s="13" t="s">
        <v>17</v>
      </c>
      <c r="C797" s="13" t="s">
        <v>35</v>
      </c>
      <c r="D797" s="14">
        <v>473800</v>
      </c>
      <c r="E797" s="14">
        <v>475140</v>
      </c>
      <c r="F797" s="14">
        <v>510220</v>
      </c>
      <c r="G797" s="14">
        <v>600020</v>
      </c>
      <c r="H797" s="14">
        <v>211740</v>
      </c>
      <c r="I797" s="14">
        <v>118040</v>
      </c>
      <c r="J797" s="14">
        <v>39000</v>
      </c>
    </row>
    <row r="798" spans="2:10" s="12" customFormat="1" x14ac:dyDescent="0.25">
      <c r="B798" s="13" t="s">
        <v>18</v>
      </c>
      <c r="C798" s="13" t="s">
        <v>35</v>
      </c>
      <c r="D798" s="14">
        <v>1160600</v>
      </c>
      <c r="E798" s="14">
        <v>765120</v>
      </c>
      <c r="F798" s="14">
        <v>1426930.4</v>
      </c>
      <c r="G798" s="14">
        <v>1297200</v>
      </c>
      <c r="H798" s="14">
        <v>689160</v>
      </c>
      <c r="I798" s="14">
        <v>328960</v>
      </c>
      <c r="J798" s="14">
        <v>461880</v>
      </c>
    </row>
    <row r="799" spans="2:10" s="12" customFormat="1" x14ac:dyDescent="0.25">
      <c r="B799" s="15" t="s">
        <v>21</v>
      </c>
      <c r="C799" s="13" t="s">
        <v>35</v>
      </c>
      <c r="D799" s="16">
        <f t="shared" ref="D799:J799" si="161">SUM(D796:D798)</f>
        <v>2285420</v>
      </c>
      <c r="E799" s="16">
        <f t="shared" si="161"/>
        <v>1874360</v>
      </c>
      <c r="F799" s="16">
        <f t="shared" si="161"/>
        <v>2645730.4</v>
      </c>
      <c r="G799" s="16">
        <f t="shared" si="161"/>
        <v>2762600</v>
      </c>
      <c r="H799" s="16">
        <f t="shared" si="161"/>
        <v>1215700</v>
      </c>
      <c r="I799" s="16">
        <f t="shared" si="161"/>
        <v>1276720</v>
      </c>
      <c r="J799" s="16">
        <f t="shared" si="161"/>
        <v>581180</v>
      </c>
    </row>
    <row r="800" spans="2:10" s="12" customFormat="1" x14ac:dyDescent="0.25">
      <c r="B800" s="15" t="s">
        <v>22</v>
      </c>
      <c r="C800" s="13" t="s">
        <v>35</v>
      </c>
      <c r="D800" s="25"/>
      <c r="E800" s="25"/>
      <c r="F800" s="25"/>
      <c r="G800" s="25"/>
      <c r="H800" s="25"/>
      <c r="I800" s="25"/>
      <c r="J800" s="25"/>
    </row>
    <row r="801" spans="2:10" s="12" customFormat="1" x14ac:dyDescent="0.25">
      <c r="B801" s="13" t="s">
        <v>24</v>
      </c>
      <c r="C801" s="13" t="s">
        <v>35</v>
      </c>
      <c r="D801" s="14">
        <f>793775.11+82974.89</f>
        <v>876750</v>
      </c>
      <c r="E801" s="14">
        <f>776114.4+99385.6</f>
        <v>875500</v>
      </c>
      <c r="F801" s="14">
        <f>533347.6+5652.4</f>
        <v>539000</v>
      </c>
      <c r="G801" s="14">
        <f>460071.4+10650</f>
        <v>470721.4</v>
      </c>
      <c r="H801" s="14">
        <v>3581.2</v>
      </c>
      <c r="I801" s="14">
        <v>199168.8</v>
      </c>
      <c r="J801" s="14">
        <v>0</v>
      </c>
    </row>
    <row r="802" spans="2:10" s="12" customFormat="1" x14ac:dyDescent="0.25">
      <c r="B802" s="15" t="s">
        <v>27</v>
      </c>
      <c r="C802" s="13" t="s">
        <v>35</v>
      </c>
      <c r="D802" s="16">
        <f t="shared" ref="D802:I802" si="162">SUM(D801)</f>
        <v>876750</v>
      </c>
      <c r="E802" s="16">
        <f t="shared" si="162"/>
        <v>875500</v>
      </c>
      <c r="F802" s="16">
        <f t="shared" si="162"/>
        <v>539000</v>
      </c>
      <c r="G802" s="16">
        <f t="shared" si="162"/>
        <v>470721.4</v>
      </c>
      <c r="H802" s="16">
        <f t="shared" si="162"/>
        <v>3581.2</v>
      </c>
      <c r="I802" s="16">
        <f t="shared" si="162"/>
        <v>199168.8</v>
      </c>
      <c r="J802" s="16">
        <f t="shared" ref="J802" si="163">SUM(J801)</f>
        <v>0</v>
      </c>
    </row>
    <row r="803" spans="2:10" s="12" customFormat="1" x14ac:dyDescent="0.25">
      <c r="B803" s="15" t="s">
        <v>28</v>
      </c>
      <c r="C803" s="13" t="s">
        <v>35</v>
      </c>
      <c r="D803" s="16">
        <f t="shared" ref="D803:J803" si="164">D794+D799+D802</f>
        <v>5267952.5999999996</v>
      </c>
      <c r="E803" s="16">
        <f t="shared" si="164"/>
        <v>4675670</v>
      </c>
      <c r="F803" s="16">
        <f t="shared" si="164"/>
        <v>4890150.4000000004</v>
      </c>
      <c r="G803" s="16">
        <f t="shared" si="164"/>
        <v>4788231.4000000004</v>
      </c>
      <c r="H803" s="16">
        <f t="shared" si="164"/>
        <v>2475861.2000000002</v>
      </c>
      <c r="I803" s="16">
        <f t="shared" si="164"/>
        <v>2783028.8</v>
      </c>
      <c r="J803" s="16">
        <f t="shared" si="164"/>
        <v>2762080</v>
      </c>
    </row>
    <row r="804" spans="2:10" s="12" customFormat="1" x14ac:dyDescent="0.25">
      <c r="B804" s="15"/>
      <c r="C804" s="13"/>
      <c r="D804" s="16"/>
      <c r="E804" s="16"/>
      <c r="F804" s="16"/>
      <c r="G804" s="16"/>
      <c r="H804" s="16"/>
      <c r="I804" s="16"/>
      <c r="J804" s="16"/>
    </row>
    <row r="805" spans="2:10" s="12" customFormat="1" x14ac:dyDescent="0.25">
      <c r="B805" s="15" t="s">
        <v>80</v>
      </c>
      <c r="C805" s="13"/>
      <c r="D805" s="16"/>
      <c r="E805" s="16"/>
      <c r="F805" s="16"/>
      <c r="G805" s="16"/>
      <c r="H805" s="16"/>
      <c r="I805" s="16"/>
      <c r="J805" s="16"/>
    </row>
    <row r="806" spans="2:10" s="12" customFormat="1" x14ac:dyDescent="0.25">
      <c r="B806" s="15" t="s">
        <v>7</v>
      </c>
      <c r="C806" s="15"/>
      <c r="D806" s="16"/>
      <c r="E806" s="16"/>
      <c r="F806" s="16"/>
      <c r="G806" s="16"/>
      <c r="H806" s="16"/>
      <c r="I806" s="16"/>
      <c r="J806" s="16"/>
    </row>
    <row r="807" spans="2:10" s="12" customFormat="1" x14ac:dyDescent="0.25">
      <c r="B807" s="13" t="s">
        <v>8</v>
      </c>
      <c r="C807" s="13" t="s">
        <v>35</v>
      </c>
      <c r="D807" s="14">
        <v>-1655.38</v>
      </c>
      <c r="E807" s="14">
        <v>-2018.77</v>
      </c>
      <c r="F807" s="14">
        <v>-4349.4399999999996</v>
      </c>
      <c r="G807" s="14">
        <v>-2648.38</v>
      </c>
      <c r="H807" s="14">
        <v>-2243.5800000000004</v>
      </c>
      <c r="I807" s="14">
        <v>-2768.07</v>
      </c>
      <c r="J807" s="14">
        <v>-5528.81</v>
      </c>
    </row>
    <row r="808" spans="2:10" s="12" customFormat="1" x14ac:dyDescent="0.25">
      <c r="B808" s="51" t="s">
        <v>67</v>
      </c>
      <c r="C808" s="13" t="s">
        <v>35</v>
      </c>
      <c r="D808" s="14">
        <v>-3801.62</v>
      </c>
      <c r="E808" s="14">
        <v>-2589.1899999999996</v>
      </c>
      <c r="F808" s="14">
        <v>-1705.66</v>
      </c>
      <c r="G808" s="14">
        <v>-2232.91</v>
      </c>
      <c r="H808" s="14">
        <v>-1820.13</v>
      </c>
      <c r="I808" s="14">
        <v>-1637.1</v>
      </c>
      <c r="J808" s="14">
        <v>-2176.6999999999998</v>
      </c>
    </row>
    <row r="809" spans="2:10" s="12" customFormat="1" x14ac:dyDescent="0.25">
      <c r="B809" s="15" t="s">
        <v>14</v>
      </c>
      <c r="C809" s="13" t="s">
        <v>35</v>
      </c>
      <c r="D809" s="16">
        <f t="shared" ref="D809:J809" si="165">SUM(D807:D808)</f>
        <v>-5457</v>
      </c>
      <c r="E809" s="16">
        <f t="shared" si="165"/>
        <v>-4607.9599999999991</v>
      </c>
      <c r="F809" s="16">
        <f t="shared" si="165"/>
        <v>-6055.0999999999995</v>
      </c>
      <c r="G809" s="16">
        <f t="shared" si="165"/>
        <v>-4881.29</v>
      </c>
      <c r="H809" s="16">
        <f t="shared" si="165"/>
        <v>-4063.7100000000005</v>
      </c>
      <c r="I809" s="16">
        <f t="shared" si="165"/>
        <v>-4405.17</v>
      </c>
      <c r="J809" s="16">
        <f t="shared" si="165"/>
        <v>-7705.51</v>
      </c>
    </row>
    <row r="810" spans="2:10" s="12" customFormat="1" x14ac:dyDescent="0.25">
      <c r="B810" s="15" t="s">
        <v>15</v>
      </c>
      <c r="C810" s="13" t="s">
        <v>35</v>
      </c>
      <c r="D810" s="25"/>
      <c r="E810" s="25"/>
      <c r="F810" s="25"/>
      <c r="G810" s="25"/>
      <c r="H810" s="25"/>
      <c r="I810" s="25"/>
      <c r="J810" s="25"/>
    </row>
    <row r="811" spans="2:10" s="12" customFormat="1" x14ac:dyDescent="0.25">
      <c r="B811" s="13" t="s">
        <v>16</v>
      </c>
      <c r="C811" s="13" t="s">
        <v>35</v>
      </c>
      <c r="D811" s="14">
        <v>-3238</v>
      </c>
      <c r="E811" s="14">
        <v>-4712.7</v>
      </c>
      <c r="F811" s="14">
        <v>-8613.9</v>
      </c>
      <c r="G811" s="14">
        <v>-9732.6</v>
      </c>
      <c r="H811" s="14">
        <v>-3399.6000000000004</v>
      </c>
      <c r="I811" s="14">
        <v>-1047.8</v>
      </c>
      <c r="J811" s="14">
        <v>-1175.7</v>
      </c>
    </row>
    <row r="812" spans="2:10" s="12" customFormat="1" x14ac:dyDescent="0.25">
      <c r="B812" s="13" t="s">
        <v>17</v>
      </c>
      <c r="C812" s="13" t="s">
        <v>35</v>
      </c>
      <c r="D812" s="14">
        <v>-1456.1</v>
      </c>
      <c r="E812" s="14">
        <v>-1653.6</v>
      </c>
      <c r="F812" s="14">
        <v>-1529.3</v>
      </c>
      <c r="G812" s="14">
        <v>-1416.2</v>
      </c>
      <c r="H812" s="14">
        <v>-462.89999999999992</v>
      </c>
      <c r="I812" s="14">
        <v>-452.2</v>
      </c>
      <c r="J812" s="14">
        <v>-130.1</v>
      </c>
    </row>
    <row r="813" spans="2:10" s="12" customFormat="1" x14ac:dyDescent="0.25">
      <c r="B813" s="13" t="s">
        <v>18</v>
      </c>
      <c r="C813" s="13" t="s">
        <v>35</v>
      </c>
      <c r="D813" s="14">
        <v>-5975.94</v>
      </c>
      <c r="E813" s="14">
        <v>-4705.8500000000004</v>
      </c>
      <c r="F813" s="14">
        <v>-9150.75</v>
      </c>
      <c r="G813" s="14">
        <v>-9338.77</v>
      </c>
      <c r="H813" s="14">
        <v>-4405.3700000000008</v>
      </c>
      <c r="I813" s="14">
        <v>-4566.2300000000005</v>
      </c>
      <c r="J813" s="14">
        <v>-6815</v>
      </c>
    </row>
    <row r="814" spans="2:10" s="12" customFormat="1" x14ac:dyDescent="0.25">
      <c r="B814" s="15" t="s">
        <v>21</v>
      </c>
      <c r="C814" s="13" t="s">
        <v>35</v>
      </c>
      <c r="D814" s="16">
        <f t="shared" ref="D814:J814" si="166">SUM(D811:D813)</f>
        <v>-10670.04</v>
      </c>
      <c r="E814" s="16">
        <f t="shared" si="166"/>
        <v>-11072.15</v>
      </c>
      <c r="F814" s="16">
        <f t="shared" si="166"/>
        <v>-19293.949999999997</v>
      </c>
      <c r="G814" s="16">
        <f t="shared" si="166"/>
        <v>-20487.57</v>
      </c>
      <c r="H814" s="16">
        <f t="shared" si="166"/>
        <v>-8267.8700000000008</v>
      </c>
      <c r="I814" s="16">
        <f t="shared" si="166"/>
        <v>-6066.2300000000005</v>
      </c>
      <c r="J814" s="16">
        <f t="shared" si="166"/>
        <v>-8120.8</v>
      </c>
    </row>
    <row r="815" spans="2:10" s="12" customFormat="1" x14ac:dyDescent="0.25">
      <c r="B815" s="15" t="s">
        <v>22</v>
      </c>
      <c r="C815" s="13" t="s">
        <v>35</v>
      </c>
      <c r="D815" s="25"/>
      <c r="E815" s="25"/>
      <c r="F815" s="25"/>
      <c r="G815" s="25"/>
      <c r="H815" s="25"/>
      <c r="I815" s="25"/>
      <c r="J815" s="25"/>
    </row>
    <row r="816" spans="2:10" s="12" customFormat="1" x14ac:dyDescent="0.25">
      <c r="B816" s="13" t="s">
        <v>24</v>
      </c>
      <c r="C816" s="13" t="s">
        <v>35</v>
      </c>
      <c r="D816" s="14">
        <f>-5871.62-666.81</f>
        <v>-6538.43</v>
      </c>
      <c r="E816" s="14">
        <v>-8168.8</v>
      </c>
      <c r="F816" s="14">
        <v>-5187.2700000000004</v>
      </c>
      <c r="G816" s="14">
        <v>-6151.39</v>
      </c>
      <c r="H816" s="14">
        <v>-451.40000000000003</v>
      </c>
      <c r="I816" s="14">
        <v>-1761.04</v>
      </c>
      <c r="J816" s="14">
        <v>0</v>
      </c>
    </row>
    <row r="817" spans="2:10" s="12" customFormat="1" x14ac:dyDescent="0.25">
      <c r="B817" s="15" t="s">
        <v>27</v>
      </c>
      <c r="C817" s="13" t="s">
        <v>35</v>
      </c>
      <c r="D817" s="16">
        <f t="shared" ref="D817:I817" si="167">SUM(D816)</f>
        <v>-6538.43</v>
      </c>
      <c r="E817" s="16">
        <f t="shared" si="167"/>
        <v>-8168.8</v>
      </c>
      <c r="F817" s="16">
        <f t="shared" si="167"/>
        <v>-5187.2700000000004</v>
      </c>
      <c r="G817" s="16">
        <f t="shared" si="167"/>
        <v>-6151.39</v>
      </c>
      <c r="H817" s="16">
        <f t="shared" si="167"/>
        <v>-451.40000000000003</v>
      </c>
      <c r="I817" s="16">
        <f t="shared" si="167"/>
        <v>-1761.04</v>
      </c>
      <c r="J817" s="16">
        <f t="shared" ref="J817" si="168">SUM(J816)</f>
        <v>0</v>
      </c>
    </row>
    <row r="818" spans="2:10" s="12" customFormat="1" x14ac:dyDescent="0.25">
      <c r="B818" s="15" t="s">
        <v>28</v>
      </c>
      <c r="C818" s="13" t="s">
        <v>35</v>
      </c>
      <c r="D818" s="16">
        <f t="shared" ref="D818:J818" si="169">D809+D814+D817</f>
        <v>-22665.47</v>
      </c>
      <c r="E818" s="16">
        <f t="shared" si="169"/>
        <v>-23848.91</v>
      </c>
      <c r="F818" s="16">
        <f t="shared" si="169"/>
        <v>-30536.319999999996</v>
      </c>
      <c r="G818" s="16">
        <f t="shared" si="169"/>
        <v>-31520.25</v>
      </c>
      <c r="H818" s="16">
        <f t="shared" si="169"/>
        <v>-12782.980000000001</v>
      </c>
      <c r="I818" s="16">
        <f t="shared" si="169"/>
        <v>-12232.440000000002</v>
      </c>
      <c r="J818" s="16">
        <f t="shared" si="169"/>
        <v>-15826.310000000001</v>
      </c>
    </row>
    <row r="819" spans="2:10" s="12" customFormat="1" x14ac:dyDescent="0.25">
      <c r="B819" s="15"/>
      <c r="C819" s="13"/>
      <c r="D819" s="16"/>
      <c r="E819" s="16"/>
      <c r="F819" s="16"/>
      <c r="G819" s="16"/>
      <c r="H819" s="16"/>
      <c r="I819" s="16"/>
      <c r="J819" s="16"/>
    </row>
    <row r="820" spans="2:10" s="12" customFormat="1" x14ac:dyDescent="0.25">
      <c r="B820" s="15" t="s">
        <v>81</v>
      </c>
      <c r="C820" s="13"/>
      <c r="D820" s="16"/>
      <c r="E820" s="16"/>
      <c r="F820" s="16"/>
      <c r="G820" s="16"/>
      <c r="H820" s="16"/>
      <c r="I820" s="16"/>
      <c r="J820" s="16"/>
    </row>
    <row r="821" spans="2:10" s="12" customFormat="1" x14ac:dyDescent="0.25">
      <c r="B821" s="15" t="s">
        <v>7</v>
      </c>
      <c r="C821" s="15"/>
      <c r="D821" s="16"/>
      <c r="E821" s="16"/>
      <c r="F821" s="16"/>
      <c r="G821" s="16"/>
      <c r="H821" s="16"/>
      <c r="I821" s="16"/>
      <c r="J821" s="16"/>
    </row>
    <row r="822" spans="2:10" s="12" customFormat="1" x14ac:dyDescent="0.25">
      <c r="B822" s="13" t="s">
        <v>8</v>
      </c>
      <c r="C822" s="13" t="s">
        <v>35</v>
      </c>
      <c r="D822" s="25">
        <f t="shared" ref="D822:J823" si="170">D745+D760-D792+D807</f>
        <v>39499.059999999947</v>
      </c>
      <c r="E822" s="25">
        <f t="shared" si="170"/>
        <v>17450.509999999911</v>
      </c>
      <c r="F822" s="25">
        <f t="shared" si="170"/>
        <v>169401.06999999989</v>
      </c>
      <c r="G822" s="25">
        <f t="shared" si="170"/>
        <v>54328.129999999896</v>
      </c>
      <c r="H822" s="25">
        <f t="shared" si="170"/>
        <v>155133.14999999988</v>
      </c>
      <c r="I822" s="25">
        <f t="shared" si="170"/>
        <v>120371.37999999983</v>
      </c>
      <c r="J822" s="25">
        <f t="shared" si="170"/>
        <v>26170.57000000012</v>
      </c>
    </row>
    <row r="823" spans="2:10" s="12" customFormat="1" x14ac:dyDescent="0.25">
      <c r="B823" s="51" t="s">
        <v>67</v>
      </c>
      <c r="C823" s="13" t="s">
        <v>35</v>
      </c>
      <c r="D823" s="25">
        <f t="shared" si="170"/>
        <v>58174.089999999727</v>
      </c>
      <c r="E823" s="25">
        <f t="shared" si="170"/>
        <v>112229.5999999998</v>
      </c>
      <c r="F823" s="25">
        <f t="shared" si="170"/>
        <v>100285.7399999999</v>
      </c>
      <c r="G823" s="25">
        <f t="shared" si="170"/>
        <v>64351.829999999754</v>
      </c>
      <c r="H823" s="25">
        <f t="shared" si="170"/>
        <v>73584.399999999674</v>
      </c>
      <c r="I823" s="25">
        <f t="shared" si="170"/>
        <v>-3.7243808037601411E-10</v>
      </c>
      <c r="J823" s="25">
        <f t="shared" si="170"/>
        <v>-4.638422979041934E-11</v>
      </c>
    </row>
    <row r="824" spans="2:10" s="12" customFormat="1" x14ac:dyDescent="0.25">
      <c r="B824" s="15" t="s">
        <v>14</v>
      </c>
      <c r="C824" s="13" t="s">
        <v>35</v>
      </c>
      <c r="D824" s="16">
        <f t="shared" ref="D824:I824" si="171">SUM(D822:D823)</f>
        <v>97673.149999999674</v>
      </c>
      <c r="E824" s="16">
        <f t="shared" si="171"/>
        <v>129680.10999999971</v>
      </c>
      <c r="F824" s="16">
        <f t="shared" si="171"/>
        <v>269686.80999999982</v>
      </c>
      <c r="G824" s="16">
        <f t="shared" si="171"/>
        <v>118679.95999999964</v>
      </c>
      <c r="H824" s="16">
        <f t="shared" si="171"/>
        <v>228717.54999999955</v>
      </c>
      <c r="I824" s="16">
        <f t="shared" si="171"/>
        <v>120371.37999999945</v>
      </c>
      <c r="J824" s="16">
        <f t="shared" ref="J824" si="172">SUM(J822:J823)</f>
        <v>26170.570000000072</v>
      </c>
    </row>
    <row r="825" spans="2:10" s="12" customFormat="1" x14ac:dyDescent="0.25">
      <c r="B825" s="15" t="s">
        <v>15</v>
      </c>
      <c r="C825" s="13" t="s">
        <v>35</v>
      </c>
      <c r="D825" s="25"/>
      <c r="E825" s="25"/>
      <c r="F825" s="25"/>
      <c r="G825" s="25"/>
      <c r="H825" s="25"/>
      <c r="I825" s="25"/>
      <c r="J825" s="25"/>
    </row>
    <row r="826" spans="2:10" s="12" customFormat="1" x14ac:dyDescent="0.25">
      <c r="B826" s="13" t="s">
        <v>16</v>
      </c>
      <c r="C826" s="13" t="s">
        <v>35</v>
      </c>
      <c r="D826" s="25">
        <f t="shared" ref="D826:J828" si="173">D749+D764-D796+D811</f>
        <v>31662.300000000047</v>
      </c>
      <c r="E826" s="25">
        <f t="shared" si="173"/>
        <v>24799.600000000046</v>
      </c>
      <c r="F826" s="25">
        <f t="shared" si="173"/>
        <v>30355.700000000092</v>
      </c>
      <c r="G826" s="25">
        <f t="shared" si="173"/>
        <v>25743.100000000071</v>
      </c>
      <c r="H826" s="25">
        <f t="shared" si="173"/>
        <v>62843.500000000095</v>
      </c>
      <c r="I826" s="25">
        <f t="shared" si="173"/>
        <v>17440.700000000117</v>
      </c>
      <c r="J826" s="25">
        <f t="shared" si="173"/>
        <v>1.134594640461728E-10</v>
      </c>
    </row>
    <row r="827" spans="2:10" s="12" customFormat="1" x14ac:dyDescent="0.25">
      <c r="B827" s="13" t="s">
        <v>17</v>
      </c>
      <c r="C827" s="13" t="s">
        <v>35</v>
      </c>
      <c r="D827" s="25">
        <f t="shared" si="173"/>
        <v>4724.3000000000229</v>
      </c>
      <c r="E827" s="25">
        <f t="shared" si="173"/>
        <v>14570.700000000046</v>
      </c>
      <c r="F827" s="25">
        <f t="shared" si="173"/>
        <v>10421.400000000071</v>
      </c>
      <c r="G827" s="25">
        <f t="shared" si="173"/>
        <v>24225.200000000023</v>
      </c>
      <c r="H827" s="25">
        <f t="shared" si="173"/>
        <v>27922.30000000001</v>
      </c>
      <c r="I827" s="25">
        <f t="shared" si="173"/>
        <v>39130.10000000002</v>
      </c>
      <c r="J827" s="25">
        <f t="shared" si="173"/>
        <v>2.0378365661599673E-11</v>
      </c>
    </row>
    <row r="828" spans="2:10" s="12" customFormat="1" x14ac:dyDescent="0.25">
      <c r="B828" s="13" t="s">
        <v>18</v>
      </c>
      <c r="C828" s="13" t="s">
        <v>35</v>
      </c>
      <c r="D828" s="25">
        <f t="shared" si="173"/>
        <v>51596.150000000081</v>
      </c>
      <c r="E828" s="25">
        <f t="shared" si="173"/>
        <v>59443.800000000141</v>
      </c>
      <c r="F828" s="25">
        <f t="shared" si="173"/>
        <v>63131.750000000233</v>
      </c>
      <c r="G828" s="25">
        <f t="shared" si="173"/>
        <v>100610.10000000034</v>
      </c>
      <c r="H828" s="25">
        <f t="shared" si="173"/>
        <v>143226.23000000033</v>
      </c>
      <c r="I828" s="25">
        <f t="shared" si="173"/>
        <v>3.3014657674357295E-10</v>
      </c>
      <c r="J828" s="25">
        <f t="shared" si="173"/>
        <v>5.2386894822120667E-10</v>
      </c>
    </row>
    <row r="829" spans="2:10" s="12" customFormat="1" x14ac:dyDescent="0.25">
      <c r="B829" s="15" t="s">
        <v>21</v>
      </c>
      <c r="C829" s="13" t="s">
        <v>35</v>
      </c>
      <c r="D829" s="16">
        <f t="shared" ref="D829:I829" si="174">SUM(D826:D828)</f>
        <v>87982.750000000146</v>
      </c>
      <c r="E829" s="16">
        <f t="shared" si="174"/>
        <v>98814.100000000239</v>
      </c>
      <c r="F829" s="16">
        <f t="shared" si="174"/>
        <v>103908.8500000004</v>
      </c>
      <c r="G829" s="16">
        <f t="shared" si="174"/>
        <v>150578.40000000043</v>
      </c>
      <c r="H829" s="16">
        <f t="shared" si="174"/>
        <v>233992.03000000044</v>
      </c>
      <c r="I829" s="16">
        <f t="shared" si="174"/>
        <v>56570.800000000461</v>
      </c>
      <c r="J829" s="16">
        <f t="shared" ref="J829" si="175">SUM(J826:J828)</f>
        <v>6.5770677792897914E-10</v>
      </c>
    </row>
    <row r="830" spans="2:10" s="12" customFormat="1" x14ac:dyDescent="0.25">
      <c r="B830" s="15" t="s">
        <v>22</v>
      </c>
      <c r="C830" s="13" t="s">
        <v>35</v>
      </c>
      <c r="D830" s="25"/>
      <c r="E830" s="25"/>
      <c r="F830" s="25"/>
      <c r="G830" s="25"/>
      <c r="H830" s="25"/>
      <c r="I830" s="25"/>
      <c r="J830" s="25"/>
    </row>
    <row r="831" spans="2:10" s="12" customFormat="1" x14ac:dyDescent="0.25">
      <c r="B831" s="13" t="s">
        <v>24</v>
      </c>
      <c r="C831" s="13" t="s">
        <v>35</v>
      </c>
      <c r="D831" s="25">
        <f t="shared" ref="D831:J831" si="176">D754+D769-D801+D816</f>
        <v>10019.700000000121</v>
      </c>
      <c r="E831" s="25">
        <f t="shared" si="176"/>
        <v>14970.830000000122</v>
      </c>
      <c r="F831" s="25">
        <f t="shared" si="176"/>
        <v>139224.93000000008</v>
      </c>
      <c r="G831" s="25">
        <f t="shared" si="176"/>
        <v>157962.44000000006</v>
      </c>
      <c r="H831" s="25">
        <f t="shared" si="176"/>
        <v>153929.84000000005</v>
      </c>
      <c r="I831" s="25">
        <f t="shared" si="176"/>
        <v>6.6393113229423761E-11</v>
      </c>
      <c r="J831" s="25">
        <f t="shared" si="176"/>
        <v>6.6393113229423761E-11</v>
      </c>
    </row>
    <row r="832" spans="2:10" s="12" customFormat="1" x14ac:dyDescent="0.25">
      <c r="B832" s="15" t="s">
        <v>27</v>
      </c>
      <c r="C832" s="13" t="s">
        <v>35</v>
      </c>
      <c r="D832" s="16">
        <f t="shared" ref="D832:I832" si="177">SUM(D831)</f>
        <v>10019.700000000121</v>
      </c>
      <c r="E832" s="16">
        <f t="shared" si="177"/>
        <v>14970.830000000122</v>
      </c>
      <c r="F832" s="16">
        <f t="shared" si="177"/>
        <v>139224.93000000008</v>
      </c>
      <c r="G832" s="16">
        <f t="shared" si="177"/>
        <v>157962.44000000006</v>
      </c>
      <c r="H832" s="16">
        <f t="shared" si="177"/>
        <v>153929.84000000005</v>
      </c>
      <c r="I832" s="16">
        <f t="shared" si="177"/>
        <v>6.6393113229423761E-11</v>
      </c>
      <c r="J832" s="16">
        <f t="shared" ref="J832" si="178">SUM(J831)</f>
        <v>6.6393113229423761E-11</v>
      </c>
    </row>
    <row r="833" spans="2:10" s="12" customFormat="1" x14ac:dyDescent="0.25">
      <c r="B833" s="15" t="s">
        <v>28</v>
      </c>
      <c r="C833" s="13" t="s">
        <v>35</v>
      </c>
      <c r="D833" s="16">
        <f t="shared" ref="D833:J833" si="179">D824+D829+D832</f>
        <v>195675.59999999995</v>
      </c>
      <c r="E833" s="16">
        <f t="shared" si="179"/>
        <v>243465.0400000001</v>
      </c>
      <c r="F833" s="16">
        <f t="shared" si="179"/>
        <v>512820.59000000032</v>
      </c>
      <c r="G833" s="16">
        <f t="shared" si="179"/>
        <v>427220.80000000016</v>
      </c>
      <c r="H833" s="16">
        <f t="shared" si="179"/>
        <v>616639.42000000004</v>
      </c>
      <c r="I833" s="16">
        <f t="shared" si="179"/>
        <v>176942.17999999996</v>
      </c>
      <c r="J833" s="16">
        <f t="shared" si="179"/>
        <v>26170.570000000796</v>
      </c>
    </row>
    <row r="834" spans="2:10" s="12" customFormat="1" x14ac:dyDescent="0.25">
      <c r="B834" s="15"/>
      <c r="C834" s="13"/>
      <c r="D834" s="16"/>
      <c r="E834" s="16"/>
      <c r="F834" s="16"/>
      <c r="G834" s="16"/>
      <c r="H834" s="16"/>
      <c r="I834" s="16"/>
      <c r="J834" s="16"/>
    </row>
    <row r="835" spans="2:10" s="12" customFormat="1" x14ac:dyDescent="0.25">
      <c r="B835" s="15" t="s">
        <v>82</v>
      </c>
      <c r="C835" s="13"/>
      <c r="D835" s="16"/>
      <c r="E835" s="16"/>
      <c r="F835" s="16"/>
      <c r="G835" s="16"/>
      <c r="H835" s="16"/>
      <c r="I835" s="16"/>
      <c r="J835" s="16"/>
    </row>
    <row r="836" spans="2:10" s="12" customFormat="1" x14ac:dyDescent="0.25">
      <c r="B836" s="15" t="s">
        <v>7</v>
      </c>
      <c r="C836" s="15"/>
      <c r="D836" s="16"/>
      <c r="E836" s="16"/>
      <c r="F836" s="16"/>
      <c r="G836" s="16"/>
      <c r="H836" s="16"/>
      <c r="I836" s="16"/>
      <c r="J836" s="16"/>
    </row>
    <row r="837" spans="2:10" s="12" customFormat="1" x14ac:dyDescent="0.25">
      <c r="B837" s="13" t="s">
        <v>8</v>
      </c>
      <c r="C837" s="13" t="s">
        <v>35</v>
      </c>
      <c r="D837" s="25"/>
      <c r="E837" s="25"/>
      <c r="F837" s="25"/>
      <c r="G837" s="25"/>
      <c r="H837" s="25"/>
      <c r="I837" s="25"/>
      <c r="J837" s="25"/>
    </row>
    <row r="838" spans="2:10" s="12" customFormat="1" x14ac:dyDescent="0.25">
      <c r="B838" s="51" t="s">
        <v>67</v>
      </c>
      <c r="C838" s="13" t="s">
        <v>35</v>
      </c>
      <c r="D838" s="25"/>
      <c r="E838" s="25"/>
      <c r="F838" s="25"/>
      <c r="G838" s="25"/>
      <c r="H838" s="25"/>
      <c r="I838" s="14">
        <v>565498.4</v>
      </c>
      <c r="J838" s="14">
        <v>1235508.6000000001</v>
      </c>
    </row>
    <row r="839" spans="2:10" s="12" customFormat="1" x14ac:dyDescent="0.25">
      <c r="B839" s="15" t="s">
        <v>14</v>
      </c>
      <c r="C839" s="13" t="s">
        <v>35</v>
      </c>
      <c r="D839" s="16">
        <f t="shared" ref="D839:J839" si="180">SUM(D837:D838)</f>
        <v>0</v>
      </c>
      <c r="E839" s="16">
        <f t="shared" si="180"/>
        <v>0</v>
      </c>
      <c r="F839" s="16">
        <f t="shared" si="180"/>
        <v>0</v>
      </c>
      <c r="G839" s="16">
        <f t="shared" si="180"/>
        <v>0</v>
      </c>
      <c r="H839" s="16">
        <f t="shared" si="180"/>
        <v>0</v>
      </c>
      <c r="I839" s="16">
        <f t="shared" si="180"/>
        <v>565498.4</v>
      </c>
      <c r="J839" s="16">
        <f t="shared" si="180"/>
        <v>1235508.6000000001</v>
      </c>
    </row>
    <row r="840" spans="2:10" s="12" customFormat="1" x14ac:dyDescent="0.25">
      <c r="B840" s="15" t="s">
        <v>15</v>
      </c>
      <c r="C840" s="13" t="s">
        <v>35</v>
      </c>
      <c r="D840" s="25"/>
      <c r="E840" s="25"/>
      <c r="F840" s="25"/>
      <c r="G840" s="25"/>
      <c r="H840" s="25"/>
      <c r="I840" s="25"/>
      <c r="J840" s="25"/>
    </row>
    <row r="841" spans="2:10" s="12" customFormat="1" x14ac:dyDescent="0.25">
      <c r="B841" s="13" t="s">
        <v>16</v>
      </c>
      <c r="C841" s="13" t="s">
        <v>35</v>
      </c>
      <c r="D841" s="25"/>
      <c r="E841" s="25"/>
      <c r="F841" s="25"/>
      <c r="G841" s="25"/>
      <c r="H841" s="25"/>
      <c r="I841" s="25"/>
      <c r="J841" s="25">
        <v>642300</v>
      </c>
    </row>
    <row r="842" spans="2:10" s="12" customFormat="1" x14ac:dyDescent="0.25">
      <c r="B842" s="13" t="s">
        <v>17</v>
      </c>
      <c r="C842" s="13" t="s">
        <v>35</v>
      </c>
      <c r="D842" s="25"/>
      <c r="E842" s="25"/>
      <c r="F842" s="25"/>
      <c r="G842" s="25"/>
      <c r="H842" s="25"/>
      <c r="I842" s="25"/>
      <c r="J842" s="25">
        <v>65000</v>
      </c>
    </row>
    <row r="843" spans="2:10" s="12" customFormat="1" x14ac:dyDescent="0.25">
      <c r="B843" s="13" t="s">
        <v>18</v>
      </c>
      <c r="C843" s="13" t="s">
        <v>35</v>
      </c>
      <c r="D843" s="25"/>
      <c r="E843" s="25"/>
      <c r="F843" s="25"/>
      <c r="G843" s="25"/>
      <c r="H843" s="25"/>
      <c r="I843" s="14">
        <v>485000</v>
      </c>
      <c r="J843" s="14">
        <v>859754.99999999977</v>
      </c>
    </row>
    <row r="844" spans="2:10" s="12" customFormat="1" x14ac:dyDescent="0.25">
      <c r="B844" s="15" t="s">
        <v>21</v>
      </c>
      <c r="C844" s="13" t="s">
        <v>35</v>
      </c>
      <c r="D844" s="16">
        <f t="shared" ref="D844:J844" si="181">SUM(D841:D843)</f>
        <v>0</v>
      </c>
      <c r="E844" s="16">
        <f t="shared" si="181"/>
        <v>0</v>
      </c>
      <c r="F844" s="16">
        <f t="shared" si="181"/>
        <v>0</v>
      </c>
      <c r="G844" s="16">
        <f t="shared" si="181"/>
        <v>0</v>
      </c>
      <c r="H844" s="16">
        <f t="shared" si="181"/>
        <v>0</v>
      </c>
      <c r="I844" s="16">
        <f t="shared" si="181"/>
        <v>485000</v>
      </c>
      <c r="J844" s="16">
        <f t="shared" si="181"/>
        <v>1567054.9999999998</v>
      </c>
    </row>
    <row r="845" spans="2:10" s="12" customFormat="1" x14ac:dyDescent="0.25">
      <c r="B845" s="15" t="s">
        <v>22</v>
      </c>
      <c r="C845" s="13" t="s">
        <v>35</v>
      </c>
      <c r="D845" s="25"/>
      <c r="E845" s="25"/>
      <c r="F845" s="25"/>
      <c r="G845" s="25"/>
      <c r="H845" s="25"/>
      <c r="I845" s="25"/>
      <c r="J845" s="25"/>
    </row>
    <row r="846" spans="2:10" s="12" customFormat="1" x14ac:dyDescent="0.25">
      <c r="B846" s="13" t="s">
        <v>24</v>
      </c>
      <c r="C846" s="13" t="s">
        <v>35</v>
      </c>
      <c r="D846" s="25"/>
      <c r="E846" s="25"/>
      <c r="F846" s="25"/>
      <c r="G846" s="25"/>
      <c r="H846" s="25"/>
      <c r="I846" s="14">
        <v>249929.5</v>
      </c>
      <c r="J846" s="14">
        <v>611548.09999999986</v>
      </c>
    </row>
    <row r="847" spans="2:10" s="12" customFormat="1" x14ac:dyDescent="0.25">
      <c r="B847" s="15" t="s">
        <v>27</v>
      </c>
      <c r="C847" s="13" t="s">
        <v>35</v>
      </c>
      <c r="D847" s="16">
        <f t="shared" ref="D847:I847" si="182">SUM(D846)</f>
        <v>0</v>
      </c>
      <c r="E847" s="16">
        <f t="shared" si="182"/>
        <v>0</v>
      </c>
      <c r="F847" s="16">
        <f t="shared" si="182"/>
        <v>0</v>
      </c>
      <c r="G847" s="16">
        <f t="shared" si="182"/>
        <v>0</v>
      </c>
      <c r="H847" s="16">
        <f t="shared" si="182"/>
        <v>0</v>
      </c>
      <c r="I847" s="16">
        <f t="shared" si="182"/>
        <v>249929.5</v>
      </c>
      <c r="J847" s="16">
        <f t="shared" ref="J847" si="183">SUM(J846)</f>
        <v>611548.09999999986</v>
      </c>
    </row>
    <row r="848" spans="2:10" s="12" customFormat="1" x14ac:dyDescent="0.25">
      <c r="B848" s="15" t="s">
        <v>28</v>
      </c>
      <c r="C848" s="13" t="s">
        <v>35</v>
      </c>
      <c r="D848" s="16">
        <f t="shared" ref="D848:J848" si="184">D839+D844+D847</f>
        <v>0</v>
      </c>
      <c r="E848" s="16">
        <f t="shared" si="184"/>
        <v>0</v>
      </c>
      <c r="F848" s="16">
        <f t="shared" si="184"/>
        <v>0</v>
      </c>
      <c r="G848" s="16">
        <f t="shared" si="184"/>
        <v>0</v>
      </c>
      <c r="H848" s="16">
        <f t="shared" si="184"/>
        <v>0</v>
      </c>
      <c r="I848" s="16">
        <f t="shared" si="184"/>
        <v>1300427.8999999999</v>
      </c>
      <c r="J848" s="16">
        <f t="shared" si="184"/>
        <v>3414111.6999999993</v>
      </c>
    </row>
    <row r="849" spans="2:10" s="12" customFormat="1" x14ac:dyDescent="0.25">
      <c r="B849" s="15"/>
      <c r="C849" s="13"/>
      <c r="D849" s="16"/>
      <c r="E849" s="16"/>
      <c r="F849" s="16"/>
      <c r="G849" s="16"/>
      <c r="H849" s="16"/>
      <c r="I849" s="16"/>
      <c r="J849" s="16"/>
    </row>
    <row r="850" spans="2:10" s="12" customFormat="1" x14ac:dyDescent="0.25">
      <c r="B850" s="15" t="s">
        <v>83</v>
      </c>
      <c r="C850" s="13"/>
      <c r="D850" s="16"/>
      <c r="E850" s="16"/>
      <c r="F850" s="16"/>
      <c r="G850" s="16"/>
      <c r="H850" s="16"/>
      <c r="I850" s="16"/>
      <c r="J850" s="16"/>
    </row>
    <row r="851" spans="2:10" s="12" customFormat="1" x14ac:dyDescent="0.25">
      <c r="B851" s="15" t="s">
        <v>7</v>
      </c>
      <c r="C851" s="15"/>
      <c r="D851" s="16"/>
      <c r="E851" s="16"/>
      <c r="F851" s="16"/>
      <c r="G851" s="16"/>
      <c r="H851" s="16"/>
      <c r="I851" s="16"/>
      <c r="J851" s="16"/>
    </row>
    <row r="852" spans="2:10" s="12" customFormat="1" x14ac:dyDescent="0.25">
      <c r="B852" s="13" t="s">
        <v>8</v>
      </c>
      <c r="C852" s="13" t="s">
        <v>35</v>
      </c>
      <c r="D852" s="25"/>
      <c r="E852" s="25"/>
      <c r="F852" s="25"/>
      <c r="G852" s="25"/>
      <c r="H852" s="25"/>
      <c r="I852" s="25"/>
      <c r="J852" s="25">
        <v>0</v>
      </c>
    </row>
    <row r="853" spans="2:10" s="12" customFormat="1" x14ac:dyDescent="0.25">
      <c r="B853" s="51" t="s">
        <v>67</v>
      </c>
      <c r="C853" s="13" t="s">
        <v>35</v>
      </c>
      <c r="D853" s="25"/>
      <c r="E853" s="25"/>
      <c r="F853" s="25"/>
      <c r="G853" s="25"/>
      <c r="H853" s="25"/>
      <c r="I853" s="14">
        <v>497120</v>
      </c>
      <c r="J853" s="14">
        <v>1219200</v>
      </c>
    </row>
    <row r="854" spans="2:10" s="12" customFormat="1" x14ac:dyDescent="0.25">
      <c r="B854" s="15" t="s">
        <v>14</v>
      </c>
      <c r="C854" s="13" t="s">
        <v>35</v>
      </c>
      <c r="D854" s="16">
        <f t="shared" ref="D854:J854" si="185">SUM(D852:D853)</f>
        <v>0</v>
      </c>
      <c r="E854" s="16">
        <f t="shared" si="185"/>
        <v>0</v>
      </c>
      <c r="F854" s="16">
        <f t="shared" si="185"/>
        <v>0</v>
      </c>
      <c r="G854" s="16">
        <f t="shared" si="185"/>
        <v>0</v>
      </c>
      <c r="H854" s="16">
        <f t="shared" si="185"/>
        <v>0</v>
      </c>
      <c r="I854" s="16">
        <f t="shared" si="185"/>
        <v>497120</v>
      </c>
      <c r="J854" s="16">
        <f t="shared" si="185"/>
        <v>1219200</v>
      </c>
    </row>
    <row r="855" spans="2:10" s="12" customFormat="1" x14ac:dyDescent="0.25">
      <c r="B855" s="15" t="s">
        <v>15</v>
      </c>
      <c r="C855" s="13" t="s">
        <v>35</v>
      </c>
      <c r="D855" s="25"/>
      <c r="E855" s="25"/>
      <c r="F855" s="25"/>
      <c r="G855" s="25"/>
      <c r="H855" s="25"/>
      <c r="I855" s="25"/>
      <c r="J855" s="25"/>
    </row>
    <row r="856" spans="2:10" s="12" customFormat="1" x14ac:dyDescent="0.25">
      <c r="B856" s="13" t="s">
        <v>16</v>
      </c>
      <c r="C856" s="13" t="s">
        <v>35</v>
      </c>
      <c r="D856" s="25"/>
      <c r="E856" s="25"/>
      <c r="F856" s="25"/>
      <c r="G856" s="25"/>
      <c r="H856" s="25"/>
      <c r="I856" s="25"/>
      <c r="J856" s="25">
        <v>586020</v>
      </c>
    </row>
    <row r="857" spans="2:10" s="12" customFormat="1" x14ac:dyDescent="0.25">
      <c r="B857" s="13" t="s">
        <v>17</v>
      </c>
      <c r="C857" s="13" t="s">
        <v>35</v>
      </c>
      <c r="D857" s="25"/>
      <c r="E857" s="25"/>
      <c r="F857" s="25"/>
      <c r="G857" s="25"/>
      <c r="H857" s="25"/>
      <c r="I857" s="25"/>
      <c r="J857" s="25">
        <v>42580</v>
      </c>
    </row>
    <row r="858" spans="2:10" s="12" customFormat="1" x14ac:dyDescent="0.25">
      <c r="B858" s="13" t="s">
        <v>18</v>
      </c>
      <c r="C858" s="13" t="s">
        <v>35</v>
      </c>
      <c r="D858" s="25"/>
      <c r="E858" s="25"/>
      <c r="F858" s="25"/>
      <c r="G858" s="25"/>
      <c r="H858" s="25"/>
      <c r="I858" s="14">
        <v>391320</v>
      </c>
      <c r="J858" s="14">
        <v>869720</v>
      </c>
    </row>
    <row r="859" spans="2:10" s="12" customFormat="1" x14ac:dyDescent="0.25">
      <c r="B859" s="15" t="s">
        <v>21</v>
      </c>
      <c r="C859" s="13" t="s">
        <v>35</v>
      </c>
      <c r="D859" s="16">
        <f t="shared" ref="D859:J859" si="186">SUM(D856:D858)</f>
        <v>0</v>
      </c>
      <c r="E859" s="16">
        <f t="shared" si="186"/>
        <v>0</v>
      </c>
      <c r="F859" s="16">
        <f t="shared" si="186"/>
        <v>0</v>
      </c>
      <c r="G859" s="16">
        <f t="shared" si="186"/>
        <v>0</v>
      </c>
      <c r="H859" s="16">
        <f t="shared" si="186"/>
        <v>0</v>
      </c>
      <c r="I859" s="16">
        <f t="shared" si="186"/>
        <v>391320</v>
      </c>
      <c r="J859" s="16">
        <f t="shared" si="186"/>
        <v>1498320</v>
      </c>
    </row>
    <row r="860" spans="2:10" s="12" customFormat="1" x14ac:dyDescent="0.25">
      <c r="B860" s="15" t="s">
        <v>22</v>
      </c>
      <c r="C860" s="13" t="s">
        <v>35</v>
      </c>
      <c r="D860" s="25"/>
      <c r="E860" s="25"/>
      <c r="F860" s="25"/>
      <c r="G860" s="25"/>
      <c r="H860" s="25"/>
      <c r="I860" s="25"/>
      <c r="J860" s="25"/>
    </row>
    <row r="861" spans="2:10" s="12" customFormat="1" x14ac:dyDescent="0.25">
      <c r="B861" s="13" t="s">
        <v>24</v>
      </c>
      <c r="C861" s="13" t="s">
        <v>35</v>
      </c>
      <c r="D861" s="25"/>
      <c r="E861" s="25"/>
      <c r="F861" s="25"/>
      <c r="G861" s="25"/>
      <c r="H861" s="25"/>
      <c r="I861" s="14">
        <v>119600</v>
      </c>
      <c r="J861" s="14">
        <v>687550</v>
      </c>
    </row>
    <row r="862" spans="2:10" s="12" customFormat="1" x14ac:dyDescent="0.25">
      <c r="B862" s="15" t="s">
        <v>27</v>
      </c>
      <c r="C862" s="13" t="s">
        <v>35</v>
      </c>
      <c r="D862" s="16">
        <f t="shared" ref="D862:I862" si="187">SUM(D861)</f>
        <v>0</v>
      </c>
      <c r="E862" s="16">
        <f t="shared" si="187"/>
        <v>0</v>
      </c>
      <c r="F862" s="16">
        <f t="shared" si="187"/>
        <v>0</v>
      </c>
      <c r="G862" s="16">
        <f t="shared" si="187"/>
        <v>0</v>
      </c>
      <c r="H862" s="16">
        <f t="shared" si="187"/>
        <v>0</v>
      </c>
      <c r="I862" s="16">
        <f t="shared" si="187"/>
        <v>119600</v>
      </c>
      <c r="J862" s="16">
        <f t="shared" ref="J862" si="188">SUM(J861)</f>
        <v>687550</v>
      </c>
    </row>
    <row r="863" spans="2:10" s="12" customFormat="1" x14ac:dyDescent="0.25">
      <c r="B863" s="15" t="s">
        <v>28</v>
      </c>
      <c r="C863" s="13" t="s">
        <v>35</v>
      </c>
      <c r="D863" s="16">
        <f t="shared" ref="D863:J863" si="189">D854+D859+D862</f>
        <v>0</v>
      </c>
      <c r="E863" s="16">
        <f t="shared" si="189"/>
        <v>0</v>
      </c>
      <c r="F863" s="16">
        <f t="shared" si="189"/>
        <v>0</v>
      </c>
      <c r="G863" s="16">
        <f t="shared" si="189"/>
        <v>0</v>
      </c>
      <c r="H863" s="16">
        <f t="shared" si="189"/>
        <v>0</v>
      </c>
      <c r="I863" s="16">
        <f t="shared" si="189"/>
        <v>1008040</v>
      </c>
      <c r="J863" s="16">
        <f t="shared" si="189"/>
        <v>3405070</v>
      </c>
    </row>
    <row r="864" spans="2:10" s="12" customFormat="1" x14ac:dyDescent="0.25">
      <c r="B864" s="15"/>
      <c r="C864" s="13"/>
      <c r="D864" s="16"/>
      <c r="E864" s="16"/>
      <c r="F864" s="16"/>
      <c r="G864" s="16"/>
      <c r="H864" s="16"/>
      <c r="I864" s="16"/>
      <c r="J864" s="16"/>
    </row>
    <row r="865" spans="2:10" s="12" customFormat="1" x14ac:dyDescent="0.25">
      <c r="B865" s="15" t="s">
        <v>84</v>
      </c>
      <c r="C865" s="13"/>
      <c r="D865" s="16"/>
      <c r="E865" s="16"/>
      <c r="F865" s="16"/>
      <c r="G865" s="16"/>
      <c r="H865" s="16"/>
      <c r="I865" s="16"/>
      <c r="J865" s="16"/>
    </row>
    <row r="866" spans="2:10" s="12" customFormat="1" x14ac:dyDescent="0.25">
      <c r="B866" s="15" t="s">
        <v>7</v>
      </c>
      <c r="C866" s="15"/>
      <c r="D866" s="16"/>
      <c r="E866" s="16"/>
      <c r="F866" s="16"/>
      <c r="G866" s="16"/>
      <c r="H866" s="16"/>
      <c r="I866" s="16"/>
      <c r="J866" s="16"/>
    </row>
    <row r="867" spans="2:10" s="12" customFormat="1" x14ac:dyDescent="0.25">
      <c r="B867" s="13" t="s">
        <v>8</v>
      </c>
      <c r="C867" s="13" t="s">
        <v>35</v>
      </c>
      <c r="D867" s="25"/>
      <c r="E867" s="25"/>
      <c r="F867" s="25"/>
      <c r="G867" s="25"/>
      <c r="H867" s="25"/>
      <c r="I867" s="25"/>
      <c r="J867" s="25">
        <v>0</v>
      </c>
    </row>
    <row r="868" spans="2:10" s="12" customFormat="1" x14ac:dyDescent="0.25">
      <c r="B868" s="51" t="s">
        <v>67</v>
      </c>
      <c r="C868" s="13" t="s">
        <v>35</v>
      </c>
      <c r="D868" s="25"/>
      <c r="E868" s="25"/>
      <c r="F868" s="25"/>
      <c r="G868" s="25"/>
      <c r="H868" s="25"/>
      <c r="I868" s="14">
        <v>-743.1400000000001</v>
      </c>
      <c r="J868" s="14">
        <v>-6652.1299999999992</v>
      </c>
    </row>
    <row r="869" spans="2:10" s="12" customFormat="1" x14ac:dyDescent="0.25">
      <c r="B869" s="15" t="s">
        <v>14</v>
      </c>
      <c r="C869" s="13" t="s">
        <v>35</v>
      </c>
      <c r="D869" s="16">
        <f t="shared" ref="D869:J869" si="190">SUM(D867:D868)</f>
        <v>0</v>
      </c>
      <c r="E869" s="16">
        <f t="shared" si="190"/>
        <v>0</v>
      </c>
      <c r="F869" s="16">
        <f t="shared" si="190"/>
        <v>0</v>
      </c>
      <c r="G869" s="16">
        <f t="shared" si="190"/>
        <v>0</v>
      </c>
      <c r="H869" s="16">
        <f t="shared" si="190"/>
        <v>0</v>
      </c>
      <c r="I869" s="16">
        <f t="shared" si="190"/>
        <v>-743.1400000000001</v>
      </c>
      <c r="J869" s="16">
        <f t="shared" si="190"/>
        <v>-6652.1299999999992</v>
      </c>
    </row>
    <row r="870" spans="2:10" s="12" customFormat="1" x14ac:dyDescent="0.25">
      <c r="B870" s="15" t="s">
        <v>15</v>
      </c>
      <c r="C870" s="13" t="s">
        <v>35</v>
      </c>
      <c r="D870" s="25"/>
      <c r="E870" s="25"/>
      <c r="F870" s="25"/>
      <c r="G870" s="25"/>
      <c r="H870" s="25"/>
      <c r="I870" s="25"/>
      <c r="J870" s="25"/>
    </row>
    <row r="871" spans="2:10" s="12" customFormat="1" x14ac:dyDescent="0.25">
      <c r="B871" s="13" t="s">
        <v>16</v>
      </c>
      <c r="C871" s="13" t="s">
        <v>35</v>
      </c>
      <c r="D871" s="25"/>
      <c r="E871" s="25"/>
      <c r="F871" s="25"/>
      <c r="G871" s="25"/>
      <c r="H871" s="25"/>
      <c r="I871" s="25"/>
      <c r="J871" s="25">
        <v>-9588.7999999999993</v>
      </c>
    </row>
    <row r="872" spans="2:10" s="12" customFormat="1" x14ac:dyDescent="0.25">
      <c r="B872" s="13" t="s">
        <v>17</v>
      </c>
      <c r="C872" s="13" t="s">
        <v>35</v>
      </c>
      <c r="D872" s="25"/>
      <c r="E872" s="25"/>
      <c r="F872" s="25"/>
      <c r="G872" s="25"/>
      <c r="H872" s="25"/>
      <c r="I872" s="25"/>
      <c r="J872" s="25">
        <v>-133.4</v>
      </c>
    </row>
    <row r="873" spans="2:10" s="12" customFormat="1" x14ac:dyDescent="0.25">
      <c r="B873" s="13" t="s">
        <v>18</v>
      </c>
      <c r="C873" s="13" t="s">
        <v>35</v>
      </c>
      <c r="D873" s="25"/>
      <c r="E873" s="25"/>
      <c r="F873" s="25"/>
      <c r="G873" s="25"/>
      <c r="H873" s="25"/>
      <c r="I873" s="14">
        <v>-4392.22</v>
      </c>
      <c r="J873" s="14">
        <v>-7160.3900000000012</v>
      </c>
    </row>
    <row r="874" spans="2:10" s="12" customFormat="1" x14ac:dyDescent="0.25">
      <c r="B874" s="15" t="s">
        <v>21</v>
      </c>
      <c r="C874" s="13" t="s">
        <v>35</v>
      </c>
      <c r="D874" s="16">
        <f t="shared" ref="D874:J874" si="191">SUM(D871:D873)</f>
        <v>0</v>
      </c>
      <c r="E874" s="16">
        <f t="shared" si="191"/>
        <v>0</v>
      </c>
      <c r="F874" s="16">
        <f t="shared" si="191"/>
        <v>0</v>
      </c>
      <c r="G874" s="16">
        <f t="shared" si="191"/>
        <v>0</v>
      </c>
      <c r="H874" s="16">
        <f t="shared" si="191"/>
        <v>0</v>
      </c>
      <c r="I874" s="16">
        <f t="shared" si="191"/>
        <v>-4392.22</v>
      </c>
      <c r="J874" s="16">
        <f t="shared" si="191"/>
        <v>-16882.59</v>
      </c>
    </row>
    <row r="875" spans="2:10" s="12" customFormat="1" x14ac:dyDescent="0.25">
      <c r="B875" s="15" t="s">
        <v>22</v>
      </c>
      <c r="C875" s="13" t="s">
        <v>35</v>
      </c>
      <c r="D875" s="25"/>
      <c r="E875" s="25"/>
      <c r="F875" s="25"/>
      <c r="G875" s="25"/>
      <c r="H875" s="25"/>
      <c r="I875" s="25"/>
      <c r="J875" s="25"/>
    </row>
    <row r="876" spans="2:10" s="12" customFormat="1" x14ac:dyDescent="0.25">
      <c r="B876" s="13" t="s">
        <v>24</v>
      </c>
      <c r="C876" s="13" t="s">
        <v>35</v>
      </c>
      <c r="D876" s="25"/>
      <c r="E876" s="25"/>
      <c r="F876" s="25"/>
      <c r="G876" s="25"/>
      <c r="H876" s="25"/>
      <c r="I876" s="14">
        <v>-915.11</v>
      </c>
      <c r="J876" s="14">
        <v>-6504.4</v>
      </c>
    </row>
    <row r="877" spans="2:10" s="12" customFormat="1" x14ac:dyDescent="0.25">
      <c r="B877" s="15" t="s">
        <v>27</v>
      </c>
      <c r="C877" s="13" t="s">
        <v>35</v>
      </c>
      <c r="D877" s="16">
        <f t="shared" ref="D877:I877" si="192">SUM(D876)</f>
        <v>0</v>
      </c>
      <c r="E877" s="16">
        <f t="shared" si="192"/>
        <v>0</v>
      </c>
      <c r="F877" s="16">
        <f t="shared" si="192"/>
        <v>0</v>
      </c>
      <c r="G877" s="16">
        <f t="shared" si="192"/>
        <v>0</v>
      </c>
      <c r="H877" s="16">
        <f t="shared" si="192"/>
        <v>0</v>
      </c>
      <c r="I877" s="16">
        <f t="shared" si="192"/>
        <v>-915.11</v>
      </c>
      <c r="J877" s="16">
        <f t="shared" ref="J877" si="193">SUM(J876)</f>
        <v>-6504.4</v>
      </c>
    </row>
    <row r="878" spans="2:10" s="12" customFormat="1" x14ac:dyDescent="0.25">
      <c r="B878" s="15" t="s">
        <v>28</v>
      </c>
      <c r="C878" s="13" t="s">
        <v>35</v>
      </c>
      <c r="D878" s="16">
        <f t="shared" ref="D878:J878" si="194">D869+D874+D877</f>
        <v>0</v>
      </c>
      <c r="E878" s="16">
        <f t="shared" si="194"/>
        <v>0</v>
      </c>
      <c r="F878" s="16">
        <f t="shared" si="194"/>
        <v>0</v>
      </c>
      <c r="G878" s="16">
        <f t="shared" si="194"/>
        <v>0</v>
      </c>
      <c r="H878" s="16">
        <f t="shared" si="194"/>
        <v>0</v>
      </c>
      <c r="I878" s="16">
        <f t="shared" si="194"/>
        <v>-6050.47</v>
      </c>
      <c r="J878" s="16">
        <f t="shared" si="194"/>
        <v>-30039.120000000003</v>
      </c>
    </row>
    <row r="879" spans="2:10" s="12" customFormat="1" x14ac:dyDescent="0.25">
      <c r="B879" s="15"/>
      <c r="C879" s="13"/>
      <c r="D879" s="16"/>
      <c r="E879" s="16"/>
      <c r="F879" s="16"/>
      <c r="G879" s="16"/>
      <c r="H879" s="16"/>
      <c r="I879" s="16"/>
      <c r="J879" s="16"/>
    </row>
    <row r="880" spans="2:10" s="12" customFormat="1" x14ac:dyDescent="0.25">
      <c r="B880" s="15" t="s">
        <v>85</v>
      </c>
      <c r="C880" s="13"/>
      <c r="D880" s="16"/>
      <c r="E880" s="16"/>
      <c r="F880" s="16"/>
      <c r="G880" s="16"/>
      <c r="H880" s="16"/>
      <c r="I880" s="16"/>
      <c r="J880" s="16"/>
    </row>
    <row r="881" spans="2:10" s="12" customFormat="1" x14ac:dyDescent="0.25">
      <c r="B881" s="15" t="s">
        <v>7</v>
      </c>
      <c r="C881" s="15"/>
      <c r="D881" s="16"/>
      <c r="E881" s="16"/>
      <c r="F881" s="16"/>
      <c r="G881" s="16"/>
      <c r="H881" s="16"/>
      <c r="I881" s="16"/>
      <c r="J881" s="16"/>
    </row>
    <row r="882" spans="2:10" s="12" customFormat="1" x14ac:dyDescent="0.25">
      <c r="B882" s="13" t="s">
        <v>8</v>
      </c>
      <c r="C882" s="13" t="s">
        <v>35</v>
      </c>
      <c r="D882" s="16"/>
      <c r="E882" s="16"/>
      <c r="F882" s="16"/>
      <c r="G882" s="16"/>
      <c r="H882" s="16"/>
      <c r="I882" s="25">
        <f>H897</f>
        <v>0</v>
      </c>
      <c r="J882" s="25">
        <f>I897</f>
        <v>0</v>
      </c>
    </row>
    <row r="883" spans="2:10" s="12" customFormat="1" x14ac:dyDescent="0.25">
      <c r="B883" s="51" t="s">
        <v>67</v>
      </c>
      <c r="C883" s="13" t="s">
        <v>35</v>
      </c>
      <c r="D883" s="16"/>
      <c r="E883" s="16"/>
      <c r="F883" s="16"/>
      <c r="G883" s="16"/>
      <c r="H883" s="16"/>
      <c r="I883" s="25">
        <f>H898</f>
        <v>0</v>
      </c>
      <c r="J883" s="25">
        <f>I898</f>
        <v>67635.260000000024</v>
      </c>
    </row>
    <row r="884" spans="2:10" s="12" customFormat="1" x14ac:dyDescent="0.25">
      <c r="B884" s="15" t="s">
        <v>14</v>
      </c>
      <c r="C884" s="13" t="s">
        <v>35</v>
      </c>
      <c r="D884" s="16"/>
      <c r="E884" s="16"/>
      <c r="F884" s="16"/>
      <c r="G884" s="16"/>
      <c r="H884" s="16"/>
      <c r="I884" s="16">
        <f t="shared" ref="I884:J884" si="195">SUM(I882:I883)</f>
        <v>0</v>
      </c>
      <c r="J884" s="16">
        <f t="shared" si="195"/>
        <v>67635.260000000024</v>
      </c>
    </row>
    <row r="885" spans="2:10" s="12" customFormat="1" x14ac:dyDescent="0.25">
      <c r="B885" s="15" t="s">
        <v>15</v>
      </c>
      <c r="C885" s="13" t="s">
        <v>35</v>
      </c>
      <c r="D885" s="16"/>
      <c r="E885" s="16"/>
      <c r="F885" s="16"/>
      <c r="G885" s="16"/>
      <c r="H885" s="16"/>
      <c r="I885" s="25"/>
      <c r="J885" s="25"/>
    </row>
    <row r="886" spans="2:10" s="12" customFormat="1" x14ac:dyDescent="0.25">
      <c r="B886" s="13" t="s">
        <v>16</v>
      </c>
      <c r="C886" s="13" t="s">
        <v>35</v>
      </c>
      <c r="D886" s="16"/>
      <c r="E886" s="16"/>
      <c r="F886" s="16"/>
      <c r="G886" s="16"/>
      <c r="H886" s="16"/>
      <c r="I886" s="25">
        <f t="shared" ref="I886:J888" si="196">H901</f>
        <v>0</v>
      </c>
      <c r="J886" s="25">
        <f t="shared" si="196"/>
        <v>0</v>
      </c>
    </row>
    <row r="887" spans="2:10" s="12" customFormat="1" x14ac:dyDescent="0.25">
      <c r="B887" s="13" t="s">
        <v>17</v>
      </c>
      <c r="C887" s="13" t="s">
        <v>35</v>
      </c>
      <c r="D887" s="16"/>
      <c r="E887" s="16"/>
      <c r="F887" s="16"/>
      <c r="G887" s="16"/>
      <c r="H887" s="16"/>
      <c r="I887" s="25">
        <f t="shared" si="196"/>
        <v>0</v>
      </c>
      <c r="J887" s="25">
        <f t="shared" si="196"/>
        <v>0</v>
      </c>
    </row>
    <row r="888" spans="2:10" s="12" customFormat="1" x14ac:dyDescent="0.25">
      <c r="B888" s="13" t="s">
        <v>18</v>
      </c>
      <c r="C888" s="13" t="s">
        <v>35</v>
      </c>
      <c r="D888" s="16"/>
      <c r="E888" s="16"/>
      <c r="F888" s="16"/>
      <c r="G888" s="16"/>
      <c r="H888" s="16"/>
      <c r="I888" s="25">
        <f t="shared" si="196"/>
        <v>0</v>
      </c>
      <c r="J888" s="25">
        <f t="shared" si="196"/>
        <v>89287.78</v>
      </c>
    </row>
    <row r="889" spans="2:10" s="12" customFormat="1" x14ac:dyDescent="0.25">
      <c r="B889" s="15" t="s">
        <v>21</v>
      </c>
      <c r="C889" s="13" t="s">
        <v>35</v>
      </c>
      <c r="D889" s="16"/>
      <c r="E889" s="16"/>
      <c r="F889" s="16"/>
      <c r="G889" s="16"/>
      <c r="H889" s="16"/>
      <c r="I889" s="16">
        <f t="shared" ref="I889:J889" si="197">SUM(I886:I888)</f>
        <v>0</v>
      </c>
      <c r="J889" s="16">
        <f t="shared" si="197"/>
        <v>89287.78</v>
      </c>
    </row>
    <row r="890" spans="2:10" s="12" customFormat="1" x14ac:dyDescent="0.25">
      <c r="B890" s="15" t="s">
        <v>22</v>
      </c>
      <c r="C890" s="13" t="s">
        <v>35</v>
      </c>
      <c r="D890" s="16"/>
      <c r="E890" s="16"/>
      <c r="F890" s="16"/>
      <c r="G890" s="16"/>
      <c r="H890" s="16"/>
      <c r="I890" s="25"/>
      <c r="J890" s="25"/>
    </row>
    <row r="891" spans="2:10" s="12" customFormat="1" x14ac:dyDescent="0.25">
      <c r="B891" s="13" t="s">
        <v>24</v>
      </c>
      <c r="C891" s="13" t="s">
        <v>35</v>
      </c>
      <c r="D891" s="16"/>
      <c r="E891" s="16"/>
      <c r="F891" s="16"/>
      <c r="G891" s="16"/>
      <c r="H891" s="16"/>
      <c r="I891" s="25">
        <f>H906</f>
        <v>0</v>
      </c>
      <c r="J891" s="25">
        <f>I906</f>
        <v>129414.39</v>
      </c>
    </row>
    <row r="892" spans="2:10" s="12" customFormat="1" x14ac:dyDescent="0.25">
      <c r="B892" s="15" t="s">
        <v>27</v>
      </c>
      <c r="C892" s="13" t="s">
        <v>35</v>
      </c>
      <c r="D892" s="16"/>
      <c r="E892" s="16"/>
      <c r="F892" s="16"/>
      <c r="G892" s="16"/>
      <c r="H892" s="16"/>
      <c r="I892" s="16">
        <f t="shared" ref="I892:J892" si="198">SUM(I891)</f>
        <v>0</v>
      </c>
      <c r="J892" s="16">
        <f t="shared" si="198"/>
        <v>129414.39</v>
      </c>
    </row>
    <row r="893" spans="2:10" s="12" customFormat="1" x14ac:dyDescent="0.25">
      <c r="B893" s="15" t="s">
        <v>28</v>
      </c>
      <c r="C893" s="13" t="s">
        <v>35</v>
      </c>
      <c r="D893" s="16"/>
      <c r="E893" s="16"/>
      <c r="F893" s="16"/>
      <c r="G893" s="16"/>
      <c r="H893" s="16"/>
      <c r="I893" s="16">
        <f t="shared" ref="I893:J893" si="199">I884+I889+I892</f>
        <v>0</v>
      </c>
      <c r="J893" s="16">
        <f t="shared" si="199"/>
        <v>286337.43000000005</v>
      </c>
    </row>
    <row r="894" spans="2:10" s="12" customFormat="1" x14ac:dyDescent="0.25">
      <c r="B894" s="15"/>
      <c r="C894" s="13"/>
      <c r="D894" s="16"/>
      <c r="E894" s="16"/>
      <c r="F894" s="16"/>
      <c r="G894" s="16"/>
      <c r="H894" s="16"/>
      <c r="I894" s="16"/>
      <c r="J894" s="16"/>
    </row>
    <row r="895" spans="2:10" s="12" customFormat="1" x14ac:dyDescent="0.25">
      <c r="B895" s="15" t="s">
        <v>86</v>
      </c>
      <c r="C895" s="13"/>
      <c r="D895" s="16"/>
      <c r="E895" s="16"/>
      <c r="F895" s="16"/>
      <c r="G895" s="16"/>
      <c r="H895" s="16"/>
      <c r="I895" s="16"/>
      <c r="J895" s="16"/>
    </row>
    <row r="896" spans="2:10" s="12" customFormat="1" x14ac:dyDescent="0.25">
      <c r="B896" s="15" t="s">
        <v>7</v>
      </c>
      <c r="C896" s="15"/>
      <c r="D896" s="16"/>
      <c r="E896" s="16"/>
      <c r="F896" s="16"/>
      <c r="G896" s="16"/>
      <c r="H896" s="16"/>
      <c r="I896" s="16"/>
      <c r="J896" s="16"/>
    </row>
    <row r="897" spans="2:16" s="12" customFormat="1" x14ac:dyDescent="0.25">
      <c r="B897" s="13" t="s">
        <v>8</v>
      </c>
      <c r="C897" s="13" t="s">
        <v>35</v>
      </c>
      <c r="D897" s="25"/>
      <c r="E897" s="25"/>
      <c r="F897" s="25"/>
      <c r="G897" s="25"/>
      <c r="H897" s="25"/>
      <c r="I897" s="25">
        <f>I837-I852+I867</f>
        <v>0</v>
      </c>
      <c r="J897" s="25">
        <f>J882+J837-J852+J867</f>
        <v>0</v>
      </c>
    </row>
    <row r="898" spans="2:16" s="12" customFormat="1" x14ac:dyDescent="0.25">
      <c r="B898" s="51" t="s">
        <v>67</v>
      </c>
      <c r="C898" s="13" t="s">
        <v>35</v>
      </c>
      <c r="D898" s="25"/>
      <c r="E898" s="25"/>
      <c r="F898" s="25"/>
      <c r="G898" s="25"/>
      <c r="H898" s="25"/>
      <c r="I898" s="25">
        <f>I838-I853+I868</f>
        <v>67635.260000000024</v>
      </c>
      <c r="J898" s="25">
        <f>J883+J838-J853+J868</f>
        <v>77291.730000000098</v>
      </c>
    </row>
    <row r="899" spans="2:16" s="12" customFormat="1" x14ac:dyDescent="0.25">
      <c r="B899" s="15" t="s">
        <v>14</v>
      </c>
      <c r="C899" s="13" t="s">
        <v>35</v>
      </c>
      <c r="D899" s="16">
        <f t="shared" ref="D899:I899" si="200">SUM(D897:D898)</f>
        <v>0</v>
      </c>
      <c r="E899" s="16">
        <f t="shared" si="200"/>
        <v>0</v>
      </c>
      <c r="F899" s="16">
        <f t="shared" si="200"/>
        <v>0</v>
      </c>
      <c r="G899" s="16">
        <f t="shared" si="200"/>
        <v>0</v>
      </c>
      <c r="H899" s="16">
        <f t="shared" si="200"/>
        <v>0</v>
      </c>
      <c r="I899" s="16">
        <f t="shared" si="200"/>
        <v>67635.260000000024</v>
      </c>
      <c r="J899" s="16">
        <f t="shared" ref="J899" si="201">SUM(J897:J898)</f>
        <v>77291.730000000098</v>
      </c>
    </row>
    <row r="900" spans="2:16" s="12" customFormat="1" x14ac:dyDescent="0.25">
      <c r="B900" s="15" t="s">
        <v>15</v>
      </c>
      <c r="C900" s="13" t="s">
        <v>35</v>
      </c>
      <c r="D900" s="25"/>
      <c r="E900" s="25"/>
      <c r="F900" s="25"/>
      <c r="G900" s="25"/>
      <c r="H900" s="25"/>
      <c r="I900" s="25"/>
      <c r="J900" s="25"/>
    </row>
    <row r="901" spans="2:16" s="12" customFormat="1" x14ac:dyDescent="0.25">
      <c r="B901" s="13" t="s">
        <v>16</v>
      </c>
      <c r="C901" s="13" t="s">
        <v>35</v>
      </c>
      <c r="D901" s="25"/>
      <c r="E901" s="25"/>
      <c r="F901" s="25"/>
      <c r="G901" s="25"/>
      <c r="H901" s="25"/>
      <c r="I901" s="25">
        <f>I841-I856+I871</f>
        <v>0</v>
      </c>
      <c r="J901" s="25">
        <f t="shared" ref="J901:J903" si="202">J886+J841-J856+J871</f>
        <v>46691.199999999997</v>
      </c>
    </row>
    <row r="902" spans="2:16" s="12" customFormat="1" x14ac:dyDescent="0.25">
      <c r="B902" s="13" t="s">
        <v>17</v>
      </c>
      <c r="C902" s="13" t="s">
        <v>35</v>
      </c>
      <c r="D902" s="25"/>
      <c r="E902" s="25"/>
      <c r="F902" s="25"/>
      <c r="G902" s="25"/>
      <c r="H902" s="25"/>
      <c r="I902" s="25">
        <f>I842-I857+I872</f>
        <v>0</v>
      </c>
      <c r="J902" s="25">
        <f t="shared" si="202"/>
        <v>22286.6</v>
      </c>
    </row>
    <row r="903" spans="2:16" s="12" customFormat="1" x14ac:dyDescent="0.25">
      <c r="B903" s="13" t="s">
        <v>18</v>
      </c>
      <c r="C903" s="13" t="s">
        <v>35</v>
      </c>
      <c r="D903" s="25"/>
      <c r="E903" s="25"/>
      <c r="F903" s="25"/>
      <c r="G903" s="25"/>
      <c r="H903" s="25"/>
      <c r="I903" s="25">
        <f>I843-I858+I873</f>
        <v>89287.78</v>
      </c>
      <c r="J903" s="25">
        <f t="shared" si="202"/>
        <v>72162.389999999796</v>
      </c>
    </row>
    <row r="904" spans="2:16" s="12" customFormat="1" x14ac:dyDescent="0.25">
      <c r="B904" s="15" t="s">
        <v>21</v>
      </c>
      <c r="C904" s="13" t="s">
        <v>35</v>
      </c>
      <c r="D904" s="16">
        <f t="shared" ref="D904:I904" si="203">SUM(D901:D903)</f>
        <v>0</v>
      </c>
      <c r="E904" s="16">
        <f t="shared" si="203"/>
        <v>0</v>
      </c>
      <c r="F904" s="16">
        <f t="shared" si="203"/>
        <v>0</v>
      </c>
      <c r="G904" s="16">
        <f t="shared" si="203"/>
        <v>0</v>
      </c>
      <c r="H904" s="16">
        <f t="shared" si="203"/>
        <v>0</v>
      </c>
      <c r="I904" s="16">
        <f t="shared" si="203"/>
        <v>89287.78</v>
      </c>
      <c r="J904" s="16">
        <f t="shared" ref="J904" si="204">SUM(J901:J903)</f>
        <v>141140.18999999977</v>
      </c>
    </row>
    <row r="905" spans="2:16" s="12" customFormat="1" x14ac:dyDescent="0.25">
      <c r="B905" s="15" t="s">
        <v>22</v>
      </c>
      <c r="C905" s="13" t="s">
        <v>35</v>
      </c>
      <c r="D905" s="25"/>
      <c r="E905" s="25"/>
      <c r="F905" s="25"/>
      <c r="G905" s="25"/>
      <c r="H905" s="25"/>
      <c r="I905" s="25"/>
      <c r="J905" s="25"/>
    </row>
    <row r="906" spans="2:16" s="12" customFormat="1" x14ac:dyDescent="0.25">
      <c r="B906" s="13" t="s">
        <v>24</v>
      </c>
      <c r="C906" s="13" t="s">
        <v>35</v>
      </c>
      <c r="D906" s="25"/>
      <c r="E906" s="25"/>
      <c r="F906" s="25"/>
      <c r="G906" s="25"/>
      <c r="H906" s="25"/>
      <c r="I906" s="25">
        <f>I846-I861+I876</f>
        <v>129414.39</v>
      </c>
      <c r="J906" s="25">
        <f t="shared" ref="J906" si="205">J891+J846-J861+J876</f>
        <v>46908.089999999873</v>
      </c>
    </row>
    <row r="907" spans="2:16" s="12" customFormat="1" x14ac:dyDescent="0.25">
      <c r="B907" s="15" t="s">
        <v>27</v>
      </c>
      <c r="C907" s="13" t="s">
        <v>35</v>
      </c>
      <c r="D907" s="16">
        <f t="shared" ref="D907:I907" si="206">SUM(D906)</f>
        <v>0</v>
      </c>
      <c r="E907" s="16">
        <f t="shared" si="206"/>
        <v>0</v>
      </c>
      <c r="F907" s="16">
        <f t="shared" si="206"/>
        <v>0</v>
      </c>
      <c r="G907" s="16">
        <f t="shared" si="206"/>
        <v>0</v>
      </c>
      <c r="H907" s="16">
        <f t="shared" si="206"/>
        <v>0</v>
      </c>
      <c r="I907" s="16">
        <f t="shared" si="206"/>
        <v>129414.39</v>
      </c>
      <c r="J907" s="16">
        <f t="shared" ref="J907" si="207">SUM(J906)</f>
        <v>46908.089999999873</v>
      </c>
    </row>
    <row r="908" spans="2:16" s="12" customFormat="1" x14ac:dyDescent="0.25">
      <c r="B908" s="15" t="s">
        <v>28</v>
      </c>
      <c r="C908" s="13" t="s">
        <v>35</v>
      </c>
      <c r="D908" s="16">
        <f t="shared" ref="D908:J908" si="208">D899+D904+D907</f>
        <v>0</v>
      </c>
      <c r="E908" s="16">
        <f t="shared" si="208"/>
        <v>0</v>
      </c>
      <c r="F908" s="16">
        <f t="shared" si="208"/>
        <v>0</v>
      </c>
      <c r="G908" s="16">
        <f t="shared" si="208"/>
        <v>0</v>
      </c>
      <c r="H908" s="16">
        <f t="shared" si="208"/>
        <v>0</v>
      </c>
      <c r="I908" s="16">
        <f t="shared" si="208"/>
        <v>286337.43000000005</v>
      </c>
      <c r="J908" s="16">
        <f t="shared" si="208"/>
        <v>265340.00999999972</v>
      </c>
    </row>
    <row r="909" spans="2:16" s="12" customFormat="1" x14ac:dyDescent="0.25">
      <c r="B909" s="15"/>
      <c r="C909" s="13"/>
      <c r="D909" s="16"/>
      <c r="E909" s="16"/>
      <c r="F909" s="16"/>
      <c r="G909" s="16"/>
      <c r="H909" s="16"/>
      <c r="I909" s="16"/>
      <c r="J909" s="16"/>
    </row>
    <row r="910" spans="2:16" s="12" customFormat="1" x14ac:dyDescent="0.25">
      <c r="B910" s="15" t="s">
        <v>87</v>
      </c>
      <c r="C910" s="13"/>
      <c r="D910" s="16"/>
      <c r="E910" s="16"/>
      <c r="F910" s="16"/>
      <c r="G910" s="16"/>
      <c r="H910" s="16"/>
      <c r="I910" s="16"/>
      <c r="J910" s="16"/>
    </row>
    <row r="911" spans="2:16" s="12" customFormat="1" x14ac:dyDescent="0.25">
      <c r="B911" s="15" t="s">
        <v>7</v>
      </c>
      <c r="C911" s="15"/>
      <c r="D911" s="16"/>
      <c r="E911" s="16"/>
      <c r="F911" s="16"/>
      <c r="G911" s="16"/>
      <c r="H911" s="16"/>
      <c r="I911" s="16"/>
      <c r="J911" s="16"/>
    </row>
    <row r="912" spans="2:16" s="12" customFormat="1" x14ac:dyDescent="0.25">
      <c r="B912" s="13" t="s">
        <v>8</v>
      </c>
      <c r="C912" s="13" t="s">
        <v>88</v>
      </c>
      <c r="D912" s="14">
        <v>10800090.299999999</v>
      </c>
      <c r="E912" s="25">
        <f t="shared" ref="E912:J913" si="209">D972</f>
        <v>8697689.5999999978</v>
      </c>
      <c r="F912" s="25">
        <f t="shared" si="209"/>
        <v>6386262.799999997</v>
      </c>
      <c r="G912" s="25">
        <f t="shared" si="209"/>
        <v>7728753.6999999974</v>
      </c>
      <c r="H912" s="25">
        <f t="shared" si="209"/>
        <v>4527012.099999994</v>
      </c>
      <c r="I912" s="25">
        <f t="shared" si="209"/>
        <v>31297.59999999401</v>
      </c>
      <c r="J912" s="25">
        <f t="shared" si="209"/>
        <v>3778924.9999999939</v>
      </c>
      <c r="L912" s="12" t="s">
        <v>89</v>
      </c>
      <c r="M912" s="23">
        <f t="shared" ref="M912:P923" si="210">F760</f>
        <v>1021000</v>
      </c>
      <c r="N912" s="23">
        <f t="shared" si="210"/>
        <v>361525.44</v>
      </c>
      <c r="O912" s="23">
        <f t="shared" si="210"/>
        <v>451148.6</v>
      </c>
      <c r="P912" s="23">
        <f t="shared" si="210"/>
        <v>739706.29999999993</v>
      </c>
    </row>
    <row r="913" spans="2:23" s="12" customFormat="1" x14ac:dyDescent="0.25">
      <c r="B913" s="51" t="s">
        <v>67</v>
      </c>
      <c r="C913" s="13" t="s">
        <v>88</v>
      </c>
      <c r="D913" s="14">
        <v>11554716</v>
      </c>
      <c r="E913" s="25">
        <f t="shared" si="209"/>
        <v>3115894</v>
      </c>
      <c r="F913" s="25">
        <f t="shared" si="209"/>
        <v>5954666</v>
      </c>
      <c r="G913" s="25">
        <f t="shared" si="209"/>
        <v>1318358</v>
      </c>
      <c r="H913" s="25">
        <f t="shared" si="209"/>
        <v>1085511</v>
      </c>
      <c r="I913" s="25">
        <f t="shared" si="209"/>
        <v>2966001</v>
      </c>
      <c r="J913" s="25">
        <f t="shared" si="209"/>
        <v>179951</v>
      </c>
      <c r="M913" s="23">
        <f t="shared" si="210"/>
        <v>830481.8</v>
      </c>
      <c r="N913" s="23">
        <f t="shared" si="210"/>
        <v>1047258.9999999999</v>
      </c>
      <c r="O913" s="23">
        <f t="shared" si="210"/>
        <v>919532.7</v>
      </c>
      <c r="P913" s="23">
        <f t="shared" si="210"/>
        <v>463492.7</v>
      </c>
    </row>
    <row r="914" spans="2:23" s="12" customFormat="1" x14ac:dyDescent="0.25">
      <c r="B914" s="15" t="s">
        <v>14</v>
      </c>
      <c r="C914" s="13" t="s">
        <v>88</v>
      </c>
      <c r="D914" s="16">
        <f t="shared" ref="D914:J914" si="211">SUM(D912:D913)</f>
        <v>22354806.299999997</v>
      </c>
      <c r="E914" s="16">
        <f t="shared" si="211"/>
        <v>11813583.599999998</v>
      </c>
      <c r="F914" s="16">
        <f t="shared" si="211"/>
        <v>12340928.799999997</v>
      </c>
      <c r="G914" s="16">
        <f t="shared" si="211"/>
        <v>9047111.6999999974</v>
      </c>
      <c r="H914" s="16">
        <f t="shared" si="211"/>
        <v>5612523.099999994</v>
      </c>
      <c r="I914" s="16">
        <f t="shared" si="211"/>
        <v>2997298.599999994</v>
      </c>
      <c r="J914" s="16">
        <f t="shared" si="211"/>
        <v>3958875.9999999939</v>
      </c>
      <c r="M914" s="23">
        <f t="shared" si="210"/>
        <v>1851481.8</v>
      </c>
      <c r="N914" s="23">
        <f t="shared" si="210"/>
        <v>1408784.44</v>
      </c>
      <c r="O914" s="23">
        <f t="shared" si="210"/>
        <v>1370681.2999999998</v>
      </c>
      <c r="P914" s="23">
        <f t="shared" si="210"/>
        <v>1203199</v>
      </c>
    </row>
    <row r="915" spans="2:23" s="12" customFormat="1" x14ac:dyDescent="0.25">
      <c r="B915" s="15" t="s">
        <v>15</v>
      </c>
      <c r="C915" s="13" t="s">
        <v>88</v>
      </c>
      <c r="D915" s="25"/>
      <c r="E915" s="25"/>
      <c r="F915" s="25"/>
      <c r="G915" s="25"/>
      <c r="H915" s="25"/>
      <c r="I915" s="25"/>
      <c r="J915" s="25"/>
      <c r="M915" s="23">
        <f t="shared" si="210"/>
        <v>0</v>
      </c>
      <c r="N915" s="23">
        <f t="shared" si="210"/>
        <v>0</v>
      </c>
      <c r="O915" s="23">
        <f t="shared" si="210"/>
        <v>0</v>
      </c>
      <c r="P915" s="23">
        <f t="shared" si="210"/>
        <v>0</v>
      </c>
    </row>
    <row r="916" spans="2:23" s="12" customFormat="1" x14ac:dyDescent="0.25">
      <c r="B916" s="13" t="s">
        <v>16</v>
      </c>
      <c r="C916" s="13" t="s">
        <v>88</v>
      </c>
      <c r="D916" s="14">
        <v>7183997.0999999996</v>
      </c>
      <c r="E916" s="25">
        <f t="shared" ref="E916:J918" si="212">D976</f>
        <v>3528106.7999999956</v>
      </c>
      <c r="F916" s="25">
        <f t="shared" si="212"/>
        <v>4078021.4999999986</v>
      </c>
      <c r="G916" s="25">
        <f t="shared" si="212"/>
        <v>3659373.1000000015</v>
      </c>
      <c r="H916" s="25">
        <f t="shared" si="212"/>
        <v>2478825.3999999994</v>
      </c>
      <c r="I916" s="25">
        <f t="shared" si="212"/>
        <v>280725.09999999928</v>
      </c>
      <c r="J916" s="25">
        <f t="shared" si="212"/>
        <v>2380590.5999999992</v>
      </c>
      <c r="M916" s="23">
        <f t="shared" si="210"/>
        <v>722750</v>
      </c>
      <c r="N916" s="23">
        <f t="shared" si="210"/>
        <v>870500</v>
      </c>
      <c r="O916" s="23">
        <f t="shared" si="210"/>
        <v>355300</v>
      </c>
      <c r="P916" s="23">
        <f t="shared" si="210"/>
        <v>785365</v>
      </c>
    </row>
    <row r="917" spans="2:23" s="12" customFormat="1" x14ac:dyDescent="0.25">
      <c r="B917" s="13" t="s">
        <v>17</v>
      </c>
      <c r="C917" s="13" t="s">
        <v>88</v>
      </c>
      <c r="D917" s="14">
        <v>5075815.9000000004</v>
      </c>
      <c r="E917" s="25">
        <f t="shared" si="212"/>
        <v>2301796.100000002</v>
      </c>
      <c r="F917" s="25">
        <f t="shared" si="212"/>
        <v>1114419.100000001</v>
      </c>
      <c r="G917" s="25">
        <f t="shared" si="212"/>
        <v>2360347.600000002</v>
      </c>
      <c r="H917" s="25">
        <f t="shared" si="212"/>
        <v>304543.10000000149</v>
      </c>
      <c r="I917" s="25">
        <f t="shared" si="212"/>
        <v>35255.400000001304</v>
      </c>
      <c r="J917" s="25">
        <f t="shared" si="212"/>
        <v>58340.300000001211</v>
      </c>
      <c r="M917" s="23">
        <f t="shared" si="210"/>
        <v>507600</v>
      </c>
      <c r="N917" s="23">
        <f t="shared" si="210"/>
        <v>615240</v>
      </c>
      <c r="O917" s="23">
        <f t="shared" si="210"/>
        <v>215900</v>
      </c>
      <c r="P917" s="23">
        <f t="shared" si="210"/>
        <v>129700</v>
      </c>
    </row>
    <row r="918" spans="2:23" s="12" customFormat="1" x14ac:dyDescent="0.25">
      <c r="B918" s="13" t="s">
        <v>18</v>
      </c>
      <c r="C918" s="13" t="s">
        <v>88</v>
      </c>
      <c r="D918" s="14">
        <v>7228644</v>
      </c>
      <c r="E918" s="25">
        <f t="shared" si="212"/>
        <v>8484836</v>
      </c>
      <c r="F918" s="25">
        <f t="shared" si="212"/>
        <v>7040291</v>
      </c>
      <c r="G918" s="25">
        <f t="shared" si="212"/>
        <v>7208153</v>
      </c>
      <c r="H918" s="25">
        <f t="shared" si="212"/>
        <v>1671270</v>
      </c>
      <c r="I918" s="25">
        <f t="shared" si="212"/>
        <v>1428966</v>
      </c>
      <c r="J918" s="25">
        <f t="shared" si="212"/>
        <v>173831</v>
      </c>
      <c r="M918" s="23">
        <f t="shared" si="210"/>
        <v>1439769.1</v>
      </c>
      <c r="N918" s="23">
        <f t="shared" si="210"/>
        <v>1344017.12</v>
      </c>
      <c r="O918" s="23">
        <f t="shared" si="210"/>
        <v>736181.5</v>
      </c>
      <c r="P918" s="23">
        <f t="shared" si="210"/>
        <v>190300</v>
      </c>
    </row>
    <row r="919" spans="2:23" s="12" customFormat="1" x14ac:dyDescent="0.25">
      <c r="B919" s="15" t="s">
        <v>21</v>
      </c>
      <c r="C919" s="13" t="s">
        <v>88</v>
      </c>
      <c r="D919" s="16">
        <f t="shared" ref="D919:J919" si="213">SUM(D916:D918)</f>
        <v>19488457</v>
      </c>
      <c r="E919" s="16">
        <f t="shared" si="213"/>
        <v>14314738.899999999</v>
      </c>
      <c r="F919" s="16">
        <f t="shared" si="213"/>
        <v>12232731.6</v>
      </c>
      <c r="G919" s="16">
        <f t="shared" si="213"/>
        <v>13227873.700000003</v>
      </c>
      <c r="H919" s="16">
        <f t="shared" si="213"/>
        <v>4454638.5000000009</v>
      </c>
      <c r="I919" s="16">
        <f t="shared" si="213"/>
        <v>1744946.5000000005</v>
      </c>
      <c r="J919" s="16">
        <f t="shared" si="213"/>
        <v>2612761.9000000004</v>
      </c>
      <c r="M919" s="23">
        <f t="shared" si="210"/>
        <v>2670119.1</v>
      </c>
      <c r="N919" s="23">
        <f t="shared" si="210"/>
        <v>2829757.12</v>
      </c>
      <c r="O919" s="23">
        <f t="shared" si="210"/>
        <v>1307381.5</v>
      </c>
      <c r="P919" s="23">
        <f t="shared" si="210"/>
        <v>1105365</v>
      </c>
    </row>
    <row r="920" spans="2:23" s="12" customFormat="1" x14ac:dyDescent="0.25">
      <c r="B920" s="15" t="s">
        <v>22</v>
      </c>
      <c r="C920" s="13" t="s">
        <v>88</v>
      </c>
      <c r="D920" s="25"/>
      <c r="E920" s="25"/>
      <c r="F920" s="25"/>
      <c r="G920" s="25"/>
      <c r="H920" s="25"/>
      <c r="I920" s="25"/>
      <c r="J920" s="25"/>
      <c r="M920" s="23">
        <f t="shared" si="210"/>
        <v>0</v>
      </c>
      <c r="N920" s="23">
        <f t="shared" si="210"/>
        <v>0</v>
      </c>
      <c r="O920" s="23">
        <f t="shared" si="210"/>
        <v>0</v>
      </c>
      <c r="P920" s="23">
        <f t="shared" si="210"/>
        <v>0</v>
      </c>
    </row>
    <row r="921" spans="2:23" s="12" customFormat="1" x14ac:dyDescent="0.25">
      <c r="B921" s="13" t="s">
        <v>24</v>
      </c>
      <c r="C921" s="13" t="s">
        <v>88</v>
      </c>
      <c r="D921" s="14">
        <v>9512586</v>
      </c>
      <c r="E921" s="25">
        <f t="shared" ref="E921:J921" si="214">D981</f>
        <v>6706680</v>
      </c>
      <c r="F921" s="25">
        <f t="shared" si="214"/>
        <v>9715495</v>
      </c>
      <c r="G921" s="25">
        <f t="shared" si="214"/>
        <v>7132452</v>
      </c>
      <c r="H921" s="25">
        <f t="shared" si="214"/>
        <v>22517</v>
      </c>
      <c r="I921" s="25">
        <f t="shared" si="214"/>
        <v>22213</v>
      </c>
      <c r="J921" s="25">
        <f t="shared" si="214"/>
        <v>39167</v>
      </c>
      <c r="M921" s="23">
        <f t="shared" si="210"/>
        <v>668441.37</v>
      </c>
      <c r="N921" s="23">
        <f t="shared" si="210"/>
        <v>495610.3</v>
      </c>
      <c r="O921" s="23">
        <f t="shared" si="210"/>
        <v>0</v>
      </c>
      <c r="P921" s="23">
        <f t="shared" si="210"/>
        <v>47000</v>
      </c>
    </row>
    <row r="922" spans="2:23" s="12" customFormat="1" x14ac:dyDescent="0.25">
      <c r="B922" s="15" t="s">
        <v>27</v>
      </c>
      <c r="C922" s="13" t="s">
        <v>88</v>
      </c>
      <c r="D922" s="16">
        <f t="shared" ref="D922:J922" si="215">SUM(D921)</f>
        <v>9512586</v>
      </c>
      <c r="E922" s="16">
        <f t="shared" si="215"/>
        <v>6706680</v>
      </c>
      <c r="F922" s="16">
        <f t="shared" si="215"/>
        <v>9715495</v>
      </c>
      <c r="G922" s="16">
        <f t="shared" si="215"/>
        <v>7132452</v>
      </c>
      <c r="H922" s="16">
        <f t="shared" si="215"/>
        <v>22517</v>
      </c>
      <c r="I922" s="16">
        <f t="shared" si="215"/>
        <v>22213</v>
      </c>
      <c r="J922" s="16">
        <f t="shared" si="215"/>
        <v>39167</v>
      </c>
      <c r="M922" s="23">
        <f t="shared" si="210"/>
        <v>668441.37</v>
      </c>
      <c r="N922" s="23">
        <f t="shared" si="210"/>
        <v>495610.3</v>
      </c>
      <c r="O922" s="23">
        <f t="shared" si="210"/>
        <v>0</v>
      </c>
      <c r="P922" s="23">
        <f t="shared" si="210"/>
        <v>47000</v>
      </c>
    </row>
    <row r="923" spans="2:23" s="12" customFormat="1" x14ac:dyDescent="0.25">
      <c r="B923" s="15" t="s">
        <v>28</v>
      </c>
      <c r="C923" s="13" t="s">
        <v>88</v>
      </c>
      <c r="D923" s="16">
        <f t="shared" ref="D923:J923" si="216">D914+D919+D922</f>
        <v>51355849.299999997</v>
      </c>
      <c r="E923" s="16">
        <f t="shared" si="216"/>
        <v>32835002.499999996</v>
      </c>
      <c r="F923" s="16">
        <f t="shared" si="216"/>
        <v>34289155.399999999</v>
      </c>
      <c r="G923" s="16">
        <f t="shared" si="216"/>
        <v>29407437.399999999</v>
      </c>
      <c r="H923" s="16">
        <f t="shared" si="216"/>
        <v>10089678.599999994</v>
      </c>
      <c r="I923" s="16">
        <f t="shared" si="216"/>
        <v>4764458.099999994</v>
      </c>
      <c r="J923" s="16">
        <f t="shared" si="216"/>
        <v>6610804.8999999948</v>
      </c>
      <c r="M923" s="23">
        <f t="shared" si="210"/>
        <v>5190042.2700000005</v>
      </c>
      <c r="N923" s="23">
        <f t="shared" si="210"/>
        <v>4734151.8600000003</v>
      </c>
      <c r="O923" s="23">
        <f t="shared" si="210"/>
        <v>2678062.7999999998</v>
      </c>
      <c r="P923" s="23">
        <f t="shared" si="210"/>
        <v>2355564</v>
      </c>
    </row>
    <row r="924" spans="2:23" s="12" customFormat="1" x14ac:dyDescent="0.25">
      <c r="B924" s="15"/>
      <c r="C924" s="13"/>
      <c r="D924" s="16"/>
      <c r="E924" s="16"/>
      <c r="F924" s="16"/>
      <c r="G924" s="16"/>
      <c r="H924" s="16"/>
      <c r="I924" s="16"/>
      <c r="J924" s="16"/>
    </row>
    <row r="925" spans="2:23" s="12" customFormat="1" x14ac:dyDescent="0.25">
      <c r="B925" s="15" t="s">
        <v>90</v>
      </c>
      <c r="C925" s="13"/>
      <c r="D925" s="16"/>
      <c r="E925" s="16"/>
      <c r="F925" s="16"/>
      <c r="G925" s="16"/>
      <c r="H925" s="16"/>
      <c r="I925" s="16"/>
      <c r="J925" s="16"/>
    </row>
    <row r="926" spans="2:23" s="12" customFormat="1" x14ac:dyDescent="0.25">
      <c r="B926" s="15" t="s">
        <v>7</v>
      </c>
      <c r="C926" s="15"/>
      <c r="D926" s="16"/>
      <c r="E926" s="16"/>
      <c r="F926" s="16"/>
      <c r="G926" s="16"/>
      <c r="H926" s="16"/>
      <c r="I926" s="16"/>
      <c r="J926" s="16"/>
    </row>
    <row r="927" spans="2:23" s="12" customFormat="1" x14ac:dyDescent="0.25">
      <c r="B927" s="13" t="s">
        <v>8</v>
      </c>
      <c r="C927" s="13" t="s">
        <v>88</v>
      </c>
      <c r="D927" s="14">
        <v>21666421.599999998</v>
      </c>
      <c r="E927" s="14">
        <v>14857953.700000001</v>
      </c>
      <c r="F927" s="14">
        <v>20965689</v>
      </c>
      <c r="G927" s="14">
        <v>10668074.399999999</v>
      </c>
      <c r="H927" s="14">
        <v>8516260.5</v>
      </c>
      <c r="I927" s="14">
        <v>16646758.5</v>
      </c>
      <c r="J927" s="14">
        <v>36868372</v>
      </c>
      <c r="L927" s="12" t="s">
        <v>91</v>
      </c>
      <c r="M927" s="59">
        <f>F927/[1]Assumptions!E$109</f>
        <v>906036.68971477961</v>
      </c>
      <c r="N927" s="59">
        <f>G927/[1]Assumptions!F$109</f>
        <v>474136.63999999996</v>
      </c>
      <c r="O927" s="59">
        <f>H927/[1]Assumptions!G$109</f>
        <v>367873.02375809936</v>
      </c>
      <c r="P927" s="59">
        <f>I927/[1]Assumptions!H$109</f>
        <v>752470.08182463096</v>
      </c>
      <c r="Q927" s="59"/>
      <c r="S927" s="23">
        <f t="shared" ref="S927:W936" si="217">M912-M927</f>
        <v>114963.31028522039</v>
      </c>
      <c r="T927" s="23">
        <f t="shared" si="217"/>
        <v>-112611.19999999995</v>
      </c>
      <c r="U927" s="23">
        <f t="shared" si="217"/>
        <v>83275.576241900621</v>
      </c>
      <c r="V927" s="23">
        <f t="shared" si="217"/>
        <v>-12763.781824631034</v>
      </c>
      <c r="W927" s="23">
        <f t="shared" si="217"/>
        <v>0</v>
      </c>
    </row>
    <row r="928" spans="2:23" s="12" customFormat="1" x14ac:dyDescent="0.25">
      <c r="B928" s="51" t="s">
        <v>67</v>
      </c>
      <c r="C928" s="13" t="s">
        <v>88</v>
      </c>
      <c r="D928" s="14">
        <v>30111194</v>
      </c>
      <c r="E928" s="14">
        <v>31729108</v>
      </c>
      <c r="F928" s="14">
        <v>19630487</v>
      </c>
      <c r="G928" s="14">
        <v>23547129</v>
      </c>
      <c r="H928" s="14">
        <v>19975252</v>
      </c>
      <c r="I928" s="14">
        <v>11831820</v>
      </c>
      <c r="J928" s="14">
        <v>9139934</v>
      </c>
      <c r="M928" s="59">
        <f>F928/[1]Assumptions!E$109</f>
        <v>848335.65254969744</v>
      </c>
      <c r="N928" s="59">
        <f>G928/[1]Assumptions!F$109</f>
        <v>1046539.0666666667</v>
      </c>
      <c r="O928" s="59">
        <f>H928/[1]Assumptions!G$109</f>
        <v>862861.85745140398</v>
      </c>
      <c r="P928" s="59">
        <f>I928/[1]Assumptions!H$109</f>
        <v>534824.27606157109</v>
      </c>
      <c r="Q928" s="59"/>
      <c r="S928" s="23">
        <f t="shared" si="217"/>
        <v>-17853.852549697389</v>
      </c>
      <c r="T928" s="23">
        <f t="shared" si="217"/>
        <v>719.93333333323244</v>
      </c>
      <c r="U928" s="23">
        <f t="shared" si="217"/>
        <v>56670.842548595974</v>
      </c>
      <c r="V928" s="23">
        <f t="shared" si="217"/>
        <v>-71331.576061571075</v>
      </c>
      <c r="W928" s="23">
        <f t="shared" si="217"/>
        <v>0</v>
      </c>
    </row>
    <row r="929" spans="2:23" s="12" customFormat="1" x14ac:dyDescent="0.25">
      <c r="B929" s="15" t="s">
        <v>14</v>
      </c>
      <c r="C929" s="13" t="s">
        <v>88</v>
      </c>
      <c r="D929" s="16">
        <f t="shared" ref="D929:I929" si="218">SUM(D927:D928)</f>
        <v>51777615.599999994</v>
      </c>
      <c r="E929" s="16">
        <f t="shared" si="218"/>
        <v>46587061.700000003</v>
      </c>
      <c r="F929" s="16">
        <f t="shared" si="218"/>
        <v>40596176</v>
      </c>
      <c r="G929" s="16">
        <f t="shared" si="218"/>
        <v>34215203.399999999</v>
      </c>
      <c r="H929" s="16">
        <f t="shared" si="218"/>
        <v>28491512.5</v>
      </c>
      <c r="I929" s="16">
        <f t="shared" si="218"/>
        <v>28478578.5</v>
      </c>
      <c r="J929" s="16">
        <f t="shared" ref="J929" si="219">SUM(J927:J928)</f>
        <v>46008306</v>
      </c>
      <c r="M929" s="59">
        <f>F929/[1]Assumptions!E$109</f>
        <v>1754372.3422644772</v>
      </c>
      <c r="N929" s="59">
        <f>G929/[1]Assumptions!F$109</f>
        <v>1520675.7066666665</v>
      </c>
      <c r="O929" s="59">
        <f>H929/[1]Assumptions!G$109</f>
        <v>1230734.8812095034</v>
      </c>
      <c r="P929" s="59">
        <f>I929/[1]Assumptions!H$109</f>
        <v>1287294.3578862019</v>
      </c>
      <c r="Q929" s="59"/>
      <c r="S929" s="23">
        <f t="shared" si="217"/>
        <v>97109.457735522883</v>
      </c>
      <c r="T929" s="23">
        <f t="shared" si="217"/>
        <v>-111891.2666666666</v>
      </c>
      <c r="U929" s="23">
        <f t="shared" si="217"/>
        <v>139946.41879049642</v>
      </c>
      <c r="V929" s="23">
        <f t="shared" si="217"/>
        <v>-84095.357886201935</v>
      </c>
      <c r="W929" s="23">
        <f t="shared" si="217"/>
        <v>0</v>
      </c>
    </row>
    <row r="930" spans="2:23" s="12" customFormat="1" x14ac:dyDescent="0.25">
      <c r="B930" s="15" t="s">
        <v>15</v>
      </c>
      <c r="C930" s="13" t="s">
        <v>88</v>
      </c>
      <c r="D930" s="25"/>
      <c r="E930" s="25"/>
      <c r="F930" s="25"/>
      <c r="G930" s="25"/>
      <c r="H930" s="25"/>
      <c r="I930" s="25"/>
      <c r="J930" s="25"/>
      <c r="M930" s="59">
        <f>F930/[1]Assumptions!E$109</f>
        <v>0</v>
      </c>
      <c r="N930" s="59">
        <f>G930/[1]Assumptions!F$109</f>
        <v>0</v>
      </c>
      <c r="O930" s="59">
        <f>H930/[1]Assumptions!G$109</f>
        <v>0</v>
      </c>
      <c r="P930" s="59">
        <f>I930/[1]Assumptions!H$109</f>
        <v>0</v>
      </c>
      <c r="Q930" s="59"/>
      <c r="S930" s="23">
        <f t="shared" si="217"/>
        <v>0</v>
      </c>
      <c r="T930" s="23">
        <f t="shared" si="217"/>
        <v>0</v>
      </c>
      <c r="U930" s="23">
        <f t="shared" si="217"/>
        <v>0</v>
      </c>
      <c r="V930" s="23">
        <f t="shared" si="217"/>
        <v>0</v>
      </c>
      <c r="W930" s="23">
        <f t="shared" si="217"/>
        <v>0</v>
      </c>
    </row>
    <row r="931" spans="2:23" s="12" customFormat="1" x14ac:dyDescent="0.25">
      <c r="B931" s="13" t="s">
        <v>16</v>
      </c>
      <c r="C931" s="13" t="s">
        <v>88</v>
      </c>
      <c r="D931" s="14">
        <v>15666783.099999998</v>
      </c>
      <c r="E931" s="14">
        <v>15718793.600000001</v>
      </c>
      <c r="F931" s="14">
        <v>16172827.100000001</v>
      </c>
      <c r="G931" s="14">
        <v>19685502.099999998</v>
      </c>
      <c r="H931" s="14">
        <v>7241258.7999999998</v>
      </c>
      <c r="I931" s="14">
        <v>19252329.100000001</v>
      </c>
      <c r="J931" s="14">
        <v>2361081.0999999996</v>
      </c>
      <c r="M931" s="59">
        <f>F931/[1]Assumptions!E$109</f>
        <v>698912.14779602422</v>
      </c>
      <c r="N931" s="59">
        <f>G931/[1]Assumptions!F$109</f>
        <v>874911.20444444439</v>
      </c>
      <c r="O931" s="59">
        <f>H931/[1]Assumptions!G$109</f>
        <v>312797.35637149028</v>
      </c>
      <c r="P931" s="59">
        <f>I931/[1]Assumptions!H$109</f>
        <v>870247.60124871903</v>
      </c>
      <c r="Q931" s="59"/>
      <c r="S931" s="23">
        <f t="shared" si="217"/>
        <v>23837.852203975781</v>
      </c>
      <c r="T931" s="23">
        <f t="shared" si="217"/>
        <v>-4411.2044444443891</v>
      </c>
      <c r="U931" s="23">
        <f t="shared" si="217"/>
        <v>42502.643628509715</v>
      </c>
      <c r="V931" s="23">
        <f t="shared" si="217"/>
        <v>-84882.601248719031</v>
      </c>
      <c r="W931" s="23">
        <f t="shared" si="217"/>
        <v>0</v>
      </c>
    </row>
    <row r="932" spans="2:23" s="12" customFormat="1" x14ac:dyDescent="0.25">
      <c r="B932" s="13" t="s">
        <v>17</v>
      </c>
      <c r="C932" s="13" t="s">
        <v>88</v>
      </c>
      <c r="D932" s="14">
        <v>11249920.010000002</v>
      </c>
      <c r="E932" s="14">
        <v>11377937.1</v>
      </c>
      <c r="F932" s="14">
        <v>11824009.4</v>
      </c>
      <c r="G932" s="14">
        <v>13912203.5</v>
      </c>
      <c r="H932" s="14">
        <v>5233397.3</v>
      </c>
      <c r="I932" s="14">
        <v>2604085.4</v>
      </c>
      <c r="J932" s="14">
        <v>785449.7</v>
      </c>
      <c r="M932" s="59">
        <f>F932/[1]Assumptions!E$109</f>
        <v>510977.07000864303</v>
      </c>
      <c r="N932" s="59">
        <f>G932/[1]Assumptions!F$109</f>
        <v>618320.1555555556</v>
      </c>
      <c r="O932" s="59">
        <f>H932/[1]Assumptions!G$109</f>
        <v>226064.67818574514</v>
      </c>
      <c r="P932" s="59">
        <f>I932/[1]Assumptions!H$109</f>
        <v>117710.38511890027</v>
      </c>
      <c r="Q932" s="59"/>
      <c r="S932" s="23">
        <f t="shared" si="217"/>
        <v>-3377.0700086430297</v>
      </c>
      <c r="T932" s="23">
        <f t="shared" si="217"/>
        <v>-3080.1555555555969</v>
      </c>
      <c r="U932" s="23">
        <f t="shared" si="217"/>
        <v>-10164.678185745142</v>
      </c>
      <c r="V932" s="23">
        <f t="shared" si="217"/>
        <v>11989.614881099726</v>
      </c>
      <c r="W932" s="23">
        <f t="shared" si="217"/>
        <v>0</v>
      </c>
    </row>
    <row r="933" spans="2:23" s="12" customFormat="1" x14ac:dyDescent="0.25">
      <c r="B933" s="13" t="s">
        <v>18</v>
      </c>
      <c r="C933" s="13" t="s">
        <v>88</v>
      </c>
      <c r="D933" s="14">
        <v>26457698.5</v>
      </c>
      <c r="E933" s="14">
        <v>18067822</v>
      </c>
      <c r="F933" s="14">
        <v>32357370.5</v>
      </c>
      <c r="G933" s="14">
        <v>28899725</v>
      </c>
      <c r="H933" s="14">
        <v>16255230</v>
      </c>
      <c r="I933" s="14">
        <v>7371078</v>
      </c>
      <c r="J933" s="14">
        <v>9962031</v>
      </c>
      <c r="M933" s="59">
        <f>F933/[1]Assumptions!E$109</f>
        <v>1398330.6179775281</v>
      </c>
      <c r="N933" s="59">
        <f>G933/[1]Assumptions!F$109</f>
        <v>1284432.2222222222</v>
      </c>
      <c r="O933" s="59">
        <f>H933/[1]Assumptions!G$109</f>
        <v>702169.76241900655</v>
      </c>
      <c r="P933" s="59">
        <f>I933/[1]Assumptions!H$109</f>
        <v>333188.93079368799</v>
      </c>
      <c r="Q933" s="59"/>
      <c r="S933" s="23">
        <f t="shared" si="217"/>
        <v>41438.482022471959</v>
      </c>
      <c r="T933" s="23">
        <f t="shared" si="217"/>
        <v>59584.897777777864</v>
      </c>
      <c r="U933" s="23">
        <f t="shared" si="217"/>
        <v>34011.737580993446</v>
      </c>
      <c r="V933" s="23">
        <f t="shared" si="217"/>
        <v>-142888.93079368799</v>
      </c>
      <c r="W933" s="23">
        <f t="shared" si="217"/>
        <v>0</v>
      </c>
    </row>
    <row r="934" spans="2:23" s="12" customFormat="1" x14ac:dyDescent="0.25">
      <c r="B934" s="15" t="s">
        <v>21</v>
      </c>
      <c r="C934" s="13" t="s">
        <v>88</v>
      </c>
      <c r="D934" s="16">
        <f t="shared" ref="D934:I934" si="220">SUM(D931:D933)</f>
        <v>53374401.609999999</v>
      </c>
      <c r="E934" s="16">
        <f t="shared" si="220"/>
        <v>45164552.700000003</v>
      </c>
      <c r="F934" s="16">
        <f t="shared" si="220"/>
        <v>60354207</v>
      </c>
      <c r="G934" s="16">
        <f t="shared" si="220"/>
        <v>62497430.599999994</v>
      </c>
      <c r="H934" s="16">
        <f t="shared" si="220"/>
        <v>28729886.100000001</v>
      </c>
      <c r="I934" s="16">
        <f t="shared" si="220"/>
        <v>29227492.5</v>
      </c>
      <c r="J934" s="16">
        <f t="shared" ref="J934" si="221">SUM(J931:J933)</f>
        <v>13108561.800000001</v>
      </c>
      <c r="M934" s="59">
        <f>F934/[1]Assumptions!E$109</f>
        <v>2608219.8357821954</v>
      </c>
      <c r="N934" s="59">
        <f>G934/[1]Assumptions!F$109</f>
        <v>2777663.5822222219</v>
      </c>
      <c r="O934" s="59">
        <f>H934/[1]Assumptions!G$109</f>
        <v>1241031.796976242</v>
      </c>
      <c r="P934" s="59">
        <f>I934/[1]Assumptions!H$109</f>
        <v>1321146.9171613073</v>
      </c>
      <c r="Q934" s="59"/>
      <c r="S934" s="23">
        <f t="shared" si="217"/>
        <v>61899.264217804652</v>
      </c>
      <c r="T934" s="23">
        <f t="shared" si="217"/>
        <v>52093.537777778227</v>
      </c>
      <c r="U934" s="23">
        <f t="shared" si="217"/>
        <v>66349.703023758018</v>
      </c>
      <c r="V934" s="23">
        <f t="shared" si="217"/>
        <v>-215781.9171613073</v>
      </c>
      <c r="W934" s="23">
        <f t="shared" si="217"/>
        <v>0</v>
      </c>
    </row>
    <row r="935" spans="2:23" s="12" customFormat="1" x14ac:dyDescent="0.25">
      <c r="B935" s="15" t="s">
        <v>22</v>
      </c>
      <c r="C935" s="13" t="s">
        <v>88</v>
      </c>
      <c r="D935" s="25"/>
      <c r="E935" s="25"/>
      <c r="F935" s="25"/>
      <c r="G935" s="25"/>
      <c r="H935" s="25"/>
      <c r="I935" s="25"/>
      <c r="J935" s="25"/>
      <c r="M935" s="59">
        <f>F935/[1]Assumptions!E$109</f>
        <v>0</v>
      </c>
      <c r="N935" s="59">
        <f>G935/[1]Assumptions!F$109</f>
        <v>0</v>
      </c>
      <c r="O935" s="59">
        <f>H935/[1]Assumptions!G$109</f>
        <v>0</v>
      </c>
      <c r="P935" s="59">
        <f>I935/[1]Assumptions!H$109</f>
        <v>0</v>
      </c>
      <c r="Q935" s="59"/>
      <c r="S935" s="23">
        <f t="shared" si="217"/>
        <v>0</v>
      </c>
      <c r="T935" s="23">
        <f t="shared" si="217"/>
        <v>0</v>
      </c>
      <c r="U935" s="23">
        <f t="shared" si="217"/>
        <v>0</v>
      </c>
      <c r="V935" s="23">
        <f t="shared" si="217"/>
        <v>0</v>
      </c>
      <c r="W935" s="23">
        <f t="shared" si="217"/>
        <v>0</v>
      </c>
    </row>
    <row r="936" spans="2:23" s="12" customFormat="1" x14ac:dyDescent="0.25">
      <c r="B936" s="13" t="s">
        <v>24</v>
      </c>
      <c r="C936" s="13" t="s">
        <v>88</v>
      </c>
      <c r="D936" s="14">
        <v>20158239</v>
      </c>
      <c r="E936" s="14">
        <v>20182149</v>
      </c>
      <c r="F936" s="14">
        <v>12213471</v>
      </c>
      <c r="G936" s="14">
        <v>11011300</v>
      </c>
      <c r="H936" s="14">
        <v>0</v>
      </c>
      <c r="I936" s="14">
        <v>3862368</v>
      </c>
      <c r="J936" s="14">
        <v>24682</v>
      </c>
      <c r="M936" s="59">
        <f>F936/[1]Assumptions!E$109</f>
        <v>527807.73552290408</v>
      </c>
      <c r="N936" s="59">
        <f>G936/[1]Assumptions!F$109</f>
        <v>489391.11111111112</v>
      </c>
      <c r="O936" s="59">
        <f>H936/[1]Assumptions!G$109</f>
        <v>0</v>
      </c>
      <c r="P936" s="59">
        <f>I936/[1]Assumptions!H$109</f>
        <v>174587.52495249067</v>
      </c>
      <c r="Q936" s="59"/>
      <c r="S936" s="23">
        <f t="shared" si="217"/>
        <v>140633.63447709591</v>
      </c>
      <c r="T936" s="23">
        <f t="shared" si="217"/>
        <v>6219.1888888888643</v>
      </c>
      <c r="U936" s="23">
        <f t="shared" si="217"/>
        <v>0</v>
      </c>
      <c r="V936" s="23">
        <f t="shared" si="217"/>
        <v>-127587.52495249067</v>
      </c>
      <c r="W936" s="23">
        <f t="shared" si="217"/>
        <v>0</v>
      </c>
    </row>
    <row r="937" spans="2:23" s="12" customFormat="1" x14ac:dyDescent="0.25">
      <c r="B937" s="15" t="s">
        <v>27</v>
      </c>
      <c r="C937" s="13" t="s">
        <v>88</v>
      </c>
      <c r="D937" s="16">
        <f t="shared" ref="D937:I937" si="222">SUM(D936)</f>
        <v>20158239</v>
      </c>
      <c r="E937" s="16">
        <f t="shared" si="222"/>
        <v>20182149</v>
      </c>
      <c r="F937" s="16">
        <f t="shared" si="222"/>
        <v>12213471</v>
      </c>
      <c r="G937" s="16">
        <f t="shared" si="222"/>
        <v>11011300</v>
      </c>
      <c r="H937" s="16">
        <f t="shared" si="222"/>
        <v>0</v>
      </c>
      <c r="I937" s="16">
        <f t="shared" si="222"/>
        <v>3862368</v>
      </c>
      <c r="J937" s="16">
        <f t="shared" ref="J937" si="223">SUM(J936)</f>
        <v>24682</v>
      </c>
    </row>
    <row r="938" spans="2:23" s="12" customFormat="1" x14ac:dyDescent="0.25">
      <c r="B938" s="15" t="s">
        <v>28</v>
      </c>
      <c r="C938" s="13" t="s">
        <v>88</v>
      </c>
      <c r="D938" s="16">
        <f t="shared" ref="D938:J938" si="224">D929+D934+D937</f>
        <v>125310256.20999999</v>
      </c>
      <c r="E938" s="16">
        <f t="shared" si="224"/>
        <v>111933763.40000001</v>
      </c>
      <c r="F938" s="16">
        <f t="shared" si="224"/>
        <v>113163854</v>
      </c>
      <c r="G938" s="16">
        <f t="shared" si="224"/>
        <v>107723934</v>
      </c>
      <c r="H938" s="16">
        <f t="shared" si="224"/>
        <v>57221398.600000001</v>
      </c>
      <c r="I938" s="16">
        <f t="shared" si="224"/>
        <v>61568439</v>
      </c>
      <c r="J938" s="16">
        <f t="shared" si="224"/>
        <v>59141549.799999997</v>
      </c>
    </row>
    <row r="939" spans="2:23" s="12" customFormat="1" x14ac:dyDescent="0.25">
      <c r="B939" s="15"/>
      <c r="C939" s="13"/>
      <c r="D939" s="16"/>
      <c r="E939" s="16"/>
      <c r="F939" s="16"/>
      <c r="G939" s="16"/>
      <c r="H939" s="16"/>
      <c r="I939" s="16"/>
      <c r="J939" s="16"/>
    </row>
    <row r="940" spans="2:23" s="12" customFormat="1" x14ac:dyDescent="0.25">
      <c r="B940" s="15" t="s">
        <v>92</v>
      </c>
      <c r="C940" s="13"/>
      <c r="D940" s="16"/>
      <c r="E940" s="16"/>
      <c r="F940" s="16"/>
      <c r="G940" s="16"/>
      <c r="H940" s="16"/>
      <c r="I940" s="16"/>
      <c r="J940" s="16"/>
    </row>
    <row r="941" spans="2:23" s="12" customFormat="1" x14ac:dyDescent="0.25">
      <c r="B941" s="15" t="s">
        <v>7</v>
      </c>
      <c r="C941" s="15"/>
      <c r="D941" s="16"/>
      <c r="E941" s="16"/>
      <c r="F941" s="16"/>
      <c r="G941" s="16"/>
      <c r="H941" s="16"/>
      <c r="I941" s="16"/>
      <c r="J941" s="16"/>
    </row>
    <row r="942" spans="2:23" s="12" customFormat="1" x14ac:dyDescent="0.25">
      <c r="B942" s="13" t="s">
        <v>8</v>
      </c>
      <c r="C942" s="13" t="s">
        <v>88</v>
      </c>
      <c r="D942" s="14">
        <v>23631574</v>
      </c>
      <c r="E942" s="14">
        <v>17213952</v>
      </c>
      <c r="F942" s="14">
        <v>19567231</v>
      </c>
      <c r="G942" s="14">
        <v>12275066</v>
      </c>
      <c r="H942" s="14">
        <v>12935595</v>
      </c>
      <c r="I942" s="14">
        <v>12845940</v>
      </c>
      <c r="J942" s="14">
        <v>35763172.700000003</v>
      </c>
    </row>
    <row r="943" spans="2:23" s="12" customFormat="1" x14ac:dyDescent="0.25">
      <c r="B943" s="51" t="s">
        <v>67</v>
      </c>
      <c r="C943" s="13" t="s">
        <v>88</v>
      </c>
      <c r="D943" s="14">
        <v>38350167</v>
      </c>
      <c r="E943" s="14">
        <v>28722000</v>
      </c>
      <c r="F943" s="14">
        <v>24174009</v>
      </c>
      <c r="G943" s="14">
        <v>23689000</v>
      </c>
      <c r="H943" s="14">
        <v>18018600</v>
      </c>
      <c r="I943" s="14">
        <f>14511000+26541</f>
        <v>14537541</v>
      </c>
      <c r="J943" s="14">
        <v>9285380</v>
      </c>
    </row>
    <row r="944" spans="2:23" s="12" customFormat="1" x14ac:dyDescent="0.25">
      <c r="B944" s="15" t="s">
        <v>14</v>
      </c>
      <c r="C944" s="13" t="s">
        <v>88</v>
      </c>
      <c r="D944" s="16">
        <f t="shared" ref="D944:J944" si="225">SUM(D942:D943)</f>
        <v>61981741</v>
      </c>
      <c r="E944" s="16">
        <f t="shared" si="225"/>
        <v>45935952</v>
      </c>
      <c r="F944" s="16">
        <f t="shared" si="225"/>
        <v>43741240</v>
      </c>
      <c r="G944" s="16">
        <f t="shared" si="225"/>
        <v>35964066</v>
      </c>
      <c r="H944" s="16">
        <f t="shared" si="225"/>
        <v>30954195</v>
      </c>
      <c r="I944" s="16">
        <f t="shared" si="225"/>
        <v>27383481</v>
      </c>
      <c r="J944" s="16">
        <f t="shared" si="225"/>
        <v>45048552.700000003</v>
      </c>
    </row>
    <row r="945" spans="2:10" s="12" customFormat="1" x14ac:dyDescent="0.25">
      <c r="B945" s="15" t="s">
        <v>15</v>
      </c>
      <c r="C945" s="13" t="s">
        <v>88</v>
      </c>
      <c r="D945" s="25"/>
      <c r="E945" s="25"/>
      <c r="F945" s="25"/>
      <c r="G945" s="25"/>
      <c r="H945" s="25"/>
      <c r="I945" s="25"/>
      <c r="J945" s="25"/>
    </row>
    <row r="946" spans="2:10" s="12" customFormat="1" x14ac:dyDescent="0.25">
      <c r="B946" s="13" t="s">
        <v>16</v>
      </c>
      <c r="C946" s="13" t="s">
        <v>88</v>
      </c>
      <c r="D946" s="14">
        <v>19107495</v>
      </c>
      <c r="E946" s="14">
        <v>14982315</v>
      </c>
      <c r="F946" s="14">
        <v>16367400</v>
      </c>
      <c r="G946" s="14">
        <v>20676400</v>
      </c>
      <c r="H946" s="14">
        <v>9319450</v>
      </c>
      <c r="I946" s="14">
        <v>16973963</v>
      </c>
      <c r="J946" s="14">
        <v>4619534.76</v>
      </c>
    </row>
    <row r="947" spans="2:10" s="12" customFormat="1" x14ac:dyDescent="0.25">
      <c r="B947" s="13" t="s">
        <v>17</v>
      </c>
      <c r="C947" s="13" t="s">
        <v>88</v>
      </c>
      <c r="D947" s="14">
        <v>13959915</v>
      </c>
      <c r="E947" s="14">
        <v>12504034</v>
      </c>
      <c r="F947" s="14">
        <v>10531053</v>
      </c>
      <c r="G947" s="14">
        <v>15900940</v>
      </c>
      <c r="H947" s="14">
        <v>5483415</v>
      </c>
      <c r="I947" s="14">
        <v>2571000</v>
      </c>
      <c r="J947" s="14">
        <v>803000</v>
      </c>
    </row>
    <row r="948" spans="2:10" s="12" customFormat="1" x14ac:dyDescent="0.25">
      <c r="B948" s="13" t="s">
        <v>18</v>
      </c>
      <c r="C948" s="13" t="s">
        <v>88</v>
      </c>
      <c r="D948" s="14">
        <v>24949508</v>
      </c>
      <c r="E948" s="14">
        <v>19301800</v>
      </c>
      <c r="F948" s="14">
        <v>31935830</v>
      </c>
      <c r="G948" s="14">
        <v>34241100</v>
      </c>
      <c r="H948" s="14">
        <v>16417300</v>
      </c>
      <c r="I948" s="14">
        <f>8562075+12949</f>
        <v>8575024</v>
      </c>
      <c r="J948" s="14">
        <v>10036400</v>
      </c>
    </row>
    <row r="949" spans="2:10" s="12" customFormat="1" x14ac:dyDescent="0.25">
      <c r="B949" s="15" t="s">
        <v>21</v>
      </c>
      <c r="C949" s="13" t="s">
        <v>88</v>
      </c>
      <c r="D949" s="16">
        <f t="shared" ref="D949:J949" si="226">SUM(D946:D948)</f>
        <v>58016918</v>
      </c>
      <c r="E949" s="16">
        <f t="shared" si="226"/>
        <v>46788149</v>
      </c>
      <c r="F949" s="16">
        <f t="shared" si="226"/>
        <v>58834283</v>
      </c>
      <c r="G949" s="16">
        <f t="shared" si="226"/>
        <v>70818440</v>
      </c>
      <c r="H949" s="16">
        <f t="shared" si="226"/>
        <v>31220165</v>
      </c>
      <c r="I949" s="16">
        <f t="shared" si="226"/>
        <v>28119987</v>
      </c>
      <c r="J949" s="16">
        <f t="shared" si="226"/>
        <v>15458934.76</v>
      </c>
    </row>
    <row r="950" spans="2:10" s="12" customFormat="1" x14ac:dyDescent="0.25">
      <c r="B950" s="15" t="s">
        <v>22</v>
      </c>
      <c r="C950" s="13" t="s">
        <v>88</v>
      </c>
      <c r="D950" s="25"/>
      <c r="E950" s="25"/>
      <c r="F950" s="25"/>
      <c r="G950" s="25"/>
      <c r="H950" s="25"/>
      <c r="I950" s="25"/>
      <c r="J950" s="25"/>
    </row>
    <row r="951" spans="2:10" s="12" customFormat="1" x14ac:dyDescent="0.25">
      <c r="B951" s="13" t="s">
        <v>24</v>
      </c>
      <c r="C951" s="13" t="s">
        <v>88</v>
      </c>
      <c r="D951" s="14">
        <v>22846955</v>
      </c>
      <c r="E951" s="14">
        <v>17095600</v>
      </c>
      <c r="F951" s="14">
        <v>14747100</v>
      </c>
      <c r="G951" s="14">
        <v>18058000</v>
      </c>
      <c r="H951" s="14">
        <v>0</v>
      </c>
      <c r="I951" s="14">
        <v>3828000</v>
      </c>
      <c r="J951" s="14">
        <v>29000</v>
      </c>
    </row>
    <row r="952" spans="2:10" s="12" customFormat="1" x14ac:dyDescent="0.25">
      <c r="B952" s="15" t="s">
        <v>27</v>
      </c>
      <c r="C952" s="13" t="s">
        <v>88</v>
      </c>
      <c r="D952" s="16">
        <f t="shared" ref="D952:I952" si="227">SUM(D951)</f>
        <v>22846955</v>
      </c>
      <c r="E952" s="16">
        <f t="shared" si="227"/>
        <v>17095600</v>
      </c>
      <c r="F952" s="16">
        <f t="shared" si="227"/>
        <v>14747100</v>
      </c>
      <c r="G952" s="16">
        <f t="shared" si="227"/>
        <v>18058000</v>
      </c>
      <c r="H952" s="16">
        <f t="shared" si="227"/>
        <v>0</v>
      </c>
      <c r="I952" s="16">
        <f t="shared" si="227"/>
        <v>3828000</v>
      </c>
      <c r="J952" s="16">
        <f t="shared" ref="J952" si="228">SUM(J951)</f>
        <v>29000</v>
      </c>
    </row>
    <row r="953" spans="2:10" s="12" customFormat="1" x14ac:dyDescent="0.25">
      <c r="B953" s="15" t="s">
        <v>28</v>
      </c>
      <c r="C953" s="13" t="s">
        <v>88</v>
      </c>
      <c r="D953" s="16">
        <f t="shared" ref="D953:J953" si="229">D944+D949+D952</f>
        <v>142845614</v>
      </c>
      <c r="E953" s="16">
        <f t="shared" si="229"/>
        <v>109819701</v>
      </c>
      <c r="F953" s="16">
        <f t="shared" si="229"/>
        <v>117322623</v>
      </c>
      <c r="G953" s="16">
        <f t="shared" si="229"/>
        <v>124840506</v>
      </c>
      <c r="H953" s="16">
        <f t="shared" si="229"/>
        <v>62174360</v>
      </c>
      <c r="I953" s="16">
        <f t="shared" si="229"/>
        <v>59331468</v>
      </c>
      <c r="J953" s="16">
        <f t="shared" si="229"/>
        <v>60536487.460000001</v>
      </c>
    </row>
    <row r="954" spans="2:10" s="12" customFormat="1" x14ac:dyDescent="0.25">
      <c r="B954" s="15"/>
      <c r="C954" s="13"/>
      <c r="D954" s="16"/>
      <c r="E954" s="16"/>
      <c r="F954" s="16"/>
      <c r="G954" s="16"/>
      <c r="H954" s="16"/>
      <c r="I954" s="16"/>
      <c r="J954" s="16"/>
    </row>
    <row r="955" spans="2:10" s="12" customFormat="1" x14ac:dyDescent="0.25">
      <c r="B955" s="15" t="s">
        <v>93</v>
      </c>
      <c r="C955" s="13"/>
      <c r="D955" s="16"/>
      <c r="E955" s="16"/>
      <c r="F955" s="16"/>
      <c r="G955" s="16"/>
      <c r="H955" s="16"/>
      <c r="I955" s="16"/>
      <c r="J955" s="16"/>
    </row>
    <row r="956" spans="2:10" s="12" customFormat="1" x14ac:dyDescent="0.25">
      <c r="B956" s="15" t="s">
        <v>7</v>
      </c>
      <c r="C956" s="15"/>
      <c r="D956" s="16"/>
      <c r="E956" s="16"/>
      <c r="F956" s="16"/>
      <c r="G956" s="16"/>
      <c r="H956" s="16"/>
      <c r="I956" s="16"/>
      <c r="J956" s="16"/>
    </row>
    <row r="957" spans="2:10" s="12" customFormat="1" x14ac:dyDescent="0.25">
      <c r="B957" s="13" t="s">
        <v>8</v>
      </c>
      <c r="C957" s="13" t="s">
        <v>88</v>
      </c>
      <c r="D957" s="14">
        <v>-137248.29999999999</v>
      </c>
      <c r="E957" s="14">
        <v>44571.5</v>
      </c>
      <c r="F957" s="14">
        <v>-55967.1</v>
      </c>
      <c r="G957" s="14">
        <v>-1594750</v>
      </c>
      <c r="H957" s="14">
        <v>-76380.000000000029</v>
      </c>
      <c r="I957" s="14">
        <v>-53191.099999999984</v>
      </c>
      <c r="J957" s="14">
        <v>-158579.40000000002</v>
      </c>
    </row>
    <row r="958" spans="2:10" s="12" customFormat="1" x14ac:dyDescent="0.25">
      <c r="B958" s="51" t="s">
        <v>67</v>
      </c>
      <c r="C958" s="13" t="s">
        <v>88</v>
      </c>
      <c r="D958" s="14">
        <v>-199849</v>
      </c>
      <c r="E958" s="14">
        <v>-168336</v>
      </c>
      <c r="F958" s="14">
        <v>-92786</v>
      </c>
      <c r="G958" s="14">
        <v>-90976</v>
      </c>
      <c r="H958" s="14">
        <v>-76162</v>
      </c>
      <c r="I958" s="14">
        <v>-80329</v>
      </c>
      <c r="J958" s="14">
        <v>-34505</v>
      </c>
    </row>
    <row r="959" spans="2:10" s="12" customFormat="1" x14ac:dyDescent="0.25">
      <c r="B959" s="15" t="s">
        <v>14</v>
      </c>
      <c r="C959" s="13" t="s">
        <v>88</v>
      </c>
      <c r="D959" s="16">
        <f t="shared" ref="D959:J959" si="230">SUM(D957:D958)</f>
        <v>-337097.3</v>
      </c>
      <c r="E959" s="16">
        <f t="shared" si="230"/>
        <v>-123764.5</v>
      </c>
      <c r="F959" s="16">
        <f t="shared" si="230"/>
        <v>-148753.1</v>
      </c>
      <c r="G959" s="16">
        <f t="shared" si="230"/>
        <v>-1685726</v>
      </c>
      <c r="H959" s="16">
        <f t="shared" si="230"/>
        <v>-152542.00000000003</v>
      </c>
      <c r="I959" s="16">
        <f t="shared" si="230"/>
        <v>-133520.09999999998</v>
      </c>
      <c r="J959" s="16">
        <f t="shared" si="230"/>
        <v>-193084.40000000002</v>
      </c>
    </row>
    <row r="960" spans="2:10" s="12" customFormat="1" x14ac:dyDescent="0.25">
      <c r="B960" s="15" t="s">
        <v>15</v>
      </c>
      <c r="C960" s="13" t="s">
        <v>88</v>
      </c>
      <c r="D960" s="25"/>
      <c r="E960" s="25"/>
      <c r="F960" s="25"/>
      <c r="G960" s="25"/>
      <c r="H960" s="25"/>
      <c r="I960" s="25"/>
      <c r="J960" s="25"/>
    </row>
    <row r="961" spans="2:10" s="12" customFormat="1" x14ac:dyDescent="0.25">
      <c r="B961" s="13" t="s">
        <v>16</v>
      </c>
      <c r="C961" s="13" t="s">
        <v>88</v>
      </c>
      <c r="D961" s="14">
        <v>-215178.4</v>
      </c>
      <c r="E961" s="14">
        <v>-186563.9</v>
      </c>
      <c r="F961" s="14">
        <v>-224075.5</v>
      </c>
      <c r="G961" s="14">
        <v>-189649.8</v>
      </c>
      <c r="H961" s="14">
        <v>-119909.1</v>
      </c>
      <c r="I961" s="14">
        <v>-178500.6</v>
      </c>
      <c r="J961" s="14">
        <v>-23890.399999999998</v>
      </c>
    </row>
    <row r="962" spans="2:10" s="12" customFormat="1" x14ac:dyDescent="0.25">
      <c r="B962" s="13" t="s">
        <v>17</v>
      </c>
      <c r="C962" s="13" t="s">
        <v>88</v>
      </c>
      <c r="D962" s="14">
        <v>-64024.81</v>
      </c>
      <c r="E962" s="14">
        <v>-61280.1</v>
      </c>
      <c r="F962" s="14">
        <v>-47027.9</v>
      </c>
      <c r="G962" s="14">
        <v>-67068</v>
      </c>
      <c r="H962" s="14">
        <v>-19270</v>
      </c>
      <c r="I962" s="14">
        <v>-10000.5</v>
      </c>
      <c r="J962" s="14">
        <v>-3284.7000000000007</v>
      </c>
    </row>
    <row r="963" spans="2:10" s="12" customFormat="1" x14ac:dyDescent="0.25">
      <c r="B963" s="13" t="s">
        <v>18</v>
      </c>
      <c r="C963" s="13" t="s">
        <v>88</v>
      </c>
      <c r="D963" s="14">
        <v>-251998.5</v>
      </c>
      <c r="E963" s="14">
        <v>-210567</v>
      </c>
      <c r="F963" s="14">
        <v>-253678.5</v>
      </c>
      <c r="G963" s="14">
        <v>-195508</v>
      </c>
      <c r="H963" s="14">
        <v>-80234</v>
      </c>
      <c r="I963" s="14">
        <v>-51189</v>
      </c>
      <c r="J963" s="14">
        <f>-56490-7184</f>
        <v>-63674</v>
      </c>
    </row>
    <row r="964" spans="2:10" s="12" customFormat="1" x14ac:dyDescent="0.25">
      <c r="B964" s="15" t="s">
        <v>21</v>
      </c>
      <c r="C964" s="13" t="s">
        <v>88</v>
      </c>
      <c r="D964" s="16">
        <f t="shared" ref="D964:J964" si="231">SUM(D961:D963)</f>
        <v>-531201.71</v>
      </c>
      <c r="E964" s="16">
        <f t="shared" si="231"/>
        <v>-458411</v>
      </c>
      <c r="F964" s="16">
        <f t="shared" si="231"/>
        <v>-524781.9</v>
      </c>
      <c r="G964" s="16">
        <f t="shared" si="231"/>
        <v>-452225.8</v>
      </c>
      <c r="H964" s="16">
        <f t="shared" si="231"/>
        <v>-219413.1</v>
      </c>
      <c r="I964" s="16">
        <f t="shared" si="231"/>
        <v>-239690.1</v>
      </c>
      <c r="J964" s="16">
        <f t="shared" si="231"/>
        <v>-90849.1</v>
      </c>
    </row>
    <row r="965" spans="2:10" s="12" customFormat="1" x14ac:dyDescent="0.25">
      <c r="B965" s="15" t="s">
        <v>22</v>
      </c>
      <c r="C965" s="13" t="s">
        <v>88</v>
      </c>
      <c r="D965" s="25"/>
      <c r="E965" s="25"/>
      <c r="F965" s="25"/>
      <c r="G965" s="25"/>
      <c r="H965" s="25"/>
      <c r="I965" s="25"/>
      <c r="J965" s="25"/>
    </row>
    <row r="966" spans="2:10" s="12" customFormat="1" x14ac:dyDescent="0.25">
      <c r="B966" s="13" t="s">
        <v>24</v>
      </c>
      <c r="C966" s="13" t="s">
        <v>88</v>
      </c>
      <c r="D966" s="14">
        <v>-117190</v>
      </c>
      <c r="E966" s="14">
        <v>-77734</v>
      </c>
      <c r="F966" s="14">
        <v>-49414</v>
      </c>
      <c r="G966" s="14">
        <v>-63235</v>
      </c>
      <c r="H966" s="14">
        <v>-304</v>
      </c>
      <c r="I966" s="14">
        <v>-17414</v>
      </c>
      <c r="J966" s="14">
        <v>0</v>
      </c>
    </row>
    <row r="967" spans="2:10" s="12" customFormat="1" x14ac:dyDescent="0.25">
      <c r="B967" s="15" t="s">
        <v>27</v>
      </c>
      <c r="C967" s="13" t="s">
        <v>88</v>
      </c>
      <c r="D967" s="16">
        <f t="shared" ref="D967:I967" si="232">SUM(D966)</f>
        <v>-117190</v>
      </c>
      <c r="E967" s="16">
        <f t="shared" si="232"/>
        <v>-77734</v>
      </c>
      <c r="F967" s="16">
        <f t="shared" si="232"/>
        <v>-49414</v>
      </c>
      <c r="G967" s="16">
        <f t="shared" si="232"/>
        <v>-63235</v>
      </c>
      <c r="H967" s="16">
        <f t="shared" si="232"/>
        <v>-304</v>
      </c>
      <c r="I967" s="16">
        <f t="shared" si="232"/>
        <v>-17414</v>
      </c>
      <c r="J967" s="16">
        <f t="shared" ref="J967" si="233">SUM(J966)</f>
        <v>0</v>
      </c>
    </row>
    <row r="968" spans="2:10" s="12" customFormat="1" x14ac:dyDescent="0.25">
      <c r="B968" s="15" t="s">
        <v>28</v>
      </c>
      <c r="C968" s="13" t="s">
        <v>88</v>
      </c>
      <c r="D968" s="16">
        <f t="shared" ref="D968:J968" si="234">D959+D964+D967</f>
        <v>-985489.01</v>
      </c>
      <c r="E968" s="16">
        <f t="shared" si="234"/>
        <v>-659909.5</v>
      </c>
      <c r="F968" s="16">
        <f t="shared" si="234"/>
        <v>-722949</v>
      </c>
      <c r="G968" s="16">
        <f t="shared" si="234"/>
        <v>-2201186.7999999998</v>
      </c>
      <c r="H968" s="16">
        <f t="shared" si="234"/>
        <v>-372259.10000000003</v>
      </c>
      <c r="I968" s="16">
        <f t="shared" si="234"/>
        <v>-390624.19999999995</v>
      </c>
      <c r="J968" s="16">
        <f t="shared" si="234"/>
        <v>-283933.5</v>
      </c>
    </row>
    <row r="969" spans="2:10" s="12" customFormat="1" x14ac:dyDescent="0.25">
      <c r="B969" s="15"/>
      <c r="C969" s="13"/>
      <c r="D969" s="16"/>
      <c r="E969" s="16"/>
      <c r="F969" s="16"/>
      <c r="G969" s="16"/>
      <c r="H969" s="16"/>
      <c r="I969" s="16"/>
      <c r="J969" s="16"/>
    </row>
    <row r="970" spans="2:10" s="12" customFormat="1" x14ac:dyDescent="0.25">
      <c r="B970" s="15" t="s">
        <v>94</v>
      </c>
      <c r="C970" s="13"/>
      <c r="D970" s="16"/>
      <c r="E970" s="16"/>
      <c r="F970" s="16"/>
      <c r="G970" s="16"/>
      <c r="H970" s="16"/>
      <c r="I970" s="16"/>
      <c r="J970" s="16"/>
    </row>
    <row r="971" spans="2:10" s="12" customFormat="1" x14ac:dyDescent="0.25">
      <c r="B971" s="15" t="s">
        <v>7</v>
      </c>
      <c r="C971" s="15"/>
      <c r="D971" s="16"/>
      <c r="E971" s="16"/>
      <c r="F971" s="16"/>
      <c r="G971" s="16"/>
      <c r="H971" s="16"/>
      <c r="I971" s="16"/>
      <c r="J971" s="16"/>
    </row>
    <row r="972" spans="2:10" s="12" customFormat="1" x14ac:dyDescent="0.25">
      <c r="B972" s="13" t="s">
        <v>8</v>
      </c>
      <c r="C972" s="13" t="s">
        <v>88</v>
      </c>
      <c r="D972" s="25">
        <f t="shared" ref="D972:J973" si="235">D912+D927-D942+D957</f>
        <v>8697689.5999999978</v>
      </c>
      <c r="E972" s="25">
        <f t="shared" si="235"/>
        <v>6386262.799999997</v>
      </c>
      <c r="F972" s="25">
        <f t="shared" si="235"/>
        <v>7728753.6999999974</v>
      </c>
      <c r="G972" s="25">
        <f t="shared" si="235"/>
        <v>4527012.099999994</v>
      </c>
      <c r="H972" s="25">
        <f t="shared" si="235"/>
        <v>31297.59999999401</v>
      </c>
      <c r="I972" s="25">
        <f t="shared" si="235"/>
        <v>3778924.9999999939</v>
      </c>
      <c r="J972" s="25">
        <f t="shared" si="235"/>
        <v>4725544.8999999892</v>
      </c>
    </row>
    <row r="973" spans="2:10" s="12" customFormat="1" x14ac:dyDescent="0.25">
      <c r="B973" s="51" t="s">
        <v>67</v>
      </c>
      <c r="C973" s="13" t="s">
        <v>88</v>
      </c>
      <c r="D973" s="25">
        <f t="shared" si="235"/>
        <v>3115894</v>
      </c>
      <c r="E973" s="25">
        <f t="shared" si="235"/>
        <v>5954666</v>
      </c>
      <c r="F973" s="25">
        <f t="shared" si="235"/>
        <v>1318358</v>
      </c>
      <c r="G973" s="25">
        <f t="shared" si="235"/>
        <v>1085511</v>
      </c>
      <c r="H973" s="25">
        <f t="shared" si="235"/>
        <v>2966001</v>
      </c>
      <c r="I973" s="25">
        <f t="shared" si="235"/>
        <v>179951</v>
      </c>
      <c r="J973" s="25">
        <f t="shared" si="235"/>
        <v>0</v>
      </c>
    </row>
    <row r="974" spans="2:10" s="12" customFormat="1" x14ac:dyDescent="0.25">
      <c r="B974" s="15" t="s">
        <v>14</v>
      </c>
      <c r="C974" s="13" t="s">
        <v>88</v>
      </c>
      <c r="D974" s="16">
        <f t="shared" ref="D974:I974" si="236">SUM(D972:D973)</f>
        <v>11813583.599999998</v>
      </c>
      <c r="E974" s="16">
        <f t="shared" si="236"/>
        <v>12340928.799999997</v>
      </c>
      <c r="F974" s="16">
        <f t="shared" si="236"/>
        <v>9047111.6999999974</v>
      </c>
      <c r="G974" s="16">
        <f t="shared" si="236"/>
        <v>5612523.099999994</v>
      </c>
      <c r="H974" s="16">
        <f t="shared" si="236"/>
        <v>2997298.599999994</v>
      </c>
      <c r="I974" s="16">
        <f t="shared" si="236"/>
        <v>3958875.9999999939</v>
      </c>
      <c r="J974" s="16">
        <f t="shared" ref="J974" si="237">SUM(J972:J973)</f>
        <v>4725544.8999999892</v>
      </c>
    </row>
    <row r="975" spans="2:10" s="12" customFormat="1" x14ac:dyDescent="0.25">
      <c r="B975" s="15" t="s">
        <v>15</v>
      </c>
      <c r="C975" s="13" t="s">
        <v>88</v>
      </c>
      <c r="D975" s="25"/>
      <c r="E975" s="25"/>
      <c r="F975" s="25"/>
      <c r="G975" s="25"/>
      <c r="H975" s="25"/>
      <c r="I975" s="25"/>
      <c r="J975" s="25"/>
    </row>
    <row r="976" spans="2:10" s="12" customFormat="1" x14ac:dyDescent="0.25">
      <c r="B976" s="13" t="s">
        <v>16</v>
      </c>
      <c r="C976" s="13" t="s">
        <v>88</v>
      </c>
      <c r="D976" s="25">
        <f t="shared" ref="D976:J978" si="238">D916+D931-D946+D961</f>
        <v>3528106.7999999956</v>
      </c>
      <c r="E976" s="25">
        <f t="shared" si="238"/>
        <v>4078021.4999999986</v>
      </c>
      <c r="F976" s="25">
        <f t="shared" si="238"/>
        <v>3659373.1000000015</v>
      </c>
      <c r="G976" s="25">
        <f t="shared" si="238"/>
        <v>2478825.3999999994</v>
      </c>
      <c r="H976" s="25">
        <f t="shared" si="238"/>
        <v>280725.09999999928</v>
      </c>
      <c r="I976" s="25">
        <f t="shared" si="238"/>
        <v>2380590.5999999992</v>
      </c>
      <c r="J976" s="25">
        <f t="shared" si="238"/>
        <v>98246.539999999484</v>
      </c>
    </row>
    <row r="977" spans="2:10" s="12" customFormat="1" x14ac:dyDescent="0.25">
      <c r="B977" s="13" t="s">
        <v>17</v>
      </c>
      <c r="C977" s="13" t="s">
        <v>88</v>
      </c>
      <c r="D977" s="25">
        <f t="shared" si="238"/>
        <v>2301796.100000002</v>
      </c>
      <c r="E977" s="25">
        <f t="shared" si="238"/>
        <v>1114419.100000001</v>
      </c>
      <c r="F977" s="25">
        <f t="shared" si="238"/>
        <v>2360347.600000002</v>
      </c>
      <c r="G977" s="25">
        <f t="shared" si="238"/>
        <v>304543.10000000149</v>
      </c>
      <c r="H977" s="25">
        <f t="shared" si="238"/>
        <v>35255.400000001304</v>
      </c>
      <c r="I977" s="25">
        <f t="shared" si="238"/>
        <v>58340.300000001211</v>
      </c>
      <c r="J977" s="25">
        <f t="shared" si="238"/>
        <v>37505.300000001167</v>
      </c>
    </row>
    <row r="978" spans="2:10" s="12" customFormat="1" x14ac:dyDescent="0.25">
      <c r="B978" s="13" t="s">
        <v>18</v>
      </c>
      <c r="C978" s="13" t="s">
        <v>88</v>
      </c>
      <c r="D978" s="25">
        <f t="shared" si="238"/>
        <v>8484836</v>
      </c>
      <c r="E978" s="25">
        <f t="shared" si="238"/>
        <v>7040291</v>
      </c>
      <c r="F978" s="25">
        <f t="shared" si="238"/>
        <v>7208153</v>
      </c>
      <c r="G978" s="25">
        <f t="shared" si="238"/>
        <v>1671270</v>
      </c>
      <c r="H978" s="25">
        <f t="shared" si="238"/>
        <v>1428966</v>
      </c>
      <c r="I978" s="25">
        <f t="shared" si="238"/>
        <v>173831</v>
      </c>
      <c r="J978" s="25">
        <f t="shared" si="238"/>
        <v>35788</v>
      </c>
    </row>
    <row r="979" spans="2:10" s="12" customFormat="1" x14ac:dyDescent="0.25">
      <c r="B979" s="15" t="s">
        <v>21</v>
      </c>
      <c r="C979" s="13" t="s">
        <v>88</v>
      </c>
      <c r="D979" s="16">
        <f t="shared" ref="D979:I979" si="239">SUM(D976:D978)</f>
        <v>14314738.899999999</v>
      </c>
      <c r="E979" s="16">
        <f t="shared" si="239"/>
        <v>12232731.6</v>
      </c>
      <c r="F979" s="16">
        <f t="shared" si="239"/>
        <v>13227873.700000003</v>
      </c>
      <c r="G979" s="16">
        <f t="shared" si="239"/>
        <v>4454638.5000000009</v>
      </c>
      <c r="H979" s="16">
        <f t="shared" si="239"/>
        <v>1744946.5000000005</v>
      </c>
      <c r="I979" s="16">
        <f t="shared" si="239"/>
        <v>2612761.9000000004</v>
      </c>
      <c r="J979" s="16">
        <f t="shared" ref="J979" si="240">SUM(J976:J978)</f>
        <v>171539.84000000067</v>
      </c>
    </row>
    <row r="980" spans="2:10" s="12" customFormat="1" x14ac:dyDescent="0.25">
      <c r="B980" s="15" t="s">
        <v>22</v>
      </c>
      <c r="C980" s="13" t="s">
        <v>88</v>
      </c>
      <c r="D980" s="25"/>
      <c r="E980" s="25"/>
      <c r="F980" s="25"/>
      <c r="G980" s="25"/>
      <c r="H980" s="25"/>
      <c r="I980" s="25"/>
      <c r="J980" s="25"/>
    </row>
    <row r="981" spans="2:10" s="12" customFormat="1" x14ac:dyDescent="0.25">
      <c r="B981" s="13" t="s">
        <v>24</v>
      </c>
      <c r="C981" s="13" t="s">
        <v>88</v>
      </c>
      <c r="D981" s="25">
        <f t="shared" ref="D981:J981" si="241">D921+D936-D951+D966</f>
        <v>6706680</v>
      </c>
      <c r="E981" s="25">
        <f t="shared" si="241"/>
        <v>9715495</v>
      </c>
      <c r="F981" s="25">
        <f t="shared" si="241"/>
        <v>7132452</v>
      </c>
      <c r="G981" s="25">
        <f t="shared" si="241"/>
        <v>22517</v>
      </c>
      <c r="H981" s="25">
        <f t="shared" si="241"/>
        <v>22213</v>
      </c>
      <c r="I981" s="25">
        <f t="shared" si="241"/>
        <v>39167</v>
      </c>
      <c r="J981" s="25">
        <f t="shared" si="241"/>
        <v>34849</v>
      </c>
    </row>
    <row r="982" spans="2:10" s="12" customFormat="1" x14ac:dyDescent="0.25">
      <c r="B982" s="15" t="s">
        <v>27</v>
      </c>
      <c r="C982" s="13" t="s">
        <v>88</v>
      </c>
      <c r="D982" s="16">
        <f t="shared" ref="D982:I982" si="242">SUM(D981)</f>
        <v>6706680</v>
      </c>
      <c r="E982" s="16">
        <f t="shared" si="242"/>
        <v>9715495</v>
      </c>
      <c r="F982" s="16">
        <f t="shared" si="242"/>
        <v>7132452</v>
      </c>
      <c r="G982" s="16">
        <f t="shared" si="242"/>
        <v>22517</v>
      </c>
      <c r="H982" s="16">
        <f t="shared" si="242"/>
        <v>22213</v>
      </c>
      <c r="I982" s="16">
        <f t="shared" si="242"/>
        <v>39167</v>
      </c>
      <c r="J982" s="16">
        <f t="shared" ref="J982" si="243">SUM(J981)</f>
        <v>34849</v>
      </c>
    </row>
    <row r="983" spans="2:10" s="12" customFormat="1" x14ac:dyDescent="0.25">
      <c r="B983" s="15" t="s">
        <v>28</v>
      </c>
      <c r="C983" s="13" t="s">
        <v>88</v>
      </c>
      <c r="D983" s="16">
        <f t="shared" ref="D983:J983" si="244">D974+D979+D982</f>
        <v>32835002.499999996</v>
      </c>
      <c r="E983" s="16">
        <f t="shared" si="244"/>
        <v>34289155.399999999</v>
      </c>
      <c r="F983" s="16">
        <f t="shared" si="244"/>
        <v>29407437.399999999</v>
      </c>
      <c r="G983" s="16">
        <f t="shared" si="244"/>
        <v>10089678.599999994</v>
      </c>
      <c r="H983" s="16">
        <f t="shared" si="244"/>
        <v>4764458.099999994</v>
      </c>
      <c r="I983" s="16">
        <f t="shared" si="244"/>
        <v>6610804.8999999948</v>
      </c>
      <c r="J983" s="16">
        <f t="shared" si="244"/>
        <v>4931933.73999999</v>
      </c>
    </row>
    <row r="984" spans="2:10" s="12" customFormat="1" x14ac:dyDescent="0.25">
      <c r="B984" s="15"/>
      <c r="C984" s="13"/>
      <c r="D984" s="16"/>
      <c r="E984" s="16"/>
      <c r="F984" s="16"/>
      <c r="G984" s="16"/>
      <c r="H984" s="16"/>
      <c r="I984" s="16"/>
      <c r="J984" s="16"/>
    </row>
    <row r="985" spans="2:10" s="12" customFormat="1" x14ac:dyDescent="0.25">
      <c r="B985" s="15" t="s">
        <v>95</v>
      </c>
      <c r="C985" s="13"/>
      <c r="D985" s="16"/>
      <c r="E985" s="16"/>
      <c r="F985" s="16"/>
      <c r="G985" s="16"/>
      <c r="H985" s="16"/>
      <c r="I985" s="16"/>
      <c r="J985" s="16"/>
    </row>
    <row r="986" spans="2:10" s="12" customFormat="1" x14ac:dyDescent="0.25">
      <c r="B986" s="15" t="s">
        <v>7</v>
      </c>
      <c r="C986" s="15"/>
      <c r="D986" s="16"/>
      <c r="E986" s="16"/>
      <c r="F986" s="16"/>
      <c r="G986" s="16"/>
      <c r="H986" s="16"/>
      <c r="I986" s="16"/>
      <c r="J986" s="16"/>
    </row>
    <row r="987" spans="2:10" s="12" customFormat="1" x14ac:dyDescent="0.25">
      <c r="B987" s="13" t="s">
        <v>8</v>
      </c>
      <c r="C987" s="13" t="s">
        <v>88</v>
      </c>
      <c r="D987" s="25"/>
      <c r="E987" s="25"/>
      <c r="F987" s="25"/>
      <c r="G987" s="25"/>
      <c r="H987" s="25"/>
      <c r="I987" s="25"/>
      <c r="J987" s="25"/>
    </row>
    <row r="988" spans="2:10" s="12" customFormat="1" x14ac:dyDescent="0.25">
      <c r="B988" s="51" t="s">
        <v>67</v>
      </c>
      <c r="C988" s="13" t="s">
        <v>88</v>
      </c>
      <c r="D988" s="25"/>
      <c r="E988" s="25"/>
      <c r="F988" s="25"/>
      <c r="G988" s="25"/>
      <c r="H988" s="25"/>
      <c r="I988" s="14">
        <v>14762326</v>
      </c>
      <c r="J988" s="14">
        <v>35878514</v>
      </c>
    </row>
    <row r="989" spans="2:10" s="12" customFormat="1" x14ac:dyDescent="0.25">
      <c r="B989" s="15" t="s">
        <v>14</v>
      </c>
      <c r="C989" s="13" t="s">
        <v>88</v>
      </c>
      <c r="D989" s="16">
        <f t="shared" ref="D989:J989" si="245">SUM(D987:D988)</f>
        <v>0</v>
      </c>
      <c r="E989" s="16">
        <f t="shared" si="245"/>
        <v>0</v>
      </c>
      <c r="F989" s="16">
        <f t="shared" si="245"/>
        <v>0</v>
      </c>
      <c r="G989" s="16">
        <f t="shared" si="245"/>
        <v>0</v>
      </c>
      <c r="H989" s="16">
        <f t="shared" si="245"/>
        <v>0</v>
      </c>
      <c r="I989" s="16">
        <f t="shared" si="245"/>
        <v>14762326</v>
      </c>
      <c r="J989" s="16">
        <f t="shared" si="245"/>
        <v>35878514</v>
      </c>
    </row>
    <row r="990" spans="2:10" s="12" customFormat="1" x14ac:dyDescent="0.25">
      <c r="B990" s="15" t="s">
        <v>15</v>
      </c>
      <c r="C990" s="13" t="s">
        <v>88</v>
      </c>
      <c r="D990" s="25"/>
      <c r="E990" s="25"/>
      <c r="F990" s="25"/>
      <c r="G990" s="25"/>
      <c r="H990" s="25"/>
      <c r="I990" s="25"/>
      <c r="J990" s="25"/>
    </row>
    <row r="991" spans="2:10" s="12" customFormat="1" x14ac:dyDescent="0.25">
      <c r="B991" s="13" t="s">
        <v>16</v>
      </c>
      <c r="C991" s="13" t="s">
        <v>88</v>
      </c>
      <c r="D991" s="25"/>
      <c r="E991" s="25"/>
      <c r="F991" s="25"/>
      <c r="G991" s="25"/>
      <c r="H991" s="25"/>
      <c r="I991" s="25"/>
      <c r="J991" s="25">
        <v>17356156.5</v>
      </c>
    </row>
    <row r="992" spans="2:10" s="12" customFormat="1" x14ac:dyDescent="0.25">
      <c r="B992" s="13" t="s">
        <v>17</v>
      </c>
      <c r="C992" s="13" t="s">
        <v>88</v>
      </c>
      <c r="D992" s="25"/>
      <c r="E992" s="25"/>
      <c r="F992" s="25"/>
      <c r="G992" s="25"/>
      <c r="H992" s="25"/>
      <c r="I992" s="25"/>
      <c r="J992" s="25">
        <v>1067037.7</v>
      </c>
    </row>
    <row r="993" spans="2:10" s="12" customFormat="1" x14ac:dyDescent="0.25">
      <c r="B993" s="13" t="s">
        <v>18</v>
      </c>
      <c r="C993" s="13" t="s">
        <v>88</v>
      </c>
      <c r="D993" s="25"/>
      <c r="E993" s="25"/>
      <c r="F993" s="25"/>
      <c r="G993" s="25"/>
      <c r="H993" s="25"/>
      <c r="I993" s="14">
        <v>11380969</v>
      </c>
      <c r="J993" s="14">
        <v>26265348</v>
      </c>
    </row>
    <row r="994" spans="2:10" s="12" customFormat="1" x14ac:dyDescent="0.25">
      <c r="B994" s="15" t="s">
        <v>21</v>
      </c>
      <c r="C994" s="13" t="s">
        <v>88</v>
      </c>
      <c r="D994" s="16">
        <f t="shared" ref="D994:J994" si="246">SUM(D991:D993)</f>
        <v>0</v>
      </c>
      <c r="E994" s="16">
        <f t="shared" si="246"/>
        <v>0</v>
      </c>
      <c r="F994" s="16">
        <f t="shared" si="246"/>
        <v>0</v>
      </c>
      <c r="G994" s="16">
        <f t="shared" si="246"/>
        <v>0</v>
      </c>
      <c r="H994" s="16">
        <f t="shared" si="246"/>
        <v>0</v>
      </c>
      <c r="I994" s="16">
        <f t="shared" si="246"/>
        <v>11380969</v>
      </c>
      <c r="J994" s="16">
        <f t="shared" si="246"/>
        <v>44688542.200000003</v>
      </c>
    </row>
    <row r="995" spans="2:10" s="12" customFormat="1" x14ac:dyDescent="0.25">
      <c r="B995" s="15" t="s">
        <v>22</v>
      </c>
      <c r="C995" s="13" t="s">
        <v>88</v>
      </c>
      <c r="D995" s="25"/>
      <c r="E995" s="25"/>
      <c r="F995" s="25"/>
      <c r="G995" s="25"/>
      <c r="H995" s="25"/>
      <c r="I995" s="25"/>
      <c r="J995" s="25"/>
    </row>
    <row r="996" spans="2:10" s="12" customFormat="1" x14ac:dyDescent="0.25">
      <c r="B996" s="13" t="s">
        <v>24</v>
      </c>
      <c r="C996" s="13" t="s">
        <v>88</v>
      </c>
      <c r="D996" s="25"/>
      <c r="E996" s="25"/>
      <c r="F996" s="25"/>
      <c r="G996" s="25"/>
      <c r="H996" s="25"/>
      <c r="I996" s="14">
        <v>3192106</v>
      </c>
      <c r="J996" s="14">
        <v>20871868</v>
      </c>
    </row>
    <row r="997" spans="2:10" s="12" customFormat="1" x14ac:dyDescent="0.25">
      <c r="B997" s="15" t="s">
        <v>27</v>
      </c>
      <c r="C997" s="13" t="s">
        <v>88</v>
      </c>
      <c r="D997" s="16">
        <f t="shared" ref="D997:I997" si="247">SUM(D996)</f>
        <v>0</v>
      </c>
      <c r="E997" s="16">
        <f t="shared" si="247"/>
        <v>0</v>
      </c>
      <c r="F997" s="16">
        <f t="shared" si="247"/>
        <v>0</v>
      </c>
      <c r="G997" s="16">
        <f t="shared" si="247"/>
        <v>0</v>
      </c>
      <c r="H997" s="16">
        <f t="shared" si="247"/>
        <v>0</v>
      </c>
      <c r="I997" s="16">
        <f t="shared" si="247"/>
        <v>3192106</v>
      </c>
      <c r="J997" s="16">
        <f t="shared" ref="J997" si="248">SUM(J996)</f>
        <v>20871868</v>
      </c>
    </row>
    <row r="998" spans="2:10" s="12" customFormat="1" x14ac:dyDescent="0.25">
      <c r="B998" s="15" t="s">
        <v>28</v>
      </c>
      <c r="C998" s="13" t="s">
        <v>88</v>
      </c>
      <c r="D998" s="16">
        <f t="shared" ref="D998:J998" si="249">D989+D994+D997</f>
        <v>0</v>
      </c>
      <c r="E998" s="16">
        <f t="shared" si="249"/>
        <v>0</v>
      </c>
      <c r="F998" s="16">
        <f t="shared" si="249"/>
        <v>0</v>
      </c>
      <c r="G998" s="16">
        <f t="shared" si="249"/>
        <v>0</v>
      </c>
      <c r="H998" s="16">
        <f t="shared" si="249"/>
        <v>0</v>
      </c>
      <c r="I998" s="16">
        <f t="shared" si="249"/>
        <v>29335401</v>
      </c>
      <c r="J998" s="16">
        <f t="shared" si="249"/>
        <v>101438924.2</v>
      </c>
    </row>
    <row r="999" spans="2:10" s="12" customFormat="1" x14ac:dyDescent="0.25">
      <c r="B999" s="15"/>
      <c r="C999" s="13"/>
      <c r="D999" s="16"/>
      <c r="E999" s="16"/>
      <c r="F999" s="16"/>
      <c r="G999" s="16"/>
      <c r="H999" s="16"/>
      <c r="I999" s="16"/>
      <c r="J999" s="16"/>
    </row>
    <row r="1000" spans="2:10" s="12" customFormat="1" x14ac:dyDescent="0.25">
      <c r="B1000" s="15" t="s">
        <v>96</v>
      </c>
      <c r="C1000" s="13"/>
      <c r="D1000" s="16"/>
      <c r="E1000" s="16"/>
      <c r="F1000" s="16"/>
      <c r="G1000" s="16"/>
      <c r="H1000" s="16"/>
      <c r="I1000" s="16"/>
      <c r="J1000" s="16"/>
    </row>
    <row r="1001" spans="2:10" s="12" customFormat="1" x14ac:dyDescent="0.25">
      <c r="B1001" s="15" t="s">
        <v>7</v>
      </c>
      <c r="C1001" s="15"/>
      <c r="D1001" s="16"/>
      <c r="E1001" s="16"/>
      <c r="F1001" s="16"/>
      <c r="G1001" s="16"/>
      <c r="H1001" s="16"/>
      <c r="I1001" s="16"/>
      <c r="J1001" s="16"/>
    </row>
    <row r="1002" spans="2:10" s="12" customFormat="1" x14ac:dyDescent="0.25">
      <c r="B1002" s="13" t="s">
        <v>8</v>
      </c>
      <c r="C1002" s="13" t="s">
        <v>88</v>
      </c>
      <c r="D1002" s="25"/>
      <c r="E1002" s="25"/>
      <c r="F1002" s="25"/>
      <c r="G1002" s="25"/>
      <c r="H1002" s="25"/>
      <c r="I1002" s="25"/>
      <c r="J1002" s="25"/>
    </row>
    <row r="1003" spans="2:10" s="12" customFormat="1" x14ac:dyDescent="0.25">
      <c r="B1003" s="51" t="s">
        <v>67</v>
      </c>
      <c r="C1003" s="13" t="s">
        <v>88</v>
      </c>
      <c r="D1003" s="25"/>
      <c r="E1003" s="25"/>
      <c r="F1003" s="25"/>
      <c r="G1003" s="25"/>
      <c r="H1003" s="25"/>
      <c r="I1003" s="14">
        <v>13117000</v>
      </c>
      <c r="J1003" s="14">
        <v>37362000</v>
      </c>
    </row>
    <row r="1004" spans="2:10" s="12" customFormat="1" x14ac:dyDescent="0.25">
      <c r="B1004" s="15" t="s">
        <v>14</v>
      </c>
      <c r="C1004" s="13" t="s">
        <v>88</v>
      </c>
      <c r="D1004" s="16">
        <f t="shared" ref="D1004:J1004" si="250">SUM(D1002:D1003)</f>
        <v>0</v>
      </c>
      <c r="E1004" s="16">
        <f t="shared" si="250"/>
        <v>0</v>
      </c>
      <c r="F1004" s="16">
        <f t="shared" si="250"/>
        <v>0</v>
      </c>
      <c r="G1004" s="16">
        <f t="shared" si="250"/>
        <v>0</v>
      </c>
      <c r="H1004" s="16">
        <f t="shared" si="250"/>
        <v>0</v>
      </c>
      <c r="I1004" s="16">
        <f t="shared" si="250"/>
        <v>13117000</v>
      </c>
      <c r="J1004" s="16">
        <f t="shared" si="250"/>
        <v>37362000</v>
      </c>
    </row>
    <row r="1005" spans="2:10" s="12" customFormat="1" x14ac:dyDescent="0.25">
      <c r="B1005" s="15" t="s">
        <v>15</v>
      </c>
      <c r="C1005" s="13" t="s">
        <v>88</v>
      </c>
      <c r="D1005" s="25"/>
      <c r="E1005" s="25"/>
      <c r="F1005" s="25"/>
      <c r="G1005" s="25"/>
      <c r="H1005" s="25"/>
      <c r="I1005" s="25"/>
      <c r="J1005" s="25"/>
    </row>
    <row r="1006" spans="2:10" s="12" customFormat="1" x14ac:dyDescent="0.25">
      <c r="B1006" s="13" t="s">
        <v>16</v>
      </c>
      <c r="C1006" s="13" t="s">
        <v>88</v>
      </c>
      <c r="D1006" s="25"/>
      <c r="E1006" s="25"/>
      <c r="F1006" s="25"/>
      <c r="G1006" s="25"/>
      <c r="H1006" s="25"/>
      <c r="I1006" s="25"/>
      <c r="J1006" s="25">
        <v>16903000</v>
      </c>
    </row>
    <row r="1007" spans="2:10" s="12" customFormat="1" x14ac:dyDescent="0.25">
      <c r="B1007" s="13" t="s">
        <v>17</v>
      </c>
      <c r="C1007" s="13" t="s">
        <v>88</v>
      </c>
      <c r="D1007" s="25"/>
      <c r="E1007" s="25"/>
      <c r="F1007" s="25"/>
      <c r="G1007" s="25"/>
      <c r="H1007" s="25"/>
      <c r="I1007" s="25"/>
      <c r="J1007" s="25"/>
    </row>
    <row r="1008" spans="2:10" s="12" customFormat="1" x14ac:dyDescent="0.25">
      <c r="B1008" s="13" t="s">
        <v>18</v>
      </c>
      <c r="C1008" s="13" t="s">
        <v>88</v>
      </c>
      <c r="D1008" s="25"/>
      <c r="E1008" s="25"/>
      <c r="F1008" s="25"/>
      <c r="G1008" s="25"/>
      <c r="H1008" s="25"/>
      <c r="I1008" s="14">
        <v>9406000</v>
      </c>
      <c r="J1008" s="14">
        <v>27198000</v>
      </c>
    </row>
    <row r="1009" spans="2:10" s="12" customFormat="1" x14ac:dyDescent="0.25">
      <c r="B1009" s="15" t="s">
        <v>21</v>
      </c>
      <c r="C1009" s="13" t="s">
        <v>88</v>
      </c>
      <c r="D1009" s="16">
        <f t="shared" ref="D1009:J1009" si="251">SUM(D1006:D1008)</f>
        <v>0</v>
      </c>
      <c r="E1009" s="16">
        <f t="shared" si="251"/>
        <v>0</v>
      </c>
      <c r="F1009" s="16">
        <f t="shared" si="251"/>
        <v>0</v>
      </c>
      <c r="G1009" s="16">
        <f t="shared" si="251"/>
        <v>0</v>
      </c>
      <c r="H1009" s="16">
        <f t="shared" si="251"/>
        <v>0</v>
      </c>
      <c r="I1009" s="16">
        <f t="shared" si="251"/>
        <v>9406000</v>
      </c>
      <c r="J1009" s="16">
        <f t="shared" si="251"/>
        <v>44101000</v>
      </c>
    </row>
    <row r="1010" spans="2:10" s="12" customFormat="1" x14ac:dyDescent="0.25">
      <c r="B1010" s="15" t="s">
        <v>22</v>
      </c>
      <c r="C1010" s="13" t="s">
        <v>88</v>
      </c>
      <c r="D1010" s="25"/>
      <c r="E1010" s="25"/>
      <c r="F1010" s="25"/>
      <c r="G1010" s="25"/>
      <c r="H1010" s="25"/>
      <c r="I1010" s="25"/>
      <c r="J1010" s="25"/>
    </row>
    <row r="1011" spans="2:10" s="12" customFormat="1" x14ac:dyDescent="0.25">
      <c r="B1011" s="13" t="s">
        <v>24</v>
      </c>
      <c r="C1011" s="13" t="s">
        <v>88</v>
      </c>
      <c r="D1011" s="25"/>
      <c r="E1011" s="25"/>
      <c r="F1011" s="25"/>
      <c r="G1011" s="25"/>
      <c r="H1011" s="25"/>
      <c r="I1011" s="14">
        <v>2447000</v>
      </c>
      <c r="J1011" s="14">
        <v>20848000</v>
      </c>
    </row>
    <row r="1012" spans="2:10" s="12" customFormat="1" x14ac:dyDescent="0.25">
      <c r="B1012" s="15" t="s">
        <v>27</v>
      </c>
      <c r="C1012" s="13" t="s">
        <v>88</v>
      </c>
      <c r="D1012" s="16">
        <f t="shared" ref="D1012:I1012" si="252">SUM(D1011)</f>
        <v>0</v>
      </c>
      <c r="E1012" s="16">
        <f t="shared" si="252"/>
        <v>0</v>
      </c>
      <c r="F1012" s="16">
        <f t="shared" si="252"/>
        <v>0</v>
      </c>
      <c r="G1012" s="16">
        <f t="shared" si="252"/>
        <v>0</v>
      </c>
      <c r="H1012" s="16">
        <f t="shared" si="252"/>
        <v>0</v>
      </c>
      <c r="I1012" s="16">
        <f t="shared" si="252"/>
        <v>2447000</v>
      </c>
      <c r="J1012" s="16">
        <f t="shared" ref="J1012" si="253">SUM(J1011)</f>
        <v>20848000</v>
      </c>
    </row>
    <row r="1013" spans="2:10" s="12" customFormat="1" x14ac:dyDescent="0.25">
      <c r="B1013" s="15" t="s">
        <v>28</v>
      </c>
      <c r="C1013" s="13" t="s">
        <v>88</v>
      </c>
      <c r="D1013" s="16">
        <f t="shared" ref="D1013:J1013" si="254">D1004+D1009+D1012</f>
        <v>0</v>
      </c>
      <c r="E1013" s="16">
        <f t="shared" si="254"/>
        <v>0</v>
      </c>
      <c r="F1013" s="16">
        <f t="shared" si="254"/>
        <v>0</v>
      </c>
      <c r="G1013" s="16">
        <f t="shared" si="254"/>
        <v>0</v>
      </c>
      <c r="H1013" s="16">
        <f t="shared" si="254"/>
        <v>0</v>
      </c>
      <c r="I1013" s="16">
        <f t="shared" si="254"/>
        <v>24970000</v>
      </c>
      <c r="J1013" s="16">
        <f t="shared" si="254"/>
        <v>102311000</v>
      </c>
    </row>
    <row r="1014" spans="2:10" s="12" customFormat="1" x14ac:dyDescent="0.25">
      <c r="B1014" s="15"/>
      <c r="C1014" s="13"/>
      <c r="D1014" s="16"/>
      <c r="E1014" s="16"/>
      <c r="F1014" s="16"/>
      <c r="G1014" s="16"/>
      <c r="H1014" s="16"/>
      <c r="I1014" s="16"/>
      <c r="J1014" s="16"/>
    </row>
    <row r="1015" spans="2:10" s="12" customFormat="1" x14ac:dyDescent="0.25">
      <c r="B1015" s="15" t="s">
        <v>97</v>
      </c>
      <c r="C1015" s="13"/>
      <c r="D1015" s="16"/>
      <c r="E1015" s="16"/>
      <c r="F1015" s="16"/>
      <c r="G1015" s="16"/>
      <c r="H1015" s="16"/>
      <c r="I1015" s="16"/>
      <c r="J1015" s="16"/>
    </row>
    <row r="1016" spans="2:10" s="12" customFormat="1" x14ac:dyDescent="0.25">
      <c r="B1016" s="15" t="s">
        <v>7</v>
      </c>
      <c r="C1016" s="15"/>
      <c r="D1016" s="16"/>
      <c r="E1016" s="16"/>
      <c r="F1016" s="16"/>
      <c r="G1016" s="16"/>
      <c r="H1016" s="16"/>
      <c r="I1016" s="16"/>
      <c r="J1016" s="16"/>
    </row>
    <row r="1017" spans="2:10" s="12" customFormat="1" x14ac:dyDescent="0.25">
      <c r="B1017" s="13" t="s">
        <v>8</v>
      </c>
      <c r="C1017" s="13" t="s">
        <v>88</v>
      </c>
      <c r="D1017" s="25"/>
      <c r="E1017" s="25"/>
      <c r="F1017" s="25"/>
      <c r="G1017" s="25"/>
      <c r="H1017" s="25"/>
      <c r="I1017" s="25"/>
      <c r="J1017" s="25">
        <v>0</v>
      </c>
    </row>
    <row r="1018" spans="2:10" s="12" customFormat="1" x14ac:dyDescent="0.25">
      <c r="B1018" s="51" t="s">
        <v>67</v>
      </c>
      <c r="C1018" s="13" t="s">
        <v>88</v>
      </c>
      <c r="D1018" s="25"/>
      <c r="E1018" s="25"/>
      <c r="F1018" s="25"/>
      <c r="G1018" s="25"/>
      <c r="H1018" s="25"/>
      <c r="I1018" s="25">
        <v>-48227</v>
      </c>
      <c r="J1018" s="25">
        <v>-113613</v>
      </c>
    </row>
    <row r="1019" spans="2:10" s="12" customFormat="1" x14ac:dyDescent="0.25">
      <c r="B1019" s="15" t="s">
        <v>14</v>
      </c>
      <c r="C1019" s="13" t="s">
        <v>88</v>
      </c>
      <c r="D1019" s="16">
        <f t="shared" ref="D1019:J1019" si="255">SUM(D1017:D1018)</f>
        <v>0</v>
      </c>
      <c r="E1019" s="16">
        <f t="shared" si="255"/>
        <v>0</v>
      </c>
      <c r="F1019" s="16">
        <f t="shared" si="255"/>
        <v>0</v>
      </c>
      <c r="G1019" s="16">
        <f t="shared" si="255"/>
        <v>0</v>
      </c>
      <c r="H1019" s="16">
        <f t="shared" si="255"/>
        <v>0</v>
      </c>
      <c r="I1019" s="16">
        <f t="shared" si="255"/>
        <v>-48227</v>
      </c>
      <c r="J1019" s="16">
        <f t="shared" si="255"/>
        <v>-113613</v>
      </c>
    </row>
    <row r="1020" spans="2:10" s="12" customFormat="1" x14ac:dyDescent="0.25">
      <c r="B1020" s="15" t="s">
        <v>15</v>
      </c>
      <c r="C1020" s="13" t="s">
        <v>88</v>
      </c>
      <c r="D1020" s="25"/>
      <c r="E1020" s="25"/>
      <c r="F1020" s="25"/>
      <c r="G1020" s="25"/>
      <c r="H1020" s="25"/>
      <c r="I1020" s="25"/>
      <c r="J1020" s="25"/>
    </row>
    <row r="1021" spans="2:10" s="12" customFormat="1" x14ac:dyDescent="0.25">
      <c r="B1021" s="13" t="s">
        <v>16</v>
      </c>
      <c r="C1021" s="13" t="s">
        <v>88</v>
      </c>
      <c r="D1021" s="25"/>
      <c r="E1021" s="25"/>
      <c r="F1021" s="25"/>
      <c r="G1021" s="25"/>
      <c r="H1021" s="25"/>
      <c r="I1021" s="25"/>
      <c r="J1021" s="25">
        <v>-121847</v>
      </c>
    </row>
    <row r="1022" spans="2:10" s="12" customFormat="1" x14ac:dyDescent="0.25">
      <c r="B1022" s="13" t="s">
        <v>17</v>
      </c>
      <c r="C1022" s="13" t="s">
        <v>88</v>
      </c>
      <c r="D1022" s="25"/>
      <c r="E1022" s="25"/>
      <c r="F1022" s="25"/>
      <c r="G1022" s="25"/>
      <c r="H1022" s="25"/>
      <c r="I1022" s="25"/>
      <c r="J1022" s="25">
        <v>-1740.8</v>
      </c>
    </row>
    <row r="1023" spans="2:10" s="12" customFormat="1" x14ac:dyDescent="0.25">
      <c r="B1023" s="13" t="s">
        <v>18</v>
      </c>
      <c r="C1023" s="13" t="s">
        <v>88</v>
      </c>
      <c r="D1023" s="25"/>
      <c r="E1023" s="25"/>
      <c r="F1023" s="25"/>
      <c r="G1023" s="25"/>
      <c r="H1023" s="25"/>
      <c r="I1023" s="25">
        <v>-53600</v>
      </c>
      <c r="J1023" s="25">
        <v>-123647</v>
      </c>
    </row>
    <row r="1024" spans="2:10" s="12" customFormat="1" x14ac:dyDescent="0.25">
      <c r="B1024" s="15" t="s">
        <v>21</v>
      </c>
      <c r="C1024" s="13" t="s">
        <v>88</v>
      </c>
      <c r="D1024" s="16">
        <f t="shared" ref="D1024:J1024" si="256">SUM(D1021:D1023)</f>
        <v>0</v>
      </c>
      <c r="E1024" s="16">
        <f t="shared" si="256"/>
        <v>0</v>
      </c>
      <c r="F1024" s="16">
        <f t="shared" si="256"/>
        <v>0</v>
      </c>
      <c r="G1024" s="16">
        <f t="shared" si="256"/>
        <v>0</v>
      </c>
      <c r="H1024" s="16">
        <f t="shared" si="256"/>
        <v>0</v>
      </c>
      <c r="I1024" s="16">
        <f t="shared" si="256"/>
        <v>-53600</v>
      </c>
      <c r="J1024" s="16">
        <f t="shared" si="256"/>
        <v>-247234.8</v>
      </c>
    </row>
    <row r="1025" spans="2:10" s="12" customFormat="1" x14ac:dyDescent="0.25">
      <c r="B1025" s="15" t="s">
        <v>22</v>
      </c>
      <c r="C1025" s="13" t="s">
        <v>88</v>
      </c>
      <c r="D1025" s="25"/>
      <c r="E1025" s="25"/>
      <c r="F1025" s="25"/>
      <c r="G1025" s="25"/>
      <c r="H1025" s="25"/>
      <c r="I1025" s="25"/>
      <c r="J1025" s="25"/>
    </row>
    <row r="1026" spans="2:10" s="12" customFormat="1" x14ac:dyDescent="0.25">
      <c r="B1026" s="13" t="s">
        <v>24</v>
      </c>
      <c r="C1026" s="13" t="s">
        <v>88</v>
      </c>
      <c r="D1026" s="25"/>
      <c r="E1026" s="25"/>
      <c r="F1026" s="25"/>
      <c r="G1026" s="25"/>
      <c r="H1026" s="25"/>
      <c r="I1026" s="25">
        <v>-11204</v>
      </c>
      <c r="J1026" s="25">
        <v>-78854</v>
      </c>
    </row>
    <row r="1027" spans="2:10" s="12" customFormat="1" x14ac:dyDescent="0.25">
      <c r="B1027" s="15" t="s">
        <v>27</v>
      </c>
      <c r="C1027" s="13" t="s">
        <v>88</v>
      </c>
      <c r="D1027" s="16">
        <f t="shared" ref="D1027:I1027" si="257">SUM(D1026)</f>
        <v>0</v>
      </c>
      <c r="E1027" s="16">
        <f t="shared" si="257"/>
        <v>0</v>
      </c>
      <c r="F1027" s="16">
        <f t="shared" si="257"/>
        <v>0</v>
      </c>
      <c r="G1027" s="16">
        <f t="shared" si="257"/>
        <v>0</v>
      </c>
      <c r="H1027" s="16">
        <f t="shared" si="257"/>
        <v>0</v>
      </c>
      <c r="I1027" s="16">
        <f t="shared" si="257"/>
        <v>-11204</v>
      </c>
      <c r="J1027" s="16">
        <f t="shared" ref="J1027" si="258">SUM(J1026)</f>
        <v>-78854</v>
      </c>
    </row>
    <row r="1028" spans="2:10" s="12" customFormat="1" x14ac:dyDescent="0.25">
      <c r="B1028" s="15" t="s">
        <v>28</v>
      </c>
      <c r="C1028" s="13" t="s">
        <v>88</v>
      </c>
      <c r="D1028" s="16">
        <f t="shared" ref="D1028:J1028" si="259">D1019+D1024+D1027</f>
        <v>0</v>
      </c>
      <c r="E1028" s="16">
        <f t="shared" si="259"/>
        <v>0</v>
      </c>
      <c r="F1028" s="16">
        <f t="shared" si="259"/>
        <v>0</v>
      </c>
      <c r="G1028" s="16">
        <f t="shared" si="259"/>
        <v>0</v>
      </c>
      <c r="H1028" s="16">
        <f t="shared" si="259"/>
        <v>0</v>
      </c>
      <c r="I1028" s="16">
        <f t="shared" si="259"/>
        <v>-113031</v>
      </c>
      <c r="J1028" s="16">
        <f t="shared" si="259"/>
        <v>-439701.8</v>
      </c>
    </row>
    <row r="1029" spans="2:10" s="12" customFormat="1" x14ac:dyDescent="0.25">
      <c r="B1029" s="15"/>
      <c r="C1029" s="13"/>
      <c r="D1029" s="16"/>
      <c r="E1029" s="16"/>
      <c r="F1029" s="16"/>
      <c r="G1029" s="16"/>
      <c r="H1029" s="16"/>
      <c r="I1029" s="16"/>
      <c r="J1029" s="16"/>
    </row>
    <row r="1030" spans="2:10" s="12" customFormat="1" x14ac:dyDescent="0.25">
      <c r="B1030" s="15" t="s">
        <v>98</v>
      </c>
      <c r="C1030" s="13"/>
      <c r="D1030" s="16"/>
      <c r="E1030" s="16"/>
      <c r="F1030" s="16"/>
      <c r="G1030" s="16"/>
      <c r="H1030" s="16"/>
      <c r="I1030" s="16"/>
      <c r="J1030" s="16"/>
    </row>
    <row r="1031" spans="2:10" s="12" customFormat="1" x14ac:dyDescent="0.25">
      <c r="B1031" s="15" t="s">
        <v>7</v>
      </c>
      <c r="C1031" s="15"/>
      <c r="D1031" s="16"/>
      <c r="E1031" s="16"/>
      <c r="F1031" s="16"/>
      <c r="G1031" s="16"/>
      <c r="H1031" s="16"/>
      <c r="I1031" s="16"/>
      <c r="J1031" s="16"/>
    </row>
    <row r="1032" spans="2:10" s="12" customFormat="1" x14ac:dyDescent="0.25">
      <c r="B1032" s="13" t="s">
        <v>8</v>
      </c>
      <c r="C1032" s="13" t="s">
        <v>88</v>
      </c>
      <c r="D1032" s="16"/>
      <c r="E1032" s="16"/>
      <c r="F1032" s="16"/>
      <c r="G1032" s="16"/>
      <c r="H1032" s="16"/>
      <c r="I1032" s="25">
        <f>H1048</f>
        <v>0</v>
      </c>
      <c r="J1032" s="25">
        <f>I1048</f>
        <v>0</v>
      </c>
    </row>
    <row r="1033" spans="2:10" s="12" customFormat="1" x14ac:dyDescent="0.25">
      <c r="B1033" s="51" t="s">
        <v>67</v>
      </c>
      <c r="C1033" s="13" t="s">
        <v>88</v>
      </c>
      <c r="D1033" s="16"/>
      <c r="E1033" s="16"/>
      <c r="F1033" s="16"/>
      <c r="G1033" s="16"/>
      <c r="H1033" s="16"/>
      <c r="I1033" s="25">
        <f>H1049</f>
        <v>0</v>
      </c>
      <c r="J1033" s="25">
        <f>I1049</f>
        <v>1597099</v>
      </c>
    </row>
    <row r="1034" spans="2:10" s="12" customFormat="1" x14ac:dyDescent="0.25">
      <c r="B1034" s="15" t="s">
        <v>14</v>
      </c>
      <c r="C1034" s="13" t="s">
        <v>88</v>
      </c>
      <c r="D1034" s="16"/>
      <c r="E1034" s="16"/>
      <c r="F1034" s="16"/>
      <c r="G1034" s="16"/>
      <c r="H1034" s="16"/>
      <c r="I1034" s="16">
        <f t="shared" ref="I1034:J1034" si="260">SUM(I1032:I1033)</f>
        <v>0</v>
      </c>
      <c r="J1034" s="16">
        <f t="shared" si="260"/>
        <v>1597099</v>
      </c>
    </row>
    <row r="1035" spans="2:10" s="12" customFormat="1" x14ac:dyDescent="0.25">
      <c r="B1035" s="15" t="s">
        <v>15</v>
      </c>
      <c r="C1035" s="13" t="s">
        <v>88</v>
      </c>
      <c r="D1035" s="16"/>
      <c r="E1035" s="16"/>
      <c r="F1035" s="16"/>
      <c r="G1035" s="16"/>
      <c r="H1035" s="16"/>
      <c r="I1035" s="25"/>
      <c r="J1035" s="25"/>
    </row>
    <row r="1036" spans="2:10" s="12" customFormat="1" x14ac:dyDescent="0.25">
      <c r="B1036" s="13" t="s">
        <v>16</v>
      </c>
      <c r="C1036" s="13" t="s">
        <v>88</v>
      </c>
      <c r="D1036" s="16"/>
      <c r="E1036" s="16"/>
      <c r="F1036" s="16"/>
      <c r="G1036" s="16"/>
      <c r="H1036" s="16"/>
      <c r="I1036" s="25">
        <f t="shared" ref="I1036:J1038" si="261">H1052</f>
        <v>0</v>
      </c>
      <c r="J1036" s="25">
        <f t="shared" si="261"/>
        <v>0</v>
      </c>
    </row>
    <row r="1037" spans="2:10" s="12" customFormat="1" x14ac:dyDescent="0.25">
      <c r="B1037" s="13" t="s">
        <v>17</v>
      </c>
      <c r="C1037" s="13" t="s">
        <v>88</v>
      </c>
      <c r="D1037" s="16"/>
      <c r="E1037" s="16"/>
      <c r="F1037" s="16"/>
      <c r="G1037" s="16"/>
      <c r="H1037" s="16"/>
      <c r="I1037" s="25">
        <f t="shared" si="261"/>
        <v>0</v>
      </c>
      <c r="J1037" s="25">
        <f t="shared" si="261"/>
        <v>0</v>
      </c>
    </row>
    <row r="1038" spans="2:10" s="12" customFormat="1" x14ac:dyDescent="0.25">
      <c r="B1038" s="13" t="s">
        <v>18</v>
      </c>
      <c r="C1038" s="13" t="s">
        <v>88</v>
      </c>
      <c r="D1038" s="16"/>
      <c r="E1038" s="16"/>
      <c r="F1038" s="16"/>
      <c r="G1038" s="16"/>
      <c r="H1038" s="16"/>
      <c r="I1038" s="25">
        <f t="shared" si="261"/>
        <v>0</v>
      </c>
      <c r="J1038" s="25">
        <f t="shared" si="261"/>
        <v>1921369</v>
      </c>
    </row>
    <row r="1039" spans="2:10" s="12" customFormat="1" x14ac:dyDescent="0.25">
      <c r="B1039" s="15" t="s">
        <v>21</v>
      </c>
      <c r="C1039" s="13" t="s">
        <v>88</v>
      </c>
      <c r="D1039" s="16"/>
      <c r="E1039" s="16"/>
      <c r="F1039" s="16"/>
      <c r="G1039" s="16"/>
      <c r="H1039" s="16"/>
      <c r="I1039" s="16">
        <f t="shared" ref="I1039:J1039" si="262">SUM(I1036:I1038)</f>
        <v>0</v>
      </c>
      <c r="J1039" s="16">
        <f t="shared" si="262"/>
        <v>1921369</v>
      </c>
    </row>
    <row r="1040" spans="2:10" s="12" customFormat="1" x14ac:dyDescent="0.25">
      <c r="B1040" s="15" t="s">
        <v>22</v>
      </c>
      <c r="C1040" s="13" t="s">
        <v>88</v>
      </c>
      <c r="D1040" s="16"/>
      <c r="E1040" s="16"/>
      <c r="F1040" s="16"/>
      <c r="G1040" s="16"/>
      <c r="H1040" s="16"/>
      <c r="I1040" s="25"/>
      <c r="J1040" s="25"/>
    </row>
    <row r="1041" spans="2:10" s="12" customFormat="1" x14ac:dyDescent="0.25">
      <c r="B1041" s="13" t="s">
        <v>24</v>
      </c>
      <c r="C1041" s="13" t="s">
        <v>88</v>
      </c>
      <c r="D1041" s="16"/>
      <c r="E1041" s="16"/>
      <c r="F1041" s="16"/>
      <c r="G1041" s="16"/>
      <c r="H1041" s="16"/>
      <c r="I1041" s="25">
        <f t="shared" ref="I1041:J1041" si="263">H1057</f>
        <v>0</v>
      </c>
      <c r="J1041" s="25">
        <f t="shared" si="263"/>
        <v>733902</v>
      </c>
    </row>
    <row r="1042" spans="2:10" s="12" customFormat="1" x14ac:dyDescent="0.25">
      <c r="B1042" s="15" t="s">
        <v>27</v>
      </c>
      <c r="C1042" s="13" t="s">
        <v>88</v>
      </c>
      <c r="D1042" s="16"/>
      <c r="E1042" s="16"/>
      <c r="F1042" s="16"/>
      <c r="G1042" s="16"/>
      <c r="H1042" s="16"/>
      <c r="I1042" s="16">
        <f t="shared" ref="I1042:J1042" si="264">SUM(I1041)</f>
        <v>0</v>
      </c>
      <c r="J1042" s="16">
        <f t="shared" si="264"/>
        <v>733902</v>
      </c>
    </row>
    <row r="1043" spans="2:10" s="12" customFormat="1" x14ac:dyDescent="0.25">
      <c r="B1043" s="15" t="s">
        <v>28</v>
      </c>
      <c r="C1043" s="13" t="s">
        <v>88</v>
      </c>
      <c r="D1043" s="16"/>
      <c r="E1043" s="16"/>
      <c r="F1043" s="16"/>
      <c r="G1043" s="16"/>
      <c r="H1043" s="16"/>
      <c r="I1043" s="16">
        <f t="shared" ref="I1043:J1043" si="265">I1034+I1039+I1042</f>
        <v>0</v>
      </c>
      <c r="J1043" s="16">
        <f t="shared" si="265"/>
        <v>4252370</v>
      </c>
    </row>
    <row r="1044" spans="2:10" s="12" customFormat="1" x14ac:dyDescent="0.25">
      <c r="B1044" s="15"/>
      <c r="C1044" s="13"/>
      <c r="D1044" s="16"/>
      <c r="E1044" s="16"/>
      <c r="F1044" s="16"/>
      <c r="G1044" s="16"/>
      <c r="H1044" s="16"/>
      <c r="I1044" s="16"/>
      <c r="J1044" s="16"/>
    </row>
    <row r="1045" spans="2:10" s="12" customFormat="1" x14ac:dyDescent="0.25">
      <c r="B1045" s="15"/>
      <c r="C1045" s="13"/>
      <c r="D1045" s="16"/>
      <c r="E1045" s="16"/>
      <c r="F1045" s="16"/>
      <c r="G1045" s="16"/>
      <c r="H1045" s="16"/>
      <c r="I1045" s="16"/>
      <c r="J1045" s="16"/>
    </row>
    <row r="1046" spans="2:10" s="12" customFormat="1" x14ac:dyDescent="0.25">
      <c r="B1046" s="15" t="s">
        <v>99</v>
      </c>
      <c r="C1046" s="13"/>
      <c r="D1046" s="16"/>
      <c r="E1046" s="16"/>
      <c r="F1046" s="16"/>
      <c r="G1046" s="16"/>
      <c r="H1046" s="16"/>
      <c r="I1046" s="16"/>
      <c r="J1046" s="16"/>
    </row>
    <row r="1047" spans="2:10" s="12" customFormat="1" x14ac:dyDescent="0.25">
      <c r="B1047" s="15" t="s">
        <v>7</v>
      </c>
      <c r="C1047" s="15"/>
      <c r="D1047" s="16"/>
      <c r="E1047" s="16"/>
      <c r="F1047" s="16"/>
      <c r="G1047" s="16"/>
      <c r="H1047" s="16"/>
      <c r="I1047" s="16"/>
      <c r="J1047" s="16"/>
    </row>
    <row r="1048" spans="2:10" s="12" customFormat="1" x14ac:dyDescent="0.25">
      <c r="B1048" s="13" t="s">
        <v>8</v>
      </c>
      <c r="C1048" s="13" t="s">
        <v>88</v>
      </c>
      <c r="D1048" s="25"/>
      <c r="E1048" s="25"/>
      <c r="F1048" s="25"/>
      <c r="G1048" s="25"/>
      <c r="H1048" s="25"/>
      <c r="I1048" s="25">
        <f>I987-I1002+I1017</f>
        <v>0</v>
      </c>
      <c r="J1048" s="25">
        <f>J1032+J987-J1002+J1017</f>
        <v>0</v>
      </c>
    </row>
    <row r="1049" spans="2:10" s="12" customFormat="1" x14ac:dyDescent="0.25">
      <c r="B1049" s="51" t="s">
        <v>67</v>
      </c>
      <c r="C1049" s="13" t="s">
        <v>88</v>
      </c>
      <c r="D1049" s="25"/>
      <c r="E1049" s="25"/>
      <c r="F1049" s="25"/>
      <c r="G1049" s="25"/>
      <c r="H1049" s="25"/>
      <c r="I1049" s="25">
        <f>I988-I1003+I1018</f>
        <v>1597099</v>
      </c>
      <c r="J1049" s="25">
        <f>J1033+J988-J1003+J1018</f>
        <v>0</v>
      </c>
    </row>
    <row r="1050" spans="2:10" s="12" customFormat="1" x14ac:dyDescent="0.25">
      <c r="B1050" s="15" t="s">
        <v>14</v>
      </c>
      <c r="C1050" s="13" t="s">
        <v>88</v>
      </c>
      <c r="D1050" s="16">
        <f t="shared" ref="D1050:I1050" si="266">SUM(D1048:D1049)</f>
        <v>0</v>
      </c>
      <c r="E1050" s="16">
        <f t="shared" si="266"/>
        <v>0</v>
      </c>
      <c r="F1050" s="16">
        <f t="shared" si="266"/>
        <v>0</v>
      </c>
      <c r="G1050" s="16">
        <f t="shared" si="266"/>
        <v>0</v>
      </c>
      <c r="H1050" s="16">
        <f t="shared" si="266"/>
        <v>0</v>
      </c>
      <c r="I1050" s="16">
        <f t="shared" si="266"/>
        <v>1597099</v>
      </c>
      <c r="J1050" s="16">
        <f t="shared" ref="J1050" si="267">SUM(J1048:J1049)</f>
        <v>0</v>
      </c>
    </row>
    <row r="1051" spans="2:10" s="12" customFormat="1" x14ac:dyDescent="0.25">
      <c r="B1051" s="15" t="s">
        <v>15</v>
      </c>
      <c r="C1051" s="13" t="s">
        <v>88</v>
      </c>
      <c r="D1051" s="25"/>
      <c r="E1051" s="25"/>
      <c r="F1051" s="25"/>
      <c r="G1051" s="25"/>
      <c r="H1051" s="25"/>
      <c r="I1051" s="25"/>
      <c r="J1051" s="25"/>
    </row>
    <row r="1052" spans="2:10" s="12" customFormat="1" x14ac:dyDescent="0.25">
      <c r="B1052" s="13" t="s">
        <v>16</v>
      </c>
      <c r="C1052" s="13" t="s">
        <v>88</v>
      </c>
      <c r="D1052" s="25"/>
      <c r="E1052" s="25"/>
      <c r="F1052" s="25"/>
      <c r="G1052" s="25"/>
      <c r="H1052" s="25"/>
      <c r="I1052" s="25">
        <f>I991-I1006+I1021</f>
        <v>0</v>
      </c>
      <c r="J1052" s="25">
        <f t="shared" ref="J1052:J1054" si="268">J1036+J991-J1006+J1021</f>
        <v>331309.5</v>
      </c>
    </row>
    <row r="1053" spans="2:10" s="12" customFormat="1" x14ac:dyDescent="0.25">
      <c r="B1053" s="13" t="s">
        <v>17</v>
      </c>
      <c r="C1053" s="13" t="s">
        <v>88</v>
      </c>
      <c r="D1053" s="25"/>
      <c r="E1053" s="25"/>
      <c r="F1053" s="25"/>
      <c r="G1053" s="25"/>
      <c r="H1053" s="25"/>
      <c r="I1053" s="25">
        <f>I992-I1007+I1022</f>
        <v>0</v>
      </c>
      <c r="J1053" s="25">
        <f t="shared" si="268"/>
        <v>1065296.8999999999</v>
      </c>
    </row>
    <row r="1054" spans="2:10" s="12" customFormat="1" x14ac:dyDescent="0.25">
      <c r="B1054" s="13" t="s">
        <v>18</v>
      </c>
      <c r="C1054" s="13" t="s">
        <v>88</v>
      </c>
      <c r="D1054" s="25"/>
      <c r="E1054" s="25"/>
      <c r="F1054" s="25"/>
      <c r="G1054" s="25"/>
      <c r="H1054" s="25"/>
      <c r="I1054" s="25">
        <f>I993-I1008+I1023</f>
        <v>1921369</v>
      </c>
      <c r="J1054" s="25">
        <f t="shared" si="268"/>
        <v>865070</v>
      </c>
    </row>
    <row r="1055" spans="2:10" s="12" customFormat="1" x14ac:dyDescent="0.25">
      <c r="B1055" s="15" t="s">
        <v>21</v>
      </c>
      <c r="C1055" s="13" t="s">
        <v>88</v>
      </c>
      <c r="D1055" s="16">
        <f t="shared" ref="D1055:I1055" si="269">SUM(D1052:D1054)</f>
        <v>0</v>
      </c>
      <c r="E1055" s="16">
        <f t="shared" si="269"/>
        <v>0</v>
      </c>
      <c r="F1055" s="16">
        <f t="shared" si="269"/>
        <v>0</v>
      </c>
      <c r="G1055" s="16">
        <f t="shared" si="269"/>
        <v>0</v>
      </c>
      <c r="H1055" s="16">
        <f t="shared" si="269"/>
        <v>0</v>
      </c>
      <c r="I1055" s="16">
        <f t="shared" si="269"/>
        <v>1921369</v>
      </c>
      <c r="J1055" s="16">
        <f t="shared" ref="J1055" si="270">SUM(J1052:J1054)</f>
        <v>2261676.4</v>
      </c>
    </row>
    <row r="1056" spans="2:10" s="12" customFormat="1" x14ac:dyDescent="0.25">
      <c r="B1056" s="15" t="s">
        <v>22</v>
      </c>
      <c r="C1056" s="13" t="s">
        <v>88</v>
      </c>
      <c r="D1056" s="25"/>
      <c r="E1056" s="25"/>
      <c r="F1056" s="25"/>
      <c r="G1056" s="25"/>
      <c r="H1056" s="25"/>
      <c r="I1056" s="25"/>
      <c r="J1056" s="25"/>
    </row>
    <row r="1057" spans="2:10" s="12" customFormat="1" x14ac:dyDescent="0.25">
      <c r="B1057" s="13" t="s">
        <v>24</v>
      </c>
      <c r="C1057" s="13" t="s">
        <v>88</v>
      </c>
      <c r="D1057" s="25"/>
      <c r="E1057" s="25"/>
      <c r="F1057" s="25"/>
      <c r="G1057" s="25"/>
      <c r="H1057" s="25"/>
      <c r="I1057" s="25">
        <f>I996-I1011+I1026</f>
        <v>733902</v>
      </c>
      <c r="J1057" s="25">
        <f t="shared" ref="J1057" si="271">J1041+J996-J1011+J1026</f>
        <v>678916</v>
      </c>
    </row>
    <row r="1058" spans="2:10" s="12" customFormat="1" x14ac:dyDescent="0.25">
      <c r="B1058" s="15" t="s">
        <v>27</v>
      </c>
      <c r="C1058" s="13" t="s">
        <v>88</v>
      </c>
      <c r="D1058" s="16">
        <f t="shared" ref="D1058:I1058" si="272">SUM(D1057)</f>
        <v>0</v>
      </c>
      <c r="E1058" s="16">
        <f t="shared" si="272"/>
        <v>0</v>
      </c>
      <c r="F1058" s="16">
        <f t="shared" si="272"/>
        <v>0</v>
      </c>
      <c r="G1058" s="16">
        <f t="shared" si="272"/>
        <v>0</v>
      </c>
      <c r="H1058" s="16">
        <f t="shared" si="272"/>
        <v>0</v>
      </c>
      <c r="I1058" s="16">
        <f t="shared" si="272"/>
        <v>733902</v>
      </c>
      <c r="J1058" s="16">
        <f t="shared" ref="J1058" si="273">SUM(J1057)</f>
        <v>678916</v>
      </c>
    </row>
    <row r="1059" spans="2:10" s="12" customFormat="1" x14ac:dyDescent="0.25">
      <c r="B1059" s="15" t="s">
        <v>28</v>
      </c>
      <c r="C1059" s="13" t="s">
        <v>88</v>
      </c>
      <c r="D1059" s="16">
        <f t="shared" ref="D1059:J1059" si="274">D1050+D1055+D1058</f>
        <v>0</v>
      </c>
      <c r="E1059" s="16">
        <f t="shared" si="274"/>
        <v>0</v>
      </c>
      <c r="F1059" s="16">
        <f t="shared" si="274"/>
        <v>0</v>
      </c>
      <c r="G1059" s="16">
        <f t="shared" si="274"/>
        <v>0</v>
      </c>
      <c r="H1059" s="16">
        <f t="shared" si="274"/>
        <v>0</v>
      </c>
      <c r="I1059" s="16">
        <f t="shared" si="274"/>
        <v>4252370</v>
      </c>
      <c r="J1059" s="16">
        <f t="shared" si="274"/>
        <v>2940592.4</v>
      </c>
    </row>
    <row r="1060" spans="2:10" s="12" customFormat="1" x14ac:dyDescent="0.25">
      <c r="B1060" s="15"/>
      <c r="C1060" s="13"/>
      <c r="D1060" s="16"/>
      <c r="E1060" s="16"/>
      <c r="F1060" s="16"/>
      <c r="G1060" s="16"/>
      <c r="H1060" s="16"/>
      <c r="I1060" s="16"/>
      <c r="J1060" s="16"/>
    </row>
    <row r="1061" spans="2:10" s="12" customFormat="1" x14ac:dyDescent="0.25">
      <c r="B1061" s="15" t="s">
        <v>100</v>
      </c>
      <c r="C1061" s="13"/>
      <c r="D1061" s="16"/>
      <c r="E1061" s="16"/>
      <c r="F1061" s="16"/>
      <c r="G1061" s="16"/>
      <c r="H1061" s="16"/>
      <c r="I1061" s="16"/>
      <c r="J1061" s="16"/>
    </row>
    <row r="1062" spans="2:10" s="12" customFormat="1" x14ac:dyDescent="0.25">
      <c r="B1062" s="15" t="s">
        <v>7</v>
      </c>
      <c r="C1062" s="15"/>
      <c r="D1062" s="16"/>
      <c r="E1062" s="16"/>
      <c r="F1062" s="16"/>
      <c r="G1062" s="16"/>
      <c r="H1062" s="16"/>
      <c r="I1062" s="16"/>
      <c r="J1062" s="16"/>
    </row>
    <row r="1063" spans="2:10" s="12" customFormat="1" x14ac:dyDescent="0.25">
      <c r="B1063" s="13" t="s">
        <v>8</v>
      </c>
      <c r="C1063" s="13" t="s">
        <v>88</v>
      </c>
      <c r="D1063" s="25"/>
      <c r="E1063" s="25"/>
      <c r="F1063" s="25"/>
      <c r="G1063" s="25"/>
      <c r="H1063" s="25"/>
      <c r="I1063" s="25"/>
      <c r="J1063" s="25"/>
    </row>
    <row r="1064" spans="2:10" s="12" customFormat="1" x14ac:dyDescent="0.25">
      <c r="B1064" s="51" t="s">
        <v>67</v>
      </c>
      <c r="C1064" s="13" t="s">
        <v>88</v>
      </c>
      <c r="D1064" s="25"/>
      <c r="E1064" s="25"/>
      <c r="F1064" s="25"/>
      <c r="G1064" s="25"/>
      <c r="H1064" s="25"/>
      <c r="I1064" s="25"/>
      <c r="J1064" s="25"/>
    </row>
    <row r="1065" spans="2:10" s="12" customFormat="1" x14ac:dyDescent="0.25">
      <c r="B1065" s="15" t="s">
        <v>14</v>
      </c>
      <c r="C1065" s="13" t="s">
        <v>88</v>
      </c>
      <c r="D1065" s="16">
        <f t="shared" ref="D1065:J1065" si="275">SUM(D1063:D1064)</f>
        <v>0</v>
      </c>
      <c r="E1065" s="16">
        <f t="shared" si="275"/>
        <v>0</v>
      </c>
      <c r="F1065" s="16">
        <f t="shared" si="275"/>
        <v>0</v>
      </c>
      <c r="G1065" s="16">
        <f t="shared" si="275"/>
        <v>0</v>
      </c>
      <c r="H1065" s="16">
        <f t="shared" si="275"/>
        <v>0</v>
      </c>
      <c r="I1065" s="16">
        <f t="shared" si="275"/>
        <v>0</v>
      </c>
      <c r="J1065" s="16">
        <f t="shared" si="275"/>
        <v>0</v>
      </c>
    </row>
    <row r="1066" spans="2:10" s="12" customFormat="1" x14ac:dyDescent="0.25">
      <c r="B1066" s="15" t="s">
        <v>15</v>
      </c>
      <c r="C1066" s="13" t="s">
        <v>88</v>
      </c>
      <c r="D1066" s="25"/>
      <c r="E1066" s="25"/>
      <c r="F1066" s="25"/>
      <c r="G1066" s="25"/>
      <c r="H1066" s="25"/>
      <c r="I1066" s="25"/>
      <c r="J1066" s="25"/>
    </row>
    <row r="1067" spans="2:10" s="12" customFormat="1" x14ac:dyDescent="0.25">
      <c r="B1067" s="13" t="s">
        <v>16</v>
      </c>
      <c r="C1067" s="13" t="s">
        <v>88</v>
      </c>
      <c r="D1067" s="25"/>
      <c r="E1067" s="25"/>
      <c r="F1067" s="25"/>
      <c r="G1067" s="25"/>
      <c r="H1067" s="25"/>
      <c r="I1067" s="25"/>
      <c r="J1067" s="25"/>
    </row>
    <row r="1068" spans="2:10" s="12" customFormat="1" x14ac:dyDescent="0.25">
      <c r="B1068" s="13" t="s">
        <v>17</v>
      </c>
      <c r="C1068" s="13" t="s">
        <v>88</v>
      </c>
      <c r="D1068" s="25"/>
      <c r="E1068" s="25"/>
      <c r="F1068" s="25"/>
      <c r="G1068" s="25"/>
      <c r="H1068" s="25"/>
      <c r="I1068" s="25"/>
      <c r="J1068" s="25"/>
    </row>
    <row r="1069" spans="2:10" s="12" customFormat="1" x14ac:dyDescent="0.25">
      <c r="B1069" s="13" t="s">
        <v>18</v>
      </c>
      <c r="C1069" s="13" t="s">
        <v>88</v>
      </c>
      <c r="D1069" s="25"/>
      <c r="E1069" s="25"/>
      <c r="F1069" s="25"/>
      <c r="G1069" s="25"/>
      <c r="H1069" s="25"/>
      <c r="I1069" s="25"/>
      <c r="J1069" s="25"/>
    </row>
    <row r="1070" spans="2:10" s="12" customFormat="1" x14ac:dyDescent="0.25">
      <c r="B1070" s="15" t="s">
        <v>21</v>
      </c>
      <c r="C1070" s="13" t="s">
        <v>88</v>
      </c>
      <c r="D1070" s="16">
        <f t="shared" ref="D1070:J1070" si="276">SUM(D1067:D1069)</f>
        <v>0</v>
      </c>
      <c r="E1070" s="16">
        <f t="shared" si="276"/>
        <v>0</v>
      </c>
      <c r="F1070" s="16">
        <f t="shared" si="276"/>
        <v>0</v>
      </c>
      <c r="G1070" s="16">
        <f t="shared" si="276"/>
        <v>0</v>
      </c>
      <c r="H1070" s="16">
        <f t="shared" si="276"/>
        <v>0</v>
      </c>
      <c r="I1070" s="16">
        <f t="shared" si="276"/>
        <v>0</v>
      </c>
      <c r="J1070" s="16">
        <f t="shared" si="276"/>
        <v>0</v>
      </c>
    </row>
    <row r="1071" spans="2:10" s="12" customFormat="1" x14ac:dyDescent="0.25">
      <c r="B1071" s="15" t="s">
        <v>22</v>
      </c>
      <c r="C1071" s="13" t="s">
        <v>88</v>
      </c>
      <c r="D1071" s="25"/>
      <c r="E1071" s="25"/>
      <c r="F1071" s="25"/>
      <c r="G1071" s="25"/>
      <c r="H1071" s="25"/>
      <c r="I1071" s="25"/>
      <c r="J1071" s="25"/>
    </row>
    <row r="1072" spans="2:10" s="12" customFormat="1" x14ac:dyDescent="0.25">
      <c r="B1072" s="13" t="s">
        <v>24</v>
      </c>
      <c r="C1072" s="13" t="s">
        <v>88</v>
      </c>
      <c r="D1072" s="25"/>
      <c r="E1072" s="25"/>
      <c r="F1072" s="25"/>
      <c r="G1072" s="25"/>
      <c r="H1072" s="25"/>
      <c r="I1072" s="25"/>
      <c r="J1072" s="25">
        <v>12679989</v>
      </c>
    </row>
    <row r="1073" spans="2:10" s="12" customFormat="1" x14ac:dyDescent="0.25">
      <c r="B1073" s="15" t="s">
        <v>27</v>
      </c>
      <c r="C1073" s="13" t="s">
        <v>88</v>
      </c>
      <c r="D1073" s="16">
        <f t="shared" ref="D1073:H1073" si="277">SUM(D1072)</f>
        <v>0</v>
      </c>
      <c r="E1073" s="16">
        <f t="shared" si="277"/>
        <v>0</v>
      </c>
      <c r="F1073" s="16">
        <f t="shared" si="277"/>
        <v>0</v>
      </c>
      <c r="G1073" s="16">
        <f t="shared" si="277"/>
        <v>0</v>
      </c>
      <c r="H1073" s="16">
        <f t="shared" si="277"/>
        <v>0</v>
      </c>
      <c r="I1073" s="16">
        <f t="shared" ref="I1073:J1073" si="278">SUM(I1072)</f>
        <v>0</v>
      </c>
      <c r="J1073" s="16">
        <f t="shared" si="278"/>
        <v>12679989</v>
      </c>
    </row>
    <row r="1074" spans="2:10" s="12" customFormat="1" x14ac:dyDescent="0.25">
      <c r="B1074" s="15" t="s">
        <v>28</v>
      </c>
      <c r="C1074" s="13" t="s">
        <v>88</v>
      </c>
      <c r="D1074" s="16">
        <f t="shared" ref="D1074:J1074" si="279">D1065+D1070+D1073</f>
        <v>0</v>
      </c>
      <c r="E1074" s="16">
        <f t="shared" si="279"/>
        <v>0</v>
      </c>
      <c r="F1074" s="16">
        <f t="shared" si="279"/>
        <v>0</v>
      </c>
      <c r="G1074" s="16">
        <f t="shared" si="279"/>
        <v>0</v>
      </c>
      <c r="H1074" s="16">
        <f t="shared" si="279"/>
        <v>0</v>
      </c>
      <c r="I1074" s="16">
        <f t="shared" si="279"/>
        <v>0</v>
      </c>
      <c r="J1074" s="16">
        <f t="shared" si="279"/>
        <v>12679989</v>
      </c>
    </row>
    <row r="1075" spans="2:10" s="12" customFormat="1" x14ac:dyDescent="0.25">
      <c r="B1075" s="15"/>
      <c r="C1075" s="13"/>
      <c r="D1075" s="16"/>
      <c r="E1075" s="16"/>
      <c r="F1075" s="16"/>
      <c r="G1075" s="16"/>
      <c r="H1075" s="16"/>
      <c r="I1075" s="16"/>
      <c r="J1075" s="16"/>
    </row>
    <row r="1076" spans="2:10" s="12" customFormat="1" x14ac:dyDescent="0.25">
      <c r="B1076" s="15" t="s">
        <v>101</v>
      </c>
      <c r="C1076" s="13"/>
      <c r="D1076" s="16"/>
      <c r="E1076" s="16"/>
      <c r="F1076" s="16"/>
      <c r="G1076" s="16"/>
      <c r="H1076" s="16"/>
      <c r="I1076" s="16"/>
      <c r="J1076" s="16"/>
    </row>
    <row r="1077" spans="2:10" s="12" customFormat="1" x14ac:dyDescent="0.25">
      <c r="B1077" s="15" t="s">
        <v>7</v>
      </c>
      <c r="C1077" s="15"/>
      <c r="D1077" s="16"/>
      <c r="E1077" s="16"/>
      <c r="F1077" s="16"/>
      <c r="G1077" s="16"/>
      <c r="H1077" s="16"/>
      <c r="I1077" s="16"/>
      <c r="J1077" s="16"/>
    </row>
    <row r="1078" spans="2:10" s="12" customFormat="1" x14ac:dyDescent="0.25">
      <c r="B1078" s="13" t="s">
        <v>8</v>
      </c>
      <c r="C1078" s="13" t="s">
        <v>88</v>
      </c>
      <c r="D1078" s="25"/>
      <c r="E1078" s="25"/>
      <c r="F1078" s="25"/>
      <c r="G1078" s="25"/>
      <c r="H1078" s="25"/>
      <c r="I1078" s="25"/>
      <c r="J1078" s="25"/>
    </row>
    <row r="1079" spans="2:10" s="12" customFormat="1" x14ac:dyDescent="0.25">
      <c r="B1079" s="51" t="s">
        <v>67</v>
      </c>
      <c r="C1079" s="13" t="s">
        <v>88</v>
      </c>
      <c r="D1079" s="25"/>
      <c r="E1079" s="25"/>
      <c r="F1079" s="25"/>
      <c r="G1079" s="25"/>
      <c r="H1079" s="25"/>
      <c r="I1079" s="25"/>
      <c r="J1079" s="25"/>
    </row>
    <row r="1080" spans="2:10" s="12" customFormat="1" x14ac:dyDescent="0.25">
      <c r="B1080" s="15" t="s">
        <v>14</v>
      </c>
      <c r="C1080" s="13" t="s">
        <v>88</v>
      </c>
      <c r="D1080" s="16">
        <f t="shared" ref="D1080:J1080" si="280">SUM(D1078:D1079)</f>
        <v>0</v>
      </c>
      <c r="E1080" s="16">
        <f t="shared" si="280"/>
        <v>0</v>
      </c>
      <c r="F1080" s="16">
        <f t="shared" si="280"/>
        <v>0</v>
      </c>
      <c r="G1080" s="16">
        <f t="shared" si="280"/>
        <v>0</v>
      </c>
      <c r="H1080" s="16">
        <f t="shared" si="280"/>
        <v>0</v>
      </c>
      <c r="I1080" s="16">
        <f t="shared" si="280"/>
        <v>0</v>
      </c>
      <c r="J1080" s="16">
        <f t="shared" si="280"/>
        <v>0</v>
      </c>
    </row>
    <row r="1081" spans="2:10" s="12" customFormat="1" x14ac:dyDescent="0.25">
      <c r="B1081" s="15" t="s">
        <v>15</v>
      </c>
      <c r="C1081" s="13" t="s">
        <v>88</v>
      </c>
      <c r="D1081" s="25"/>
      <c r="E1081" s="25"/>
      <c r="F1081" s="25"/>
      <c r="G1081" s="25"/>
      <c r="H1081" s="25"/>
      <c r="I1081" s="25"/>
      <c r="J1081" s="25"/>
    </row>
    <row r="1082" spans="2:10" s="12" customFormat="1" x14ac:dyDescent="0.25">
      <c r="B1082" s="13" t="s">
        <v>16</v>
      </c>
      <c r="C1082" s="13" t="s">
        <v>88</v>
      </c>
      <c r="D1082" s="25"/>
      <c r="E1082" s="25"/>
      <c r="F1082" s="25"/>
      <c r="G1082" s="25"/>
      <c r="H1082" s="25"/>
      <c r="I1082" s="25"/>
      <c r="J1082" s="25"/>
    </row>
    <row r="1083" spans="2:10" s="12" customFormat="1" x14ac:dyDescent="0.25">
      <c r="B1083" s="13" t="s">
        <v>17</v>
      </c>
      <c r="C1083" s="13" t="s">
        <v>88</v>
      </c>
      <c r="D1083" s="25"/>
      <c r="E1083" s="25"/>
      <c r="F1083" s="25"/>
      <c r="G1083" s="25"/>
      <c r="H1083" s="25"/>
      <c r="I1083" s="25"/>
      <c r="J1083" s="25"/>
    </row>
    <row r="1084" spans="2:10" s="12" customFormat="1" x14ac:dyDescent="0.25">
      <c r="B1084" s="13" t="s">
        <v>18</v>
      </c>
      <c r="C1084" s="13" t="s">
        <v>88</v>
      </c>
      <c r="D1084" s="25"/>
      <c r="E1084" s="25"/>
      <c r="F1084" s="25"/>
      <c r="G1084" s="25"/>
      <c r="H1084" s="25"/>
      <c r="I1084" s="25"/>
      <c r="J1084" s="25"/>
    </row>
    <row r="1085" spans="2:10" s="12" customFormat="1" x14ac:dyDescent="0.25">
      <c r="B1085" s="15" t="s">
        <v>21</v>
      </c>
      <c r="C1085" s="13" t="s">
        <v>88</v>
      </c>
      <c r="D1085" s="16">
        <f t="shared" ref="D1085:J1085" si="281">SUM(D1082:D1084)</f>
        <v>0</v>
      </c>
      <c r="E1085" s="16">
        <f t="shared" si="281"/>
        <v>0</v>
      </c>
      <c r="F1085" s="16">
        <f t="shared" si="281"/>
        <v>0</v>
      </c>
      <c r="G1085" s="16">
        <f t="shared" si="281"/>
        <v>0</v>
      </c>
      <c r="H1085" s="16">
        <f t="shared" si="281"/>
        <v>0</v>
      </c>
      <c r="I1085" s="16">
        <f t="shared" si="281"/>
        <v>0</v>
      </c>
      <c r="J1085" s="16">
        <f t="shared" si="281"/>
        <v>0</v>
      </c>
    </row>
    <row r="1086" spans="2:10" s="12" customFormat="1" x14ac:dyDescent="0.25">
      <c r="B1086" s="15" t="s">
        <v>22</v>
      </c>
      <c r="C1086" s="13" t="s">
        <v>88</v>
      </c>
      <c r="D1086" s="25"/>
      <c r="E1086" s="25"/>
      <c r="F1086" s="25"/>
      <c r="G1086" s="25"/>
      <c r="H1086" s="25"/>
      <c r="I1086" s="25"/>
      <c r="J1086" s="25"/>
    </row>
    <row r="1087" spans="2:10" s="12" customFormat="1" x14ac:dyDescent="0.25">
      <c r="B1087" s="13" t="s">
        <v>24</v>
      </c>
      <c r="C1087" s="13" t="s">
        <v>88</v>
      </c>
      <c r="D1087" s="25"/>
      <c r="E1087" s="25"/>
      <c r="F1087" s="25"/>
      <c r="G1087" s="25"/>
      <c r="H1087" s="25"/>
      <c r="I1087" s="25"/>
      <c r="J1087" s="25">
        <v>12633000</v>
      </c>
    </row>
    <row r="1088" spans="2:10" s="12" customFormat="1" x14ac:dyDescent="0.25">
      <c r="B1088" s="15" t="s">
        <v>27</v>
      </c>
      <c r="C1088" s="13" t="s">
        <v>88</v>
      </c>
      <c r="D1088" s="16">
        <f t="shared" ref="D1088:H1088" si="282">SUM(D1087)</f>
        <v>0</v>
      </c>
      <c r="E1088" s="16">
        <f t="shared" si="282"/>
        <v>0</v>
      </c>
      <c r="F1088" s="16">
        <f t="shared" si="282"/>
        <v>0</v>
      </c>
      <c r="G1088" s="16">
        <f t="shared" si="282"/>
        <v>0</v>
      </c>
      <c r="H1088" s="16">
        <f t="shared" si="282"/>
        <v>0</v>
      </c>
      <c r="I1088" s="16">
        <f t="shared" ref="I1088:J1088" si="283">SUM(I1087)</f>
        <v>0</v>
      </c>
      <c r="J1088" s="16">
        <f t="shared" si="283"/>
        <v>12633000</v>
      </c>
    </row>
    <row r="1089" spans="2:10" s="12" customFormat="1" x14ac:dyDescent="0.25">
      <c r="B1089" s="15" t="s">
        <v>28</v>
      </c>
      <c r="C1089" s="13" t="s">
        <v>88</v>
      </c>
      <c r="D1089" s="16">
        <f t="shared" ref="D1089:J1089" si="284">D1080+D1085+D1088</f>
        <v>0</v>
      </c>
      <c r="E1089" s="16">
        <f t="shared" si="284"/>
        <v>0</v>
      </c>
      <c r="F1089" s="16">
        <f t="shared" si="284"/>
        <v>0</v>
      </c>
      <c r="G1089" s="16">
        <f t="shared" si="284"/>
        <v>0</v>
      </c>
      <c r="H1089" s="16">
        <f t="shared" si="284"/>
        <v>0</v>
      </c>
      <c r="I1089" s="16">
        <f t="shared" si="284"/>
        <v>0</v>
      </c>
      <c r="J1089" s="16">
        <f t="shared" si="284"/>
        <v>12633000</v>
      </c>
    </row>
    <row r="1090" spans="2:10" s="12" customFormat="1" x14ac:dyDescent="0.25">
      <c r="B1090" s="15"/>
      <c r="C1090" s="13"/>
      <c r="D1090" s="16"/>
      <c r="E1090" s="16"/>
      <c r="F1090" s="16"/>
      <c r="G1090" s="16"/>
      <c r="H1090" s="16"/>
      <c r="I1090" s="16"/>
      <c r="J1090" s="16"/>
    </row>
    <row r="1091" spans="2:10" s="12" customFormat="1" x14ac:dyDescent="0.25">
      <c r="B1091" s="15" t="s">
        <v>102</v>
      </c>
      <c r="C1091" s="13"/>
      <c r="D1091" s="16"/>
      <c r="E1091" s="16"/>
      <c r="F1091" s="16"/>
      <c r="G1091" s="16"/>
      <c r="H1091" s="16"/>
      <c r="I1091" s="16"/>
      <c r="J1091" s="16"/>
    </row>
    <row r="1092" spans="2:10" s="12" customFormat="1" x14ac:dyDescent="0.25">
      <c r="B1092" s="15" t="s">
        <v>7</v>
      </c>
      <c r="C1092" s="15"/>
      <c r="D1092" s="16"/>
      <c r="E1092" s="16"/>
      <c r="F1092" s="16"/>
      <c r="G1092" s="16"/>
      <c r="H1092" s="16"/>
      <c r="I1092" s="16"/>
      <c r="J1092" s="16"/>
    </row>
    <row r="1093" spans="2:10" s="12" customFormat="1" x14ac:dyDescent="0.25">
      <c r="B1093" s="13" t="s">
        <v>8</v>
      </c>
      <c r="C1093" s="13" t="s">
        <v>88</v>
      </c>
      <c r="D1093" s="25"/>
      <c r="E1093" s="25"/>
      <c r="F1093" s="25"/>
      <c r="G1093" s="25"/>
      <c r="H1093" s="25"/>
      <c r="I1093" s="25"/>
      <c r="J1093" s="25"/>
    </row>
    <row r="1094" spans="2:10" s="12" customFormat="1" x14ac:dyDescent="0.25">
      <c r="B1094" s="51" t="s">
        <v>67</v>
      </c>
      <c r="C1094" s="13" t="s">
        <v>88</v>
      </c>
      <c r="D1094" s="25"/>
      <c r="E1094" s="25"/>
      <c r="F1094" s="25"/>
      <c r="G1094" s="25"/>
      <c r="H1094" s="25"/>
      <c r="I1094" s="25"/>
      <c r="J1094" s="25"/>
    </row>
    <row r="1095" spans="2:10" s="12" customFormat="1" x14ac:dyDescent="0.25">
      <c r="B1095" s="15" t="s">
        <v>14</v>
      </c>
      <c r="C1095" s="13" t="s">
        <v>88</v>
      </c>
      <c r="D1095" s="16">
        <f t="shared" ref="D1095:J1095" si="285">SUM(D1093:D1094)</f>
        <v>0</v>
      </c>
      <c r="E1095" s="16">
        <f t="shared" si="285"/>
        <v>0</v>
      </c>
      <c r="F1095" s="16">
        <f t="shared" si="285"/>
        <v>0</v>
      </c>
      <c r="G1095" s="16">
        <f t="shared" si="285"/>
        <v>0</v>
      </c>
      <c r="H1095" s="16">
        <f t="shared" si="285"/>
        <v>0</v>
      </c>
      <c r="I1095" s="16">
        <f t="shared" si="285"/>
        <v>0</v>
      </c>
      <c r="J1095" s="16">
        <f t="shared" si="285"/>
        <v>0</v>
      </c>
    </row>
    <row r="1096" spans="2:10" s="12" customFormat="1" x14ac:dyDescent="0.25">
      <c r="B1096" s="15" t="s">
        <v>15</v>
      </c>
      <c r="C1096" s="13" t="s">
        <v>88</v>
      </c>
      <c r="D1096" s="25"/>
      <c r="E1096" s="25"/>
      <c r="F1096" s="25"/>
      <c r="G1096" s="25"/>
      <c r="H1096" s="25"/>
      <c r="I1096" s="25"/>
      <c r="J1096" s="25"/>
    </row>
    <row r="1097" spans="2:10" s="12" customFormat="1" x14ac:dyDescent="0.25">
      <c r="B1097" s="13" t="s">
        <v>16</v>
      </c>
      <c r="C1097" s="13" t="s">
        <v>88</v>
      </c>
      <c r="D1097" s="25"/>
      <c r="E1097" s="25"/>
      <c r="F1097" s="25"/>
      <c r="G1097" s="25"/>
      <c r="H1097" s="25"/>
      <c r="I1097" s="25"/>
      <c r="J1097" s="25"/>
    </row>
    <row r="1098" spans="2:10" s="12" customFormat="1" x14ac:dyDescent="0.25">
      <c r="B1098" s="13" t="s">
        <v>17</v>
      </c>
      <c r="C1098" s="13" t="s">
        <v>88</v>
      </c>
      <c r="D1098" s="25"/>
      <c r="E1098" s="25"/>
      <c r="F1098" s="25"/>
      <c r="G1098" s="25"/>
      <c r="H1098" s="25"/>
      <c r="I1098" s="25"/>
      <c r="J1098" s="25"/>
    </row>
    <row r="1099" spans="2:10" s="12" customFormat="1" x14ac:dyDescent="0.25">
      <c r="B1099" s="13" t="s">
        <v>18</v>
      </c>
      <c r="C1099" s="13" t="s">
        <v>88</v>
      </c>
      <c r="D1099" s="25"/>
      <c r="E1099" s="25"/>
      <c r="F1099" s="25"/>
      <c r="G1099" s="25"/>
      <c r="H1099" s="25"/>
      <c r="I1099" s="25"/>
      <c r="J1099" s="25"/>
    </row>
    <row r="1100" spans="2:10" s="12" customFormat="1" x14ac:dyDescent="0.25">
      <c r="B1100" s="15" t="s">
        <v>21</v>
      </c>
      <c r="C1100" s="13" t="s">
        <v>88</v>
      </c>
      <c r="D1100" s="16">
        <f t="shared" ref="D1100:J1100" si="286">SUM(D1097:D1099)</f>
        <v>0</v>
      </c>
      <c r="E1100" s="16">
        <f t="shared" si="286"/>
        <v>0</v>
      </c>
      <c r="F1100" s="16">
        <f t="shared" si="286"/>
        <v>0</v>
      </c>
      <c r="G1100" s="16">
        <f t="shared" si="286"/>
        <v>0</v>
      </c>
      <c r="H1100" s="16">
        <f t="shared" si="286"/>
        <v>0</v>
      </c>
      <c r="I1100" s="16">
        <f t="shared" si="286"/>
        <v>0</v>
      </c>
      <c r="J1100" s="16">
        <f t="shared" si="286"/>
        <v>0</v>
      </c>
    </row>
    <row r="1101" spans="2:10" s="12" customFormat="1" x14ac:dyDescent="0.25">
      <c r="B1101" s="15" t="s">
        <v>22</v>
      </c>
      <c r="C1101" s="13" t="s">
        <v>88</v>
      </c>
      <c r="D1101" s="25"/>
      <c r="E1101" s="25"/>
      <c r="F1101" s="25"/>
      <c r="G1101" s="25"/>
      <c r="H1101" s="25"/>
      <c r="I1101" s="25"/>
      <c r="J1101" s="25"/>
    </row>
    <row r="1102" spans="2:10" s="12" customFormat="1" x14ac:dyDescent="0.25">
      <c r="B1102" s="13" t="s">
        <v>24</v>
      </c>
      <c r="C1102" s="13" t="s">
        <v>88</v>
      </c>
      <c r="D1102" s="25"/>
      <c r="E1102" s="25"/>
      <c r="F1102" s="25"/>
      <c r="G1102" s="25"/>
      <c r="H1102" s="25"/>
      <c r="I1102" s="25"/>
      <c r="J1102" s="25">
        <v>-46989</v>
      </c>
    </row>
    <row r="1103" spans="2:10" s="12" customFormat="1" x14ac:dyDescent="0.25">
      <c r="B1103" s="15" t="s">
        <v>27</v>
      </c>
      <c r="C1103" s="13" t="s">
        <v>88</v>
      </c>
      <c r="D1103" s="16">
        <f t="shared" ref="D1103:H1103" si="287">SUM(D1102)</f>
        <v>0</v>
      </c>
      <c r="E1103" s="16">
        <f t="shared" si="287"/>
        <v>0</v>
      </c>
      <c r="F1103" s="16">
        <f t="shared" si="287"/>
        <v>0</v>
      </c>
      <c r="G1103" s="16">
        <f t="shared" si="287"/>
        <v>0</v>
      </c>
      <c r="H1103" s="16">
        <f t="shared" si="287"/>
        <v>0</v>
      </c>
      <c r="I1103" s="16">
        <f t="shared" ref="I1103:J1103" si="288">SUM(I1102)</f>
        <v>0</v>
      </c>
      <c r="J1103" s="16">
        <f t="shared" si="288"/>
        <v>-46989</v>
      </c>
    </row>
    <row r="1104" spans="2:10" s="12" customFormat="1" x14ac:dyDescent="0.25">
      <c r="B1104" s="15" t="s">
        <v>28</v>
      </c>
      <c r="C1104" s="13" t="s">
        <v>88</v>
      </c>
      <c r="D1104" s="16">
        <f t="shared" ref="D1104:J1104" si="289">D1095+D1100+D1103</f>
        <v>0</v>
      </c>
      <c r="E1104" s="16">
        <f t="shared" si="289"/>
        <v>0</v>
      </c>
      <c r="F1104" s="16">
        <f t="shared" si="289"/>
        <v>0</v>
      </c>
      <c r="G1104" s="16">
        <f t="shared" si="289"/>
        <v>0</v>
      </c>
      <c r="H1104" s="16">
        <f t="shared" si="289"/>
        <v>0</v>
      </c>
      <c r="I1104" s="16">
        <f t="shared" si="289"/>
        <v>0</v>
      </c>
      <c r="J1104" s="16">
        <f t="shared" si="289"/>
        <v>-46989</v>
      </c>
    </row>
    <row r="1105" spans="2:10" s="12" customFormat="1" x14ac:dyDescent="0.25">
      <c r="B1105" s="15"/>
      <c r="C1105" s="13"/>
      <c r="D1105" s="16"/>
      <c r="E1105" s="16"/>
      <c r="F1105" s="16"/>
      <c r="G1105" s="16"/>
      <c r="H1105" s="16"/>
      <c r="I1105" s="16"/>
      <c r="J1105" s="16"/>
    </row>
    <row r="1106" spans="2:10" s="12" customFormat="1" x14ac:dyDescent="0.25">
      <c r="B1106" s="15" t="s">
        <v>103</v>
      </c>
      <c r="C1106" s="13"/>
      <c r="D1106" s="16"/>
      <c r="E1106" s="16"/>
      <c r="F1106" s="16"/>
      <c r="G1106" s="16"/>
      <c r="H1106" s="16"/>
      <c r="I1106" s="16"/>
      <c r="J1106" s="16"/>
    </row>
    <row r="1107" spans="2:10" s="12" customFormat="1" x14ac:dyDescent="0.25">
      <c r="B1107" s="15" t="s">
        <v>7</v>
      </c>
      <c r="C1107" s="15"/>
      <c r="D1107" s="16"/>
      <c r="E1107" s="16"/>
      <c r="F1107" s="16"/>
      <c r="G1107" s="16"/>
      <c r="H1107" s="16"/>
      <c r="I1107" s="16"/>
      <c r="J1107" s="16"/>
    </row>
    <row r="1108" spans="2:10" s="12" customFormat="1" x14ac:dyDescent="0.25">
      <c r="B1108" s="13" t="s">
        <v>8</v>
      </c>
      <c r="C1108" s="13" t="s">
        <v>88</v>
      </c>
      <c r="D1108" s="16"/>
      <c r="E1108" s="16"/>
      <c r="F1108" s="16"/>
      <c r="G1108" s="16"/>
      <c r="H1108" s="16"/>
      <c r="I1108" s="16"/>
      <c r="J1108" s="16">
        <v>0</v>
      </c>
    </row>
    <row r="1109" spans="2:10" s="12" customFormat="1" x14ac:dyDescent="0.25">
      <c r="B1109" s="51" t="s">
        <v>67</v>
      </c>
      <c r="C1109" s="13" t="s">
        <v>88</v>
      </c>
      <c r="D1109" s="16"/>
      <c r="E1109" s="16"/>
      <c r="F1109" s="16"/>
      <c r="G1109" s="16"/>
      <c r="H1109" s="16"/>
      <c r="I1109" s="16"/>
      <c r="J1109" s="16">
        <v>0</v>
      </c>
    </row>
    <row r="1110" spans="2:10" s="12" customFormat="1" x14ac:dyDescent="0.25">
      <c r="B1110" s="15" t="s">
        <v>14</v>
      </c>
      <c r="C1110" s="13" t="s">
        <v>88</v>
      </c>
      <c r="D1110" s="16"/>
      <c r="E1110" s="16"/>
      <c r="F1110" s="16"/>
      <c r="G1110" s="16"/>
      <c r="H1110" s="16"/>
      <c r="I1110" s="16">
        <f>SUM(I1108:I1109)</f>
        <v>0</v>
      </c>
      <c r="J1110" s="16">
        <f>SUM(J1108:J1109)</f>
        <v>0</v>
      </c>
    </row>
    <row r="1111" spans="2:10" s="12" customFormat="1" x14ac:dyDescent="0.25">
      <c r="B1111" s="15" t="s">
        <v>15</v>
      </c>
      <c r="C1111" s="13" t="s">
        <v>88</v>
      </c>
      <c r="D1111" s="16"/>
      <c r="E1111" s="16"/>
      <c r="F1111" s="16"/>
      <c r="G1111" s="16"/>
      <c r="H1111" s="16"/>
      <c r="I1111" s="16"/>
      <c r="J1111" s="16"/>
    </row>
    <row r="1112" spans="2:10" s="12" customFormat="1" x14ac:dyDescent="0.25">
      <c r="B1112" s="13" t="s">
        <v>16</v>
      </c>
      <c r="C1112" s="13" t="s">
        <v>88</v>
      </c>
      <c r="D1112" s="16"/>
      <c r="E1112" s="16"/>
      <c r="F1112" s="16"/>
      <c r="G1112" s="16"/>
      <c r="H1112" s="16"/>
      <c r="I1112" s="16"/>
      <c r="J1112" s="16">
        <v>0</v>
      </c>
    </row>
    <row r="1113" spans="2:10" s="12" customFormat="1" x14ac:dyDescent="0.25">
      <c r="B1113" s="13" t="s">
        <v>17</v>
      </c>
      <c r="C1113" s="13" t="s">
        <v>88</v>
      </c>
      <c r="D1113" s="16"/>
      <c r="E1113" s="16"/>
      <c r="F1113" s="16"/>
      <c r="G1113" s="16"/>
      <c r="H1113" s="16"/>
      <c r="I1113" s="16"/>
      <c r="J1113" s="16">
        <v>0</v>
      </c>
    </row>
    <row r="1114" spans="2:10" s="12" customFormat="1" x14ac:dyDescent="0.25">
      <c r="B1114" s="13" t="s">
        <v>18</v>
      </c>
      <c r="C1114" s="13" t="s">
        <v>88</v>
      </c>
      <c r="D1114" s="16"/>
      <c r="E1114" s="16"/>
      <c r="F1114" s="16"/>
      <c r="G1114" s="16"/>
      <c r="H1114" s="16"/>
      <c r="I1114" s="16"/>
      <c r="J1114" s="16">
        <v>0</v>
      </c>
    </row>
    <row r="1115" spans="2:10" s="12" customFormat="1" x14ac:dyDescent="0.25">
      <c r="B1115" s="15" t="s">
        <v>21</v>
      </c>
      <c r="C1115" s="13" t="s">
        <v>88</v>
      </c>
      <c r="D1115" s="16"/>
      <c r="E1115" s="16"/>
      <c r="F1115" s="16"/>
      <c r="G1115" s="16"/>
      <c r="H1115" s="16"/>
      <c r="I1115" s="16">
        <f>SUM(I1112:I1114)</f>
        <v>0</v>
      </c>
      <c r="J1115" s="16">
        <f>SUM(J1112:J1114)</f>
        <v>0</v>
      </c>
    </row>
    <row r="1116" spans="2:10" s="12" customFormat="1" x14ac:dyDescent="0.25">
      <c r="B1116" s="15" t="s">
        <v>22</v>
      </c>
      <c r="C1116" s="13" t="s">
        <v>88</v>
      </c>
      <c r="D1116" s="16"/>
      <c r="E1116" s="16"/>
      <c r="F1116" s="16"/>
      <c r="G1116" s="16"/>
      <c r="H1116" s="16"/>
      <c r="I1116" s="16"/>
      <c r="J1116" s="16"/>
    </row>
    <row r="1117" spans="2:10" s="12" customFormat="1" x14ac:dyDescent="0.25">
      <c r="B1117" s="13" t="s">
        <v>24</v>
      </c>
      <c r="C1117" s="13" t="s">
        <v>88</v>
      </c>
      <c r="D1117" s="16"/>
      <c r="E1117" s="16"/>
      <c r="F1117" s="16"/>
      <c r="G1117" s="16"/>
      <c r="H1117" s="16"/>
      <c r="I1117" s="16"/>
      <c r="J1117" s="16">
        <v>0</v>
      </c>
    </row>
    <row r="1118" spans="2:10" s="12" customFormat="1" x14ac:dyDescent="0.25">
      <c r="B1118" s="15" t="s">
        <v>27</v>
      </c>
      <c r="C1118" s="13" t="s">
        <v>88</v>
      </c>
      <c r="D1118" s="16"/>
      <c r="E1118" s="16"/>
      <c r="F1118" s="16"/>
      <c r="G1118" s="16"/>
      <c r="H1118" s="16"/>
      <c r="I1118" s="16">
        <f>SUM(I1117)</f>
        <v>0</v>
      </c>
      <c r="J1118" s="16">
        <f>SUM(J1117)</f>
        <v>0</v>
      </c>
    </row>
    <row r="1119" spans="2:10" s="12" customFormat="1" x14ac:dyDescent="0.25">
      <c r="B1119" s="15" t="s">
        <v>28</v>
      </c>
      <c r="C1119" s="13" t="s">
        <v>88</v>
      </c>
      <c r="D1119" s="16"/>
      <c r="E1119" s="16"/>
      <c r="F1119" s="16"/>
      <c r="G1119" s="16"/>
      <c r="H1119" s="16"/>
      <c r="I1119" s="16">
        <f>I1110+I1115+I1118</f>
        <v>0</v>
      </c>
      <c r="J1119" s="16">
        <f>J1110+J1115+J1118</f>
        <v>0</v>
      </c>
    </row>
    <row r="1120" spans="2:10" s="12" customFormat="1" x14ac:dyDescent="0.25">
      <c r="B1120" s="15"/>
      <c r="C1120" s="13"/>
      <c r="D1120" s="16"/>
      <c r="E1120" s="16"/>
      <c r="F1120" s="16"/>
      <c r="G1120" s="16"/>
      <c r="H1120" s="16"/>
      <c r="I1120" s="16"/>
      <c r="J1120" s="16"/>
    </row>
    <row r="1121" spans="2:10" s="12" customFormat="1" x14ac:dyDescent="0.25">
      <c r="B1121" s="15" t="s">
        <v>104</v>
      </c>
      <c r="C1121" s="13"/>
      <c r="D1121" s="16"/>
      <c r="E1121" s="16"/>
      <c r="F1121" s="16"/>
      <c r="G1121" s="16"/>
      <c r="H1121" s="16"/>
      <c r="I1121" s="16"/>
      <c r="J1121" s="16"/>
    </row>
    <row r="1122" spans="2:10" s="12" customFormat="1" x14ac:dyDescent="0.25">
      <c r="B1122" s="15" t="s">
        <v>7</v>
      </c>
      <c r="C1122" s="15"/>
      <c r="D1122" s="16"/>
      <c r="E1122" s="16"/>
      <c r="F1122" s="16"/>
      <c r="G1122" s="16"/>
      <c r="H1122" s="16"/>
      <c r="I1122" s="16"/>
      <c r="J1122" s="16"/>
    </row>
    <row r="1123" spans="2:10" s="12" customFormat="1" x14ac:dyDescent="0.25">
      <c r="B1123" s="13" t="s">
        <v>8</v>
      </c>
      <c r="C1123" s="13" t="s">
        <v>88</v>
      </c>
      <c r="D1123" s="25"/>
      <c r="E1123" s="25"/>
      <c r="F1123" s="25"/>
      <c r="G1123" s="25"/>
      <c r="H1123" s="25"/>
      <c r="I1123" s="25">
        <f>I1063-I1078+I1093+I1108</f>
        <v>0</v>
      </c>
      <c r="J1123" s="25">
        <f>J1063-J1078+J1093+J1108</f>
        <v>0</v>
      </c>
    </row>
    <row r="1124" spans="2:10" s="12" customFormat="1" x14ac:dyDescent="0.25">
      <c r="B1124" s="51" t="s">
        <v>67</v>
      </c>
      <c r="C1124" s="13" t="s">
        <v>88</v>
      </c>
      <c r="D1124" s="25"/>
      <c r="E1124" s="25"/>
      <c r="F1124" s="25"/>
      <c r="G1124" s="25"/>
      <c r="H1124" s="25"/>
      <c r="I1124" s="25">
        <f>I1064-I1079+I1094+I1109</f>
        <v>0</v>
      </c>
      <c r="J1124" s="25">
        <f>J1064-J1079+J1094+J1109</f>
        <v>0</v>
      </c>
    </row>
    <row r="1125" spans="2:10" s="12" customFormat="1" x14ac:dyDescent="0.25">
      <c r="B1125" s="15" t="s">
        <v>14</v>
      </c>
      <c r="C1125" s="13" t="s">
        <v>88</v>
      </c>
      <c r="D1125" s="16">
        <f t="shared" ref="D1125:H1125" si="290">SUM(D1123:D1124)</f>
        <v>0</v>
      </c>
      <c r="E1125" s="16">
        <f t="shared" si="290"/>
        <v>0</v>
      </c>
      <c r="F1125" s="16">
        <f t="shared" si="290"/>
        <v>0</v>
      </c>
      <c r="G1125" s="16">
        <f t="shared" si="290"/>
        <v>0</v>
      </c>
      <c r="H1125" s="16">
        <f t="shared" si="290"/>
        <v>0</v>
      </c>
      <c r="I1125" s="16">
        <f t="shared" ref="I1125:J1125" si="291">SUM(I1123:I1124)</f>
        <v>0</v>
      </c>
      <c r="J1125" s="16">
        <f t="shared" si="291"/>
        <v>0</v>
      </c>
    </row>
    <row r="1126" spans="2:10" s="12" customFormat="1" x14ac:dyDescent="0.25">
      <c r="B1126" s="15" t="s">
        <v>15</v>
      </c>
      <c r="C1126" s="13" t="s">
        <v>88</v>
      </c>
      <c r="D1126" s="25"/>
      <c r="E1126" s="25"/>
      <c r="F1126" s="25"/>
      <c r="G1126" s="25"/>
      <c r="H1126" s="25"/>
      <c r="I1126" s="25"/>
      <c r="J1126" s="25"/>
    </row>
    <row r="1127" spans="2:10" s="12" customFormat="1" x14ac:dyDescent="0.25">
      <c r="B1127" s="13" t="s">
        <v>16</v>
      </c>
      <c r="C1127" s="13" t="s">
        <v>88</v>
      </c>
      <c r="D1127" s="25"/>
      <c r="E1127" s="25"/>
      <c r="F1127" s="25"/>
      <c r="G1127" s="25"/>
      <c r="H1127" s="25"/>
      <c r="I1127" s="25">
        <f t="shared" ref="I1127:J1129" si="292">I1067-I1082+I1097+I1112</f>
        <v>0</v>
      </c>
      <c r="J1127" s="25">
        <f t="shared" si="292"/>
        <v>0</v>
      </c>
    </row>
    <row r="1128" spans="2:10" s="12" customFormat="1" x14ac:dyDescent="0.25">
      <c r="B1128" s="13" t="s">
        <v>17</v>
      </c>
      <c r="C1128" s="13" t="s">
        <v>88</v>
      </c>
      <c r="D1128" s="25"/>
      <c r="E1128" s="25"/>
      <c r="F1128" s="25"/>
      <c r="G1128" s="25"/>
      <c r="H1128" s="25"/>
      <c r="I1128" s="25">
        <f t="shared" si="292"/>
        <v>0</v>
      </c>
      <c r="J1128" s="25">
        <f t="shared" si="292"/>
        <v>0</v>
      </c>
    </row>
    <row r="1129" spans="2:10" s="12" customFormat="1" x14ac:dyDescent="0.25">
      <c r="B1129" s="13" t="s">
        <v>18</v>
      </c>
      <c r="C1129" s="13" t="s">
        <v>88</v>
      </c>
      <c r="D1129" s="25"/>
      <c r="E1129" s="25"/>
      <c r="F1129" s="25"/>
      <c r="G1129" s="25"/>
      <c r="H1129" s="25"/>
      <c r="I1129" s="25">
        <f t="shared" si="292"/>
        <v>0</v>
      </c>
      <c r="J1129" s="25">
        <f t="shared" si="292"/>
        <v>0</v>
      </c>
    </row>
    <row r="1130" spans="2:10" s="12" customFormat="1" x14ac:dyDescent="0.25">
      <c r="B1130" s="15" t="s">
        <v>21</v>
      </c>
      <c r="C1130" s="13" t="s">
        <v>88</v>
      </c>
      <c r="D1130" s="16">
        <f t="shared" ref="D1130:H1130" si="293">SUM(D1127:D1129)</f>
        <v>0</v>
      </c>
      <c r="E1130" s="16">
        <f t="shared" si="293"/>
        <v>0</v>
      </c>
      <c r="F1130" s="16">
        <f t="shared" si="293"/>
        <v>0</v>
      </c>
      <c r="G1130" s="16">
        <f t="shared" si="293"/>
        <v>0</v>
      </c>
      <c r="H1130" s="16">
        <f t="shared" si="293"/>
        <v>0</v>
      </c>
      <c r="I1130" s="16">
        <f t="shared" ref="I1130:J1130" si="294">SUM(I1127:I1129)</f>
        <v>0</v>
      </c>
      <c r="J1130" s="16">
        <f t="shared" si="294"/>
        <v>0</v>
      </c>
    </row>
    <row r="1131" spans="2:10" s="12" customFormat="1" x14ac:dyDescent="0.25">
      <c r="B1131" s="15" t="s">
        <v>22</v>
      </c>
      <c r="C1131" s="13" t="s">
        <v>88</v>
      </c>
      <c r="D1131" s="25"/>
      <c r="E1131" s="25"/>
      <c r="F1131" s="25"/>
      <c r="G1131" s="25"/>
      <c r="H1131" s="25"/>
      <c r="I1131" s="25"/>
      <c r="J1131" s="25"/>
    </row>
    <row r="1132" spans="2:10" s="12" customFormat="1" x14ac:dyDescent="0.25">
      <c r="B1132" s="13" t="s">
        <v>24</v>
      </c>
      <c r="C1132" s="13" t="s">
        <v>88</v>
      </c>
      <c r="D1132" s="25"/>
      <c r="E1132" s="25"/>
      <c r="F1132" s="25"/>
      <c r="G1132" s="25"/>
      <c r="H1132" s="25"/>
      <c r="I1132" s="25">
        <f>I1072-I1087+I1102+I1117</f>
        <v>0</v>
      </c>
      <c r="J1132" s="25">
        <f>J1072-J1087+J1102+J1117</f>
        <v>0</v>
      </c>
    </row>
    <row r="1133" spans="2:10" s="12" customFormat="1" x14ac:dyDescent="0.25">
      <c r="B1133" s="15" t="s">
        <v>27</v>
      </c>
      <c r="C1133" s="13" t="s">
        <v>88</v>
      </c>
      <c r="D1133" s="16">
        <f t="shared" ref="D1133:J1133" si="295">SUM(D1132)</f>
        <v>0</v>
      </c>
      <c r="E1133" s="16">
        <f t="shared" si="295"/>
        <v>0</v>
      </c>
      <c r="F1133" s="16">
        <f t="shared" si="295"/>
        <v>0</v>
      </c>
      <c r="G1133" s="16">
        <f t="shared" si="295"/>
        <v>0</v>
      </c>
      <c r="H1133" s="16">
        <f t="shared" si="295"/>
        <v>0</v>
      </c>
      <c r="I1133" s="16">
        <f t="shared" si="295"/>
        <v>0</v>
      </c>
      <c r="J1133" s="16">
        <f t="shared" si="295"/>
        <v>0</v>
      </c>
    </row>
    <row r="1134" spans="2:10" s="12" customFormat="1" x14ac:dyDescent="0.25">
      <c r="B1134" s="15" t="s">
        <v>28</v>
      </c>
      <c r="C1134" s="13" t="s">
        <v>88</v>
      </c>
      <c r="D1134" s="16">
        <f t="shared" ref="D1134:J1134" si="296">D1125+D1130+D1133</f>
        <v>0</v>
      </c>
      <c r="E1134" s="16">
        <f t="shared" si="296"/>
        <v>0</v>
      </c>
      <c r="F1134" s="16">
        <f t="shared" si="296"/>
        <v>0</v>
      </c>
      <c r="G1134" s="16">
        <f t="shared" si="296"/>
        <v>0</v>
      </c>
      <c r="H1134" s="16">
        <f t="shared" si="296"/>
        <v>0</v>
      </c>
      <c r="I1134" s="16">
        <f t="shared" si="296"/>
        <v>0</v>
      </c>
      <c r="J1134" s="16">
        <f t="shared" si="296"/>
        <v>0</v>
      </c>
    </row>
    <row r="1135" spans="2:10" s="12" customFormat="1" x14ac:dyDescent="0.25">
      <c r="B1135" s="15"/>
      <c r="C1135" s="13"/>
      <c r="D1135" s="16"/>
      <c r="E1135" s="16"/>
      <c r="F1135" s="16"/>
      <c r="G1135" s="16"/>
      <c r="H1135" s="16"/>
      <c r="I1135" s="16"/>
      <c r="J1135" s="16"/>
    </row>
    <row r="1136" spans="2:10" s="12" customFormat="1" x14ac:dyDescent="0.25">
      <c r="B1136" s="15"/>
      <c r="C1136" s="13"/>
      <c r="D1136" s="16"/>
      <c r="E1136" s="16"/>
      <c r="F1136" s="16"/>
      <c r="G1136" s="16"/>
      <c r="H1136" s="16"/>
      <c r="I1136" s="16"/>
      <c r="J1136" s="16"/>
    </row>
    <row r="1137" spans="2:10" s="12" customFormat="1" x14ac:dyDescent="0.25">
      <c r="B1137" s="15" t="s">
        <v>105</v>
      </c>
      <c r="C1137" s="13"/>
      <c r="D1137" s="16"/>
      <c r="E1137" s="16"/>
      <c r="F1137" s="16"/>
      <c r="G1137" s="16"/>
      <c r="H1137" s="16"/>
      <c r="I1137" s="16"/>
      <c r="J1137" s="16"/>
    </row>
    <row r="1138" spans="2:10" s="12" customFormat="1" x14ac:dyDescent="0.25">
      <c r="B1138" s="15" t="s">
        <v>7</v>
      </c>
      <c r="C1138" s="15"/>
      <c r="D1138" s="16"/>
      <c r="E1138" s="16"/>
      <c r="F1138" s="16"/>
      <c r="G1138" s="16"/>
      <c r="H1138" s="16"/>
      <c r="I1138" s="16"/>
      <c r="J1138" s="16"/>
    </row>
    <row r="1139" spans="2:10" s="12" customFormat="1" x14ac:dyDescent="0.25">
      <c r="B1139" s="13" t="s">
        <v>8</v>
      </c>
      <c r="C1139" s="13" t="s">
        <v>35</v>
      </c>
      <c r="D1139" s="16"/>
      <c r="E1139" s="16"/>
      <c r="F1139" s="16"/>
      <c r="G1139" s="16"/>
      <c r="H1139" s="16"/>
      <c r="I1139" s="16"/>
      <c r="J1139" s="25">
        <v>0</v>
      </c>
    </row>
    <row r="1140" spans="2:10" s="12" customFormat="1" x14ac:dyDescent="0.25">
      <c r="B1140" s="51" t="s">
        <v>67</v>
      </c>
      <c r="C1140" s="13" t="s">
        <v>35</v>
      </c>
      <c r="D1140" s="16"/>
      <c r="E1140" s="16"/>
      <c r="F1140" s="16"/>
      <c r="G1140" s="16"/>
      <c r="H1140" s="16"/>
      <c r="I1140" s="16"/>
      <c r="J1140" s="25">
        <v>0</v>
      </c>
    </row>
    <row r="1141" spans="2:10" s="12" customFormat="1" x14ac:dyDescent="0.25">
      <c r="B1141" s="15" t="s">
        <v>14</v>
      </c>
      <c r="C1141" s="13" t="s">
        <v>35</v>
      </c>
      <c r="D1141" s="16"/>
      <c r="E1141" s="16"/>
      <c r="F1141" s="16"/>
      <c r="G1141" s="16"/>
      <c r="H1141" s="16"/>
      <c r="I1141" s="16">
        <f>SUM(I1139:I1140)</f>
        <v>0</v>
      </c>
      <c r="J1141" s="16">
        <f>SUM(J1139:J1140)</f>
        <v>0</v>
      </c>
    </row>
    <row r="1142" spans="2:10" s="12" customFormat="1" x14ac:dyDescent="0.25">
      <c r="B1142" s="15" t="s">
        <v>15</v>
      </c>
      <c r="C1142" s="13" t="s">
        <v>35</v>
      </c>
      <c r="D1142" s="16"/>
      <c r="E1142" s="16"/>
      <c r="F1142" s="16"/>
      <c r="G1142" s="16"/>
      <c r="H1142" s="16"/>
      <c r="I1142" s="16"/>
      <c r="J1142" s="16"/>
    </row>
    <row r="1143" spans="2:10" s="12" customFormat="1" x14ac:dyDescent="0.25">
      <c r="B1143" s="13" t="s">
        <v>16</v>
      </c>
      <c r="C1143" s="13" t="s">
        <v>35</v>
      </c>
      <c r="D1143" s="16"/>
      <c r="E1143" s="16"/>
      <c r="F1143" s="16"/>
      <c r="G1143" s="16"/>
      <c r="H1143" s="16"/>
      <c r="I1143" s="16"/>
      <c r="J1143" s="25">
        <v>0</v>
      </c>
    </row>
    <row r="1144" spans="2:10" s="12" customFormat="1" x14ac:dyDescent="0.25">
      <c r="B1144" s="13" t="s">
        <v>17</v>
      </c>
      <c r="C1144" s="13" t="s">
        <v>35</v>
      </c>
      <c r="D1144" s="16"/>
      <c r="E1144" s="16"/>
      <c r="F1144" s="16"/>
      <c r="G1144" s="16"/>
      <c r="H1144" s="16"/>
      <c r="I1144" s="16"/>
      <c r="J1144" s="25">
        <v>0</v>
      </c>
    </row>
    <row r="1145" spans="2:10" s="12" customFormat="1" x14ac:dyDescent="0.25">
      <c r="B1145" s="13" t="s">
        <v>18</v>
      </c>
      <c r="C1145" s="13" t="s">
        <v>35</v>
      </c>
      <c r="D1145" s="16"/>
      <c r="E1145" s="16"/>
      <c r="F1145" s="16"/>
      <c r="G1145" s="16"/>
      <c r="H1145" s="16"/>
      <c r="I1145" s="16"/>
      <c r="J1145" s="25">
        <v>0</v>
      </c>
    </row>
    <row r="1146" spans="2:10" s="12" customFormat="1" x14ac:dyDescent="0.25">
      <c r="B1146" s="15" t="s">
        <v>21</v>
      </c>
      <c r="C1146" s="13" t="s">
        <v>35</v>
      </c>
      <c r="D1146" s="16"/>
      <c r="E1146" s="16"/>
      <c r="F1146" s="16"/>
      <c r="G1146" s="16"/>
      <c r="H1146" s="16"/>
      <c r="I1146" s="16">
        <f>SUM(I1143:I1145)</f>
        <v>0</v>
      </c>
      <c r="J1146" s="16">
        <f>SUM(J1143:J1145)</f>
        <v>0</v>
      </c>
    </row>
    <row r="1147" spans="2:10" s="12" customFormat="1" x14ac:dyDescent="0.25">
      <c r="B1147" s="15" t="s">
        <v>22</v>
      </c>
      <c r="C1147" s="13" t="s">
        <v>35</v>
      </c>
      <c r="D1147" s="16"/>
      <c r="E1147" s="16"/>
      <c r="F1147" s="16"/>
      <c r="G1147" s="16"/>
      <c r="H1147" s="16"/>
      <c r="I1147" s="16"/>
      <c r="J1147" s="16"/>
    </row>
    <row r="1148" spans="2:10" s="12" customFormat="1" x14ac:dyDescent="0.25">
      <c r="B1148" s="13" t="s">
        <v>24</v>
      </c>
      <c r="C1148" s="13" t="s">
        <v>35</v>
      </c>
      <c r="D1148" s="16"/>
      <c r="E1148" s="16"/>
      <c r="F1148" s="16"/>
      <c r="G1148" s="16"/>
      <c r="H1148" s="16"/>
      <c r="I1148" s="16"/>
      <c r="J1148" s="25">
        <v>0</v>
      </c>
    </row>
    <row r="1149" spans="2:10" s="12" customFormat="1" x14ac:dyDescent="0.25">
      <c r="B1149" s="15" t="s">
        <v>27</v>
      </c>
      <c r="C1149" s="13" t="s">
        <v>35</v>
      </c>
      <c r="D1149" s="16"/>
      <c r="E1149" s="16"/>
      <c r="F1149" s="16"/>
      <c r="G1149" s="16"/>
      <c r="H1149" s="16"/>
      <c r="I1149" s="16">
        <f>SUM(I1148:I1148)</f>
        <v>0</v>
      </c>
      <c r="J1149" s="16">
        <f>SUM(J1148:J1148)</f>
        <v>0</v>
      </c>
    </row>
    <row r="1150" spans="2:10" s="12" customFormat="1" x14ac:dyDescent="0.25">
      <c r="B1150" s="15" t="s">
        <v>28</v>
      </c>
      <c r="C1150" s="13" t="s">
        <v>35</v>
      </c>
      <c r="D1150" s="16"/>
      <c r="E1150" s="16"/>
      <c r="F1150" s="16"/>
      <c r="G1150" s="16"/>
      <c r="H1150" s="16"/>
      <c r="I1150" s="16">
        <f>I1141+I1146+I1149</f>
        <v>0</v>
      </c>
      <c r="J1150" s="16">
        <f>J1141+J1146+J1149</f>
        <v>0</v>
      </c>
    </row>
    <row r="1151" spans="2:10" s="12" customFormat="1" x14ac:dyDescent="0.25">
      <c r="B1151" s="15"/>
      <c r="C1151" s="13"/>
      <c r="D1151" s="16"/>
      <c r="E1151" s="16"/>
      <c r="F1151" s="16"/>
      <c r="G1151" s="16"/>
      <c r="H1151" s="16"/>
      <c r="I1151" s="16"/>
      <c r="J1151" s="16"/>
    </row>
    <row r="1152" spans="2:10" s="12" customFormat="1" x14ac:dyDescent="0.25">
      <c r="B1152" s="15" t="s">
        <v>106</v>
      </c>
      <c r="C1152" s="13"/>
      <c r="D1152" s="16"/>
      <c r="E1152" s="16"/>
      <c r="F1152" s="16"/>
      <c r="G1152" s="16"/>
      <c r="H1152" s="16"/>
      <c r="I1152" s="16"/>
      <c r="J1152" s="16"/>
    </row>
    <row r="1153" spans="2:10" s="12" customFormat="1" x14ac:dyDescent="0.25">
      <c r="B1153" s="15" t="s">
        <v>7</v>
      </c>
      <c r="C1153" s="15"/>
      <c r="D1153" s="16"/>
      <c r="E1153" s="16"/>
      <c r="F1153" s="16"/>
      <c r="G1153" s="16"/>
      <c r="H1153" s="16"/>
      <c r="I1153" s="16"/>
      <c r="J1153" s="16"/>
    </row>
    <row r="1154" spans="2:10" s="12" customFormat="1" x14ac:dyDescent="0.25">
      <c r="B1154" s="13" t="s">
        <v>8</v>
      </c>
      <c r="C1154" s="13" t="s">
        <v>35</v>
      </c>
      <c r="D1154" s="16"/>
      <c r="E1154" s="16"/>
      <c r="F1154" s="16"/>
      <c r="G1154" s="16"/>
      <c r="H1154" s="16"/>
      <c r="I1154" s="16"/>
      <c r="J1154" s="25">
        <v>0</v>
      </c>
    </row>
    <row r="1155" spans="2:10" s="12" customFormat="1" x14ac:dyDescent="0.25">
      <c r="B1155" s="51" t="s">
        <v>67</v>
      </c>
      <c r="C1155" s="13" t="s">
        <v>35</v>
      </c>
      <c r="D1155" s="16"/>
      <c r="E1155" s="16"/>
      <c r="F1155" s="16"/>
      <c r="G1155" s="16"/>
      <c r="H1155" s="16"/>
      <c r="I1155" s="16"/>
      <c r="J1155" s="25">
        <v>0</v>
      </c>
    </row>
    <row r="1156" spans="2:10" s="12" customFormat="1" x14ac:dyDescent="0.25">
      <c r="B1156" s="15" t="s">
        <v>14</v>
      </c>
      <c r="C1156" s="13" t="s">
        <v>35</v>
      </c>
      <c r="D1156" s="16"/>
      <c r="E1156" s="16"/>
      <c r="F1156" s="16"/>
      <c r="G1156" s="16"/>
      <c r="H1156" s="16"/>
      <c r="I1156" s="16">
        <f>SUM(I1154:I1155)</f>
        <v>0</v>
      </c>
      <c r="J1156" s="16">
        <f>SUM(J1154:J1155)</f>
        <v>0</v>
      </c>
    </row>
    <row r="1157" spans="2:10" s="12" customFormat="1" x14ac:dyDescent="0.25">
      <c r="B1157" s="15" t="s">
        <v>15</v>
      </c>
      <c r="C1157" s="13" t="s">
        <v>35</v>
      </c>
      <c r="D1157" s="16"/>
      <c r="E1157" s="16"/>
      <c r="F1157" s="16"/>
      <c r="G1157" s="16"/>
      <c r="H1157" s="16"/>
      <c r="I1157" s="16"/>
      <c r="J1157" s="16"/>
    </row>
    <row r="1158" spans="2:10" s="12" customFormat="1" x14ac:dyDescent="0.25">
      <c r="B1158" s="13" t="s">
        <v>16</v>
      </c>
      <c r="C1158" s="13" t="s">
        <v>35</v>
      </c>
      <c r="D1158" s="16"/>
      <c r="E1158" s="16"/>
      <c r="F1158" s="16"/>
      <c r="G1158" s="16"/>
      <c r="H1158" s="16"/>
      <c r="I1158" s="16"/>
      <c r="J1158" s="25">
        <v>0</v>
      </c>
    </row>
    <row r="1159" spans="2:10" s="12" customFormat="1" x14ac:dyDescent="0.25">
      <c r="B1159" s="13" t="s">
        <v>17</v>
      </c>
      <c r="C1159" s="13" t="s">
        <v>35</v>
      </c>
      <c r="D1159" s="16"/>
      <c r="E1159" s="16"/>
      <c r="F1159" s="16"/>
      <c r="G1159" s="16"/>
      <c r="H1159" s="16"/>
      <c r="I1159" s="16"/>
      <c r="J1159" s="25">
        <v>0</v>
      </c>
    </row>
    <row r="1160" spans="2:10" s="12" customFormat="1" x14ac:dyDescent="0.25">
      <c r="B1160" s="13" t="s">
        <v>18</v>
      </c>
      <c r="C1160" s="13" t="s">
        <v>35</v>
      </c>
      <c r="D1160" s="16"/>
      <c r="E1160" s="16"/>
      <c r="F1160" s="16"/>
      <c r="G1160" s="16"/>
      <c r="H1160" s="16"/>
      <c r="I1160" s="16"/>
      <c r="J1160" s="25">
        <v>0</v>
      </c>
    </row>
    <row r="1161" spans="2:10" s="12" customFormat="1" x14ac:dyDescent="0.25">
      <c r="B1161" s="15" t="s">
        <v>21</v>
      </c>
      <c r="C1161" s="13" t="s">
        <v>35</v>
      </c>
      <c r="D1161" s="16"/>
      <c r="E1161" s="16"/>
      <c r="F1161" s="16"/>
      <c r="G1161" s="16"/>
      <c r="H1161" s="16"/>
      <c r="I1161" s="16">
        <f>SUM(I1158:I1160)</f>
        <v>0</v>
      </c>
      <c r="J1161" s="16">
        <f>SUM(J1158:J1160)</f>
        <v>0</v>
      </c>
    </row>
    <row r="1162" spans="2:10" s="12" customFormat="1" x14ac:dyDescent="0.25">
      <c r="B1162" s="15" t="s">
        <v>22</v>
      </c>
      <c r="C1162" s="13" t="s">
        <v>35</v>
      </c>
      <c r="D1162" s="16"/>
      <c r="E1162" s="16"/>
      <c r="F1162" s="16"/>
      <c r="G1162" s="16"/>
      <c r="H1162" s="16"/>
      <c r="I1162" s="16"/>
      <c r="J1162" s="16"/>
    </row>
    <row r="1163" spans="2:10" s="12" customFormat="1" x14ac:dyDescent="0.25">
      <c r="B1163" s="13" t="s">
        <v>24</v>
      </c>
      <c r="C1163" s="13" t="s">
        <v>35</v>
      </c>
      <c r="D1163" s="16"/>
      <c r="E1163" s="16"/>
      <c r="F1163" s="16"/>
      <c r="G1163" s="16"/>
      <c r="H1163" s="16"/>
      <c r="I1163" s="16"/>
      <c r="J1163" s="25">
        <v>407200</v>
      </c>
    </row>
    <row r="1164" spans="2:10" s="12" customFormat="1" x14ac:dyDescent="0.25">
      <c r="B1164" s="15" t="s">
        <v>27</v>
      </c>
      <c r="C1164" s="13" t="s">
        <v>35</v>
      </c>
      <c r="D1164" s="16"/>
      <c r="E1164" s="16"/>
      <c r="F1164" s="16"/>
      <c r="G1164" s="16"/>
      <c r="H1164" s="16"/>
      <c r="I1164" s="16">
        <f>SUM(I1163:I1163)</f>
        <v>0</v>
      </c>
      <c r="J1164" s="16">
        <f>SUM(J1163:J1163)</f>
        <v>407200</v>
      </c>
    </row>
    <row r="1165" spans="2:10" s="12" customFormat="1" x14ac:dyDescent="0.25">
      <c r="B1165" s="15" t="s">
        <v>28</v>
      </c>
      <c r="C1165" s="13" t="s">
        <v>35</v>
      </c>
      <c r="D1165" s="16"/>
      <c r="E1165" s="16"/>
      <c r="F1165" s="16"/>
      <c r="G1165" s="16"/>
      <c r="H1165" s="16"/>
      <c r="I1165" s="16">
        <f>I1156+I1161+I1164</f>
        <v>0</v>
      </c>
      <c r="J1165" s="16">
        <f>J1156+J1161+J1164</f>
        <v>407200</v>
      </c>
    </row>
    <row r="1166" spans="2:10" s="12" customFormat="1" x14ac:dyDescent="0.25">
      <c r="B1166" s="15"/>
      <c r="C1166" s="13"/>
      <c r="D1166" s="16"/>
      <c r="E1166" s="16"/>
      <c r="F1166" s="16"/>
      <c r="G1166" s="16"/>
      <c r="H1166" s="16"/>
      <c r="I1166" s="16"/>
      <c r="J1166" s="16"/>
    </row>
    <row r="1167" spans="2:10" s="12" customFormat="1" x14ac:dyDescent="0.25">
      <c r="B1167" s="15" t="s">
        <v>107</v>
      </c>
      <c r="C1167" s="13"/>
      <c r="D1167" s="16"/>
      <c r="E1167" s="16"/>
      <c r="F1167" s="16"/>
      <c r="G1167" s="16"/>
      <c r="H1167" s="16"/>
      <c r="I1167" s="16"/>
      <c r="J1167" s="16"/>
    </row>
    <row r="1168" spans="2:10" s="12" customFormat="1" x14ac:dyDescent="0.25">
      <c r="B1168" s="15" t="s">
        <v>7</v>
      </c>
      <c r="C1168" s="15"/>
      <c r="D1168" s="16"/>
      <c r="E1168" s="16"/>
      <c r="F1168" s="16"/>
      <c r="G1168" s="16"/>
      <c r="H1168" s="16"/>
      <c r="I1168" s="16"/>
      <c r="J1168" s="16"/>
    </row>
    <row r="1169" spans="2:10" s="12" customFormat="1" x14ac:dyDescent="0.25">
      <c r="B1169" s="13" t="s">
        <v>8</v>
      </c>
      <c r="C1169" s="13" t="s">
        <v>35</v>
      </c>
      <c r="D1169" s="16"/>
      <c r="E1169" s="16"/>
      <c r="F1169" s="16"/>
      <c r="G1169" s="16"/>
      <c r="H1169" s="16"/>
      <c r="I1169" s="16"/>
      <c r="J1169" s="25">
        <v>0</v>
      </c>
    </row>
    <row r="1170" spans="2:10" s="12" customFormat="1" x14ac:dyDescent="0.25">
      <c r="B1170" s="51" t="s">
        <v>67</v>
      </c>
      <c r="C1170" s="13" t="s">
        <v>35</v>
      </c>
      <c r="D1170" s="16"/>
      <c r="E1170" s="16"/>
      <c r="F1170" s="16"/>
      <c r="G1170" s="16"/>
      <c r="H1170" s="16"/>
      <c r="I1170" s="16"/>
      <c r="J1170" s="25">
        <v>0</v>
      </c>
    </row>
    <row r="1171" spans="2:10" s="12" customFormat="1" x14ac:dyDescent="0.25">
      <c r="B1171" s="15" t="s">
        <v>14</v>
      </c>
      <c r="C1171" s="13" t="s">
        <v>35</v>
      </c>
      <c r="D1171" s="16"/>
      <c r="E1171" s="16"/>
      <c r="F1171" s="16"/>
      <c r="G1171" s="16"/>
      <c r="H1171" s="16"/>
      <c r="I1171" s="16">
        <f>SUM(I1169:I1170)</f>
        <v>0</v>
      </c>
      <c r="J1171" s="16">
        <f>SUM(J1169:J1170)</f>
        <v>0</v>
      </c>
    </row>
    <row r="1172" spans="2:10" s="12" customFormat="1" x14ac:dyDescent="0.25">
      <c r="B1172" s="15" t="s">
        <v>15</v>
      </c>
      <c r="C1172" s="13" t="s">
        <v>35</v>
      </c>
      <c r="D1172" s="16"/>
      <c r="E1172" s="16"/>
      <c r="F1172" s="16"/>
      <c r="G1172" s="16"/>
      <c r="H1172" s="16"/>
      <c r="I1172" s="16"/>
      <c r="J1172" s="16"/>
    </row>
    <row r="1173" spans="2:10" s="12" customFormat="1" x14ac:dyDescent="0.25">
      <c r="B1173" s="13" t="s">
        <v>16</v>
      </c>
      <c r="C1173" s="13" t="s">
        <v>35</v>
      </c>
      <c r="D1173" s="16"/>
      <c r="E1173" s="16"/>
      <c r="F1173" s="16"/>
      <c r="G1173" s="16"/>
      <c r="H1173" s="16"/>
      <c r="I1173" s="16"/>
      <c r="J1173" s="25">
        <v>0</v>
      </c>
    </row>
    <row r="1174" spans="2:10" s="12" customFormat="1" x14ac:dyDescent="0.25">
      <c r="B1174" s="13" t="s">
        <v>17</v>
      </c>
      <c r="C1174" s="13" t="s">
        <v>35</v>
      </c>
      <c r="D1174" s="16"/>
      <c r="E1174" s="16"/>
      <c r="F1174" s="16"/>
      <c r="G1174" s="16"/>
      <c r="H1174" s="16"/>
      <c r="I1174" s="16"/>
      <c r="J1174" s="25">
        <v>0</v>
      </c>
    </row>
    <row r="1175" spans="2:10" s="12" customFormat="1" x14ac:dyDescent="0.25">
      <c r="B1175" s="13" t="s">
        <v>18</v>
      </c>
      <c r="C1175" s="13" t="s">
        <v>35</v>
      </c>
      <c r="D1175" s="16"/>
      <c r="E1175" s="16"/>
      <c r="F1175" s="16"/>
      <c r="G1175" s="16"/>
      <c r="H1175" s="16"/>
      <c r="I1175" s="16"/>
      <c r="J1175" s="25">
        <v>0</v>
      </c>
    </row>
    <row r="1176" spans="2:10" s="12" customFormat="1" x14ac:dyDescent="0.25">
      <c r="B1176" s="15" t="s">
        <v>21</v>
      </c>
      <c r="C1176" s="13" t="s">
        <v>35</v>
      </c>
      <c r="D1176" s="16"/>
      <c r="E1176" s="16"/>
      <c r="F1176" s="16"/>
      <c r="G1176" s="16"/>
      <c r="H1176" s="16"/>
      <c r="I1176" s="16">
        <f>SUM(I1173:I1175)</f>
        <v>0</v>
      </c>
      <c r="J1176" s="16">
        <f>SUM(J1173:J1175)</f>
        <v>0</v>
      </c>
    </row>
    <row r="1177" spans="2:10" s="12" customFormat="1" x14ac:dyDescent="0.25">
      <c r="B1177" s="15" t="s">
        <v>22</v>
      </c>
      <c r="C1177" s="13" t="s">
        <v>35</v>
      </c>
      <c r="D1177" s="16"/>
      <c r="E1177" s="16"/>
      <c r="F1177" s="16"/>
      <c r="G1177" s="16"/>
      <c r="H1177" s="16"/>
      <c r="I1177" s="16"/>
      <c r="J1177" s="16"/>
    </row>
    <row r="1178" spans="2:10" s="12" customFormat="1" x14ac:dyDescent="0.25">
      <c r="B1178" s="13" t="s">
        <v>24</v>
      </c>
      <c r="C1178" s="13" t="s">
        <v>35</v>
      </c>
      <c r="D1178" s="16"/>
      <c r="E1178" s="16"/>
      <c r="F1178" s="16"/>
      <c r="G1178" s="16"/>
      <c r="H1178" s="16"/>
      <c r="I1178" s="16"/>
      <c r="J1178" s="25">
        <v>407200</v>
      </c>
    </row>
    <row r="1179" spans="2:10" s="12" customFormat="1" x14ac:dyDescent="0.25">
      <c r="B1179" s="15" t="s">
        <v>27</v>
      </c>
      <c r="C1179" s="13" t="s">
        <v>35</v>
      </c>
      <c r="D1179" s="16"/>
      <c r="E1179" s="16"/>
      <c r="F1179" s="16"/>
      <c r="G1179" s="16"/>
      <c r="H1179" s="16"/>
      <c r="I1179" s="16">
        <f>SUM(I1178:I1178)</f>
        <v>0</v>
      </c>
      <c r="J1179" s="16">
        <f>SUM(J1178:J1178)</f>
        <v>407200</v>
      </c>
    </row>
    <row r="1180" spans="2:10" s="12" customFormat="1" x14ac:dyDescent="0.25">
      <c r="B1180" s="15" t="s">
        <v>28</v>
      </c>
      <c r="C1180" s="13" t="s">
        <v>35</v>
      </c>
      <c r="D1180" s="16"/>
      <c r="E1180" s="16"/>
      <c r="F1180" s="16"/>
      <c r="G1180" s="16"/>
      <c r="H1180" s="16"/>
      <c r="I1180" s="16">
        <f>I1171+I1176+I1179</f>
        <v>0</v>
      </c>
      <c r="J1180" s="16">
        <f>J1171+J1176+J1179</f>
        <v>407200</v>
      </c>
    </row>
    <row r="1181" spans="2:10" s="12" customFormat="1" x14ac:dyDescent="0.25">
      <c r="B1181" s="15"/>
      <c r="C1181" s="13"/>
      <c r="D1181" s="16"/>
      <c r="E1181" s="16"/>
      <c r="F1181" s="16"/>
      <c r="G1181" s="16"/>
      <c r="H1181" s="16"/>
      <c r="I1181" s="16"/>
      <c r="J1181" s="16"/>
    </row>
    <row r="1182" spans="2:10" s="12" customFormat="1" x14ac:dyDescent="0.25">
      <c r="B1182" s="15" t="s">
        <v>108</v>
      </c>
      <c r="C1182" s="13"/>
      <c r="D1182" s="16"/>
      <c r="E1182" s="16"/>
      <c r="F1182" s="16"/>
      <c r="G1182" s="16"/>
      <c r="H1182" s="16"/>
      <c r="I1182" s="16"/>
      <c r="J1182" s="16"/>
    </row>
    <row r="1183" spans="2:10" s="12" customFormat="1" x14ac:dyDescent="0.25">
      <c r="B1183" s="15" t="s">
        <v>7</v>
      </c>
      <c r="C1183" s="15"/>
      <c r="D1183" s="16"/>
      <c r="E1183" s="16"/>
      <c r="F1183" s="16"/>
      <c r="G1183" s="16"/>
      <c r="H1183" s="16"/>
      <c r="I1183" s="16"/>
      <c r="J1183" s="16"/>
    </row>
    <row r="1184" spans="2:10" s="12" customFormat="1" x14ac:dyDescent="0.25">
      <c r="B1184" s="13" t="s">
        <v>8</v>
      </c>
      <c r="C1184" s="13" t="s">
        <v>35</v>
      </c>
      <c r="D1184" s="16"/>
      <c r="E1184" s="16"/>
      <c r="F1184" s="16"/>
      <c r="G1184" s="16"/>
      <c r="H1184" s="16"/>
      <c r="I1184" s="25">
        <f>I1139+I1154-I1169</f>
        <v>0</v>
      </c>
      <c r="J1184" s="25">
        <f>J1139+J1154-J1169</f>
        <v>0</v>
      </c>
    </row>
    <row r="1185" spans="2:10" s="12" customFormat="1" x14ac:dyDescent="0.25">
      <c r="B1185" s="51" t="s">
        <v>67</v>
      </c>
      <c r="C1185" s="13" t="s">
        <v>35</v>
      </c>
      <c r="D1185" s="16"/>
      <c r="E1185" s="16"/>
      <c r="F1185" s="16"/>
      <c r="G1185" s="16"/>
      <c r="H1185" s="16"/>
      <c r="I1185" s="25">
        <f>I1140+I1155-I1170</f>
        <v>0</v>
      </c>
      <c r="J1185" s="25">
        <f>J1140+J1155-J1170</f>
        <v>0</v>
      </c>
    </row>
    <row r="1186" spans="2:10" s="12" customFormat="1" x14ac:dyDescent="0.25">
      <c r="B1186" s="15" t="s">
        <v>14</v>
      </c>
      <c r="C1186" s="13" t="s">
        <v>35</v>
      </c>
      <c r="D1186" s="16"/>
      <c r="E1186" s="16"/>
      <c r="F1186" s="16"/>
      <c r="G1186" s="16"/>
      <c r="H1186" s="16"/>
      <c r="I1186" s="16">
        <f>SUM(I1184:I1185)</f>
        <v>0</v>
      </c>
      <c r="J1186" s="16">
        <f>SUM(J1184:J1185)</f>
        <v>0</v>
      </c>
    </row>
    <row r="1187" spans="2:10" s="12" customFormat="1" x14ac:dyDescent="0.25">
      <c r="B1187" s="15" t="s">
        <v>15</v>
      </c>
      <c r="C1187" s="13" t="s">
        <v>35</v>
      </c>
      <c r="D1187" s="16"/>
      <c r="E1187" s="16"/>
      <c r="F1187" s="16"/>
      <c r="G1187" s="16"/>
      <c r="H1187" s="16"/>
      <c r="I1187" s="16"/>
      <c r="J1187" s="16"/>
    </row>
    <row r="1188" spans="2:10" s="12" customFormat="1" x14ac:dyDescent="0.25">
      <c r="B1188" s="13" t="s">
        <v>16</v>
      </c>
      <c r="C1188" s="13" t="s">
        <v>35</v>
      </c>
      <c r="D1188" s="16"/>
      <c r="E1188" s="16"/>
      <c r="F1188" s="16"/>
      <c r="G1188" s="16"/>
      <c r="H1188" s="16"/>
      <c r="I1188" s="25">
        <f t="shared" ref="I1188:J1190" si="297">I1143+I1158-I1173</f>
        <v>0</v>
      </c>
      <c r="J1188" s="25">
        <f t="shared" si="297"/>
        <v>0</v>
      </c>
    </row>
    <row r="1189" spans="2:10" s="12" customFormat="1" x14ac:dyDescent="0.25">
      <c r="B1189" s="13" t="s">
        <v>17</v>
      </c>
      <c r="C1189" s="13" t="s">
        <v>35</v>
      </c>
      <c r="D1189" s="16"/>
      <c r="E1189" s="16"/>
      <c r="F1189" s="16"/>
      <c r="G1189" s="16"/>
      <c r="H1189" s="16"/>
      <c r="I1189" s="25">
        <f t="shared" si="297"/>
        <v>0</v>
      </c>
      <c r="J1189" s="25">
        <f t="shared" si="297"/>
        <v>0</v>
      </c>
    </row>
    <row r="1190" spans="2:10" s="12" customFormat="1" x14ac:dyDescent="0.25">
      <c r="B1190" s="13" t="s">
        <v>18</v>
      </c>
      <c r="C1190" s="13" t="s">
        <v>35</v>
      </c>
      <c r="D1190" s="16"/>
      <c r="E1190" s="16"/>
      <c r="F1190" s="16"/>
      <c r="G1190" s="16"/>
      <c r="H1190" s="16"/>
      <c r="I1190" s="25">
        <f t="shared" si="297"/>
        <v>0</v>
      </c>
      <c r="J1190" s="25">
        <f t="shared" si="297"/>
        <v>0</v>
      </c>
    </row>
    <row r="1191" spans="2:10" s="12" customFormat="1" x14ac:dyDescent="0.25">
      <c r="B1191" s="15" t="s">
        <v>21</v>
      </c>
      <c r="C1191" s="13" t="s">
        <v>35</v>
      </c>
      <c r="D1191" s="16"/>
      <c r="E1191" s="16"/>
      <c r="F1191" s="16"/>
      <c r="G1191" s="16"/>
      <c r="H1191" s="16"/>
      <c r="I1191" s="16">
        <f>SUM(I1188:I1190)</f>
        <v>0</v>
      </c>
      <c r="J1191" s="16">
        <f>SUM(J1188:J1190)</f>
        <v>0</v>
      </c>
    </row>
    <row r="1192" spans="2:10" s="12" customFormat="1" x14ac:dyDescent="0.25">
      <c r="B1192" s="15" t="s">
        <v>22</v>
      </c>
      <c r="C1192" s="13" t="s">
        <v>35</v>
      </c>
      <c r="D1192" s="16"/>
      <c r="E1192" s="16"/>
      <c r="F1192" s="16"/>
      <c r="G1192" s="16"/>
      <c r="H1192" s="16"/>
      <c r="I1192" s="16"/>
      <c r="J1192" s="16"/>
    </row>
    <row r="1193" spans="2:10" s="12" customFormat="1" x14ac:dyDescent="0.25">
      <c r="B1193" s="13" t="s">
        <v>24</v>
      </c>
      <c r="C1193" s="13" t="s">
        <v>35</v>
      </c>
      <c r="D1193" s="16"/>
      <c r="E1193" s="16"/>
      <c r="F1193" s="16"/>
      <c r="G1193" s="16"/>
      <c r="H1193" s="16"/>
      <c r="I1193" s="25">
        <f>I1148+I1163-I1178</f>
        <v>0</v>
      </c>
      <c r="J1193" s="25">
        <f>J1148+J1163-J1178</f>
        <v>0</v>
      </c>
    </row>
    <row r="1194" spans="2:10" s="12" customFormat="1" x14ac:dyDescent="0.25">
      <c r="B1194" s="15" t="s">
        <v>27</v>
      </c>
      <c r="C1194" s="13" t="s">
        <v>35</v>
      </c>
      <c r="D1194" s="16"/>
      <c r="E1194" s="16"/>
      <c r="F1194" s="16"/>
      <c r="G1194" s="16"/>
      <c r="H1194" s="16"/>
      <c r="I1194" s="16">
        <f>SUM(I1193:I1193)</f>
        <v>0</v>
      </c>
      <c r="J1194" s="16">
        <f>SUM(J1193:J1193)</f>
        <v>0</v>
      </c>
    </row>
    <row r="1195" spans="2:10" s="12" customFormat="1" x14ac:dyDescent="0.25">
      <c r="B1195" s="15" t="s">
        <v>28</v>
      </c>
      <c r="C1195" s="13" t="s">
        <v>35</v>
      </c>
      <c r="D1195" s="16"/>
      <c r="E1195" s="16"/>
      <c r="F1195" s="16"/>
      <c r="G1195" s="16"/>
      <c r="H1195" s="16"/>
      <c r="I1195" s="16">
        <f>I1186+I1191+I1194</f>
        <v>0</v>
      </c>
      <c r="J1195" s="16">
        <f>J1186+J1191+J1194</f>
        <v>0</v>
      </c>
    </row>
    <row r="1196" spans="2:10" s="12" customFormat="1" x14ac:dyDescent="0.25">
      <c r="B1196" s="15"/>
      <c r="C1196" s="13"/>
      <c r="D1196" s="16"/>
      <c r="E1196" s="16"/>
      <c r="F1196" s="16"/>
      <c r="G1196" s="16"/>
      <c r="H1196" s="16"/>
      <c r="I1196" s="16"/>
      <c r="J1196" s="16"/>
    </row>
    <row r="1197" spans="2:10" x14ac:dyDescent="0.25">
      <c r="B1197" s="40" t="s">
        <v>109</v>
      </c>
      <c r="C1197" s="41"/>
      <c r="D1197" s="42"/>
      <c r="E1197" s="42"/>
      <c r="F1197" s="42"/>
      <c r="G1197" s="42"/>
      <c r="H1197" s="42"/>
      <c r="I1197" s="42"/>
      <c r="J1197" s="42"/>
    </row>
    <row r="1198" spans="2:10" x14ac:dyDescent="0.25">
      <c r="B1198" s="8" t="s">
        <v>110</v>
      </c>
      <c r="C1198" s="9"/>
      <c r="D1198" s="9"/>
      <c r="E1198" s="9"/>
      <c r="F1198" s="9"/>
      <c r="G1198" s="9"/>
      <c r="H1198" s="9"/>
      <c r="I1198" s="9"/>
      <c r="J1198" s="9"/>
    </row>
    <row r="1199" spans="2:10" x14ac:dyDescent="0.25">
      <c r="B1199" s="10" t="s">
        <v>5</v>
      </c>
      <c r="C1199" s="10" t="s">
        <v>6</v>
      </c>
      <c r="D1199" s="11"/>
      <c r="E1199" s="11"/>
      <c r="F1199" s="11"/>
      <c r="G1199" s="11"/>
      <c r="H1199" s="11"/>
      <c r="I1199" s="11"/>
      <c r="J1199" s="11"/>
    </row>
    <row r="1200" spans="2:10" x14ac:dyDescent="0.25">
      <c r="B1200" s="10" t="s">
        <v>7</v>
      </c>
      <c r="C1200" s="10"/>
      <c r="D1200" s="11"/>
      <c r="E1200" s="11"/>
      <c r="F1200" s="11"/>
      <c r="G1200" s="11"/>
      <c r="H1200" s="11"/>
      <c r="I1200" s="11"/>
      <c r="J1200" s="11"/>
    </row>
    <row r="1201" spans="2:10" s="12" customFormat="1" x14ac:dyDescent="0.25">
      <c r="B1201" s="13" t="s">
        <v>8</v>
      </c>
      <c r="C1201" s="13" t="s">
        <v>35</v>
      </c>
      <c r="D1201" s="14">
        <v>4331211.2</v>
      </c>
      <c r="E1201" s="14">
        <v>3749025</v>
      </c>
      <c r="F1201" s="14">
        <v>4344216.2</v>
      </c>
      <c r="G1201" s="14">
        <v>4881915</v>
      </c>
      <c r="H1201" s="14">
        <v>4686137.72</v>
      </c>
      <c r="I1201" s="14">
        <v>5175685</v>
      </c>
      <c r="J1201" s="14">
        <v>4882055</v>
      </c>
    </row>
    <row r="1202" spans="2:10" s="12" customFormat="1" x14ac:dyDescent="0.25">
      <c r="B1202" s="13" t="s">
        <v>10</v>
      </c>
      <c r="C1202" s="13" t="s">
        <v>35</v>
      </c>
      <c r="D1202" s="14">
        <v>2170799.7000000002</v>
      </c>
      <c r="E1202" s="14">
        <v>2948851.3</v>
      </c>
      <c r="F1202" s="14">
        <v>3556875.17</v>
      </c>
      <c r="G1202" s="14">
        <v>4086651.93</v>
      </c>
      <c r="H1202" s="14">
        <v>3690749.56</v>
      </c>
      <c r="I1202" s="14">
        <v>4191038</v>
      </c>
      <c r="J1202" s="14">
        <v>3451457.36</v>
      </c>
    </row>
    <row r="1203" spans="2:10" s="12" customFormat="1" x14ac:dyDescent="0.25">
      <c r="B1203" s="13" t="s">
        <v>11</v>
      </c>
      <c r="C1203" s="13" t="s">
        <v>35</v>
      </c>
      <c r="D1203" s="14">
        <v>3505422.6499974215</v>
      </c>
      <c r="E1203" s="14">
        <v>3489808.2982978728</v>
      </c>
      <c r="F1203" s="14">
        <v>3804891.0300000003</v>
      </c>
      <c r="G1203" s="14">
        <v>3858926.4699999997</v>
      </c>
      <c r="H1203" s="14">
        <v>3786051.33</v>
      </c>
      <c r="I1203" s="14">
        <v>4056671.14</v>
      </c>
      <c r="J1203" s="14">
        <v>3597536.09</v>
      </c>
    </row>
    <row r="1204" spans="2:10" s="12" customFormat="1" x14ac:dyDescent="0.25">
      <c r="B1204" s="13" t="s">
        <v>12</v>
      </c>
      <c r="C1204" s="13" t="s">
        <v>35</v>
      </c>
      <c r="D1204" s="14">
        <v>3191993.6042980002</v>
      </c>
      <c r="E1204" s="14">
        <v>3106835.0114569999</v>
      </c>
      <c r="F1204" s="14">
        <v>3257828.12</v>
      </c>
      <c r="G1204" s="14">
        <v>3538076.14</v>
      </c>
      <c r="H1204" s="14">
        <v>3614862.87</v>
      </c>
      <c r="I1204" s="14">
        <v>4385468.68</v>
      </c>
      <c r="J1204" s="14">
        <v>3679751.1599999992</v>
      </c>
    </row>
    <row r="1205" spans="2:10" s="12" customFormat="1" x14ac:dyDescent="0.25">
      <c r="B1205" s="13" t="s">
        <v>13</v>
      </c>
      <c r="C1205" s="13" t="s">
        <v>35</v>
      </c>
      <c r="D1205" s="14">
        <v>945361</v>
      </c>
      <c r="E1205" s="14">
        <v>1829220</v>
      </c>
      <c r="F1205" s="14">
        <v>2505435</v>
      </c>
      <c r="G1205" s="14">
        <v>2485944</v>
      </c>
      <c r="H1205" s="14">
        <v>2422684</v>
      </c>
      <c r="I1205" s="14">
        <v>2949720</v>
      </c>
      <c r="J1205" s="14">
        <v>2495015.0500000003</v>
      </c>
    </row>
    <row r="1206" spans="2:10" s="12" customFormat="1" x14ac:dyDescent="0.25">
      <c r="B1206" s="15" t="s">
        <v>14</v>
      </c>
      <c r="C1206" s="13" t="s">
        <v>35</v>
      </c>
      <c r="D1206" s="17">
        <f t="shared" ref="D1206:I1206" si="298">SUM(D1201:D1205)</f>
        <v>14144788.154295422</v>
      </c>
      <c r="E1206" s="17">
        <f t="shared" si="298"/>
        <v>15123739.609754872</v>
      </c>
      <c r="F1206" s="17">
        <f t="shared" si="298"/>
        <v>17469245.52</v>
      </c>
      <c r="G1206" s="17">
        <f t="shared" si="298"/>
        <v>18851513.539999999</v>
      </c>
      <c r="H1206" s="17">
        <f t="shared" si="298"/>
        <v>18200485.48</v>
      </c>
      <c r="I1206" s="17">
        <f t="shared" si="298"/>
        <v>20758582.82</v>
      </c>
      <c r="J1206" s="17">
        <f t="shared" ref="J1206" si="299">SUM(J1201:J1205)</f>
        <v>18105814.66</v>
      </c>
    </row>
    <row r="1207" spans="2:10" s="12" customFormat="1" x14ac:dyDescent="0.25">
      <c r="B1207" s="15" t="s">
        <v>15</v>
      </c>
      <c r="C1207" s="13" t="s">
        <v>35</v>
      </c>
      <c r="D1207" s="27"/>
      <c r="E1207" s="27"/>
      <c r="F1207" s="27"/>
      <c r="G1207" s="27"/>
      <c r="H1207" s="27"/>
      <c r="I1207" s="27"/>
      <c r="J1207" s="27"/>
    </row>
    <row r="1208" spans="2:10" s="12" customFormat="1" x14ac:dyDescent="0.25">
      <c r="B1208" s="13" t="s">
        <v>16</v>
      </c>
      <c r="C1208" s="13" t="s">
        <v>35</v>
      </c>
      <c r="D1208" s="14">
        <v>4103828.5</v>
      </c>
      <c r="E1208" s="14">
        <v>4766190.1100000003</v>
      </c>
      <c r="F1208" s="14">
        <v>5362995.75</v>
      </c>
      <c r="G1208" s="14">
        <v>6969714.4699999997</v>
      </c>
      <c r="H1208" s="14">
        <v>5296779.22</v>
      </c>
      <c r="I1208" s="14">
        <v>5287421.76</v>
      </c>
      <c r="J1208" s="14">
        <v>3687964.7199999997</v>
      </c>
    </row>
    <row r="1209" spans="2:10" s="12" customFormat="1" x14ac:dyDescent="0.25">
      <c r="B1209" s="13" t="s">
        <v>17</v>
      </c>
      <c r="C1209" s="13" t="s">
        <v>35</v>
      </c>
      <c r="D1209" s="14">
        <v>3482677.3</v>
      </c>
      <c r="E1209" s="14">
        <v>3891297.71</v>
      </c>
      <c r="F1209" s="14">
        <v>4179600</v>
      </c>
      <c r="G1209" s="14">
        <v>4539650</v>
      </c>
      <c r="H1209" s="14">
        <v>4314587</v>
      </c>
      <c r="I1209" s="14">
        <v>3923871</v>
      </c>
      <c r="J1209" s="14">
        <v>2594850</v>
      </c>
    </row>
    <row r="1210" spans="2:10" s="12" customFormat="1" x14ac:dyDescent="0.25">
      <c r="B1210" s="13" t="s">
        <v>18</v>
      </c>
      <c r="C1210" s="13" t="s">
        <v>35</v>
      </c>
      <c r="D1210" s="14">
        <v>3120457</v>
      </c>
      <c r="E1210" s="14">
        <v>3423625</v>
      </c>
      <c r="F1210" s="14">
        <v>3438910</v>
      </c>
      <c r="G1210" s="14">
        <v>4077825</v>
      </c>
      <c r="H1210" s="14">
        <v>3852195.24</v>
      </c>
      <c r="I1210" s="14">
        <v>3454690.59</v>
      </c>
      <c r="J1210" s="14">
        <v>2302128.6</v>
      </c>
    </row>
    <row r="1211" spans="2:10" s="12" customFormat="1" x14ac:dyDescent="0.25">
      <c r="B1211" s="13" t="s">
        <v>19</v>
      </c>
      <c r="C1211" s="13" t="s">
        <v>35</v>
      </c>
      <c r="D1211" s="14">
        <v>1387038</v>
      </c>
      <c r="E1211" s="14">
        <v>2115740</v>
      </c>
      <c r="F1211" s="14">
        <v>2713354</v>
      </c>
      <c r="G1211" s="14">
        <v>3033086</v>
      </c>
      <c r="H1211" s="14">
        <v>2819380</v>
      </c>
      <c r="I1211" s="14">
        <v>2938237.87</v>
      </c>
      <c r="J1211" s="14">
        <v>2493310</v>
      </c>
    </row>
    <row r="1212" spans="2:10" s="12" customFormat="1" x14ac:dyDescent="0.25">
      <c r="B1212" s="13" t="s">
        <v>20</v>
      </c>
      <c r="C1212" s="13" t="s">
        <v>35</v>
      </c>
      <c r="D1212" s="14">
        <v>1215647.2600188742</v>
      </c>
      <c r="E1212" s="14">
        <v>1935935.73</v>
      </c>
      <c r="F1212" s="14">
        <v>2359285.6500000004</v>
      </c>
      <c r="G1212" s="14">
        <v>3333393.36</v>
      </c>
      <c r="H1212" s="14">
        <v>2378409.79</v>
      </c>
      <c r="I1212" s="14">
        <v>1999429.5</v>
      </c>
      <c r="J1212" s="14">
        <v>1553330.35</v>
      </c>
    </row>
    <row r="1213" spans="2:10" s="12" customFormat="1" x14ac:dyDescent="0.25">
      <c r="B1213" s="15" t="s">
        <v>21</v>
      </c>
      <c r="C1213" s="13" t="s">
        <v>35</v>
      </c>
      <c r="D1213" s="16">
        <f t="shared" ref="D1213:J1213" si="300">SUM(D1208:D1212)</f>
        <v>13309648.060018875</v>
      </c>
      <c r="E1213" s="16">
        <f t="shared" si="300"/>
        <v>16132788.550000001</v>
      </c>
      <c r="F1213" s="16">
        <f t="shared" si="300"/>
        <v>18054145.399999999</v>
      </c>
      <c r="G1213" s="16">
        <f t="shared" si="300"/>
        <v>21953668.829999998</v>
      </c>
      <c r="H1213" s="16">
        <f t="shared" si="300"/>
        <v>18661351.25</v>
      </c>
      <c r="I1213" s="16">
        <f t="shared" si="300"/>
        <v>17603650.719999999</v>
      </c>
      <c r="J1213" s="16">
        <f t="shared" si="300"/>
        <v>12631583.67</v>
      </c>
    </row>
    <row r="1214" spans="2:10" s="12" customFormat="1" x14ac:dyDescent="0.25">
      <c r="B1214" s="15" t="s">
        <v>22</v>
      </c>
      <c r="C1214" s="13" t="s">
        <v>35</v>
      </c>
      <c r="D1214" s="27"/>
      <c r="E1214" s="27"/>
      <c r="F1214" s="27"/>
      <c r="G1214" s="27"/>
      <c r="H1214" s="27"/>
      <c r="I1214" s="27"/>
      <c r="J1214" s="27"/>
    </row>
    <row r="1215" spans="2:10" s="12" customFormat="1" x14ac:dyDescent="0.25">
      <c r="B1215" s="13" t="s">
        <v>23</v>
      </c>
      <c r="C1215" s="13" t="s">
        <v>35</v>
      </c>
      <c r="D1215" s="14">
        <v>416218</v>
      </c>
      <c r="E1215" s="14">
        <v>341302</v>
      </c>
      <c r="F1215" s="14">
        <v>585438</v>
      </c>
      <c r="G1215" s="14">
        <v>769586</v>
      </c>
      <c r="H1215" s="60">
        <v>816076</v>
      </c>
      <c r="I1215" s="60">
        <v>471880</v>
      </c>
      <c r="J1215" s="60">
        <v>342897.54000000004</v>
      </c>
    </row>
    <row r="1216" spans="2:10" s="12" customFormat="1" x14ac:dyDescent="0.25">
      <c r="B1216" s="13" t="s">
        <v>24</v>
      </c>
      <c r="C1216" s="13" t="s">
        <v>35</v>
      </c>
      <c r="D1216" s="14">
        <v>1000020</v>
      </c>
      <c r="E1216" s="14">
        <v>813216</v>
      </c>
      <c r="F1216" s="14">
        <v>1678411.57</v>
      </c>
      <c r="G1216" s="14">
        <v>1834600</v>
      </c>
      <c r="H1216" s="60">
        <v>1823943.04</v>
      </c>
      <c r="I1216" s="60">
        <v>704337</v>
      </c>
      <c r="J1216" s="60">
        <v>585510</v>
      </c>
    </row>
    <row r="1217" spans="2:10" s="12" customFormat="1" x14ac:dyDescent="0.25">
      <c r="B1217" s="13" t="s">
        <v>25</v>
      </c>
      <c r="C1217" s="13" t="s">
        <v>35</v>
      </c>
      <c r="D1217" s="14">
        <v>1456852.9</v>
      </c>
      <c r="E1217" s="14">
        <v>1705818.14</v>
      </c>
      <c r="F1217" s="14">
        <v>2017890.06</v>
      </c>
      <c r="G1217" s="14">
        <v>2113360</v>
      </c>
      <c r="H1217" s="60">
        <v>2161746.9299999997</v>
      </c>
      <c r="I1217" s="60">
        <v>1431486</v>
      </c>
      <c r="J1217" s="60">
        <v>1050182</v>
      </c>
    </row>
    <row r="1218" spans="2:10" s="12" customFormat="1" x14ac:dyDescent="0.25">
      <c r="B1218" s="13" t="s">
        <v>26</v>
      </c>
      <c r="C1218" s="13" t="s">
        <v>35</v>
      </c>
      <c r="D1218" s="14">
        <v>2092077.03</v>
      </c>
      <c r="E1218" s="14">
        <v>2285523.4300000002</v>
      </c>
      <c r="F1218" s="14">
        <v>3215221.15</v>
      </c>
      <c r="G1218" s="14">
        <v>3128342.09</v>
      </c>
      <c r="H1218" s="60">
        <v>2956277.4</v>
      </c>
      <c r="I1218" s="60">
        <v>2275360.06</v>
      </c>
      <c r="J1218" s="60">
        <v>1792493.4000000001</v>
      </c>
    </row>
    <row r="1219" spans="2:10" s="12" customFormat="1" x14ac:dyDescent="0.25">
      <c r="B1219" s="15" t="s">
        <v>27</v>
      </c>
      <c r="C1219" s="13" t="s">
        <v>35</v>
      </c>
      <c r="D1219" s="17">
        <f t="shared" ref="D1219:J1219" si="301">SUM(D1215:D1218)</f>
        <v>4965167.93</v>
      </c>
      <c r="E1219" s="17">
        <f t="shared" si="301"/>
        <v>5145859.57</v>
      </c>
      <c r="F1219" s="17">
        <f t="shared" si="301"/>
        <v>7496960.7800000012</v>
      </c>
      <c r="G1219" s="17">
        <f t="shared" si="301"/>
        <v>7845888.0899999999</v>
      </c>
      <c r="H1219" s="17">
        <f t="shared" si="301"/>
        <v>7758043.3699999992</v>
      </c>
      <c r="I1219" s="17">
        <f t="shared" si="301"/>
        <v>4883063.0600000005</v>
      </c>
      <c r="J1219" s="17">
        <f t="shared" si="301"/>
        <v>3771082.9400000004</v>
      </c>
    </row>
    <row r="1220" spans="2:10" s="12" customFormat="1" x14ac:dyDescent="0.25">
      <c r="B1220" s="15" t="s">
        <v>28</v>
      </c>
      <c r="C1220" s="13" t="s">
        <v>35</v>
      </c>
      <c r="D1220" s="17">
        <f t="shared" ref="D1220:J1220" si="302">D1219+D1213+D1206</f>
        <v>32419604.144314297</v>
      </c>
      <c r="E1220" s="17">
        <f t="shared" si="302"/>
        <v>36402387.729754873</v>
      </c>
      <c r="F1220" s="17">
        <f t="shared" si="302"/>
        <v>43020351.700000003</v>
      </c>
      <c r="G1220" s="17">
        <f t="shared" si="302"/>
        <v>48651070.459999993</v>
      </c>
      <c r="H1220" s="17">
        <f t="shared" si="302"/>
        <v>44619880.099999994</v>
      </c>
      <c r="I1220" s="17">
        <f t="shared" si="302"/>
        <v>43245296.600000001</v>
      </c>
      <c r="J1220" s="17">
        <f t="shared" si="302"/>
        <v>34508481.269999996</v>
      </c>
    </row>
    <row r="1221" spans="2:10" x14ac:dyDescent="0.25">
      <c r="B1221" s="8" t="s">
        <v>111</v>
      </c>
      <c r="C1221" s="9"/>
      <c r="D1221" s="48"/>
      <c r="E1221" s="48"/>
      <c r="F1221" s="48"/>
      <c r="G1221" s="48"/>
      <c r="H1221" s="48"/>
      <c r="I1221" s="48"/>
      <c r="J1221" s="48"/>
    </row>
    <row r="1222" spans="2:10" x14ac:dyDescent="0.25">
      <c r="B1222" s="10" t="s">
        <v>5</v>
      </c>
      <c r="C1222" s="10" t="s">
        <v>6</v>
      </c>
      <c r="D1222" s="11"/>
      <c r="E1222" s="11"/>
      <c r="F1222" s="11"/>
      <c r="G1222" s="11"/>
      <c r="H1222" s="11"/>
      <c r="I1222" s="11"/>
      <c r="J1222" s="11"/>
    </row>
    <row r="1223" spans="2:10" x14ac:dyDescent="0.25">
      <c r="B1223" s="10" t="s">
        <v>7</v>
      </c>
      <c r="C1223" s="10"/>
      <c r="D1223" s="11"/>
      <c r="E1223" s="11"/>
      <c r="F1223" s="11"/>
      <c r="G1223" s="11"/>
      <c r="H1223" s="11"/>
      <c r="I1223" s="11"/>
      <c r="J1223" s="11"/>
    </row>
    <row r="1224" spans="2:10" s="12" customFormat="1" x14ac:dyDescent="0.25">
      <c r="B1224" s="13" t="s">
        <v>8</v>
      </c>
      <c r="C1224" s="13" t="s">
        <v>35</v>
      </c>
      <c r="D1224" s="14">
        <v>226333.40000000002</v>
      </c>
      <c r="E1224" s="25">
        <f t="shared" ref="E1224:J1228" si="303">D1320</f>
        <v>216183.80000000066</v>
      </c>
      <c r="F1224" s="25">
        <f t="shared" si="303"/>
        <v>61815.900000000838</v>
      </c>
      <c r="G1224" s="25">
        <f t="shared" si="303"/>
        <v>159581.09999999963</v>
      </c>
      <c r="H1224" s="25">
        <f t="shared" si="303"/>
        <v>6389</v>
      </c>
      <c r="I1224" s="25">
        <f t="shared" si="303"/>
        <v>21322</v>
      </c>
      <c r="J1224" s="25">
        <f t="shared" si="303"/>
        <v>12406</v>
      </c>
    </row>
    <row r="1225" spans="2:10" s="12" customFormat="1" x14ac:dyDescent="0.25">
      <c r="B1225" s="13" t="s">
        <v>10</v>
      </c>
      <c r="C1225" s="13" t="s">
        <v>35</v>
      </c>
      <c r="D1225" s="14">
        <v>234355.6</v>
      </c>
      <c r="E1225" s="25">
        <f t="shared" si="303"/>
        <v>36737.100000000093</v>
      </c>
      <c r="F1225" s="25">
        <f t="shared" si="303"/>
        <v>214059.39999999982</v>
      </c>
      <c r="G1225" s="25">
        <f t="shared" si="303"/>
        <v>200141.0999999998</v>
      </c>
      <c r="H1225" s="25">
        <f t="shared" si="303"/>
        <v>87064.300000000279</v>
      </c>
      <c r="I1225" s="25">
        <f t="shared" si="303"/>
        <v>61969.700000000186</v>
      </c>
      <c r="J1225" s="25">
        <f t="shared" si="303"/>
        <v>200819.60000000009</v>
      </c>
    </row>
    <row r="1226" spans="2:10" s="12" customFormat="1" x14ac:dyDescent="0.25">
      <c r="B1226" s="13" t="s">
        <v>11</v>
      </c>
      <c r="C1226" s="13" t="s">
        <v>35</v>
      </c>
      <c r="D1226" s="14">
        <v>62824.32</v>
      </c>
      <c r="E1226" s="25">
        <f t="shared" si="303"/>
        <v>54165.659997421404</v>
      </c>
      <c r="F1226" s="25">
        <f t="shared" si="303"/>
        <v>149849.75829529428</v>
      </c>
      <c r="G1226" s="25">
        <f t="shared" si="303"/>
        <v>29794.659999999654</v>
      </c>
      <c r="H1226" s="25">
        <f t="shared" si="303"/>
        <v>20589.089999999291</v>
      </c>
      <c r="I1226" s="25">
        <f t="shared" si="303"/>
        <v>16523.55999999959</v>
      </c>
      <c r="J1226" s="25">
        <f t="shared" si="303"/>
        <v>244880.68999999994</v>
      </c>
    </row>
    <row r="1227" spans="2:10" s="12" customFormat="1" x14ac:dyDescent="0.25">
      <c r="B1227" s="13" t="s">
        <v>12</v>
      </c>
      <c r="C1227" s="13" t="s">
        <v>35</v>
      </c>
      <c r="D1227" s="14">
        <v>59461.98</v>
      </c>
      <c r="E1227" s="25">
        <f t="shared" si="303"/>
        <v>134793.33429800021</v>
      </c>
      <c r="F1227" s="25">
        <f t="shared" si="303"/>
        <v>32634.735755000263</v>
      </c>
      <c r="G1227" s="25">
        <f t="shared" si="303"/>
        <v>59278.699999999895</v>
      </c>
      <c r="H1227" s="25">
        <f t="shared" si="303"/>
        <v>52916.82999999998</v>
      </c>
      <c r="I1227" s="25">
        <f t="shared" si="303"/>
        <v>39278.790000000037</v>
      </c>
      <c r="J1227" s="25">
        <f t="shared" si="303"/>
        <v>277653.34999999963</v>
      </c>
    </row>
    <row r="1228" spans="2:10" s="12" customFormat="1" x14ac:dyDescent="0.25">
      <c r="B1228" s="13" t="s">
        <v>13</v>
      </c>
      <c r="C1228" s="13" t="s">
        <v>35</v>
      </c>
      <c r="D1228" s="14">
        <v>54050.9</v>
      </c>
      <c r="E1228" s="25">
        <f t="shared" si="303"/>
        <v>4995.3000000000466</v>
      </c>
      <c r="F1228" s="25">
        <f t="shared" si="303"/>
        <v>147898.69999999995</v>
      </c>
      <c r="G1228" s="25">
        <f t="shared" si="303"/>
        <v>150586</v>
      </c>
      <c r="H1228" s="25">
        <f t="shared" si="303"/>
        <v>25613</v>
      </c>
      <c r="I1228" s="25">
        <f t="shared" si="303"/>
        <v>8780.2999999998137</v>
      </c>
      <c r="J1228" s="25">
        <f t="shared" si="303"/>
        <v>136686</v>
      </c>
    </row>
    <row r="1229" spans="2:10" s="12" customFormat="1" x14ac:dyDescent="0.25">
      <c r="B1229" s="15" t="s">
        <v>14</v>
      </c>
      <c r="C1229" s="13" t="s">
        <v>35</v>
      </c>
      <c r="D1229" s="17">
        <f t="shared" ref="D1229:I1229" si="304">SUM(D1224:D1228)</f>
        <v>637026.20000000007</v>
      </c>
      <c r="E1229" s="17">
        <f t="shared" si="304"/>
        <v>446875.19429542241</v>
      </c>
      <c r="F1229" s="17">
        <f t="shared" si="304"/>
        <v>606258.49405029509</v>
      </c>
      <c r="G1229" s="17">
        <f t="shared" si="304"/>
        <v>599381.55999999889</v>
      </c>
      <c r="H1229" s="17">
        <f t="shared" si="304"/>
        <v>192572.21999999956</v>
      </c>
      <c r="I1229" s="17">
        <f t="shared" si="304"/>
        <v>147874.34999999963</v>
      </c>
      <c r="J1229" s="17">
        <f t="shared" ref="J1229" si="305">SUM(J1224:J1228)</f>
        <v>872445.63999999966</v>
      </c>
    </row>
    <row r="1230" spans="2:10" s="12" customFormat="1" x14ac:dyDescent="0.25">
      <c r="B1230" s="15" t="s">
        <v>15</v>
      </c>
      <c r="C1230" s="13" t="s">
        <v>35</v>
      </c>
      <c r="D1230" s="27"/>
      <c r="E1230" s="27"/>
      <c r="F1230" s="27"/>
      <c r="G1230" s="27"/>
      <c r="H1230" s="27"/>
      <c r="I1230" s="27"/>
      <c r="J1230" s="27"/>
    </row>
    <row r="1231" spans="2:10" s="12" customFormat="1" x14ac:dyDescent="0.25">
      <c r="B1231" s="13" t="s">
        <v>16</v>
      </c>
      <c r="C1231" s="13" t="s">
        <v>35</v>
      </c>
      <c r="D1231" s="14">
        <v>191047.56</v>
      </c>
      <c r="E1231" s="25">
        <f t="shared" ref="E1231:J1235" si="306">D1327</f>
        <v>146437.79999999952</v>
      </c>
      <c r="F1231" s="25">
        <f t="shared" si="306"/>
        <v>211484.62000000011</v>
      </c>
      <c r="G1231" s="25">
        <f t="shared" si="306"/>
        <v>86959.200000000186</v>
      </c>
      <c r="H1231" s="25">
        <f t="shared" si="306"/>
        <v>108300</v>
      </c>
      <c r="I1231" s="25">
        <f t="shared" si="306"/>
        <v>40000</v>
      </c>
      <c r="J1231" s="25">
        <f t="shared" si="306"/>
        <v>83175</v>
      </c>
    </row>
    <row r="1232" spans="2:10" s="12" customFormat="1" x14ac:dyDescent="0.25">
      <c r="B1232" s="13" t="s">
        <v>17</v>
      </c>
      <c r="C1232" s="13" t="s">
        <v>35</v>
      </c>
      <c r="D1232" s="14">
        <v>226772.01</v>
      </c>
      <c r="E1232" s="25">
        <f t="shared" si="306"/>
        <v>69663.829999999609</v>
      </c>
      <c r="F1232" s="25">
        <f t="shared" si="306"/>
        <v>222019.39999999944</v>
      </c>
      <c r="G1232" s="25">
        <f t="shared" si="306"/>
        <v>264393.59999999963</v>
      </c>
      <c r="H1232" s="25">
        <f t="shared" si="306"/>
        <v>175697.64999999944</v>
      </c>
      <c r="I1232" s="25">
        <f t="shared" si="306"/>
        <v>260820.07999999914</v>
      </c>
      <c r="J1232" s="25">
        <f t="shared" si="306"/>
        <v>89392.859999999404</v>
      </c>
    </row>
    <row r="1233" spans="2:12" s="12" customFormat="1" x14ac:dyDescent="0.25">
      <c r="B1233" s="13" t="s">
        <v>18</v>
      </c>
      <c r="C1233" s="13" t="s">
        <v>35</v>
      </c>
      <c r="D1233" s="14">
        <v>428082.3</v>
      </c>
      <c r="E1233" s="25">
        <f t="shared" si="306"/>
        <v>313611.39999999991</v>
      </c>
      <c r="F1233" s="25">
        <f t="shared" si="306"/>
        <v>208182.69999999972</v>
      </c>
      <c r="G1233" s="25">
        <f t="shared" si="306"/>
        <v>-60396.899999999907</v>
      </c>
      <c r="H1233" s="25">
        <f t="shared" si="306"/>
        <v>39304</v>
      </c>
      <c r="I1233" s="25">
        <f t="shared" si="306"/>
        <v>68861</v>
      </c>
      <c r="J1233" s="25">
        <f t="shared" si="306"/>
        <v>102104</v>
      </c>
    </row>
    <row r="1234" spans="2:12" s="12" customFormat="1" x14ac:dyDescent="0.25">
      <c r="B1234" s="13" t="s">
        <v>19</v>
      </c>
      <c r="C1234" s="13" t="s">
        <v>35</v>
      </c>
      <c r="D1234" s="14">
        <v>48033.84</v>
      </c>
      <c r="E1234" s="25">
        <f t="shared" si="306"/>
        <v>37371.500000000138</v>
      </c>
      <c r="F1234" s="25">
        <f t="shared" si="306"/>
        <v>202988.50000000006</v>
      </c>
      <c r="G1234" s="25">
        <f t="shared" si="306"/>
        <v>54970.259999999966</v>
      </c>
      <c r="H1234" s="25">
        <f t="shared" si="306"/>
        <v>101705.6799999997</v>
      </c>
      <c r="I1234" s="25">
        <f t="shared" si="306"/>
        <v>278507.9299999997</v>
      </c>
      <c r="J1234" s="25">
        <f t="shared" si="306"/>
        <v>286508.55999999959</v>
      </c>
    </row>
    <row r="1235" spans="2:12" s="12" customFormat="1" x14ac:dyDescent="0.25">
      <c r="B1235" s="13" t="s">
        <v>20</v>
      </c>
      <c r="C1235" s="13" t="s">
        <v>35</v>
      </c>
      <c r="D1235" s="14">
        <v>22539.73</v>
      </c>
      <c r="E1235" s="25">
        <f t="shared" si="306"/>
        <v>19787.610018874286</v>
      </c>
      <c r="F1235" s="25">
        <f t="shared" si="306"/>
        <v>47580.790018874221</v>
      </c>
      <c r="G1235" s="25">
        <f t="shared" si="306"/>
        <v>20383.370018874761</v>
      </c>
      <c r="H1235" s="25">
        <f t="shared" si="306"/>
        <v>40083.360018874519</v>
      </c>
      <c r="I1235" s="25">
        <f t="shared" si="306"/>
        <v>193932.23001887463</v>
      </c>
      <c r="J1235" s="25">
        <f t="shared" si="306"/>
        <v>158000.01001887466</v>
      </c>
    </row>
    <row r="1236" spans="2:12" s="12" customFormat="1" x14ac:dyDescent="0.25">
      <c r="B1236" s="15" t="s">
        <v>21</v>
      </c>
      <c r="C1236" s="13" t="s">
        <v>35</v>
      </c>
      <c r="D1236" s="17">
        <f t="shared" ref="D1236:J1236" si="307">SUM(D1231:D1235)</f>
        <v>916475.44</v>
      </c>
      <c r="E1236" s="17">
        <f t="shared" si="307"/>
        <v>586872.1400188735</v>
      </c>
      <c r="F1236" s="17">
        <f t="shared" si="307"/>
        <v>892256.01001887349</v>
      </c>
      <c r="G1236" s="17">
        <f t="shared" si="307"/>
        <v>366309.53001887462</v>
      </c>
      <c r="H1236" s="17">
        <f t="shared" si="307"/>
        <v>465090.69001887366</v>
      </c>
      <c r="I1236" s="17">
        <f t="shared" si="307"/>
        <v>842121.24001887348</v>
      </c>
      <c r="J1236" s="17">
        <f t="shared" si="307"/>
        <v>719180.43001887365</v>
      </c>
    </row>
    <row r="1237" spans="2:12" s="12" customFormat="1" x14ac:dyDescent="0.25">
      <c r="B1237" s="15" t="s">
        <v>22</v>
      </c>
      <c r="C1237" s="13" t="s">
        <v>35</v>
      </c>
      <c r="D1237" s="27"/>
      <c r="E1237" s="27"/>
      <c r="F1237" s="27"/>
      <c r="G1237" s="27"/>
      <c r="H1237" s="27"/>
      <c r="I1237" s="27"/>
      <c r="J1237" s="27"/>
    </row>
    <row r="1238" spans="2:12" s="12" customFormat="1" x14ac:dyDescent="0.25">
      <c r="B1238" s="13" t="s">
        <v>23</v>
      </c>
      <c r="C1238" s="13" t="s">
        <v>35</v>
      </c>
      <c r="D1238" s="14">
        <v>51999.6</v>
      </c>
      <c r="E1238" s="25">
        <f t="shared" ref="E1238:J1241" si="308">D1334</f>
        <v>30587.399999999965</v>
      </c>
      <c r="F1238" s="25">
        <f t="shared" si="308"/>
        <v>1493.8999999999651</v>
      </c>
      <c r="G1238" s="25">
        <f t="shared" si="308"/>
        <v>-20127.599999999977</v>
      </c>
      <c r="H1238" s="25">
        <f t="shared" si="308"/>
        <v>0</v>
      </c>
      <c r="I1238" s="25">
        <f t="shared" si="308"/>
        <v>0</v>
      </c>
      <c r="J1238" s="25">
        <f t="shared" si="308"/>
        <v>0</v>
      </c>
    </row>
    <row r="1239" spans="2:12" s="12" customFormat="1" x14ac:dyDescent="0.25">
      <c r="B1239" s="13" t="s">
        <v>24</v>
      </c>
      <c r="C1239" s="13" t="s">
        <v>35</v>
      </c>
      <c r="D1239" s="14">
        <v>176527.9</v>
      </c>
      <c r="E1239" s="25">
        <f t="shared" si="308"/>
        <v>78745.5</v>
      </c>
      <c r="F1239" s="25">
        <f t="shared" si="308"/>
        <v>185758.91000000003</v>
      </c>
      <c r="G1239" s="25">
        <f t="shared" si="308"/>
        <v>256936.2800000002</v>
      </c>
      <c r="H1239" s="25">
        <f t="shared" si="308"/>
        <v>412149.28000000026</v>
      </c>
      <c r="I1239" s="25">
        <f t="shared" si="308"/>
        <v>627635.12000000034</v>
      </c>
      <c r="J1239" s="25">
        <f t="shared" si="308"/>
        <v>344087.8200000003</v>
      </c>
    </row>
    <row r="1240" spans="2:12" s="12" customFormat="1" x14ac:dyDescent="0.25">
      <c r="B1240" s="13" t="s">
        <v>25</v>
      </c>
      <c r="C1240" s="13" t="s">
        <v>35</v>
      </c>
      <c r="D1240" s="14">
        <v>34695.5</v>
      </c>
      <c r="E1240" s="25">
        <f t="shared" si="308"/>
        <v>38878.6</v>
      </c>
      <c r="F1240" s="25">
        <f t="shared" si="308"/>
        <v>51209</v>
      </c>
      <c r="G1240" s="25">
        <f t="shared" si="308"/>
        <v>21715.299999999952</v>
      </c>
      <c r="H1240" s="25">
        <f t="shared" si="308"/>
        <v>45614.399999999907</v>
      </c>
      <c r="I1240" s="25">
        <f t="shared" si="308"/>
        <v>67502.699999999721</v>
      </c>
      <c r="J1240" s="25">
        <f t="shared" si="308"/>
        <v>30521.899999999674</v>
      </c>
    </row>
    <row r="1241" spans="2:12" s="12" customFormat="1" x14ac:dyDescent="0.25">
      <c r="B1241" s="13" t="s">
        <v>26</v>
      </c>
      <c r="C1241" s="13" t="s">
        <v>35</v>
      </c>
      <c r="D1241" s="14">
        <v>118049.7</v>
      </c>
      <c r="E1241" s="25">
        <f t="shared" si="308"/>
        <v>60431.05999999991</v>
      </c>
      <c r="F1241" s="25">
        <f t="shared" si="308"/>
        <v>159064.38000000035</v>
      </c>
      <c r="G1241" s="25">
        <f t="shared" si="308"/>
        <v>186518.01000000024</v>
      </c>
      <c r="H1241" s="25">
        <f t="shared" si="308"/>
        <v>32875.020000000019</v>
      </c>
      <c r="I1241" s="25">
        <f t="shared" si="308"/>
        <v>185985.87999999989</v>
      </c>
      <c r="J1241" s="25">
        <f t="shared" si="308"/>
        <v>314609.43000000017</v>
      </c>
    </row>
    <row r="1242" spans="2:12" s="12" customFormat="1" x14ac:dyDescent="0.25">
      <c r="B1242" s="15" t="s">
        <v>27</v>
      </c>
      <c r="C1242" s="13" t="s">
        <v>35</v>
      </c>
      <c r="D1242" s="17">
        <f t="shared" ref="D1242:I1242" si="309">SUM(D1238:D1241)</f>
        <v>381272.7</v>
      </c>
      <c r="E1242" s="17">
        <f t="shared" si="309"/>
        <v>208642.55999999988</v>
      </c>
      <c r="F1242" s="17">
        <f t="shared" si="309"/>
        <v>397526.19000000035</v>
      </c>
      <c r="G1242" s="17">
        <f t="shared" si="309"/>
        <v>445041.99000000046</v>
      </c>
      <c r="H1242" s="17">
        <f t="shared" si="309"/>
        <v>490638.70000000019</v>
      </c>
      <c r="I1242" s="17">
        <f t="shared" si="309"/>
        <v>881123.7</v>
      </c>
      <c r="J1242" s="17">
        <f t="shared" ref="J1242" si="310">SUM(J1238:J1241)</f>
        <v>689219.15000000014</v>
      </c>
    </row>
    <row r="1243" spans="2:12" s="12" customFormat="1" x14ac:dyDescent="0.25">
      <c r="B1243" s="15" t="s">
        <v>28</v>
      </c>
      <c r="C1243" s="13" t="s">
        <v>35</v>
      </c>
      <c r="D1243" s="17">
        <f>D1242+D1236+D1229</f>
        <v>1934774.3399999999</v>
      </c>
      <c r="E1243" s="17">
        <f>E1242+E1236+E1229</f>
        <v>1242389.8943142958</v>
      </c>
      <c r="F1243" s="17">
        <f>F1242+F1236+F1229</f>
        <v>1896040.694069169</v>
      </c>
      <c r="G1243" s="17">
        <f>G1242+G1236+G1229</f>
        <v>1410733.080018874</v>
      </c>
      <c r="H1243" s="17">
        <f>H1242+H1236+H1229</f>
        <v>1148301.6100188734</v>
      </c>
      <c r="I1243" s="17">
        <f>I1229+I1236+I1242</f>
        <v>1871119.2900188731</v>
      </c>
      <c r="J1243" s="17">
        <f>J1229+J1236+J1242</f>
        <v>2280845.2200188735</v>
      </c>
      <c r="K1243" s="12">
        <v>2280845.2140000002</v>
      </c>
      <c r="L1243" s="23">
        <f>J1243-K1243</f>
        <v>6.0188733041286469E-3</v>
      </c>
    </row>
    <row r="1244" spans="2:12" s="12" customFormat="1" x14ac:dyDescent="0.25">
      <c r="B1244" s="15"/>
      <c r="C1244" s="13"/>
      <c r="D1244" s="17"/>
      <c r="E1244" s="17"/>
      <c r="F1244" s="17"/>
      <c r="G1244" s="17"/>
      <c r="H1244" s="17"/>
      <c r="I1244" s="17"/>
      <c r="J1244" s="17"/>
    </row>
    <row r="1245" spans="2:12" x14ac:dyDescent="0.25">
      <c r="B1245" s="8" t="s">
        <v>112</v>
      </c>
      <c r="C1245" s="9"/>
      <c r="D1245" s="48"/>
      <c r="E1245" s="48"/>
      <c r="F1245" s="48"/>
      <c r="G1245" s="48"/>
      <c r="H1245" s="48"/>
      <c r="I1245" s="48"/>
      <c r="J1245" s="48"/>
    </row>
    <row r="1246" spans="2:12" x14ac:dyDescent="0.25">
      <c r="B1246" s="10" t="s">
        <v>5</v>
      </c>
      <c r="C1246" s="10" t="s">
        <v>6</v>
      </c>
      <c r="D1246" s="11"/>
      <c r="E1246" s="11"/>
      <c r="F1246" s="11"/>
      <c r="G1246" s="11"/>
      <c r="H1246" s="11"/>
      <c r="I1246" s="11"/>
      <c r="J1246" s="11"/>
    </row>
    <row r="1247" spans="2:12" x14ac:dyDescent="0.25">
      <c r="B1247" s="10" t="s">
        <v>7</v>
      </c>
      <c r="C1247" s="10"/>
      <c r="D1247" s="11"/>
      <c r="E1247" s="11"/>
      <c r="F1247" s="11"/>
      <c r="G1247" s="11"/>
      <c r="H1247" s="11"/>
      <c r="I1247" s="11"/>
      <c r="J1247" s="11"/>
    </row>
    <row r="1248" spans="2:12" s="12" customFormat="1" x14ac:dyDescent="0.25">
      <c r="B1248" s="13" t="s">
        <v>8</v>
      </c>
      <c r="C1248" s="13" t="s">
        <v>35</v>
      </c>
      <c r="D1248" s="14">
        <v>4141520.4</v>
      </c>
      <c r="E1248" s="14">
        <v>3903392.9</v>
      </c>
      <c r="F1248" s="14">
        <v>4236960.5999999996</v>
      </c>
      <c r="G1248" s="14">
        <v>5035107.0999999996</v>
      </c>
      <c r="H1248" s="14">
        <v>4671204.72</v>
      </c>
      <c r="I1248" s="14">
        <v>5184601</v>
      </c>
      <c r="J1248" s="14">
        <v>4787985</v>
      </c>
    </row>
    <row r="1249" spans="2:10" s="12" customFormat="1" x14ac:dyDescent="0.25">
      <c r="B1249" s="13" t="s">
        <v>10</v>
      </c>
      <c r="C1249" s="13" t="s">
        <v>35</v>
      </c>
      <c r="D1249" s="14">
        <v>2368418.2000000002</v>
      </c>
      <c r="E1249" s="14">
        <v>2764389.1</v>
      </c>
      <c r="F1249" s="14">
        <v>3289163.77</v>
      </c>
      <c r="G1249" s="14">
        <v>4169635.23</v>
      </c>
      <c r="H1249" s="14">
        <v>3715844.16</v>
      </c>
      <c r="I1249" s="14">
        <v>4092188.1</v>
      </c>
      <c r="J1249" s="14">
        <v>3299326.3600000008</v>
      </c>
    </row>
    <row r="1250" spans="2:10" s="12" customFormat="1" x14ac:dyDescent="0.25">
      <c r="B1250" s="13" t="s">
        <v>11</v>
      </c>
      <c r="C1250" s="13" t="s">
        <v>35</v>
      </c>
      <c r="D1250" s="14">
        <v>3290800.21</v>
      </c>
      <c r="E1250" s="14">
        <v>3216529.8</v>
      </c>
      <c r="F1250" s="14">
        <v>3762870.23</v>
      </c>
      <c r="G1250" s="14">
        <v>3863968.14</v>
      </c>
      <c r="H1250" s="14">
        <v>3790116.86</v>
      </c>
      <c r="I1250" s="14">
        <v>3828314.01</v>
      </c>
      <c r="J1250" s="14">
        <v>3607735.8000000012</v>
      </c>
    </row>
    <row r="1251" spans="2:10" s="12" customFormat="1" x14ac:dyDescent="0.25">
      <c r="B1251" s="13" t="s">
        <v>12</v>
      </c>
      <c r="C1251" s="13" t="s">
        <v>35</v>
      </c>
      <c r="D1251" s="14">
        <v>2749387.25</v>
      </c>
      <c r="E1251" s="14">
        <v>2939488.11</v>
      </c>
      <c r="F1251" s="14">
        <v>2975941.35</v>
      </c>
      <c r="G1251" s="14">
        <v>3541583.11</v>
      </c>
      <c r="H1251" s="14">
        <v>3628500.91</v>
      </c>
      <c r="I1251" s="14">
        <v>4147094.12</v>
      </c>
      <c r="J1251" s="14">
        <v>3549161.1799999997</v>
      </c>
    </row>
    <row r="1252" spans="2:10" s="12" customFormat="1" x14ac:dyDescent="0.25">
      <c r="B1252" s="13" t="s">
        <v>13</v>
      </c>
      <c r="C1252" s="13" t="s">
        <v>35</v>
      </c>
      <c r="D1252" s="14">
        <v>994416.6</v>
      </c>
      <c r="E1252" s="14">
        <v>1686316.6</v>
      </c>
      <c r="F1252" s="14">
        <v>2500852.4</v>
      </c>
      <c r="G1252" s="14">
        <v>2610917</v>
      </c>
      <c r="H1252" s="14">
        <v>2439516.7000000002</v>
      </c>
      <c r="I1252" s="14">
        <v>2821814.3</v>
      </c>
      <c r="J1252" s="14">
        <v>2501692.5</v>
      </c>
    </row>
    <row r="1253" spans="2:10" s="12" customFormat="1" x14ac:dyDescent="0.25">
      <c r="B1253" s="15" t="s">
        <v>14</v>
      </c>
      <c r="C1253" s="13" t="s">
        <v>35</v>
      </c>
      <c r="D1253" s="17">
        <f t="shared" ref="D1253:I1253" si="311">SUM(D1248:D1252)</f>
        <v>13544542.659999998</v>
      </c>
      <c r="E1253" s="17">
        <f t="shared" si="311"/>
        <v>14510116.51</v>
      </c>
      <c r="F1253" s="17">
        <f t="shared" si="311"/>
        <v>16765788.35</v>
      </c>
      <c r="G1253" s="17">
        <f t="shared" si="311"/>
        <v>19221210.579999998</v>
      </c>
      <c r="H1253" s="17">
        <f t="shared" si="311"/>
        <v>18245183.350000001</v>
      </c>
      <c r="I1253" s="17">
        <f t="shared" si="311"/>
        <v>20074011.530000001</v>
      </c>
      <c r="J1253" s="17">
        <f t="shared" ref="J1253" si="312">SUM(J1248:J1252)</f>
        <v>17745900.840000004</v>
      </c>
    </row>
    <row r="1254" spans="2:10" s="12" customFormat="1" x14ac:dyDescent="0.25">
      <c r="B1254" s="15" t="s">
        <v>15</v>
      </c>
      <c r="C1254" s="13" t="s">
        <v>35</v>
      </c>
      <c r="D1254" s="27"/>
      <c r="E1254" s="27"/>
      <c r="F1254" s="27"/>
      <c r="G1254" s="27"/>
      <c r="H1254" s="27"/>
      <c r="I1254" s="27"/>
      <c r="J1254" s="27"/>
    </row>
    <row r="1255" spans="2:10" s="12" customFormat="1" x14ac:dyDescent="0.25">
      <c r="B1255" s="13" t="s">
        <v>16</v>
      </c>
      <c r="C1255" s="13" t="s">
        <v>35</v>
      </c>
      <c r="D1255" s="14">
        <v>3998661.06</v>
      </c>
      <c r="E1255" s="14">
        <v>4537093.79</v>
      </c>
      <c r="F1255" s="14">
        <v>5487521.1699999999</v>
      </c>
      <c r="G1255" s="14">
        <v>6948373.6699999999</v>
      </c>
      <c r="H1255" s="14">
        <v>5365079.22</v>
      </c>
      <c r="I1255" s="14">
        <v>5244246.76</v>
      </c>
      <c r="J1255" s="14">
        <v>3567384.92</v>
      </c>
    </row>
    <row r="1256" spans="2:10" s="12" customFormat="1" x14ac:dyDescent="0.25">
      <c r="B1256" s="13" t="s">
        <v>17</v>
      </c>
      <c r="C1256" s="13" t="s">
        <v>35</v>
      </c>
      <c r="D1256" s="14">
        <v>3510672.98</v>
      </c>
      <c r="E1256" s="14">
        <v>3738942.14</v>
      </c>
      <c r="F1256" s="14">
        <v>4137225.8</v>
      </c>
      <c r="G1256" s="14">
        <v>4628345.95</v>
      </c>
      <c r="H1256" s="14">
        <v>4229464.57</v>
      </c>
      <c r="I1256" s="14">
        <v>4195298.22</v>
      </c>
      <c r="J1256" s="14">
        <v>2457410.8640000001</v>
      </c>
    </row>
    <row r="1257" spans="2:10" s="12" customFormat="1" x14ac:dyDescent="0.25">
      <c r="B1257" s="13" t="s">
        <v>18</v>
      </c>
      <c r="C1257" s="13" t="s">
        <v>35</v>
      </c>
      <c r="D1257" s="14">
        <v>3234927.9</v>
      </c>
      <c r="E1257" s="14">
        <v>3529053.7</v>
      </c>
      <c r="F1257" s="14">
        <v>3558959.5</v>
      </c>
      <c r="G1257" s="14">
        <v>3978124.1</v>
      </c>
      <c r="H1257" s="14">
        <v>3822638.24</v>
      </c>
      <c r="I1257" s="14">
        <v>3421447.59</v>
      </c>
      <c r="J1257" s="14">
        <v>2271292.7999999998</v>
      </c>
    </row>
    <row r="1258" spans="2:10" s="12" customFormat="1" x14ac:dyDescent="0.25">
      <c r="B1258" s="13" t="s">
        <v>19</v>
      </c>
      <c r="C1258" s="13" t="s">
        <v>35</v>
      </c>
      <c r="D1258" s="14">
        <v>1393983.44</v>
      </c>
      <c r="E1258" s="14">
        <v>1856783.2</v>
      </c>
      <c r="F1258" s="14">
        <v>2784815.04</v>
      </c>
      <c r="G1258" s="14">
        <v>2986350.58</v>
      </c>
      <c r="H1258" s="14">
        <v>2642577.75</v>
      </c>
      <c r="I1258" s="14">
        <v>2930237.24</v>
      </c>
      <c r="J1258" s="14">
        <v>2467799.35</v>
      </c>
    </row>
    <row r="1259" spans="2:10" s="12" customFormat="1" x14ac:dyDescent="0.25">
      <c r="B1259" s="13" t="s">
        <v>20</v>
      </c>
      <c r="C1259" s="13" t="s">
        <v>35</v>
      </c>
      <c r="D1259" s="14">
        <v>1218399.3799999999</v>
      </c>
      <c r="E1259" s="14">
        <v>1908142.55</v>
      </c>
      <c r="F1259" s="14">
        <v>2386483.0699999998</v>
      </c>
      <c r="G1259" s="14">
        <v>3313693.37</v>
      </c>
      <c r="H1259" s="14">
        <v>2224560.92</v>
      </c>
      <c r="I1259" s="14">
        <v>2035361.72</v>
      </c>
      <c r="J1259" s="14">
        <v>1415544.6199999999</v>
      </c>
    </row>
    <row r="1260" spans="2:10" s="12" customFormat="1" x14ac:dyDescent="0.25">
      <c r="B1260" s="15" t="s">
        <v>21</v>
      </c>
      <c r="C1260" s="13" t="s">
        <v>35</v>
      </c>
      <c r="D1260" s="17">
        <f t="shared" ref="D1260:J1260" si="313">SUM(D1255:D1259)</f>
        <v>13356644.759999998</v>
      </c>
      <c r="E1260" s="17">
        <f t="shared" si="313"/>
        <v>15570015.379999999</v>
      </c>
      <c r="F1260" s="17">
        <f t="shared" si="313"/>
        <v>18355004.579999998</v>
      </c>
      <c r="G1260" s="17">
        <f t="shared" si="313"/>
        <v>21854887.670000002</v>
      </c>
      <c r="H1260" s="17">
        <f t="shared" si="313"/>
        <v>18284320.699999999</v>
      </c>
      <c r="I1260" s="17">
        <f t="shared" si="313"/>
        <v>17826591.530000001</v>
      </c>
      <c r="J1260" s="17">
        <f t="shared" si="313"/>
        <v>12179432.554</v>
      </c>
    </row>
    <row r="1261" spans="2:10" s="12" customFormat="1" x14ac:dyDescent="0.25">
      <c r="B1261" s="15" t="s">
        <v>22</v>
      </c>
      <c r="C1261" s="13" t="s">
        <v>35</v>
      </c>
      <c r="D1261" s="27"/>
      <c r="E1261" s="27"/>
      <c r="F1261" s="27"/>
      <c r="G1261" s="27"/>
      <c r="H1261" s="27"/>
      <c r="I1261" s="27"/>
      <c r="J1261" s="27"/>
    </row>
    <row r="1262" spans="2:10" s="12" customFormat="1" x14ac:dyDescent="0.25">
      <c r="B1262" s="13" t="s">
        <v>23</v>
      </c>
      <c r="C1262" s="13" t="s">
        <v>35</v>
      </c>
      <c r="D1262" s="14">
        <v>437630.2</v>
      </c>
      <c r="E1262" s="14">
        <v>370395.5</v>
      </c>
      <c r="F1262" s="14">
        <v>586931.9</v>
      </c>
      <c r="G1262" s="14">
        <v>749458.4</v>
      </c>
      <c r="H1262" s="14">
        <v>816076</v>
      </c>
      <c r="I1262" s="14">
        <v>471880</v>
      </c>
      <c r="J1262" s="14">
        <v>342897.54000000004</v>
      </c>
    </row>
    <row r="1263" spans="2:10" s="12" customFormat="1" x14ac:dyDescent="0.25">
      <c r="B1263" s="13" t="s">
        <v>24</v>
      </c>
      <c r="C1263" s="13" t="s">
        <v>35</v>
      </c>
      <c r="D1263" s="14">
        <v>1097802.3999999999</v>
      </c>
      <c r="E1263" s="14">
        <v>706202.59</v>
      </c>
      <c r="F1263" s="14">
        <v>1582829.64</v>
      </c>
      <c r="G1263" s="14">
        <v>1679387</v>
      </c>
      <c r="H1263" s="14">
        <v>1519059.7</v>
      </c>
      <c r="I1263" s="14">
        <v>987884.3</v>
      </c>
      <c r="J1263" s="14">
        <v>657585.43999999994</v>
      </c>
    </row>
    <row r="1264" spans="2:10" s="12" customFormat="1" x14ac:dyDescent="0.25">
      <c r="B1264" s="13" t="s">
        <v>25</v>
      </c>
      <c r="C1264" s="13" t="s">
        <v>35</v>
      </c>
      <c r="D1264" s="14">
        <v>1441635.9</v>
      </c>
      <c r="E1264" s="14">
        <v>1693487.74</v>
      </c>
      <c r="F1264" s="14">
        <v>2037602.36</v>
      </c>
      <c r="G1264" s="14">
        <v>2089460.9</v>
      </c>
      <c r="H1264" s="14">
        <v>2139858.63</v>
      </c>
      <c r="I1264" s="14">
        <v>1468466.8</v>
      </c>
      <c r="J1264" s="14">
        <v>1135562.2599999998</v>
      </c>
    </row>
    <row r="1265" spans="2:10" s="12" customFormat="1" x14ac:dyDescent="0.25">
      <c r="B1265" s="13" t="s">
        <v>26</v>
      </c>
      <c r="C1265" s="13" t="s">
        <v>35</v>
      </c>
      <c r="D1265" s="14">
        <v>2075379.57</v>
      </c>
      <c r="E1265" s="14">
        <v>2186890.11</v>
      </c>
      <c r="F1265" s="14">
        <v>3187767.52</v>
      </c>
      <c r="G1265" s="14">
        <v>3281985.08</v>
      </c>
      <c r="H1265" s="14">
        <v>2803166.54</v>
      </c>
      <c r="I1265" s="14">
        <v>2146736.5099999998</v>
      </c>
      <c r="J1265" s="14">
        <v>1940212.7510000002</v>
      </c>
    </row>
    <row r="1266" spans="2:10" s="12" customFormat="1" x14ac:dyDescent="0.25">
      <c r="B1266" s="15" t="s">
        <v>27</v>
      </c>
      <c r="C1266" s="13" t="s">
        <v>35</v>
      </c>
      <c r="D1266" s="17">
        <f t="shared" ref="D1266:J1266" si="314">SUM(D1262:D1265)</f>
        <v>5052448.07</v>
      </c>
      <c r="E1266" s="17">
        <f t="shared" si="314"/>
        <v>4956975.9399999995</v>
      </c>
      <c r="F1266" s="17">
        <f t="shared" si="314"/>
        <v>7395131.4199999999</v>
      </c>
      <c r="G1266" s="17">
        <f t="shared" si="314"/>
        <v>7800291.3799999999</v>
      </c>
      <c r="H1266" s="17">
        <f t="shared" si="314"/>
        <v>7278160.8700000001</v>
      </c>
      <c r="I1266" s="17">
        <f t="shared" si="314"/>
        <v>5074967.6099999994</v>
      </c>
      <c r="J1266" s="17">
        <f t="shared" si="314"/>
        <v>4076257.9909999999</v>
      </c>
    </row>
    <row r="1267" spans="2:10" s="12" customFormat="1" x14ac:dyDescent="0.25">
      <c r="B1267" s="15" t="s">
        <v>28</v>
      </c>
      <c r="C1267" s="13" t="s">
        <v>35</v>
      </c>
      <c r="D1267" s="17">
        <f>D1266+D1260+D1253</f>
        <v>31953635.489999995</v>
      </c>
      <c r="E1267" s="17">
        <f>E1266+E1260+E1253</f>
        <v>35037107.829999998</v>
      </c>
      <c r="F1267" s="17">
        <f>F1266+F1260+F1253</f>
        <v>42515924.350000001</v>
      </c>
      <c r="G1267" s="17">
        <f>G1266+G1260+G1253</f>
        <v>48876389.629999995</v>
      </c>
      <c r="H1267" s="17">
        <f>H1266+H1260+H1253</f>
        <v>43807664.920000002</v>
      </c>
      <c r="I1267" s="17">
        <f>I1253+I1260+I1266</f>
        <v>42975570.670000002</v>
      </c>
      <c r="J1267" s="17">
        <f>J1253+J1260+J1266</f>
        <v>34001591.384999998</v>
      </c>
    </row>
    <row r="1268" spans="2:10" s="12" customFormat="1" x14ac:dyDescent="0.25">
      <c r="B1268" s="15"/>
      <c r="C1268" s="13"/>
      <c r="D1268" s="17"/>
      <c r="E1268" s="17"/>
      <c r="F1268" s="17"/>
      <c r="G1268" s="17"/>
      <c r="H1268" s="17"/>
      <c r="I1268" s="17"/>
      <c r="J1268" s="17"/>
    </row>
    <row r="1269" spans="2:10" x14ac:dyDescent="0.25">
      <c r="B1269" s="8" t="s">
        <v>113</v>
      </c>
      <c r="C1269" s="9"/>
      <c r="D1269" s="48"/>
      <c r="E1269" s="48"/>
      <c r="F1269" s="48"/>
      <c r="G1269" s="48"/>
      <c r="H1269" s="48"/>
      <c r="I1269" s="48"/>
      <c r="J1269" s="48"/>
    </row>
    <row r="1270" spans="2:10" x14ac:dyDescent="0.25">
      <c r="B1270" s="10" t="s">
        <v>5</v>
      </c>
      <c r="C1270" s="10" t="s">
        <v>6</v>
      </c>
      <c r="D1270" s="11"/>
      <c r="E1270" s="11"/>
      <c r="F1270" s="11"/>
      <c r="G1270" s="11"/>
      <c r="H1270" s="11"/>
      <c r="I1270" s="11"/>
      <c r="J1270" s="11"/>
    </row>
    <row r="1271" spans="2:10" s="12" customFormat="1" x14ac:dyDescent="0.25">
      <c r="B1271" s="15" t="s">
        <v>7</v>
      </c>
      <c r="C1271" s="15"/>
      <c r="D1271" s="13"/>
      <c r="E1271" s="13"/>
      <c r="F1271" s="13"/>
      <c r="G1271" s="13"/>
      <c r="H1271" s="13"/>
      <c r="I1271" s="13"/>
      <c r="J1271" s="13"/>
    </row>
    <row r="1272" spans="2:10" s="12" customFormat="1" x14ac:dyDescent="0.25">
      <c r="B1272" s="13" t="s">
        <v>8</v>
      </c>
      <c r="C1272" s="13" t="s">
        <v>35</v>
      </c>
      <c r="D1272" s="14">
        <v>199840.4</v>
      </c>
      <c r="E1272" s="14"/>
      <c r="F1272" s="14"/>
      <c r="G1272" s="14"/>
      <c r="H1272" s="14"/>
      <c r="I1272" s="14">
        <v>0</v>
      </c>
      <c r="J1272" s="14">
        <v>0</v>
      </c>
    </row>
    <row r="1273" spans="2:10" s="12" customFormat="1" x14ac:dyDescent="0.25">
      <c r="B1273" s="13" t="s">
        <v>10</v>
      </c>
      <c r="C1273" s="13" t="s">
        <v>35</v>
      </c>
      <c r="D1273" s="14">
        <v>0</v>
      </c>
      <c r="E1273" s="14">
        <v>7139.9</v>
      </c>
      <c r="F1273" s="14">
        <v>281629.7</v>
      </c>
      <c r="G1273" s="14">
        <v>30093.5</v>
      </c>
      <c r="H1273" s="14"/>
      <c r="I1273" s="14">
        <v>0</v>
      </c>
      <c r="J1273" s="14">
        <v>0</v>
      </c>
    </row>
    <row r="1274" spans="2:10" s="12" customFormat="1" x14ac:dyDescent="0.25">
      <c r="B1274" s="13" t="s">
        <v>11</v>
      </c>
      <c r="C1274" s="13" t="s">
        <v>35</v>
      </c>
      <c r="D1274" s="14">
        <v>223281.1</v>
      </c>
      <c r="E1274" s="14">
        <v>177594.4</v>
      </c>
      <c r="F1274" s="14">
        <v>162075.9</v>
      </c>
      <c r="G1274" s="14">
        <v>4163.8999999999996</v>
      </c>
      <c r="H1274" s="14"/>
      <c r="I1274" s="14">
        <v>0</v>
      </c>
      <c r="J1274" s="14">
        <v>0</v>
      </c>
    </row>
    <row r="1275" spans="2:10" s="12" customFormat="1" x14ac:dyDescent="0.25">
      <c r="B1275" s="13" t="s">
        <v>12</v>
      </c>
      <c r="C1275" s="13" t="s">
        <v>35</v>
      </c>
      <c r="D1275" s="14">
        <v>367275</v>
      </c>
      <c r="E1275" s="14">
        <v>269505.5</v>
      </c>
      <c r="F1275" s="14">
        <v>255242.8</v>
      </c>
      <c r="G1275" s="14">
        <v>2854.9</v>
      </c>
      <c r="H1275" s="14"/>
      <c r="I1275" s="14">
        <v>0</v>
      </c>
      <c r="J1275" s="14">
        <v>199706.5</v>
      </c>
    </row>
    <row r="1276" spans="2:10" s="12" customFormat="1" x14ac:dyDescent="0.25">
      <c r="B1276" s="13" t="s">
        <v>13</v>
      </c>
      <c r="C1276" s="13" t="s">
        <v>35</v>
      </c>
      <c r="D1276" s="14"/>
      <c r="E1276" s="14"/>
      <c r="F1276" s="14"/>
      <c r="G1276" s="14"/>
      <c r="H1276" s="14"/>
      <c r="I1276" s="14">
        <v>0</v>
      </c>
      <c r="J1276" s="14">
        <v>0</v>
      </c>
    </row>
    <row r="1277" spans="2:10" s="12" customFormat="1" x14ac:dyDescent="0.25">
      <c r="B1277" s="15" t="s">
        <v>14</v>
      </c>
      <c r="C1277" s="13" t="s">
        <v>35</v>
      </c>
      <c r="D1277" s="17">
        <f t="shared" ref="D1277:I1277" si="315">SUM(D1272:D1276)</f>
        <v>790396.5</v>
      </c>
      <c r="E1277" s="17">
        <f t="shared" si="315"/>
        <v>454239.8</v>
      </c>
      <c r="F1277" s="17">
        <f t="shared" si="315"/>
        <v>698948.39999999991</v>
      </c>
      <c r="G1277" s="17">
        <f t="shared" si="315"/>
        <v>37112.300000000003</v>
      </c>
      <c r="H1277" s="17">
        <f t="shared" si="315"/>
        <v>0</v>
      </c>
      <c r="I1277" s="17">
        <f t="shared" si="315"/>
        <v>0</v>
      </c>
      <c r="J1277" s="17">
        <f t="shared" ref="J1277" si="316">SUM(J1272:J1276)</f>
        <v>199706.5</v>
      </c>
    </row>
    <row r="1278" spans="2:10" s="12" customFormat="1" x14ac:dyDescent="0.25">
      <c r="B1278" s="15" t="s">
        <v>15</v>
      </c>
      <c r="C1278" s="13" t="s">
        <v>35</v>
      </c>
      <c r="D1278" s="27"/>
      <c r="E1278" s="27"/>
      <c r="F1278" s="27"/>
      <c r="G1278" s="27"/>
      <c r="H1278" s="27"/>
      <c r="I1278" s="27"/>
      <c r="J1278" s="27"/>
    </row>
    <row r="1279" spans="2:10" s="12" customFormat="1" x14ac:dyDescent="0.25">
      <c r="B1279" s="13" t="s">
        <v>16</v>
      </c>
      <c r="C1279" s="13" t="s">
        <v>35</v>
      </c>
      <c r="D1279" s="14">
        <v>149777.20000000001</v>
      </c>
      <c r="E1279" s="14">
        <v>164049.5</v>
      </c>
      <c r="F1279" s="14"/>
      <c r="G1279" s="14"/>
      <c r="H1279" s="14"/>
      <c r="I1279" s="14">
        <v>0</v>
      </c>
      <c r="J1279" s="14">
        <v>0</v>
      </c>
    </row>
    <row r="1280" spans="2:10" s="12" customFormat="1" x14ac:dyDescent="0.25">
      <c r="B1280" s="13" t="s">
        <v>17</v>
      </c>
      <c r="C1280" s="13" t="s">
        <v>35</v>
      </c>
      <c r="D1280" s="14">
        <v>129112.5</v>
      </c>
      <c r="E1280" s="14"/>
      <c r="F1280" s="14"/>
      <c r="G1280" s="14"/>
      <c r="H1280" s="14"/>
      <c r="I1280" s="14">
        <v>0</v>
      </c>
      <c r="J1280" s="14">
        <v>0</v>
      </c>
    </row>
    <row r="1281" spans="2:10" s="12" customFormat="1" x14ac:dyDescent="0.25">
      <c r="B1281" s="13" t="s">
        <v>18</v>
      </c>
      <c r="C1281" s="13" t="s">
        <v>35</v>
      </c>
      <c r="D1281" s="14"/>
      <c r="E1281" s="14"/>
      <c r="F1281" s="14"/>
      <c r="G1281" s="14"/>
      <c r="H1281" s="14"/>
      <c r="I1281" s="14">
        <v>0</v>
      </c>
      <c r="J1281" s="14">
        <v>0</v>
      </c>
    </row>
    <row r="1282" spans="2:10" s="12" customFormat="1" x14ac:dyDescent="0.25">
      <c r="B1282" s="13" t="s">
        <v>19</v>
      </c>
      <c r="C1282" s="13" t="s">
        <v>35</v>
      </c>
      <c r="D1282" s="14">
        <v>3716.9</v>
      </c>
      <c r="E1282" s="14">
        <v>93339.8</v>
      </c>
      <c r="F1282" s="14">
        <v>76557.2</v>
      </c>
      <c r="G1282" s="14"/>
      <c r="H1282" s="14"/>
      <c r="I1282" s="14">
        <v>0</v>
      </c>
      <c r="J1282" s="14">
        <v>0</v>
      </c>
    </row>
    <row r="1283" spans="2:10" s="12" customFormat="1" x14ac:dyDescent="0.25">
      <c r="B1283" s="13" t="s">
        <v>20</v>
      </c>
      <c r="C1283" s="13" t="s">
        <v>35</v>
      </c>
      <c r="D1283" s="14"/>
      <c r="E1283" s="14"/>
      <c r="F1283" s="14"/>
      <c r="G1283" s="14"/>
      <c r="H1283" s="14"/>
      <c r="I1283" s="14">
        <v>0</v>
      </c>
      <c r="J1283" s="14">
        <v>0</v>
      </c>
    </row>
    <row r="1284" spans="2:10" s="12" customFormat="1" x14ac:dyDescent="0.25">
      <c r="B1284" s="15" t="s">
        <v>21</v>
      </c>
      <c r="C1284" s="13" t="s">
        <v>35</v>
      </c>
      <c r="D1284" s="17">
        <f t="shared" ref="D1284:J1284" si="317">SUM(D1279:D1283)</f>
        <v>282606.60000000003</v>
      </c>
      <c r="E1284" s="17">
        <f t="shared" si="317"/>
        <v>257389.3</v>
      </c>
      <c r="F1284" s="17">
        <f t="shared" si="317"/>
        <v>76557.2</v>
      </c>
      <c r="G1284" s="17">
        <f t="shared" si="317"/>
        <v>0</v>
      </c>
      <c r="H1284" s="17">
        <f t="shared" si="317"/>
        <v>0</v>
      </c>
      <c r="I1284" s="17">
        <f t="shared" si="317"/>
        <v>0</v>
      </c>
      <c r="J1284" s="17">
        <f t="shared" si="317"/>
        <v>0</v>
      </c>
    </row>
    <row r="1285" spans="2:10" s="12" customFormat="1" x14ac:dyDescent="0.25">
      <c r="B1285" s="15" t="s">
        <v>22</v>
      </c>
      <c r="C1285" s="13" t="s">
        <v>35</v>
      </c>
      <c r="D1285" s="27"/>
      <c r="E1285" s="27"/>
      <c r="F1285" s="27"/>
      <c r="G1285" s="27"/>
      <c r="H1285" s="27"/>
      <c r="I1285" s="27"/>
      <c r="J1285" s="27"/>
    </row>
    <row r="1286" spans="2:10" s="12" customFormat="1" x14ac:dyDescent="0.25">
      <c r="B1286" s="13" t="s">
        <v>23</v>
      </c>
      <c r="C1286" s="13" t="s">
        <v>35</v>
      </c>
      <c r="D1286" s="14"/>
      <c r="E1286" s="14"/>
      <c r="F1286" s="14"/>
      <c r="G1286" s="14"/>
      <c r="H1286" s="14">
        <v>0</v>
      </c>
      <c r="I1286" s="14">
        <v>0</v>
      </c>
      <c r="J1286" s="14">
        <v>0</v>
      </c>
    </row>
    <row r="1287" spans="2:10" s="12" customFormat="1" x14ac:dyDescent="0.25">
      <c r="B1287" s="13" t="s">
        <v>24</v>
      </c>
      <c r="C1287" s="13" t="s">
        <v>35</v>
      </c>
      <c r="D1287" s="14"/>
      <c r="E1287" s="14"/>
      <c r="F1287" s="14"/>
      <c r="G1287" s="14"/>
      <c r="H1287" s="14">
        <v>89397.5</v>
      </c>
      <c r="I1287" s="14">
        <v>0</v>
      </c>
      <c r="J1287" s="14">
        <v>0</v>
      </c>
    </row>
    <row r="1288" spans="2:10" s="12" customFormat="1" x14ac:dyDescent="0.25">
      <c r="B1288" s="13" t="s">
        <v>25</v>
      </c>
      <c r="C1288" s="13" t="s">
        <v>35</v>
      </c>
      <c r="D1288" s="14">
        <v>11033.9</v>
      </c>
      <c r="E1288" s="14"/>
      <c r="F1288" s="14">
        <v>9781.4</v>
      </c>
      <c r="G1288" s="14"/>
      <c r="H1288" s="14"/>
      <c r="I1288" s="14">
        <v>0</v>
      </c>
      <c r="J1288" s="14">
        <v>0</v>
      </c>
    </row>
    <row r="1289" spans="2:10" s="12" customFormat="1" x14ac:dyDescent="0.25">
      <c r="B1289" s="13" t="s">
        <v>26</v>
      </c>
      <c r="C1289" s="13" t="s">
        <v>35</v>
      </c>
      <c r="D1289" s="14">
        <v>74316.100000000006</v>
      </c>
      <c r="E1289" s="14"/>
      <c r="F1289" s="14"/>
      <c r="G1289" s="14"/>
      <c r="H1289" s="14"/>
      <c r="I1289" s="14">
        <v>0</v>
      </c>
      <c r="J1289" s="14">
        <v>0</v>
      </c>
    </row>
    <row r="1290" spans="2:10" s="12" customFormat="1" x14ac:dyDescent="0.25">
      <c r="B1290" s="15" t="s">
        <v>27</v>
      </c>
      <c r="C1290" s="13" t="s">
        <v>35</v>
      </c>
      <c r="D1290" s="17">
        <f t="shared" ref="D1290:J1290" si="318">SUM(D1286:D1289)</f>
        <v>85350</v>
      </c>
      <c r="E1290" s="17">
        <f t="shared" si="318"/>
        <v>0</v>
      </c>
      <c r="F1290" s="17">
        <f t="shared" si="318"/>
        <v>9781.4</v>
      </c>
      <c r="G1290" s="17">
        <f t="shared" si="318"/>
        <v>0</v>
      </c>
      <c r="H1290" s="17">
        <f t="shared" si="318"/>
        <v>89397.5</v>
      </c>
      <c r="I1290" s="17">
        <f t="shared" si="318"/>
        <v>0</v>
      </c>
      <c r="J1290" s="17">
        <f t="shared" si="318"/>
        <v>0</v>
      </c>
    </row>
    <row r="1291" spans="2:10" s="12" customFormat="1" x14ac:dyDescent="0.25">
      <c r="B1291" s="15" t="s">
        <v>28</v>
      </c>
      <c r="C1291" s="13" t="s">
        <v>35</v>
      </c>
      <c r="D1291" s="17">
        <f>D1290+D1284+D1277</f>
        <v>1158353.1000000001</v>
      </c>
      <c r="E1291" s="17">
        <f>E1290+E1284+E1277</f>
        <v>711629.1</v>
      </c>
      <c r="F1291" s="17">
        <f>F1290+F1284+F1277</f>
        <v>785286.99999999988</v>
      </c>
      <c r="G1291" s="17">
        <f>G1290+G1284+G1277</f>
        <v>37112.300000000003</v>
      </c>
      <c r="H1291" s="17">
        <f>H1290+H1284+H1277</f>
        <v>89397.5</v>
      </c>
      <c r="I1291" s="17">
        <f>I1277+I1284+I1290</f>
        <v>0</v>
      </c>
      <c r="J1291" s="17">
        <f>J1277+J1284+J1290</f>
        <v>199706.5</v>
      </c>
    </row>
    <row r="1292" spans="2:10" s="12" customFormat="1" x14ac:dyDescent="0.25">
      <c r="B1292" s="15"/>
      <c r="C1292" s="13"/>
      <c r="D1292" s="17"/>
      <c r="E1292" s="17"/>
      <c r="F1292" s="17"/>
      <c r="G1292" s="17"/>
      <c r="H1292" s="17"/>
      <c r="I1292" s="17"/>
      <c r="J1292" s="17"/>
    </row>
    <row r="1293" spans="2:10" x14ac:dyDescent="0.25">
      <c r="B1293" s="8" t="s">
        <v>114</v>
      </c>
      <c r="C1293" s="9"/>
      <c r="D1293" s="48"/>
      <c r="E1293" s="48"/>
      <c r="F1293" s="48"/>
      <c r="G1293" s="48"/>
      <c r="H1293" s="48"/>
      <c r="I1293" s="48"/>
      <c r="J1293" s="48"/>
    </row>
    <row r="1294" spans="2:10" x14ac:dyDescent="0.25">
      <c r="B1294" s="10" t="s">
        <v>5</v>
      </c>
      <c r="C1294" s="10" t="s">
        <v>6</v>
      </c>
      <c r="D1294" s="11"/>
      <c r="E1294" s="11"/>
      <c r="F1294" s="11"/>
      <c r="G1294" s="11"/>
      <c r="H1294" s="11"/>
      <c r="I1294" s="11"/>
      <c r="J1294" s="11"/>
    </row>
    <row r="1295" spans="2:10" s="12" customFormat="1" x14ac:dyDescent="0.25">
      <c r="B1295" s="15" t="s">
        <v>7</v>
      </c>
      <c r="C1295" s="15"/>
      <c r="D1295" s="13"/>
      <c r="E1295" s="13"/>
      <c r="F1295" s="13"/>
      <c r="G1295" s="13"/>
      <c r="H1295" s="13"/>
      <c r="I1295" s="13"/>
      <c r="J1295" s="13"/>
    </row>
    <row r="1296" spans="2:10" s="12" customFormat="1" x14ac:dyDescent="0.25">
      <c r="B1296" s="13" t="s">
        <v>8</v>
      </c>
      <c r="C1296" s="13" t="s">
        <v>35</v>
      </c>
      <c r="D1296" s="14"/>
      <c r="E1296" s="14"/>
      <c r="F1296" s="14">
        <v>-9490.4000000022352</v>
      </c>
      <c r="G1296" s="14"/>
      <c r="H1296" s="14"/>
      <c r="I1296" s="14">
        <v>0</v>
      </c>
      <c r="J1296" s="14">
        <v>0</v>
      </c>
    </row>
    <row r="1297" spans="2:10" s="12" customFormat="1" x14ac:dyDescent="0.25">
      <c r="B1297" s="13" t="s">
        <v>10</v>
      </c>
      <c r="C1297" s="13" t="s">
        <v>35</v>
      </c>
      <c r="D1297" s="14"/>
      <c r="E1297" s="14"/>
      <c r="F1297" s="14">
        <v>0</v>
      </c>
      <c r="G1297" s="14"/>
      <c r="H1297" s="14"/>
      <c r="I1297" s="14">
        <v>40000</v>
      </c>
      <c r="J1297" s="14">
        <v>0</v>
      </c>
    </row>
    <row r="1298" spans="2:10" s="12" customFormat="1" x14ac:dyDescent="0.25">
      <c r="B1298" s="13" t="s">
        <v>11</v>
      </c>
      <c r="C1298" s="13" t="s">
        <v>35</v>
      </c>
      <c r="D1298" s="14"/>
      <c r="E1298" s="14"/>
      <c r="F1298" s="14">
        <v>1.7047050059773028E-3</v>
      </c>
      <c r="G1298" s="14"/>
      <c r="H1298" s="14"/>
      <c r="I1298" s="14">
        <v>0</v>
      </c>
      <c r="J1298" s="14">
        <v>20000</v>
      </c>
    </row>
    <row r="1299" spans="2:10" s="12" customFormat="1" x14ac:dyDescent="0.25">
      <c r="B1299" s="13" t="s">
        <v>12</v>
      </c>
      <c r="C1299" s="13" t="s">
        <v>35</v>
      </c>
      <c r="D1299" s="14"/>
      <c r="E1299" s="14"/>
      <c r="F1299" s="14">
        <v>-5.7550003984943032E-3</v>
      </c>
      <c r="G1299" s="14"/>
      <c r="H1299" s="14"/>
      <c r="I1299" s="14">
        <v>0</v>
      </c>
      <c r="J1299" s="14">
        <v>0</v>
      </c>
    </row>
    <row r="1300" spans="2:10" s="12" customFormat="1" x14ac:dyDescent="0.25">
      <c r="B1300" s="13" t="s">
        <v>13</v>
      </c>
      <c r="C1300" s="13" t="s">
        <v>35</v>
      </c>
      <c r="D1300" s="14"/>
      <c r="E1300" s="14"/>
      <c r="F1300" s="14">
        <v>-1895.3000000002794</v>
      </c>
      <c r="G1300" s="14"/>
      <c r="H1300" s="14"/>
      <c r="I1300" s="14">
        <v>0</v>
      </c>
      <c r="J1300" s="14">
        <v>0</v>
      </c>
    </row>
    <row r="1301" spans="2:10" s="12" customFormat="1" x14ac:dyDescent="0.25">
      <c r="B1301" s="15" t="s">
        <v>14</v>
      </c>
      <c r="C1301" s="13" t="s">
        <v>35</v>
      </c>
      <c r="D1301" s="17">
        <f t="shared" ref="D1301:I1301" si="319">SUM(D1296:D1300)</f>
        <v>0</v>
      </c>
      <c r="E1301" s="17">
        <f t="shared" si="319"/>
        <v>0</v>
      </c>
      <c r="F1301" s="17">
        <f t="shared" si="319"/>
        <v>-11385.704050297907</v>
      </c>
      <c r="G1301" s="17">
        <f t="shared" si="319"/>
        <v>0</v>
      </c>
      <c r="H1301" s="17">
        <f t="shared" si="319"/>
        <v>0</v>
      </c>
      <c r="I1301" s="17">
        <f t="shared" si="319"/>
        <v>40000</v>
      </c>
      <c r="J1301" s="17">
        <f t="shared" ref="J1301" si="320">SUM(J1296:J1300)</f>
        <v>20000</v>
      </c>
    </row>
    <row r="1302" spans="2:10" s="12" customFormat="1" x14ac:dyDescent="0.25">
      <c r="B1302" s="15" t="s">
        <v>15</v>
      </c>
      <c r="C1302" s="13" t="s">
        <v>35</v>
      </c>
      <c r="D1302" s="27"/>
      <c r="E1302" s="27"/>
      <c r="F1302" s="27"/>
      <c r="G1302" s="27"/>
      <c r="H1302" s="27"/>
      <c r="I1302" s="27"/>
      <c r="J1302" s="27"/>
    </row>
    <row r="1303" spans="2:10" s="12" customFormat="1" x14ac:dyDescent="0.25">
      <c r="B1303" s="13" t="s">
        <v>16</v>
      </c>
      <c r="C1303" s="13" t="s">
        <v>35</v>
      </c>
      <c r="D1303" s="14"/>
      <c r="E1303" s="14"/>
      <c r="F1303" s="14">
        <v>0</v>
      </c>
      <c r="G1303" s="14"/>
      <c r="H1303" s="14"/>
      <c r="I1303" s="14">
        <v>0</v>
      </c>
      <c r="J1303" s="14">
        <v>0</v>
      </c>
    </row>
    <row r="1304" spans="2:10" s="12" customFormat="1" x14ac:dyDescent="0.25">
      <c r="B1304" s="13" t="s">
        <v>17</v>
      </c>
      <c r="C1304" s="13" t="s">
        <v>35</v>
      </c>
      <c r="D1304" s="14"/>
      <c r="E1304" s="14"/>
      <c r="F1304" s="14">
        <v>0</v>
      </c>
      <c r="G1304" s="14"/>
      <c r="H1304" s="14"/>
      <c r="I1304" s="14">
        <v>100000</v>
      </c>
      <c r="J1304" s="14">
        <v>0</v>
      </c>
    </row>
    <row r="1305" spans="2:10" s="12" customFormat="1" x14ac:dyDescent="0.25">
      <c r="B1305" s="13" t="s">
        <v>18</v>
      </c>
      <c r="C1305" s="13" t="s">
        <v>35</v>
      </c>
      <c r="D1305" s="14"/>
      <c r="E1305" s="14"/>
      <c r="F1305" s="14">
        <v>-148530.09999999963</v>
      </c>
      <c r="G1305" s="14"/>
      <c r="H1305" s="14"/>
      <c r="I1305" s="14">
        <v>0</v>
      </c>
      <c r="J1305" s="14">
        <v>0</v>
      </c>
    </row>
    <row r="1306" spans="2:10" s="12" customFormat="1" x14ac:dyDescent="0.25">
      <c r="B1306" s="13" t="s">
        <v>19</v>
      </c>
      <c r="C1306" s="13" t="s">
        <v>35</v>
      </c>
      <c r="D1306" s="14"/>
      <c r="E1306" s="14"/>
      <c r="F1306" s="14">
        <v>0</v>
      </c>
      <c r="G1306" s="14"/>
      <c r="H1306" s="14"/>
      <c r="I1306" s="14">
        <v>0</v>
      </c>
      <c r="J1306" s="14">
        <v>50000</v>
      </c>
    </row>
    <row r="1307" spans="2:10" s="12" customFormat="1" x14ac:dyDescent="0.25">
      <c r="B1307" s="13" t="s">
        <v>20</v>
      </c>
      <c r="C1307" s="13" t="s">
        <v>35</v>
      </c>
      <c r="D1307" s="14"/>
      <c r="E1307" s="14"/>
      <c r="F1307" s="14">
        <v>0</v>
      </c>
      <c r="G1307" s="14"/>
      <c r="H1307" s="14"/>
      <c r="I1307" s="14">
        <v>0</v>
      </c>
      <c r="J1307" s="14">
        <v>0</v>
      </c>
    </row>
    <row r="1308" spans="2:10" s="12" customFormat="1" x14ac:dyDescent="0.25">
      <c r="B1308" s="15" t="s">
        <v>21</v>
      </c>
      <c r="C1308" s="13" t="s">
        <v>35</v>
      </c>
      <c r="D1308" s="17">
        <f t="shared" ref="D1308:J1308" si="321">SUM(D1303:D1307)</f>
        <v>0</v>
      </c>
      <c r="E1308" s="17">
        <f t="shared" si="321"/>
        <v>0</v>
      </c>
      <c r="F1308" s="17">
        <f t="shared" si="321"/>
        <v>-148530.09999999963</v>
      </c>
      <c r="G1308" s="17">
        <f t="shared" si="321"/>
        <v>0</v>
      </c>
      <c r="H1308" s="17">
        <f t="shared" si="321"/>
        <v>0</v>
      </c>
      <c r="I1308" s="17">
        <f t="shared" si="321"/>
        <v>100000</v>
      </c>
      <c r="J1308" s="17">
        <f t="shared" si="321"/>
        <v>50000</v>
      </c>
    </row>
    <row r="1309" spans="2:10" s="12" customFormat="1" x14ac:dyDescent="0.25">
      <c r="B1309" s="15" t="s">
        <v>22</v>
      </c>
      <c r="C1309" s="13" t="s">
        <v>35</v>
      </c>
      <c r="D1309" s="27"/>
      <c r="E1309" s="27"/>
      <c r="F1309" s="27"/>
      <c r="G1309" s="27"/>
      <c r="H1309" s="27"/>
      <c r="I1309" s="27"/>
      <c r="J1309" s="27"/>
    </row>
    <row r="1310" spans="2:10" s="12" customFormat="1" x14ac:dyDescent="0.25">
      <c r="B1310" s="13" t="s">
        <v>23</v>
      </c>
      <c r="C1310" s="13" t="s">
        <v>35</v>
      </c>
      <c r="D1310" s="14"/>
      <c r="E1310" s="14"/>
      <c r="F1310" s="14">
        <v>-20127.59999999986</v>
      </c>
      <c r="G1310" s="14"/>
      <c r="H1310" s="14">
        <v>0</v>
      </c>
      <c r="I1310" s="14">
        <v>0</v>
      </c>
      <c r="J1310" s="14">
        <v>0</v>
      </c>
    </row>
    <row r="1311" spans="2:10" s="12" customFormat="1" x14ac:dyDescent="0.25">
      <c r="B1311" s="13" t="s">
        <v>24</v>
      </c>
      <c r="C1311" s="13" t="s">
        <v>35</v>
      </c>
      <c r="D1311" s="14"/>
      <c r="E1311" s="14"/>
      <c r="F1311" s="14">
        <v>-24404.559999999881</v>
      </c>
      <c r="G1311" s="14"/>
      <c r="H1311" s="14"/>
      <c r="I1311" s="14">
        <v>0</v>
      </c>
      <c r="J1311" s="14">
        <v>0</v>
      </c>
    </row>
    <row r="1312" spans="2:10" s="12" customFormat="1" x14ac:dyDescent="0.25">
      <c r="B1312" s="13" t="s">
        <v>25</v>
      </c>
      <c r="C1312" s="13" t="s">
        <v>35</v>
      </c>
      <c r="D1312" s="14"/>
      <c r="E1312" s="14"/>
      <c r="F1312" s="14"/>
      <c r="G1312" s="14"/>
      <c r="H1312" s="14"/>
      <c r="I1312" s="14">
        <v>0</v>
      </c>
      <c r="J1312" s="14">
        <v>68000</v>
      </c>
    </row>
    <row r="1313" spans="2:13" s="12" customFormat="1" x14ac:dyDescent="0.25">
      <c r="B1313" s="13" t="s">
        <v>26</v>
      </c>
      <c r="C1313" s="13" t="s">
        <v>35</v>
      </c>
      <c r="D1313" s="14"/>
      <c r="E1313" s="14"/>
      <c r="F1313" s="14"/>
      <c r="G1313" s="14"/>
      <c r="H1313" s="14"/>
      <c r="I1313" s="14">
        <v>0</v>
      </c>
      <c r="J1313" s="14">
        <v>85000</v>
      </c>
    </row>
    <row r="1314" spans="2:13" s="12" customFormat="1" x14ac:dyDescent="0.25">
      <c r="B1314" s="15" t="s">
        <v>27</v>
      </c>
      <c r="C1314" s="13" t="s">
        <v>35</v>
      </c>
      <c r="D1314" s="17">
        <f t="shared" ref="D1314:J1314" si="322">SUM(D1310:D1313)</f>
        <v>0</v>
      </c>
      <c r="E1314" s="17">
        <f t="shared" si="322"/>
        <v>0</v>
      </c>
      <c r="F1314" s="17">
        <f t="shared" si="322"/>
        <v>-44532.159999999742</v>
      </c>
      <c r="G1314" s="17">
        <f t="shared" si="322"/>
        <v>0</v>
      </c>
      <c r="H1314" s="17">
        <f t="shared" si="322"/>
        <v>0</v>
      </c>
      <c r="I1314" s="17">
        <f t="shared" si="322"/>
        <v>0</v>
      </c>
      <c r="J1314" s="17">
        <f t="shared" si="322"/>
        <v>153000</v>
      </c>
    </row>
    <row r="1315" spans="2:13" s="12" customFormat="1" x14ac:dyDescent="0.25">
      <c r="B1315" s="15" t="s">
        <v>28</v>
      </c>
      <c r="C1315" s="13" t="s">
        <v>35</v>
      </c>
      <c r="D1315" s="17">
        <f>D1314+D1308+D1301</f>
        <v>0</v>
      </c>
      <c r="E1315" s="17">
        <f>E1314+E1308+E1301</f>
        <v>0</v>
      </c>
      <c r="F1315" s="17">
        <f>F1314+F1308+F1301</f>
        <v>-204447.96405029728</v>
      </c>
      <c r="G1315" s="17">
        <f>G1314+G1308+G1301</f>
        <v>0</v>
      </c>
      <c r="H1315" s="17">
        <f>H1314+H1308+H1301</f>
        <v>0</v>
      </c>
      <c r="I1315" s="17">
        <f>I1301+I1308+I1314</f>
        <v>140000</v>
      </c>
      <c r="J1315" s="17">
        <f>J1301+J1308+J1314</f>
        <v>223000</v>
      </c>
    </row>
    <row r="1316" spans="2:13" s="12" customFormat="1" x14ac:dyDescent="0.25">
      <c r="B1316" s="15"/>
      <c r="C1316" s="13"/>
      <c r="D1316" s="17"/>
      <c r="E1316" s="17"/>
      <c r="F1316" s="17"/>
      <c r="G1316" s="17"/>
      <c r="H1316" s="17"/>
      <c r="I1316" s="17"/>
      <c r="J1316" s="17"/>
    </row>
    <row r="1317" spans="2:13" x14ac:dyDescent="0.25">
      <c r="B1317" s="8" t="s">
        <v>115</v>
      </c>
      <c r="C1317" s="9"/>
      <c r="D1317" s="48"/>
      <c r="E1317" s="48"/>
      <c r="F1317" s="48"/>
      <c r="G1317" s="48"/>
      <c r="H1317" s="48"/>
      <c r="I1317" s="48"/>
      <c r="J1317" s="48"/>
    </row>
    <row r="1318" spans="2:13" x14ac:dyDescent="0.25">
      <c r="B1318" s="10" t="s">
        <v>5</v>
      </c>
      <c r="C1318" s="10" t="s">
        <v>6</v>
      </c>
      <c r="D1318" s="11"/>
      <c r="E1318" s="11"/>
      <c r="F1318" s="11"/>
      <c r="G1318" s="11"/>
      <c r="H1318" s="11"/>
      <c r="I1318" s="11"/>
      <c r="J1318" s="11"/>
    </row>
    <row r="1319" spans="2:13" x14ac:dyDescent="0.25">
      <c r="B1319" s="10" t="s">
        <v>7</v>
      </c>
      <c r="C1319" s="10"/>
      <c r="D1319" s="11"/>
      <c r="E1319" s="11"/>
      <c r="F1319" s="11"/>
      <c r="G1319" s="11"/>
      <c r="H1319" s="11"/>
      <c r="I1319" s="11"/>
      <c r="J1319" s="11"/>
    </row>
    <row r="1320" spans="2:13" s="12" customFormat="1" x14ac:dyDescent="0.25">
      <c r="B1320" s="13" t="s">
        <v>8</v>
      </c>
      <c r="C1320" s="13" t="s">
        <v>35</v>
      </c>
      <c r="D1320" s="25">
        <f t="shared" ref="D1320:J1324" si="323">D1201+D1224-D1248-D1272+D1296</f>
        <v>216183.80000000066</v>
      </c>
      <c r="E1320" s="25">
        <f t="shared" si="323"/>
        <v>61815.900000000838</v>
      </c>
      <c r="F1320" s="25">
        <f t="shared" si="323"/>
        <v>159581.09999999963</v>
      </c>
      <c r="G1320" s="25">
        <f t="shared" si="323"/>
        <v>6389</v>
      </c>
      <c r="H1320" s="25">
        <f t="shared" si="323"/>
        <v>21322</v>
      </c>
      <c r="I1320" s="25">
        <f t="shared" si="323"/>
        <v>12406</v>
      </c>
      <c r="J1320" s="25">
        <f t="shared" si="323"/>
        <v>106476</v>
      </c>
      <c r="L1320" s="23"/>
      <c r="M1320" s="23"/>
    </row>
    <row r="1321" spans="2:13" s="12" customFormat="1" x14ac:dyDescent="0.25">
      <c r="B1321" s="13" t="s">
        <v>10</v>
      </c>
      <c r="C1321" s="13" t="s">
        <v>35</v>
      </c>
      <c r="D1321" s="25">
        <f t="shared" si="323"/>
        <v>36737.100000000093</v>
      </c>
      <c r="E1321" s="25">
        <f t="shared" si="323"/>
        <v>214059.39999999982</v>
      </c>
      <c r="F1321" s="25">
        <f t="shared" si="323"/>
        <v>200141.0999999998</v>
      </c>
      <c r="G1321" s="25">
        <f t="shared" si="323"/>
        <v>87064.300000000279</v>
      </c>
      <c r="H1321" s="25">
        <f t="shared" si="323"/>
        <v>61969.700000000186</v>
      </c>
      <c r="I1321" s="25">
        <f t="shared" si="323"/>
        <v>200819.60000000009</v>
      </c>
      <c r="J1321" s="25">
        <f t="shared" si="323"/>
        <v>352950.59999999916</v>
      </c>
      <c r="L1321" s="23"/>
      <c r="M1321" s="23"/>
    </row>
    <row r="1322" spans="2:13" s="12" customFormat="1" x14ac:dyDescent="0.25">
      <c r="B1322" s="13" t="s">
        <v>11</v>
      </c>
      <c r="C1322" s="13" t="s">
        <v>35</v>
      </c>
      <c r="D1322" s="25">
        <f t="shared" si="323"/>
        <v>54165.659997421404</v>
      </c>
      <c r="E1322" s="25">
        <f t="shared" si="323"/>
        <v>149849.75829529428</v>
      </c>
      <c r="F1322" s="25">
        <f t="shared" si="323"/>
        <v>29794.659999999654</v>
      </c>
      <c r="G1322" s="25">
        <f t="shared" si="323"/>
        <v>20589.089999999291</v>
      </c>
      <c r="H1322" s="25">
        <f t="shared" si="323"/>
        <v>16523.55999999959</v>
      </c>
      <c r="I1322" s="25">
        <f t="shared" si="323"/>
        <v>244880.68999999994</v>
      </c>
      <c r="J1322" s="25">
        <f t="shared" si="323"/>
        <v>254680.97999999858</v>
      </c>
      <c r="L1322" s="23"/>
      <c r="M1322" s="23"/>
    </row>
    <row r="1323" spans="2:13" s="12" customFormat="1" x14ac:dyDescent="0.25">
      <c r="B1323" s="13" t="s">
        <v>12</v>
      </c>
      <c r="C1323" s="13" t="s">
        <v>35</v>
      </c>
      <c r="D1323" s="25">
        <f t="shared" si="323"/>
        <v>134793.33429800021</v>
      </c>
      <c r="E1323" s="25">
        <f t="shared" si="323"/>
        <v>32634.735755000263</v>
      </c>
      <c r="F1323" s="25">
        <f t="shared" si="323"/>
        <v>59278.699999999895</v>
      </c>
      <c r="G1323" s="25">
        <f t="shared" si="323"/>
        <v>52916.82999999998</v>
      </c>
      <c r="H1323" s="25">
        <f t="shared" si="323"/>
        <v>39278.790000000037</v>
      </c>
      <c r="I1323" s="25">
        <f t="shared" si="323"/>
        <v>277653.34999999963</v>
      </c>
      <c r="J1323" s="25">
        <f t="shared" si="323"/>
        <v>208536.82999999914</v>
      </c>
      <c r="L1323" s="23"/>
      <c r="M1323" s="23"/>
    </row>
    <row r="1324" spans="2:13" s="12" customFormat="1" x14ac:dyDescent="0.25">
      <c r="B1324" s="13" t="s">
        <v>13</v>
      </c>
      <c r="C1324" s="13" t="s">
        <v>35</v>
      </c>
      <c r="D1324" s="25">
        <f t="shared" si="323"/>
        <v>4995.3000000000466</v>
      </c>
      <c r="E1324" s="25">
        <f t="shared" si="323"/>
        <v>147898.69999999995</v>
      </c>
      <c r="F1324" s="25">
        <f t="shared" si="323"/>
        <v>150586</v>
      </c>
      <c r="G1324" s="25">
        <f t="shared" si="323"/>
        <v>25613</v>
      </c>
      <c r="H1324" s="25">
        <f t="shared" si="323"/>
        <v>8780.2999999998137</v>
      </c>
      <c r="I1324" s="25">
        <f t="shared" si="323"/>
        <v>136686</v>
      </c>
      <c r="J1324" s="25">
        <f t="shared" si="323"/>
        <v>130008.55000000028</v>
      </c>
      <c r="L1324" s="23"/>
      <c r="M1324" s="23"/>
    </row>
    <row r="1325" spans="2:13" s="12" customFormat="1" x14ac:dyDescent="0.25">
      <c r="B1325" s="15" t="s">
        <v>14</v>
      </c>
      <c r="C1325" s="13" t="s">
        <v>35</v>
      </c>
      <c r="D1325" s="16">
        <f t="shared" ref="D1325:I1325" si="324">SUM(D1320:D1324)</f>
        <v>446875.19429542241</v>
      </c>
      <c r="E1325" s="16">
        <f t="shared" si="324"/>
        <v>606258.49405029509</v>
      </c>
      <c r="F1325" s="16">
        <f t="shared" si="324"/>
        <v>599381.55999999889</v>
      </c>
      <c r="G1325" s="16">
        <f t="shared" si="324"/>
        <v>192572.21999999956</v>
      </c>
      <c r="H1325" s="16">
        <f t="shared" si="324"/>
        <v>147874.34999999963</v>
      </c>
      <c r="I1325" s="16">
        <f t="shared" si="324"/>
        <v>872445.63999999966</v>
      </c>
      <c r="J1325" s="16">
        <f t="shared" ref="J1325" si="325">SUM(J1320:J1324)</f>
        <v>1052652.9599999972</v>
      </c>
      <c r="L1325" s="16"/>
    </row>
    <row r="1326" spans="2:13" s="12" customFormat="1" x14ac:dyDescent="0.25">
      <c r="B1326" s="15" t="s">
        <v>15</v>
      </c>
      <c r="C1326" s="13" t="s">
        <v>35</v>
      </c>
      <c r="D1326" s="25"/>
      <c r="E1326" s="25"/>
      <c r="F1326" s="25"/>
      <c r="G1326" s="25"/>
      <c r="H1326" s="25"/>
      <c r="I1326" s="25"/>
      <c r="J1326" s="25"/>
    </row>
    <row r="1327" spans="2:13" s="12" customFormat="1" x14ac:dyDescent="0.25">
      <c r="B1327" s="13" t="s">
        <v>16</v>
      </c>
      <c r="C1327" s="13" t="s">
        <v>35</v>
      </c>
      <c r="D1327" s="25">
        <f t="shared" ref="D1327:J1331" si="326">D1208+D1231-D1255-D1279+D1303</f>
        <v>146437.79999999952</v>
      </c>
      <c r="E1327" s="25">
        <f t="shared" si="326"/>
        <v>211484.62000000011</v>
      </c>
      <c r="F1327" s="25">
        <f t="shared" si="326"/>
        <v>86959.200000000186</v>
      </c>
      <c r="G1327" s="25">
        <f t="shared" si="326"/>
        <v>108300</v>
      </c>
      <c r="H1327" s="25">
        <f t="shared" si="326"/>
        <v>40000</v>
      </c>
      <c r="I1327" s="25">
        <f t="shared" si="326"/>
        <v>83175</v>
      </c>
      <c r="J1327" s="25">
        <f t="shared" si="326"/>
        <v>203754.79999999981</v>
      </c>
      <c r="L1327" s="23"/>
      <c r="M1327" s="23"/>
    </row>
    <row r="1328" spans="2:13" s="12" customFormat="1" x14ac:dyDescent="0.25">
      <c r="B1328" s="13" t="s">
        <v>17</v>
      </c>
      <c r="C1328" s="13" t="s">
        <v>35</v>
      </c>
      <c r="D1328" s="25">
        <f t="shared" si="326"/>
        <v>69663.829999999609</v>
      </c>
      <c r="E1328" s="25">
        <f t="shared" si="326"/>
        <v>222019.39999999944</v>
      </c>
      <c r="F1328" s="25">
        <f t="shared" si="326"/>
        <v>264393.59999999963</v>
      </c>
      <c r="G1328" s="25">
        <f t="shared" si="326"/>
        <v>175697.64999999944</v>
      </c>
      <c r="H1328" s="25">
        <f t="shared" si="326"/>
        <v>260820.07999999914</v>
      </c>
      <c r="I1328" s="25">
        <f t="shared" si="326"/>
        <v>89392.859999999404</v>
      </c>
      <c r="J1328" s="25">
        <f t="shared" si="326"/>
        <v>226831.99599999934</v>
      </c>
      <c r="L1328" s="23"/>
      <c r="M1328" s="23"/>
    </row>
    <row r="1329" spans="2:13" s="12" customFormat="1" x14ac:dyDescent="0.25">
      <c r="B1329" s="13" t="s">
        <v>18</v>
      </c>
      <c r="C1329" s="13" t="s">
        <v>35</v>
      </c>
      <c r="D1329" s="25">
        <f t="shared" si="326"/>
        <v>313611.39999999991</v>
      </c>
      <c r="E1329" s="25">
        <f t="shared" si="326"/>
        <v>208182.69999999972</v>
      </c>
      <c r="F1329" s="25">
        <f t="shared" si="326"/>
        <v>-60396.899999999907</v>
      </c>
      <c r="G1329" s="25">
        <f t="shared" si="326"/>
        <v>39304</v>
      </c>
      <c r="H1329" s="25">
        <f t="shared" si="326"/>
        <v>68861</v>
      </c>
      <c r="I1329" s="25">
        <f t="shared" si="326"/>
        <v>102104</v>
      </c>
      <c r="J1329" s="25">
        <f t="shared" si="326"/>
        <v>132939.80000000028</v>
      </c>
      <c r="L1329" s="23"/>
      <c r="M1329" s="23"/>
    </row>
    <row r="1330" spans="2:13" s="12" customFormat="1" x14ac:dyDescent="0.25">
      <c r="B1330" s="13" t="s">
        <v>19</v>
      </c>
      <c r="C1330" s="13" t="s">
        <v>35</v>
      </c>
      <c r="D1330" s="25">
        <f t="shared" si="326"/>
        <v>37371.500000000138</v>
      </c>
      <c r="E1330" s="25">
        <f t="shared" si="326"/>
        <v>202988.50000000006</v>
      </c>
      <c r="F1330" s="25">
        <f t="shared" si="326"/>
        <v>54970.259999999966</v>
      </c>
      <c r="G1330" s="25">
        <f t="shared" si="326"/>
        <v>101705.6799999997</v>
      </c>
      <c r="H1330" s="25">
        <f t="shared" si="326"/>
        <v>278507.9299999997</v>
      </c>
      <c r="I1330" s="25">
        <f t="shared" si="326"/>
        <v>286508.55999999959</v>
      </c>
      <c r="J1330" s="25">
        <f t="shared" si="326"/>
        <v>362019.2099999995</v>
      </c>
      <c r="L1330" s="23"/>
      <c r="M1330" s="23"/>
    </row>
    <row r="1331" spans="2:13" s="12" customFormat="1" x14ac:dyDescent="0.25">
      <c r="B1331" s="13" t="s">
        <v>20</v>
      </c>
      <c r="C1331" s="13" t="s">
        <v>35</v>
      </c>
      <c r="D1331" s="25">
        <f t="shared" si="326"/>
        <v>19787.610018874286</v>
      </c>
      <c r="E1331" s="25">
        <f t="shared" si="326"/>
        <v>47580.790018874221</v>
      </c>
      <c r="F1331" s="25">
        <f t="shared" si="326"/>
        <v>20383.370018874761</v>
      </c>
      <c r="G1331" s="25">
        <f t="shared" si="326"/>
        <v>40083.360018874519</v>
      </c>
      <c r="H1331" s="25">
        <f t="shared" si="326"/>
        <v>193932.23001887463</v>
      </c>
      <c r="I1331" s="25">
        <f t="shared" si="326"/>
        <v>158000.01001887466</v>
      </c>
      <c r="J1331" s="25">
        <f t="shared" si="326"/>
        <v>295785.74001887487</v>
      </c>
      <c r="L1331" s="23"/>
      <c r="M1331" s="23"/>
    </row>
    <row r="1332" spans="2:13" s="12" customFormat="1" x14ac:dyDescent="0.25">
      <c r="B1332" s="15" t="s">
        <v>21</v>
      </c>
      <c r="C1332" s="13" t="s">
        <v>35</v>
      </c>
      <c r="D1332" s="16">
        <f t="shared" ref="D1332:I1332" si="327">SUM(D1327:D1331)</f>
        <v>586872.1400188735</v>
      </c>
      <c r="E1332" s="16">
        <f t="shared" si="327"/>
        <v>892256.01001887349</v>
      </c>
      <c r="F1332" s="16">
        <f t="shared" si="327"/>
        <v>366309.53001887462</v>
      </c>
      <c r="G1332" s="16">
        <f t="shared" si="327"/>
        <v>465090.69001887366</v>
      </c>
      <c r="H1332" s="16">
        <f t="shared" si="327"/>
        <v>842121.24001887348</v>
      </c>
      <c r="I1332" s="16">
        <f t="shared" si="327"/>
        <v>719180.43001887365</v>
      </c>
      <c r="J1332" s="16">
        <f t="shared" ref="J1332" si="328">SUM(J1327:J1331)</f>
        <v>1221331.5460188738</v>
      </c>
      <c r="L1332" s="16"/>
    </row>
    <row r="1333" spans="2:13" s="12" customFormat="1" x14ac:dyDescent="0.25">
      <c r="B1333" s="15" t="s">
        <v>22</v>
      </c>
      <c r="C1333" s="13" t="s">
        <v>35</v>
      </c>
      <c r="D1333" s="25"/>
      <c r="E1333" s="25"/>
      <c r="F1333" s="25"/>
      <c r="G1333" s="25"/>
      <c r="H1333" s="25"/>
      <c r="I1333" s="25"/>
      <c r="J1333" s="25"/>
    </row>
    <row r="1334" spans="2:13" s="12" customFormat="1" x14ac:dyDescent="0.25">
      <c r="B1334" s="13" t="s">
        <v>23</v>
      </c>
      <c r="C1334" s="13" t="s">
        <v>35</v>
      </c>
      <c r="D1334" s="25">
        <f t="shared" ref="D1334:J1337" si="329">D1215+D1238-D1262-D1286+D1310</f>
        <v>30587.399999999965</v>
      </c>
      <c r="E1334" s="25">
        <f t="shared" si="329"/>
        <v>1493.8999999999651</v>
      </c>
      <c r="F1334" s="25">
        <f t="shared" si="329"/>
        <v>-20127.599999999977</v>
      </c>
      <c r="G1334" s="25">
        <f t="shared" si="329"/>
        <v>0</v>
      </c>
      <c r="H1334" s="25">
        <f t="shared" si="329"/>
        <v>0</v>
      </c>
      <c r="I1334" s="25">
        <f t="shared" si="329"/>
        <v>0</v>
      </c>
      <c r="J1334" s="25">
        <f t="shared" si="329"/>
        <v>0</v>
      </c>
      <c r="L1334" s="23"/>
      <c r="M1334" s="23"/>
    </row>
    <row r="1335" spans="2:13" s="12" customFormat="1" x14ac:dyDescent="0.25">
      <c r="B1335" s="13" t="s">
        <v>24</v>
      </c>
      <c r="C1335" s="13" t="s">
        <v>35</v>
      </c>
      <c r="D1335" s="25">
        <f t="shared" si="329"/>
        <v>78745.5</v>
      </c>
      <c r="E1335" s="25">
        <f t="shared" si="329"/>
        <v>185758.91000000003</v>
      </c>
      <c r="F1335" s="25">
        <f t="shared" si="329"/>
        <v>256936.2800000002</v>
      </c>
      <c r="G1335" s="25">
        <f t="shared" si="329"/>
        <v>412149.28000000026</v>
      </c>
      <c r="H1335" s="25">
        <f t="shared" si="329"/>
        <v>627635.12000000034</v>
      </c>
      <c r="I1335" s="25">
        <f t="shared" si="329"/>
        <v>344087.8200000003</v>
      </c>
      <c r="J1335" s="25">
        <f t="shared" si="329"/>
        <v>272012.38000000035</v>
      </c>
      <c r="L1335" s="23"/>
      <c r="M1335" s="23"/>
    </row>
    <row r="1336" spans="2:13" s="12" customFormat="1" x14ac:dyDescent="0.25">
      <c r="B1336" s="13" t="s">
        <v>25</v>
      </c>
      <c r="C1336" s="13" t="s">
        <v>35</v>
      </c>
      <c r="D1336" s="25">
        <f t="shared" si="329"/>
        <v>38878.6</v>
      </c>
      <c r="E1336" s="25">
        <f t="shared" si="329"/>
        <v>51209</v>
      </c>
      <c r="F1336" s="25">
        <f t="shared" si="329"/>
        <v>21715.299999999952</v>
      </c>
      <c r="G1336" s="25">
        <f t="shared" si="329"/>
        <v>45614.399999999907</v>
      </c>
      <c r="H1336" s="25">
        <f t="shared" si="329"/>
        <v>67502.699999999721</v>
      </c>
      <c r="I1336" s="25">
        <f t="shared" si="329"/>
        <v>30521.899999999674</v>
      </c>
      <c r="J1336" s="25">
        <f t="shared" si="329"/>
        <v>13141.639999999898</v>
      </c>
      <c r="L1336" s="23"/>
      <c r="M1336" s="23"/>
    </row>
    <row r="1337" spans="2:13" s="12" customFormat="1" x14ac:dyDescent="0.25">
      <c r="B1337" s="13" t="s">
        <v>26</v>
      </c>
      <c r="C1337" s="13" t="s">
        <v>35</v>
      </c>
      <c r="D1337" s="25">
        <f t="shared" si="329"/>
        <v>60431.05999999991</v>
      </c>
      <c r="E1337" s="25">
        <f t="shared" si="329"/>
        <v>159064.38000000035</v>
      </c>
      <c r="F1337" s="25">
        <f t="shared" si="329"/>
        <v>186518.01000000024</v>
      </c>
      <c r="G1337" s="25">
        <f t="shared" si="329"/>
        <v>32875.020000000019</v>
      </c>
      <c r="H1337" s="25">
        <f t="shared" si="329"/>
        <v>185985.87999999989</v>
      </c>
      <c r="I1337" s="25">
        <f t="shared" si="329"/>
        <v>314609.43000000017</v>
      </c>
      <c r="J1337" s="25">
        <f t="shared" si="329"/>
        <v>251890.07899999991</v>
      </c>
      <c r="L1337" s="23"/>
      <c r="M1337" s="23"/>
    </row>
    <row r="1338" spans="2:13" s="12" customFormat="1" x14ac:dyDescent="0.25">
      <c r="B1338" s="15" t="s">
        <v>27</v>
      </c>
      <c r="C1338" s="13" t="s">
        <v>35</v>
      </c>
      <c r="D1338" s="16">
        <f t="shared" ref="D1338:I1338" si="330">SUM(D1334:D1337)</f>
        <v>208642.55999999988</v>
      </c>
      <c r="E1338" s="16">
        <f t="shared" si="330"/>
        <v>397526.19000000035</v>
      </c>
      <c r="F1338" s="16">
        <f t="shared" si="330"/>
        <v>445041.99000000046</v>
      </c>
      <c r="G1338" s="16">
        <f t="shared" si="330"/>
        <v>490638.70000000019</v>
      </c>
      <c r="H1338" s="16">
        <f t="shared" si="330"/>
        <v>881123.7</v>
      </c>
      <c r="I1338" s="16">
        <f t="shared" si="330"/>
        <v>689219.15000000014</v>
      </c>
      <c r="J1338" s="16">
        <f t="shared" ref="J1338" si="331">SUM(J1334:J1337)</f>
        <v>537044.09900000016</v>
      </c>
      <c r="L1338" s="16"/>
    </row>
    <row r="1339" spans="2:13" s="12" customFormat="1" x14ac:dyDescent="0.25">
      <c r="B1339" s="15" t="s">
        <v>28</v>
      </c>
      <c r="C1339" s="13" t="s">
        <v>35</v>
      </c>
      <c r="D1339" s="16">
        <f t="shared" ref="D1339:J1339" si="332">D1325+D1332+D1338</f>
        <v>1242389.8943142958</v>
      </c>
      <c r="E1339" s="16">
        <f t="shared" si="332"/>
        <v>1896040.694069169</v>
      </c>
      <c r="F1339" s="16">
        <f t="shared" si="332"/>
        <v>1410733.080018874</v>
      </c>
      <c r="G1339" s="16">
        <f t="shared" si="332"/>
        <v>1148301.6100188734</v>
      </c>
      <c r="H1339" s="16">
        <f t="shared" si="332"/>
        <v>1871119.2900188731</v>
      </c>
      <c r="I1339" s="16">
        <f t="shared" si="332"/>
        <v>2280845.2200188735</v>
      </c>
      <c r="J1339" s="16">
        <f t="shared" si="332"/>
        <v>2811028.6050188709</v>
      </c>
      <c r="L1339" s="16"/>
    </row>
    <row r="1340" spans="2:13" s="12" customFormat="1" x14ac:dyDescent="0.25">
      <c r="B1340" s="15"/>
      <c r="C1340" s="13"/>
      <c r="D1340" s="17"/>
      <c r="E1340" s="17"/>
      <c r="F1340" s="17"/>
      <c r="G1340" s="17"/>
      <c r="H1340" s="17"/>
      <c r="I1340" s="17"/>
      <c r="J1340" s="17"/>
      <c r="L1340" s="23"/>
    </row>
    <row r="1341" spans="2:13" s="12" customFormat="1" x14ac:dyDescent="0.25">
      <c r="B1341" s="15" t="s">
        <v>116</v>
      </c>
      <c r="C1341" s="13"/>
      <c r="D1341" s="17"/>
      <c r="E1341" s="17"/>
      <c r="F1341" s="17"/>
      <c r="G1341" s="17"/>
      <c r="H1341" s="17"/>
      <c r="I1341" s="17"/>
      <c r="J1341" s="17"/>
    </row>
    <row r="1342" spans="2:13" s="12" customFormat="1" x14ac:dyDescent="0.25">
      <c r="B1342" s="15" t="s">
        <v>117</v>
      </c>
      <c r="C1342" s="13"/>
      <c r="D1342" s="17"/>
      <c r="E1342" s="17"/>
      <c r="F1342" s="17"/>
      <c r="G1342" s="17"/>
      <c r="H1342" s="17"/>
      <c r="I1342" s="17"/>
      <c r="J1342" s="17"/>
    </row>
    <row r="1343" spans="2:13" x14ac:dyDescent="0.25">
      <c r="B1343" s="10" t="s">
        <v>5</v>
      </c>
      <c r="C1343" s="10" t="s">
        <v>6</v>
      </c>
      <c r="D1343" s="11"/>
      <c r="E1343" s="11"/>
      <c r="F1343" s="11"/>
      <c r="G1343" s="11"/>
      <c r="H1343" s="11"/>
      <c r="I1343" s="11"/>
      <c r="J1343" s="11"/>
    </row>
    <row r="1344" spans="2:13" x14ac:dyDescent="0.25">
      <c r="B1344" s="10" t="s">
        <v>7</v>
      </c>
      <c r="C1344" s="10"/>
      <c r="D1344" s="11"/>
      <c r="E1344" s="11"/>
      <c r="F1344" s="11"/>
      <c r="G1344" s="11"/>
      <c r="H1344" s="11"/>
      <c r="I1344" s="11"/>
      <c r="J1344" s="11"/>
    </row>
    <row r="1345" spans="2:10" s="12" customFormat="1" x14ac:dyDescent="0.25">
      <c r="B1345" s="13" t="s">
        <v>8</v>
      </c>
      <c r="C1345" s="13" t="s">
        <v>35</v>
      </c>
      <c r="D1345" s="14"/>
      <c r="E1345" s="14"/>
      <c r="F1345" s="14"/>
      <c r="G1345" s="14"/>
      <c r="H1345" s="14">
        <v>9490.4</v>
      </c>
      <c r="I1345" s="14">
        <f>H1441</f>
        <v>57992.030000000261</v>
      </c>
      <c r="J1345" s="14">
        <f>I1441</f>
        <v>62854.129999999888</v>
      </c>
    </row>
    <row r="1346" spans="2:10" s="12" customFormat="1" x14ac:dyDescent="0.25">
      <c r="B1346" s="13" t="s">
        <v>10</v>
      </c>
      <c r="C1346" s="13" t="s">
        <v>35</v>
      </c>
      <c r="D1346" s="14"/>
      <c r="E1346" s="14"/>
      <c r="F1346" s="14"/>
      <c r="G1346" s="14"/>
      <c r="H1346" s="14">
        <v>0</v>
      </c>
      <c r="I1346" s="14">
        <f t="shared" ref="I1346:J1349" si="333">H1442</f>
        <v>0</v>
      </c>
      <c r="J1346" s="14">
        <f t="shared" si="333"/>
        <v>0</v>
      </c>
    </row>
    <row r="1347" spans="2:10" s="12" customFormat="1" x14ac:dyDescent="0.25">
      <c r="B1347" s="13" t="s">
        <v>11</v>
      </c>
      <c r="C1347" s="13" t="s">
        <v>35</v>
      </c>
      <c r="D1347" s="14"/>
      <c r="E1347" s="14"/>
      <c r="F1347" s="14"/>
      <c r="G1347" s="14"/>
      <c r="H1347" s="14">
        <v>0</v>
      </c>
      <c r="I1347" s="14">
        <f t="shared" si="333"/>
        <v>0</v>
      </c>
      <c r="J1347" s="14">
        <f t="shared" si="333"/>
        <v>0</v>
      </c>
    </row>
    <row r="1348" spans="2:10" s="12" customFormat="1" x14ac:dyDescent="0.25">
      <c r="B1348" s="13" t="s">
        <v>12</v>
      </c>
      <c r="C1348" s="13" t="s">
        <v>35</v>
      </c>
      <c r="D1348" s="14"/>
      <c r="E1348" s="14"/>
      <c r="F1348" s="14"/>
      <c r="G1348" s="14"/>
      <c r="H1348" s="14">
        <v>0</v>
      </c>
      <c r="I1348" s="14">
        <f t="shared" si="333"/>
        <v>0</v>
      </c>
      <c r="J1348" s="14">
        <f t="shared" si="333"/>
        <v>0</v>
      </c>
    </row>
    <row r="1349" spans="2:10" s="12" customFormat="1" x14ac:dyDescent="0.25">
      <c r="B1349" s="13" t="s">
        <v>13</v>
      </c>
      <c r="C1349" s="13" t="s">
        <v>35</v>
      </c>
      <c r="D1349" s="14"/>
      <c r="E1349" s="14"/>
      <c r="F1349" s="14"/>
      <c r="G1349" s="14"/>
      <c r="H1349" s="14">
        <v>1895.3</v>
      </c>
      <c r="I1349" s="14">
        <f t="shared" si="333"/>
        <v>0</v>
      </c>
      <c r="J1349" s="14">
        <f t="shared" si="333"/>
        <v>0</v>
      </c>
    </row>
    <row r="1350" spans="2:10" s="12" customFormat="1" x14ac:dyDescent="0.25">
      <c r="B1350" s="15" t="s">
        <v>14</v>
      </c>
      <c r="C1350" s="13" t="s">
        <v>35</v>
      </c>
      <c r="D1350" s="17">
        <f t="shared" ref="D1350:J1350" si="334">SUM(D1345:D1349)</f>
        <v>0</v>
      </c>
      <c r="E1350" s="17">
        <f t="shared" si="334"/>
        <v>0</v>
      </c>
      <c r="F1350" s="17">
        <f t="shared" si="334"/>
        <v>0</v>
      </c>
      <c r="G1350" s="17">
        <f t="shared" si="334"/>
        <v>0</v>
      </c>
      <c r="H1350" s="17">
        <f t="shared" si="334"/>
        <v>11385.699999999999</v>
      </c>
      <c r="I1350" s="17">
        <f t="shared" si="334"/>
        <v>57992.030000000261</v>
      </c>
      <c r="J1350" s="17">
        <f t="shared" si="334"/>
        <v>62854.129999999888</v>
      </c>
    </row>
    <row r="1351" spans="2:10" s="12" customFormat="1" x14ac:dyDescent="0.25">
      <c r="B1351" s="15" t="s">
        <v>15</v>
      </c>
      <c r="C1351" s="13" t="s">
        <v>35</v>
      </c>
      <c r="D1351" s="27"/>
      <c r="E1351" s="27"/>
      <c r="F1351" s="27"/>
      <c r="G1351" s="27"/>
      <c r="H1351" s="27"/>
      <c r="I1351" s="27"/>
      <c r="J1351" s="27"/>
    </row>
    <row r="1352" spans="2:10" s="12" customFormat="1" x14ac:dyDescent="0.25">
      <c r="B1352" s="13" t="s">
        <v>16</v>
      </c>
      <c r="C1352" s="13" t="s">
        <v>35</v>
      </c>
      <c r="D1352" s="14"/>
      <c r="E1352" s="14"/>
      <c r="F1352" s="14"/>
      <c r="G1352" s="14"/>
      <c r="H1352" s="14">
        <v>0</v>
      </c>
      <c r="I1352" s="14">
        <f t="shared" ref="I1352:J1356" si="335">H1448</f>
        <v>24260.5</v>
      </c>
      <c r="J1352" s="14">
        <f t="shared" si="335"/>
        <v>9130</v>
      </c>
    </row>
    <row r="1353" spans="2:10" s="12" customFormat="1" x14ac:dyDescent="0.25">
      <c r="B1353" s="13" t="s">
        <v>17</v>
      </c>
      <c r="C1353" s="13" t="s">
        <v>35</v>
      </c>
      <c r="D1353" s="14"/>
      <c r="E1353" s="14"/>
      <c r="F1353" s="14"/>
      <c r="G1353" s="14"/>
      <c r="H1353" s="14">
        <v>0</v>
      </c>
      <c r="I1353" s="14">
        <f t="shared" si="335"/>
        <v>0</v>
      </c>
      <c r="J1353" s="14">
        <f t="shared" si="335"/>
        <v>0</v>
      </c>
    </row>
    <row r="1354" spans="2:10" s="12" customFormat="1" x14ac:dyDescent="0.25">
      <c r="B1354" s="13" t="s">
        <v>18</v>
      </c>
      <c r="C1354" s="13" t="s">
        <v>35</v>
      </c>
      <c r="D1354" s="14"/>
      <c r="E1354" s="14"/>
      <c r="F1354" s="14"/>
      <c r="G1354" s="14"/>
      <c r="H1354" s="14">
        <v>148530.1</v>
      </c>
      <c r="I1354" s="14">
        <f t="shared" si="335"/>
        <v>70000.199999999721</v>
      </c>
      <c r="J1354" s="14">
        <f t="shared" si="335"/>
        <v>307761.69999999925</v>
      </c>
    </row>
    <row r="1355" spans="2:10" s="12" customFormat="1" x14ac:dyDescent="0.25">
      <c r="B1355" s="13" t="s">
        <v>19</v>
      </c>
      <c r="C1355" s="13" t="s">
        <v>35</v>
      </c>
      <c r="D1355" s="14"/>
      <c r="E1355" s="14"/>
      <c r="F1355" s="14"/>
      <c r="G1355" s="14"/>
      <c r="H1355" s="14">
        <v>0</v>
      </c>
      <c r="I1355" s="14">
        <f t="shared" si="335"/>
        <v>0</v>
      </c>
      <c r="J1355" s="14">
        <f t="shared" si="335"/>
        <v>0</v>
      </c>
    </row>
    <row r="1356" spans="2:10" s="12" customFormat="1" x14ac:dyDescent="0.25">
      <c r="B1356" s="13" t="s">
        <v>20</v>
      </c>
      <c r="C1356" s="13" t="s">
        <v>35</v>
      </c>
      <c r="D1356" s="14"/>
      <c r="E1356" s="14"/>
      <c r="F1356" s="14"/>
      <c r="G1356" s="14"/>
      <c r="H1356" s="14">
        <v>0</v>
      </c>
      <c r="I1356" s="14">
        <f t="shared" si="335"/>
        <v>0</v>
      </c>
      <c r="J1356" s="14">
        <f t="shared" si="335"/>
        <v>0</v>
      </c>
    </row>
    <row r="1357" spans="2:10" s="12" customFormat="1" x14ac:dyDescent="0.25">
      <c r="B1357" s="15" t="s">
        <v>21</v>
      </c>
      <c r="C1357" s="13" t="s">
        <v>35</v>
      </c>
      <c r="D1357" s="17">
        <f t="shared" ref="D1357:J1357" si="336">SUM(D1352:D1356)</f>
        <v>0</v>
      </c>
      <c r="E1357" s="17">
        <f t="shared" si="336"/>
        <v>0</v>
      </c>
      <c r="F1357" s="17">
        <f t="shared" si="336"/>
        <v>0</v>
      </c>
      <c r="G1357" s="17">
        <f t="shared" si="336"/>
        <v>0</v>
      </c>
      <c r="H1357" s="17">
        <f t="shared" si="336"/>
        <v>148530.1</v>
      </c>
      <c r="I1357" s="17">
        <f t="shared" si="336"/>
        <v>94260.699999999721</v>
      </c>
      <c r="J1357" s="17">
        <f t="shared" si="336"/>
        <v>316891.69999999925</v>
      </c>
    </row>
    <row r="1358" spans="2:10" s="12" customFormat="1" x14ac:dyDescent="0.25">
      <c r="B1358" s="15" t="s">
        <v>22</v>
      </c>
      <c r="C1358" s="13" t="s">
        <v>35</v>
      </c>
      <c r="D1358" s="27"/>
      <c r="E1358" s="27"/>
      <c r="F1358" s="27"/>
      <c r="G1358" s="27"/>
      <c r="H1358" s="27"/>
      <c r="I1358" s="27"/>
      <c r="J1358" s="27"/>
    </row>
    <row r="1359" spans="2:10" s="12" customFormat="1" x14ac:dyDescent="0.25">
      <c r="B1359" s="13" t="s">
        <v>23</v>
      </c>
      <c r="C1359" s="13" t="s">
        <v>35</v>
      </c>
      <c r="D1359" s="14"/>
      <c r="E1359" s="14"/>
      <c r="F1359" s="14"/>
      <c r="G1359" s="14"/>
      <c r="H1359" s="14">
        <v>20127.599999999999</v>
      </c>
      <c r="I1359" s="14">
        <f t="shared" ref="I1359:J1362" si="337">H1455</f>
        <v>35258.099999999977</v>
      </c>
      <c r="J1359" s="14">
        <f t="shared" si="337"/>
        <v>31669.099999999977</v>
      </c>
    </row>
    <row r="1360" spans="2:10" s="12" customFormat="1" x14ac:dyDescent="0.25">
      <c r="B1360" s="13" t="s">
        <v>24</v>
      </c>
      <c r="C1360" s="13" t="s">
        <v>35</v>
      </c>
      <c r="D1360" s="14"/>
      <c r="E1360" s="14"/>
      <c r="F1360" s="14"/>
      <c r="G1360" s="14"/>
      <c r="H1360" s="14">
        <v>24404.560000000001</v>
      </c>
      <c r="I1360" s="14">
        <f t="shared" si="337"/>
        <v>24404.560000000056</v>
      </c>
      <c r="J1360" s="14">
        <f t="shared" si="337"/>
        <v>41694.560000000056</v>
      </c>
    </row>
    <row r="1361" spans="2:10" s="12" customFormat="1" x14ac:dyDescent="0.25">
      <c r="B1361" s="13" t="s">
        <v>25</v>
      </c>
      <c r="C1361" s="13" t="s">
        <v>35</v>
      </c>
      <c r="D1361" s="14"/>
      <c r="E1361" s="14"/>
      <c r="F1361" s="14"/>
      <c r="G1361" s="14"/>
      <c r="H1361" s="14">
        <v>0</v>
      </c>
      <c r="I1361" s="14">
        <f t="shared" si="337"/>
        <v>0</v>
      </c>
      <c r="J1361" s="14">
        <f t="shared" si="337"/>
        <v>0</v>
      </c>
    </row>
    <row r="1362" spans="2:10" s="12" customFormat="1" x14ac:dyDescent="0.25">
      <c r="B1362" s="13" t="s">
        <v>26</v>
      </c>
      <c r="C1362" s="13" t="s">
        <v>35</v>
      </c>
      <c r="D1362" s="14"/>
      <c r="E1362" s="14"/>
      <c r="F1362" s="14"/>
      <c r="G1362" s="14"/>
      <c r="H1362" s="14">
        <v>0</v>
      </c>
      <c r="I1362" s="14">
        <f t="shared" si="337"/>
        <v>0</v>
      </c>
      <c r="J1362" s="14">
        <f t="shared" si="337"/>
        <v>0</v>
      </c>
    </row>
    <row r="1363" spans="2:10" s="12" customFormat="1" x14ac:dyDescent="0.25">
      <c r="B1363" s="15" t="s">
        <v>27</v>
      </c>
      <c r="C1363" s="13" t="s">
        <v>35</v>
      </c>
      <c r="D1363" s="17">
        <f t="shared" ref="D1363:J1363" si="338">SUM(D1359:D1362)</f>
        <v>0</v>
      </c>
      <c r="E1363" s="17">
        <f t="shared" si="338"/>
        <v>0</v>
      </c>
      <c r="F1363" s="17">
        <f t="shared" si="338"/>
        <v>0</v>
      </c>
      <c r="G1363" s="17">
        <f t="shared" si="338"/>
        <v>0</v>
      </c>
      <c r="H1363" s="17">
        <f t="shared" si="338"/>
        <v>44532.160000000003</v>
      </c>
      <c r="I1363" s="17">
        <f t="shared" si="338"/>
        <v>59662.660000000033</v>
      </c>
      <c r="J1363" s="17">
        <f t="shared" si="338"/>
        <v>73363.660000000033</v>
      </c>
    </row>
    <row r="1364" spans="2:10" s="12" customFormat="1" x14ac:dyDescent="0.25">
      <c r="B1364" s="15" t="s">
        <v>28</v>
      </c>
      <c r="C1364" s="13" t="s">
        <v>35</v>
      </c>
      <c r="D1364" s="17">
        <f>D1363+D1357+D1350</f>
        <v>0</v>
      </c>
      <c r="E1364" s="17">
        <f>E1363+E1357+E1350</f>
        <v>0</v>
      </c>
      <c r="F1364" s="17">
        <f>F1363+F1357+F1350</f>
        <v>0</v>
      </c>
      <c r="G1364" s="17">
        <f>G1363+G1357+G1350</f>
        <v>0</v>
      </c>
      <c r="H1364" s="17">
        <f>H1363+H1357+H1350</f>
        <v>204447.96000000002</v>
      </c>
      <c r="I1364" s="17">
        <f>I1350+I1357+I1363</f>
        <v>211915.39</v>
      </c>
      <c r="J1364" s="17">
        <f>J1350+J1357+J1363</f>
        <v>453109.48999999918</v>
      </c>
    </row>
    <row r="1365" spans="2:10" s="12" customFormat="1" x14ac:dyDescent="0.25">
      <c r="B1365" s="15"/>
      <c r="C1365" s="13"/>
      <c r="D1365" s="17"/>
      <c r="E1365" s="17"/>
      <c r="F1365" s="17"/>
      <c r="G1365" s="17"/>
      <c r="H1365" s="17"/>
      <c r="I1365" s="17"/>
      <c r="J1365" s="17"/>
    </row>
    <row r="1366" spans="2:10" s="12" customFormat="1" x14ac:dyDescent="0.25">
      <c r="B1366" s="15" t="s">
        <v>118</v>
      </c>
      <c r="C1366" s="13"/>
      <c r="D1366" s="17"/>
      <c r="E1366" s="17"/>
      <c r="F1366" s="17"/>
      <c r="G1366" s="17"/>
      <c r="H1366" s="17"/>
      <c r="I1366" s="17"/>
      <c r="J1366" s="17"/>
    </row>
    <row r="1367" spans="2:10" s="12" customFormat="1" x14ac:dyDescent="0.25">
      <c r="B1367" s="15" t="s">
        <v>5</v>
      </c>
      <c r="C1367" s="15" t="s">
        <v>6</v>
      </c>
      <c r="D1367" s="13"/>
      <c r="E1367" s="13"/>
      <c r="F1367" s="13"/>
      <c r="G1367" s="13"/>
      <c r="H1367" s="13"/>
      <c r="I1367" s="13"/>
      <c r="J1367" s="13"/>
    </row>
    <row r="1368" spans="2:10" s="12" customFormat="1" x14ac:dyDescent="0.25">
      <c r="B1368" s="15" t="s">
        <v>7</v>
      </c>
      <c r="C1368" s="15"/>
      <c r="D1368" s="13"/>
      <c r="E1368" s="13"/>
      <c r="F1368" s="13"/>
      <c r="G1368" s="13"/>
      <c r="H1368" s="13"/>
      <c r="I1368" s="13"/>
      <c r="J1368" s="13"/>
    </row>
    <row r="1369" spans="2:10" s="12" customFormat="1" x14ac:dyDescent="0.25">
      <c r="B1369" s="13" t="s">
        <v>8</v>
      </c>
      <c r="C1369" s="13" t="s">
        <v>35</v>
      </c>
      <c r="D1369" s="14"/>
      <c r="E1369" s="14"/>
      <c r="F1369" s="14"/>
      <c r="G1369" s="14"/>
      <c r="H1369" s="14">
        <v>4785676.32</v>
      </c>
      <c r="I1369" s="14">
        <v>5308365.5999999996</v>
      </c>
      <c r="J1369" s="14">
        <v>5521246.2000000011</v>
      </c>
    </row>
    <row r="1370" spans="2:10" s="12" customFormat="1" x14ac:dyDescent="0.25">
      <c r="B1370" s="13" t="s">
        <v>10</v>
      </c>
      <c r="C1370" s="13" t="s">
        <v>35</v>
      </c>
      <c r="D1370" s="14"/>
      <c r="E1370" s="14"/>
      <c r="F1370" s="14"/>
      <c r="G1370" s="14"/>
      <c r="H1370" s="14">
        <v>3510580.66</v>
      </c>
      <c r="I1370" s="14">
        <v>3785022.8</v>
      </c>
      <c r="J1370" s="14">
        <v>2875918.66</v>
      </c>
    </row>
    <row r="1371" spans="2:10" s="12" customFormat="1" x14ac:dyDescent="0.25">
      <c r="B1371" s="13" t="s">
        <v>11</v>
      </c>
      <c r="C1371" s="13" t="s">
        <v>35</v>
      </c>
      <c r="D1371" s="14"/>
      <c r="E1371" s="14"/>
      <c r="F1371" s="14"/>
      <c r="G1371" s="14"/>
      <c r="H1371" s="14">
        <v>3765621.46</v>
      </c>
      <c r="I1371" s="14">
        <v>3754446.48</v>
      </c>
      <c r="J1371" s="14">
        <v>3122872.5</v>
      </c>
    </row>
    <row r="1372" spans="2:10" s="12" customFormat="1" x14ac:dyDescent="0.25">
      <c r="B1372" s="13" t="s">
        <v>12</v>
      </c>
      <c r="C1372" s="13" t="s">
        <v>35</v>
      </c>
      <c r="D1372" s="14"/>
      <c r="E1372" s="14"/>
      <c r="F1372" s="14"/>
      <c r="G1372" s="14"/>
      <c r="H1372" s="14">
        <v>3486558.31</v>
      </c>
      <c r="I1372" s="14">
        <v>3969230.32</v>
      </c>
      <c r="J1372" s="14">
        <v>3241873.08</v>
      </c>
    </row>
    <row r="1373" spans="2:10" s="12" customFormat="1" x14ac:dyDescent="0.25">
      <c r="B1373" s="13" t="s">
        <v>13</v>
      </c>
      <c r="C1373" s="13" t="s">
        <v>35</v>
      </c>
      <c r="D1373" s="14"/>
      <c r="E1373" s="14"/>
      <c r="F1373" s="14"/>
      <c r="G1373" s="14"/>
      <c r="H1373" s="14">
        <v>2924991.2</v>
      </c>
      <c r="I1373" s="14">
        <v>3330315.7</v>
      </c>
      <c r="J1373" s="14">
        <v>2983990.4</v>
      </c>
    </row>
    <row r="1374" spans="2:10" s="12" customFormat="1" x14ac:dyDescent="0.25">
      <c r="B1374" s="15" t="s">
        <v>14</v>
      </c>
      <c r="C1374" s="13" t="s">
        <v>35</v>
      </c>
      <c r="D1374" s="17">
        <f t="shared" ref="D1374:I1374" si="339">SUM(D1369:D1373)</f>
        <v>0</v>
      </c>
      <c r="E1374" s="17">
        <f t="shared" si="339"/>
        <v>0</v>
      </c>
      <c r="F1374" s="17">
        <f t="shared" si="339"/>
        <v>0</v>
      </c>
      <c r="G1374" s="17">
        <f t="shared" si="339"/>
        <v>0</v>
      </c>
      <c r="H1374" s="17">
        <f t="shared" si="339"/>
        <v>18473427.950000003</v>
      </c>
      <c r="I1374" s="17">
        <f t="shared" si="339"/>
        <v>20147380.899999999</v>
      </c>
      <c r="J1374" s="17">
        <f t="shared" ref="J1374" si="340">SUM(J1369:J1373)</f>
        <v>17745900.84</v>
      </c>
    </row>
    <row r="1375" spans="2:10" s="12" customFormat="1" x14ac:dyDescent="0.25">
      <c r="B1375" s="15" t="s">
        <v>15</v>
      </c>
      <c r="C1375" s="13" t="s">
        <v>35</v>
      </c>
      <c r="D1375" s="27"/>
      <c r="E1375" s="27"/>
      <c r="F1375" s="27"/>
      <c r="G1375" s="27"/>
      <c r="H1375" s="27"/>
      <c r="I1375" s="27"/>
      <c r="J1375" s="27"/>
    </row>
    <row r="1376" spans="2:10" s="12" customFormat="1" x14ac:dyDescent="0.25">
      <c r="B1376" s="13" t="s">
        <v>16</v>
      </c>
      <c r="C1376" s="13" t="s">
        <v>35</v>
      </c>
      <c r="D1376" s="14"/>
      <c r="E1376" s="14"/>
      <c r="F1376" s="14"/>
      <c r="G1376" s="14"/>
      <c r="H1376" s="14">
        <v>5449339.1200000001</v>
      </c>
      <c r="I1376" s="14">
        <v>5541273.46</v>
      </c>
      <c r="J1376" s="14">
        <v>3976999.42</v>
      </c>
    </row>
    <row r="1377" spans="2:10" s="12" customFormat="1" x14ac:dyDescent="0.25">
      <c r="B1377" s="13" t="s">
        <v>17</v>
      </c>
      <c r="C1377" s="13" t="s">
        <v>35</v>
      </c>
      <c r="D1377" s="14"/>
      <c r="E1377" s="14"/>
      <c r="F1377" s="14"/>
      <c r="G1377" s="14"/>
      <c r="H1377" s="14">
        <v>4145204.67</v>
      </c>
      <c r="I1377" s="14">
        <v>3897013.3200000003</v>
      </c>
      <c r="J1377" s="14">
        <v>2457410.8640000001</v>
      </c>
    </row>
    <row r="1378" spans="2:10" s="12" customFormat="1" x14ac:dyDescent="0.25">
      <c r="B1378" s="13" t="s">
        <v>18</v>
      </c>
      <c r="C1378" s="13" t="s">
        <v>35</v>
      </c>
      <c r="D1378" s="14"/>
      <c r="E1378" s="14"/>
      <c r="F1378" s="14"/>
      <c r="G1378" s="14"/>
      <c r="H1378" s="14">
        <v>4033068.34</v>
      </c>
      <c r="I1378" s="14">
        <v>3809117.76</v>
      </c>
      <c r="J1378" s="14">
        <v>2298804.2999999998</v>
      </c>
    </row>
    <row r="1379" spans="2:10" s="12" customFormat="1" x14ac:dyDescent="0.25">
      <c r="B1379" s="13" t="s">
        <v>19</v>
      </c>
      <c r="C1379" s="13" t="s">
        <v>35</v>
      </c>
      <c r="D1379" s="14"/>
      <c r="E1379" s="14"/>
      <c r="F1379" s="14"/>
      <c r="G1379" s="14"/>
      <c r="H1379" s="14">
        <v>2467719.65</v>
      </c>
      <c r="I1379" s="14">
        <v>2726806.04</v>
      </c>
      <c r="J1379" s="14">
        <v>2137098.25</v>
      </c>
    </row>
    <row r="1380" spans="2:10" s="12" customFormat="1" x14ac:dyDescent="0.25">
      <c r="B1380" s="13" t="s">
        <v>20</v>
      </c>
      <c r="C1380" s="13" t="s">
        <v>35</v>
      </c>
      <c r="D1380" s="14"/>
      <c r="E1380" s="14"/>
      <c r="F1380" s="14"/>
      <c r="G1380" s="14"/>
      <c r="H1380" s="14">
        <v>2224560.92</v>
      </c>
      <c r="I1380" s="14">
        <v>1914357.42</v>
      </c>
      <c r="J1380" s="14">
        <v>1309119.72</v>
      </c>
    </row>
    <row r="1381" spans="2:10" s="12" customFormat="1" x14ac:dyDescent="0.25">
      <c r="B1381" s="15" t="s">
        <v>21</v>
      </c>
      <c r="C1381" s="13" t="s">
        <v>35</v>
      </c>
      <c r="D1381" s="17">
        <f t="shared" ref="D1381:J1381" si="341">SUM(D1376:D1380)</f>
        <v>0</v>
      </c>
      <c r="E1381" s="17">
        <f t="shared" si="341"/>
        <v>0</v>
      </c>
      <c r="F1381" s="17">
        <f t="shared" si="341"/>
        <v>0</v>
      </c>
      <c r="G1381" s="17">
        <f t="shared" si="341"/>
        <v>0</v>
      </c>
      <c r="H1381" s="17">
        <f t="shared" si="341"/>
        <v>18319892.699999999</v>
      </c>
      <c r="I1381" s="17">
        <f t="shared" si="341"/>
        <v>17888568</v>
      </c>
      <c r="J1381" s="17">
        <f t="shared" si="341"/>
        <v>12179432.554</v>
      </c>
    </row>
    <row r="1382" spans="2:10" s="12" customFormat="1" x14ac:dyDescent="0.25">
      <c r="B1382" s="15" t="s">
        <v>22</v>
      </c>
      <c r="C1382" s="13" t="s">
        <v>35</v>
      </c>
      <c r="D1382" s="27"/>
      <c r="E1382" s="27"/>
      <c r="F1382" s="27"/>
      <c r="G1382" s="27"/>
      <c r="H1382" s="27"/>
      <c r="I1382" s="27"/>
      <c r="J1382" s="27"/>
    </row>
    <row r="1383" spans="2:10" s="12" customFormat="1" x14ac:dyDescent="0.25">
      <c r="B1383" s="13" t="s">
        <v>23</v>
      </c>
      <c r="C1383" s="13" t="s">
        <v>35</v>
      </c>
      <c r="D1383" s="14"/>
      <c r="E1383" s="14"/>
      <c r="F1383" s="14"/>
      <c r="G1383" s="14"/>
      <c r="H1383" s="14">
        <v>873477.5</v>
      </c>
      <c r="I1383" s="14">
        <v>495490.5</v>
      </c>
      <c r="J1383" s="14">
        <v>363743.54</v>
      </c>
    </row>
    <row r="1384" spans="2:10" s="12" customFormat="1" x14ac:dyDescent="0.25">
      <c r="B1384" s="13" t="s">
        <v>24</v>
      </c>
      <c r="C1384" s="13" t="s">
        <v>35</v>
      </c>
      <c r="D1384" s="14"/>
      <c r="E1384" s="14"/>
      <c r="F1384" s="14"/>
      <c r="G1384" s="14"/>
      <c r="H1384" s="14">
        <v>1189921</v>
      </c>
      <c r="I1384" s="14">
        <f>480258+362462</f>
        <v>842720</v>
      </c>
      <c r="J1384" s="14">
        <v>1320108.3400000003</v>
      </c>
    </row>
    <row r="1385" spans="2:10" s="12" customFormat="1" x14ac:dyDescent="0.25">
      <c r="B1385" s="13" t="s">
        <v>25</v>
      </c>
      <c r="C1385" s="13" t="s">
        <v>35</v>
      </c>
      <c r="D1385" s="14"/>
      <c r="E1385" s="14"/>
      <c r="F1385" s="14"/>
      <c r="G1385" s="14"/>
      <c r="H1385" s="14">
        <v>2147779.23</v>
      </c>
      <c r="I1385" s="14">
        <v>1454675</v>
      </c>
      <c r="J1385" s="14">
        <v>905432.96</v>
      </c>
    </row>
    <row r="1386" spans="2:10" s="12" customFormat="1" x14ac:dyDescent="0.25">
      <c r="B1386" s="13" t="s">
        <v>26</v>
      </c>
      <c r="C1386" s="13" t="s">
        <v>35</v>
      </c>
      <c r="D1386" s="14"/>
      <c r="E1386" s="14"/>
      <c r="F1386" s="14"/>
      <c r="G1386" s="14"/>
      <c r="H1386" s="14">
        <v>2803166.5399999996</v>
      </c>
      <c r="I1386" s="14">
        <v>2146736.5100000002</v>
      </c>
      <c r="J1386" s="14">
        <v>1486973.1509999998</v>
      </c>
    </row>
    <row r="1387" spans="2:10" s="12" customFormat="1" x14ac:dyDescent="0.25">
      <c r="B1387" s="15" t="s">
        <v>27</v>
      </c>
      <c r="C1387" s="13" t="s">
        <v>35</v>
      </c>
      <c r="D1387" s="17">
        <f t="shared" ref="D1387:I1387" si="342">SUM(D1383:D1386)</f>
        <v>0</v>
      </c>
      <c r="E1387" s="17">
        <f t="shared" si="342"/>
        <v>0</v>
      </c>
      <c r="F1387" s="17">
        <f t="shared" si="342"/>
        <v>0</v>
      </c>
      <c r="G1387" s="17">
        <f t="shared" si="342"/>
        <v>0</v>
      </c>
      <c r="H1387" s="17">
        <f t="shared" si="342"/>
        <v>7014344.2699999996</v>
      </c>
      <c r="I1387" s="17">
        <f t="shared" si="342"/>
        <v>4939622.01</v>
      </c>
      <c r="J1387" s="17">
        <f t="shared" ref="J1387" si="343">SUM(J1383:J1386)</f>
        <v>4076257.9910000004</v>
      </c>
    </row>
    <row r="1388" spans="2:10" s="12" customFormat="1" x14ac:dyDescent="0.25">
      <c r="B1388" s="15" t="s">
        <v>28</v>
      </c>
      <c r="C1388" s="13" t="s">
        <v>35</v>
      </c>
      <c r="D1388" s="17">
        <f>D1387+D1381+D1374</f>
        <v>0</v>
      </c>
      <c r="E1388" s="17">
        <f>E1387+E1381+E1374</f>
        <v>0</v>
      </c>
      <c r="F1388" s="17">
        <f>F1387+F1381+F1374</f>
        <v>0</v>
      </c>
      <c r="G1388" s="17">
        <f>G1387+G1381+G1374</f>
        <v>0</v>
      </c>
      <c r="H1388" s="17">
        <f>H1387+H1381+H1374</f>
        <v>43807664.920000002</v>
      </c>
      <c r="I1388" s="17">
        <f>I1374+I1381+I1387</f>
        <v>42975570.909999996</v>
      </c>
      <c r="J1388" s="17">
        <f>J1374+J1381+J1387</f>
        <v>34001591.385000005</v>
      </c>
    </row>
    <row r="1389" spans="2:10" s="12" customFormat="1" x14ac:dyDescent="0.25">
      <c r="B1389" s="15"/>
      <c r="C1389" s="13"/>
      <c r="D1389" s="17"/>
      <c r="E1389" s="17"/>
      <c r="F1389" s="17"/>
      <c r="G1389" s="17"/>
      <c r="H1389" s="17"/>
      <c r="I1389" s="17"/>
      <c r="J1389" s="17"/>
    </row>
    <row r="1390" spans="2:10" s="12" customFormat="1" x14ac:dyDescent="0.25">
      <c r="B1390" s="15" t="s">
        <v>119</v>
      </c>
      <c r="C1390" s="13"/>
      <c r="D1390" s="17"/>
      <c r="E1390" s="17"/>
      <c r="F1390" s="17"/>
      <c r="G1390" s="17"/>
      <c r="H1390" s="17"/>
      <c r="I1390" s="17"/>
      <c r="J1390" s="17"/>
    </row>
    <row r="1391" spans="2:10" s="12" customFormat="1" x14ac:dyDescent="0.25">
      <c r="B1391" s="15" t="s">
        <v>5</v>
      </c>
      <c r="C1391" s="15" t="s">
        <v>6</v>
      </c>
      <c r="D1391" s="13"/>
      <c r="E1391" s="13"/>
      <c r="F1391" s="13"/>
      <c r="G1391" s="13"/>
      <c r="H1391" s="13"/>
      <c r="I1391" s="13"/>
      <c r="J1391" s="13"/>
    </row>
    <row r="1392" spans="2:10" s="12" customFormat="1" x14ac:dyDescent="0.25">
      <c r="B1392" s="15" t="s">
        <v>7</v>
      </c>
      <c r="C1392" s="15"/>
      <c r="D1392" s="13"/>
      <c r="E1392" s="13"/>
      <c r="F1392" s="13"/>
      <c r="G1392" s="13"/>
      <c r="H1392" s="13"/>
      <c r="I1392" s="13"/>
      <c r="J1392" s="13"/>
    </row>
    <row r="1393" spans="2:10" s="12" customFormat="1" x14ac:dyDescent="0.25">
      <c r="B1393" s="13" t="s">
        <v>8</v>
      </c>
      <c r="C1393" s="13" t="s">
        <v>35</v>
      </c>
      <c r="D1393" s="14"/>
      <c r="E1393" s="14"/>
      <c r="F1393" s="14"/>
      <c r="G1393" s="14"/>
      <c r="H1393" s="14">
        <v>96882.73</v>
      </c>
      <c r="I1393" s="14">
        <v>10335.5</v>
      </c>
      <c r="J1393" s="14">
        <v>0</v>
      </c>
    </row>
    <row r="1394" spans="2:10" s="12" customFormat="1" x14ac:dyDescent="0.25">
      <c r="B1394" s="13" t="s">
        <v>10</v>
      </c>
      <c r="C1394" s="13" t="s">
        <v>35</v>
      </c>
      <c r="D1394" s="14"/>
      <c r="E1394" s="14"/>
      <c r="F1394" s="14"/>
      <c r="G1394" s="14"/>
      <c r="H1394" s="14">
        <v>0</v>
      </c>
      <c r="I1394" s="14">
        <v>0</v>
      </c>
      <c r="J1394" s="14">
        <v>0</v>
      </c>
    </row>
    <row r="1395" spans="2:10" s="12" customFormat="1" x14ac:dyDescent="0.25">
      <c r="B1395" s="13" t="s">
        <v>11</v>
      </c>
      <c r="C1395" s="13" t="s">
        <v>35</v>
      </c>
      <c r="D1395" s="14"/>
      <c r="E1395" s="14"/>
      <c r="F1395" s="14"/>
      <c r="G1395" s="14"/>
      <c r="H1395" s="14">
        <v>0</v>
      </c>
      <c r="I1395" s="14">
        <v>0</v>
      </c>
      <c r="J1395" s="14">
        <v>0</v>
      </c>
    </row>
    <row r="1396" spans="2:10" s="12" customFormat="1" x14ac:dyDescent="0.25">
      <c r="B1396" s="13" t="s">
        <v>12</v>
      </c>
      <c r="C1396" s="13" t="s">
        <v>35</v>
      </c>
      <c r="D1396" s="14"/>
      <c r="E1396" s="14"/>
      <c r="F1396" s="14"/>
      <c r="G1396" s="14"/>
      <c r="H1396" s="14">
        <v>0</v>
      </c>
      <c r="I1396" s="14">
        <v>0</v>
      </c>
      <c r="J1396" s="14">
        <v>0</v>
      </c>
    </row>
    <row r="1397" spans="2:10" s="12" customFormat="1" x14ac:dyDescent="0.25">
      <c r="B1397" s="13" t="s">
        <v>13</v>
      </c>
      <c r="C1397" s="13" t="s">
        <v>35</v>
      </c>
      <c r="D1397" s="14"/>
      <c r="E1397" s="14"/>
      <c r="F1397" s="14"/>
      <c r="G1397" s="14"/>
      <c r="H1397" s="14">
        <v>187474.6</v>
      </c>
      <c r="I1397" s="14">
        <v>239568.1</v>
      </c>
      <c r="J1397" s="14">
        <v>19984.649999999994</v>
      </c>
    </row>
    <row r="1398" spans="2:10" s="12" customFormat="1" x14ac:dyDescent="0.25">
      <c r="B1398" s="15" t="s">
        <v>14</v>
      </c>
      <c r="C1398" s="13" t="s">
        <v>35</v>
      </c>
      <c r="D1398" s="17">
        <f t="shared" ref="D1398:I1398" si="344">SUM(D1393:D1397)</f>
        <v>0</v>
      </c>
      <c r="E1398" s="17">
        <f t="shared" si="344"/>
        <v>0</v>
      </c>
      <c r="F1398" s="17">
        <f t="shared" si="344"/>
        <v>0</v>
      </c>
      <c r="G1398" s="17">
        <f t="shared" si="344"/>
        <v>0</v>
      </c>
      <c r="H1398" s="17">
        <f t="shared" si="344"/>
        <v>284357.33</v>
      </c>
      <c r="I1398" s="17">
        <f t="shared" si="344"/>
        <v>249903.6</v>
      </c>
      <c r="J1398" s="17">
        <f t="shared" ref="J1398" si="345">SUM(J1393:J1397)</f>
        <v>19984.649999999994</v>
      </c>
    </row>
    <row r="1399" spans="2:10" s="12" customFormat="1" x14ac:dyDescent="0.25">
      <c r="B1399" s="15" t="s">
        <v>15</v>
      </c>
      <c r="C1399" s="13" t="s">
        <v>35</v>
      </c>
      <c r="D1399" s="27"/>
      <c r="E1399" s="27"/>
      <c r="F1399" s="27"/>
      <c r="G1399" s="27"/>
      <c r="H1399" s="27"/>
      <c r="I1399" s="27"/>
      <c r="J1399" s="27"/>
    </row>
    <row r="1400" spans="2:10" s="12" customFormat="1" x14ac:dyDescent="0.25">
      <c r="B1400" s="13" t="s">
        <v>16</v>
      </c>
      <c r="C1400" s="13" t="s">
        <v>35</v>
      </c>
      <c r="D1400" s="14"/>
      <c r="E1400" s="14"/>
      <c r="F1400" s="14"/>
      <c r="G1400" s="14"/>
      <c r="H1400" s="14">
        <v>123869.3</v>
      </c>
      <c r="I1400" s="14">
        <v>54692.2</v>
      </c>
      <c r="J1400" s="14">
        <v>0</v>
      </c>
    </row>
    <row r="1401" spans="2:10" s="12" customFormat="1" x14ac:dyDescent="0.25">
      <c r="B1401" s="13" t="s">
        <v>17</v>
      </c>
      <c r="C1401" s="13" t="s">
        <v>35</v>
      </c>
      <c r="D1401" s="14"/>
      <c r="E1401" s="14"/>
      <c r="F1401" s="14"/>
      <c r="G1401" s="14"/>
      <c r="H1401" s="14">
        <v>0</v>
      </c>
      <c r="I1401" s="14">
        <v>0</v>
      </c>
      <c r="J1401" s="14">
        <v>1069.0999999999999</v>
      </c>
    </row>
    <row r="1402" spans="2:10" s="12" customFormat="1" x14ac:dyDescent="0.25">
      <c r="B1402" s="13" t="s">
        <v>18</v>
      </c>
      <c r="C1402" s="13" t="s">
        <v>35</v>
      </c>
      <c r="D1402" s="14"/>
      <c r="E1402" s="14"/>
      <c r="F1402" s="14"/>
      <c r="G1402" s="14"/>
      <c r="H1402" s="14">
        <v>0</v>
      </c>
      <c r="I1402" s="14">
        <v>332731.40000000002</v>
      </c>
      <c r="J1402" s="14">
        <v>662658.33499999973</v>
      </c>
    </row>
    <row r="1403" spans="2:10" s="12" customFormat="1" x14ac:dyDescent="0.25">
      <c r="B1403" s="13" t="s">
        <v>19</v>
      </c>
      <c r="C1403" s="13" t="s">
        <v>35</v>
      </c>
      <c r="D1403" s="14"/>
      <c r="E1403" s="14"/>
      <c r="F1403" s="14"/>
      <c r="G1403" s="14"/>
      <c r="H1403" s="14">
        <v>0</v>
      </c>
      <c r="I1403" s="14">
        <v>0</v>
      </c>
      <c r="J1403" s="14">
        <v>0</v>
      </c>
    </row>
    <row r="1404" spans="2:10" s="12" customFormat="1" x14ac:dyDescent="0.25">
      <c r="B1404" s="13" t="s">
        <v>20</v>
      </c>
      <c r="C1404" s="13" t="s">
        <v>35</v>
      </c>
      <c r="D1404" s="14"/>
      <c r="E1404" s="14"/>
      <c r="F1404" s="14"/>
      <c r="G1404" s="14"/>
      <c r="H1404" s="14">
        <v>0</v>
      </c>
      <c r="I1404" s="14">
        <v>0</v>
      </c>
      <c r="J1404" s="14">
        <v>0</v>
      </c>
    </row>
    <row r="1405" spans="2:10" s="12" customFormat="1" x14ac:dyDescent="0.25">
      <c r="B1405" s="15" t="s">
        <v>21</v>
      </c>
      <c r="C1405" s="13" t="s">
        <v>35</v>
      </c>
      <c r="D1405" s="17">
        <f t="shared" ref="D1405:J1405" si="346">SUM(D1400:D1404)</f>
        <v>0</v>
      </c>
      <c r="E1405" s="17">
        <f t="shared" si="346"/>
        <v>0</v>
      </c>
      <c r="F1405" s="17">
        <f t="shared" si="346"/>
        <v>0</v>
      </c>
      <c r="G1405" s="17">
        <f t="shared" si="346"/>
        <v>0</v>
      </c>
      <c r="H1405" s="17">
        <f t="shared" si="346"/>
        <v>123869.3</v>
      </c>
      <c r="I1405" s="17">
        <f t="shared" si="346"/>
        <v>387423.60000000003</v>
      </c>
      <c r="J1405" s="17">
        <f t="shared" si="346"/>
        <v>663727.43499999971</v>
      </c>
    </row>
    <row r="1406" spans="2:10" s="12" customFormat="1" x14ac:dyDescent="0.25">
      <c r="B1406" s="15" t="s">
        <v>22</v>
      </c>
      <c r="C1406" s="13" t="s">
        <v>35</v>
      </c>
      <c r="D1406" s="27"/>
      <c r="E1406" s="27"/>
      <c r="F1406" s="27"/>
      <c r="G1406" s="27"/>
      <c r="H1406" s="27"/>
      <c r="I1406" s="27"/>
      <c r="J1406" s="27"/>
    </row>
    <row r="1407" spans="2:10" s="12" customFormat="1" x14ac:dyDescent="0.25">
      <c r="B1407" s="13" t="s">
        <v>23</v>
      </c>
      <c r="C1407" s="13" t="s">
        <v>35</v>
      </c>
      <c r="D1407" s="14"/>
      <c r="E1407" s="14"/>
      <c r="F1407" s="14"/>
      <c r="G1407" s="14"/>
      <c r="H1407" s="14">
        <v>1695</v>
      </c>
      <c r="I1407" s="14">
        <v>1594.5</v>
      </c>
      <c r="J1407" s="14">
        <v>0</v>
      </c>
    </row>
    <row r="1408" spans="2:10" s="12" customFormat="1" x14ac:dyDescent="0.25">
      <c r="B1408" s="13" t="s">
        <v>24</v>
      </c>
      <c r="C1408" s="13" t="s">
        <v>35</v>
      </c>
      <c r="D1408" s="14"/>
      <c r="E1408" s="14"/>
      <c r="F1408" s="14"/>
      <c r="G1408" s="14"/>
      <c r="H1408" s="14">
        <v>0</v>
      </c>
      <c r="I1408" s="14">
        <v>0</v>
      </c>
      <c r="J1408" s="14">
        <v>0</v>
      </c>
    </row>
    <row r="1409" spans="2:10" s="12" customFormat="1" x14ac:dyDescent="0.25">
      <c r="B1409" s="13" t="s">
        <v>25</v>
      </c>
      <c r="C1409" s="13" t="s">
        <v>35</v>
      </c>
      <c r="D1409" s="14"/>
      <c r="E1409" s="14"/>
      <c r="F1409" s="14"/>
      <c r="G1409" s="14"/>
      <c r="H1409" s="14">
        <v>0</v>
      </c>
      <c r="I1409" s="14">
        <v>0</v>
      </c>
      <c r="J1409" s="14">
        <v>0</v>
      </c>
    </row>
    <row r="1410" spans="2:10" s="12" customFormat="1" x14ac:dyDescent="0.25">
      <c r="B1410" s="13" t="s">
        <v>26</v>
      </c>
      <c r="C1410" s="13" t="s">
        <v>35</v>
      </c>
      <c r="D1410" s="14"/>
      <c r="E1410" s="14"/>
      <c r="F1410" s="14"/>
      <c r="G1410" s="14"/>
      <c r="H1410" s="14">
        <v>0</v>
      </c>
      <c r="I1410" s="14">
        <v>0</v>
      </c>
      <c r="J1410" s="14">
        <v>0</v>
      </c>
    </row>
    <row r="1411" spans="2:10" s="12" customFormat="1" x14ac:dyDescent="0.25">
      <c r="B1411" s="15" t="s">
        <v>27</v>
      </c>
      <c r="C1411" s="13" t="s">
        <v>35</v>
      </c>
      <c r="D1411" s="17">
        <f t="shared" ref="D1411:J1411" si="347">SUM(D1407:D1410)</f>
        <v>0</v>
      </c>
      <c r="E1411" s="17">
        <f t="shared" si="347"/>
        <v>0</v>
      </c>
      <c r="F1411" s="17">
        <f t="shared" si="347"/>
        <v>0</v>
      </c>
      <c r="G1411" s="17">
        <f t="shared" si="347"/>
        <v>0</v>
      </c>
      <c r="H1411" s="17">
        <f t="shared" si="347"/>
        <v>1695</v>
      </c>
      <c r="I1411" s="17">
        <f t="shared" si="347"/>
        <v>1594.5</v>
      </c>
      <c r="J1411" s="17">
        <f t="shared" si="347"/>
        <v>0</v>
      </c>
    </row>
    <row r="1412" spans="2:10" s="12" customFormat="1" x14ac:dyDescent="0.25">
      <c r="B1412" s="15" t="s">
        <v>28</v>
      </c>
      <c r="C1412" s="13" t="s">
        <v>35</v>
      </c>
      <c r="D1412" s="17">
        <f>D1411+D1405+D1398</f>
        <v>0</v>
      </c>
      <c r="E1412" s="17">
        <f>E1411+E1405+E1398</f>
        <v>0</v>
      </c>
      <c r="F1412" s="17">
        <f>F1411+F1405+F1398</f>
        <v>0</v>
      </c>
      <c r="G1412" s="17">
        <f>G1411+G1405+G1398</f>
        <v>0</v>
      </c>
      <c r="H1412" s="17">
        <f>H1411+H1405+H1398</f>
        <v>409921.63</v>
      </c>
      <c r="I1412" s="17">
        <f>I1398+I1405+I1411</f>
        <v>638921.70000000007</v>
      </c>
      <c r="J1412" s="17">
        <f>J1398+J1405+J1411</f>
        <v>683712.08499999973</v>
      </c>
    </row>
    <row r="1413" spans="2:10" s="12" customFormat="1" x14ac:dyDescent="0.25">
      <c r="B1413" s="15"/>
      <c r="C1413" s="13"/>
      <c r="D1413" s="17"/>
      <c r="E1413" s="17"/>
      <c r="F1413" s="17"/>
      <c r="G1413" s="17"/>
      <c r="H1413" s="17"/>
      <c r="I1413" s="17"/>
      <c r="J1413" s="17"/>
    </row>
    <row r="1414" spans="2:10" s="12" customFormat="1" x14ac:dyDescent="0.25">
      <c r="B1414" s="15" t="s">
        <v>120</v>
      </c>
      <c r="C1414" s="13"/>
      <c r="D1414" s="17"/>
      <c r="E1414" s="17"/>
      <c r="F1414" s="17"/>
      <c r="G1414" s="17"/>
      <c r="H1414" s="17"/>
      <c r="I1414" s="17"/>
      <c r="J1414" s="17"/>
    </row>
    <row r="1415" spans="2:10" s="12" customFormat="1" x14ac:dyDescent="0.25">
      <c r="B1415" s="15" t="s">
        <v>5</v>
      </c>
      <c r="C1415" s="15" t="s">
        <v>6</v>
      </c>
      <c r="D1415" s="13"/>
      <c r="E1415" s="13"/>
      <c r="F1415" s="13"/>
      <c r="G1415" s="13"/>
      <c r="H1415" s="13"/>
      <c r="I1415" s="13"/>
      <c r="J1415" s="13"/>
    </row>
    <row r="1416" spans="2:10" s="12" customFormat="1" x14ac:dyDescent="0.25">
      <c r="B1416" s="15" t="s">
        <v>7</v>
      </c>
      <c r="C1416" s="15"/>
      <c r="D1416" s="13"/>
      <c r="E1416" s="13"/>
      <c r="F1416" s="13"/>
      <c r="G1416" s="13"/>
      <c r="H1416" s="13"/>
      <c r="I1416" s="13"/>
      <c r="J1416" s="13"/>
    </row>
    <row r="1417" spans="2:10" s="12" customFormat="1" x14ac:dyDescent="0.25">
      <c r="B1417" s="13" t="s">
        <v>8</v>
      </c>
      <c r="C1417" s="13" t="s">
        <v>35</v>
      </c>
      <c r="D1417" s="14"/>
      <c r="E1417" s="14"/>
      <c r="F1417" s="14"/>
      <c r="G1417" s="14"/>
      <c r="H1417" s="14">
        <f>4737174.69+96882.73</f>
        <v>4834057.4200000009</v>
      </c>
      <c r="I1417" s="14">
        <v>5313839</v>
      </c>
      <c r="J1417" s="14">
        <v>5492870.9999999991</v>
      </c>
    </row>
    <row r="1418" spans="2:10" s="12" customFormat="1" x14ac:dyDescent="0.25">
      <c r="B1418" s="13" t="s">
        <v>10</v>
      </c>
      <c r="C1418" s="13" t="s">
        <v>35</v>
      </c>
      <c r="D1418" s="14"/>
      <c r="E1418" s="14"/>
      <c r="F1418" s="14"/>
      <c r="G1418" s="14"/>
      <c r="H1418" s="14">
        <v>3510580.66</v>
      </c>
      <c r="I1418" s="14">
        <v>3785022.8</v>
      </c>
      <c r="J1418" s="14">
        <v>2875918.66</v>
      </c>
    </row>
    <row r="1419" spans="2:10" s="12" customFormat="1" x14ac:dyDescent="0.25">
      <c r="B1419" s="13" t="s">
        <v>11</v>
      </c>
      <c r="C1419" s="13" t="s">
        <v>35</v>
      </c>
      <c r="D1419" s="14"/>
      <c r="E1419" s="14"/>
      <c r="F1419" s="14"/>
      <c r="G1419" s="14"/>
      <c r="H1419" s="14">
        <v>3765621.46</v>
      </c>
      <c r="I1419" s="14">
        <v>3754446.48</v>
      </c>
      <c r="J1419" s="14">
        <v>3122872.5</v>
      </c>
    </row>
    <row r="1420" spans="2:10" s="12" customFormat="1" x14ac:dyDescent="0.25">
      <c r="B1420" s="13" t="s">
        <v>12</v>
      </c>
      <c r="C1420" s="13" t="s">
        <v>35</v>
      </c>
      <c r="D1420" s="14"/>
      <c r="E1420" s="14"/>
      <c r="F1420" s="14"/>
      <c r="G1420" s="14"/>
      <c r="H1420" s="14">
        <v>3486558.31</v>
      </c>
      <c r="I1420" s="14">
        <v>3969230.32</v>
      </c>
      <c r="J1420" s="14">
        <v>3241873.08</v>
      </c>
    </row>
    <row r="1421" spans="2:10" s="12" customFormat="1" x14ac:dyDescent="0.25">
      <c r="B1421" s="13" t="s">
        <v>13</v>
      </c>
      <c r="C1421" s="13" t="s">
        <v>35</v>
      </c>
      <c r="D1421" s="14"/>
      <c r="E1421" s="14"/>
      <c r="F1421" s="14"/>
      <c r="G1421" s="14"/>
      <c r="H1421" s="14">
        <f>2926886.5+187474.6</f>
        <v>3114361.1</v>
      </c>
      <c r="I1421" s="14">
        <f>3330315.7+239568.1</f>
        <v>3569883.8000000003</v>
      </c>
      <c r="J1421" s="14">
        <v>3003975.05</v>
      </c>
    </row>
    <row r="1422" spans="2:10" s="12" customFormat="1" x14ac:dyDescent="0.25">
      <c r="B1422" s="15" t="s">
        <v>14</v>
      </c>
      <c r="C1422" s="13" t="s">
        <v>35</v>
      </c>
      <c r="D1422" s="17">
        <f t="shared" ref="D1422:I1422" si="348">SUM(D1417:D1421)</f>
        <v>0</v>
      </c>
      <c r="E1422" s="17">
        <f t="shared" si="348"/>
        <v>0</v>
      </c>
      <c r="F1422" s="17">
        <f t="shared" si="348"/>
        <v>0</v>
      </c>
      <c r="G1422" s="17">
        <f t="shared" si="348"/>
        <v>0</v>
      </c>
      <c r="H1422" s="17">
        <f t="shared" si="348"/>
        <v>18711178.950000003</v>
      </c>
      <c r="I1422" s="17">
        <f t="shared" si="348"/>
        <v>20392422.400000002</v>
      </c>
      <c r="J1422" s="17">
        <f t="shared" ref="J1422" si="349">SUM(J1417:J1421)</f>
        <v>17737510.289999999</v>
      </c>
    </row>
    <row r="1423" spans="2:10" s="12" customFormat="1" x14ac:dyDescent="0.25">
      <c r="B1423" s="15" t="s">
        <v>15</v>
      </c>
      <c r="C1423" s="13" t="s">
        <v>35</v>
      </c>
      <c r="D1423" s="27"/>
      <c r="E1423" s="27"/>
      <c r="F1423" s="27"/>
      <c r="G1423" s="27"/>
      <c r="H1423" s="27"/>
      <c r="I1423" s="27"/>
      <c r="J1423" s="27"/>
    </row>
    <row r="1424" spans="2:10" s="12" customFormat="1" x14ac:dyDescent="0.25">
      <c r="B1424" s="13" t="s">
        <v>16</v>
      </c>
      <c r="C1424" s="13" t="s">
        <v>35</v>
      </c>
      <c r="D1424" s="14"/>
      <c r="E1424" s="14"/>
      <c r="F1424" s="14"/>
      <c r="G1424" s="14"/>
      <c r="H1424" s="14">
        <f>5425078.62+123869.3</f>
        <v>5548947.9199999999</v>
      </c>
      <c r="I1424" s="14">
        <f>5565533.96+45562.2</f>
        <v>5611096.1600000001</v>
      </c>
      <c r="J1424" s="14">
        <v>3964803.9299999997</v>
      </c>
    </row>
    <row r="1425" spans="2:10" s="12" customFormat="1" x14ac:dyDescent="0.25">
      <c r="B1425" s="13" t="s">
        <v>17</v>
      </c>
      <c r="C1425" s="13" t="s">
        <v>35</v>
      </c>
      <c r="D1425" s="14"/>
      <c r="E1425" s="14"/>
      <c r="F1425" s="14"/>
      <c r="G1425" s="14"/>
      <c r="H1425" s="14">
        <v>4145204.67</v>
      </c>
      <c r="I1425" s="14">
        <v>3897013.32</v>
      </c>
      <c r="J1425" s="14">
        <v>2457410.8640000001</v>
      </c>
    </row>
    <row r="1426" spans="2:10" s="12" customFormat="1" x14ac:dyDescent="0.25">
      <c r="B1426" s="13" t="s">
        <v>18</v>
      </c>
      <c r="C1426" s="13" t="s">
        <v>35</v>
      </c>
      <c r="D1426" s="14"/>
      <c r="E1426" s="14"/>
      <c r="F1426" s="14"/>
      <c r="G1426" s="14"/>
      <c r="H1426" s="14">
        <v>4111598.24</v>
      </c>
      <c r="I1426" s="14">
        <f>3837797.96+66289.7</f>
        <v>3904087.66</v>
      </c>
      <c r="J1426" s="14">
        <v>3211336.75</v>
      </c>
    </row>
    <row r="1427" spans="2:10" s="12" customFormat="1" x14ac:dyDescent="0.25">
      <c r="B1427" s="13" t="s">
        <v>19</v>
      </c>
      <c r="C1427" s="13" t="s">
        <v>35</v>
      </c>
      <c r="D1427" s="14"/>
      <c r="E1427" s="14"/>
      <c r="F1427" s="14"/>
      <c r="G1427" s="14"/>
      <c r="H1427" s="14">
        <v>2467719.65</v>
      </c>
      <c r="I1427" s="14">
        <v>2726806.04</v>
      </c>
      <c r="J1427" s="14">
        <v>2137098.25</v>
      </c>
    </row>
    <row r="1428" spans="2:10" s="12" customFormat="1" x14ac:dyDescent="0.25">
      <c r="B1428" s="13" t="s">
        <v>20</v>
      </c>
      <c r="C1428" s="13" t="s">
        <v>35</v>
      </c>
      <c r="D1428" s="14"/>
      <c r="E1428" s="14"/>
      <c r="F1428" s="14"/>
      <c r="G1428" s="14"/>
      <c r="H1428" s="14">
        <v>2224560.92</v>
      </c>
      <c r="I1428" s="14">
        <v>1914357.42</v>
      </c>
      <c r="J1428" s="14">
        <v>1309119.72</v>
      </c>
    </row>
    <row r="1429" spans="2:10" s="12" customFormat="1" x14ac:dyDescent="0.25">
      <c r="B1429" s="15" t="s">
        <v>21</v>
      </c>
      <c r="C1429" s="13" t="s">
        <v>35</v>
      </c>
      <c r="D1429" s="17">
        <f t="shared" ref="D1429:I1429" si="350">SUM(D1424:D1428)</f>
        <v>0</v>
      </c>
      <c r="E1429" s="17">
        <f t="shared" si="350"/>
        <v>0</v>
      </c>
      <c r="F1429" s="17">
        <f t="shared" si="350"/>
        <v>0</v>
      </c>
      <c r="G1429" s="17">
        <f t="shared" si="350"/>
        <v>0</v>
      </c>
      <c r="H1429" s="17">
        <f t="shared" si="350"/>
        <v>18498031.399999999</v>
      </c>
      <c r="I1429" s="17">
        <f t="shared" si="350"/>
        <v>18053360.600000001</v>
      </c>
      <c r="J1429" s="17">
        <f t="shared" ref="J1429" si="351">SUM(J1424:J1428)</f>
        <v>13079769.514</v>
      </c>
    </row>
    <row r="1430" spans="2:10" s="12" customFormat="1" x14ac:dyDescent="0.25">
      <c r="B1430" s="15" t="s">
        <v>22</v>
      </c>
      <c r="C1430" s="13" t="s">
        <v>35</v>
      </c>
      <c r="D1430" s="27"/>
      <c r="E1430" s="27"/>
      <c r="F1430" s="27"/>
      <c r="G1430" s="27"/>
      <c r="H1430" s="27"/>
      <c r="I1430" s="27"/>
      <c r="J1430" s="27"/>
    </row>
    <row r="1431" spans="2:10" s="12" customFormat="1" x14ac:dyDescent="0.25">
      <c r="B1431" s="13" t="s">
        <v>23</v>
      </c>
      <c r="C1431" s="13" t="s">
        <v>35</v>
      </c>
      <c r="D1431" s="14"/>
      <c r="E1431" s="14"/>
      <c r="F1431" s="14"/>
      <c r="G1431" s="14"/>
      <c r="H1431" s="14">
        <f>858347+1695</f>
        <v>860042</v>
      </c>
      <c r="I1431" s="14">
        <f>499079.5+1594.5</f>
        <v>500674</v>
      </c>
      <c r="J1431" s="14">
        <v>383119.00000000006</v>
      </c>
    </row>
    <row r="1432" spans="2:10" s="12" customFormat="1" x14ac:dyDescent="0.25">
      <c r="B1432" s="13" t="s">
        <v>24</v>
      </c>
      <c r="C1432" s="13" t="s">
        <v>35</v>
      </c>
      <c r="D1432" s="14"/>
      <c r="E1432" s="14"/>
      <c r="F1432" s="14"/>
      <c r="G1432" s="14"/>
      <c r="H1432" s="14">
        <v>1189921</v>
      </c>
      <c r="I1432" s="14">
        <f>480258+345172</f>
        <v>825430</v>
      </c>
      <c r="J1432" s="14">
        <v>1316182.95</v>
      </c>
    </row>
    <row r="1433" spans="2:10" s="12" customFormat="1" x14ac:dyDescent="0.25">
      <c r="B1433" s="13" t="s">
        <v>25</v>
      </c>
      <c r="C1433" s="13" t="s">
        <v>35</v>
      </c>
      <c r="D1433" s="14"/>
      <c r="E1433" s="14"/>
      <c r="F1433" s="14"/>
      <c r="G1433" s="14"/>
      <c r="H1433" s="14">
        <v>2147779.23</v>
      </c>
      <c r="I1433" s="14">
        <v>1454675</v>
      </c>
      <c r="J1433" s="14">
        <v>905432.96</v>
      </c>
    </row>
    <row r="1434" spans="2:10" s="12" customFormat="1" x14ac:dyDescent="0.25">
      <c r="B1434" s="13" t="s">
        <v>26</v>
      </c>
      <c r="C1434" s="13" t="s">
        <v>35</v>
      </c>
      <c r="D1434" s="14"/>
      <c r="E1434" s="14"/>
      <c r="F1434" s="14"/>
      <c r="G1434" s="14"/>
      <c r="H1434" s="14">
        <v>2803166.54</v>
      </c>
      <c r="I1434" s="14">
        <v>2146736.5099999998</v>
      </c>
      <c r="J1434" s="14">
        <v>1486973.1509999998</v>
      </c>
    </row>
    <row r="1435" spans="2:10" s="12" customFormat="1" x14ac:dyDescent="0.25">
      <c r="B1435" s="15" t="s">
        <v>27</v>
      </c>
      <c r="C1435" s="13" t="s">
        <v>35</v>
      </c>
      <c r="D1435" s="17">
        <f t="shared" ref="D1435:I1435" si="352">SUM(D1431:D1434)</f>
        <v>0</v>
      </c>
      <c r="E1435" s="17">
        <f t="shared" si="352"/>
        <v>0</v>
      </c>
      <c r="F1435" s="17">
        <f t="shared" si="352"/>
        <v>0</v>
      </c>
      <c r="G1435" s="17">
        <f t="shared" si="352"/>
        <v>0</v>
      </c>
      <c r="H1435" s="17">
        <f t="shared" si="352"/>
        <v>7000908.7700000005</v>
      </c>
      <c r="I1435" s="17">
        <f t="shared" si="352"/>
        <v>4927515.51</v>
      </c>
      <c r="J1435" s="17">
        <f t="shared" ref="J1435" si="353">SUM(J1431:J1434)</f>
        <v>4091708.0609999998</v>
      </c>
    </row>
    <row r="1436" spans="2:10" s="12" customFormat="1" x14ac:dyDescent="0.25">
      <c r="B1436" s="15" t="s">
        <v>28</v>
      </c>
      <c r="C1436" s="13" t="s">
        <v>35</v>
      </c>
      <c r="D1436" s="17">
        <f>D1435+D1429+D1422</f>
        <v>0</v>
      </c>
      <c r="E1436" s="17">
        <f>E1435+E1429+E1422</f>
        <v>0</v>
      </c>
      <c r="F1436" s="17">
        <f>F1435+F1429+F1422</f>
        <v>0</v>
      </c>
      <c r="G1436" s="17">
        <f>G1435+G1429+G1422</f>
        <v>0</v>
      </c>
      <c r="H1436" s="17">
        <f>H1435+H1429+H1422</f>
        <v>44210119.120000005</v>
      </c>
      <c r="I1436" s="17">
        <f>I1422+I1429+I1435</f>
        <v>43373298.509999998</v>
      </c>
      <c r="J1436" s="17">
        <f>J1422+J1429+J1435</f>
        <v>34908987.864999995</v>
      </c>
    </row>
    <row r="1437" spans="2:10" s="12" customFormat="1" x14ac:dyDescent="0.25">
      <c r="B1437" s="15"/>
      <c r="C1437" s="13"/>
      <c r="D1437" s="17"/>
      <c r="E1437" s="17"/>
      <c r="F1437" s="17"/>
      <c r="G1437" s="17"/>
      <c r="H1437" s="17"/>
      <c r="I1437" s="17"/>
    </row>
    <row r="1438" spans="2:10" s="12" customFormat="1" x14ac:dyDescent="0.25">
      <c r="B1438" s="15" t="s">
        <v>121</v>
      </c>
      <c r="C1438" s="13"/>
      <c r="D1438" s="17"/>
      <c r="E1438" s="17"/>
      <c r="F1438" s="17"/>
      <c r="G1438" s="17"/>
      <c r="H1438" s="17"/>
      <c r="I1438" s="17"/>
    </row>
    <row r="1439" spans="2:10" s="12" customFormat="1" x14ac:dyDescent="0.25">
      <c r="B1439" s="15" t="s">
        <v>5</v>
      </c>
      <c r="C1439" s="15" t="s">
        <v>6</v>
      </c>
      <c r="D1439" s="13"/>
      <c r="E1439" s="13"/>
      <c r="F1439" s="13"/>
      <c r="G1439" s="13"/>
      <c r="H1439" s="13"/>
      <c r="I1439" s="13"/>
    </row>
    <row r="1440" spans="2:10" s="12" customFormat="1" x14ac:dyDescent="0.25">
      <c r="B1440" s="15" t="s">
        <v>7</v>
      </c>
      <c r="C1440" s="15"/>
      <c r="D1440" s="13"/>
      <c r="E1440" s="13"/>
      <c r="F1440" s="13"/>
      <c r="G1440" s="13"/>
      <c r="H1440" s="13"/>
      <c r="I1440" s="13"/>
    </row>
    <row r="1441" spans="2:10" s="12" customFormat="1" x14ac:dyDescent="0.25">
      <c r="B1441" s="13" t="s">
        <v>8</v>
      </c>
      <c r="C1441" s="13" t="s">
        <v>35</v>
      </c>
      <c r="D1441" s="14"/>
      <c r="E1441" s="14"/>
      <c r="F1441" s="14"/>
      <c r="G1441" s="14"/>
      <c r="H1441" s="25">
        <f t="shared" ref="H1441:J1445" si="354">H1345+H1369+H1393-H1417</f>
        <v>57992.030000000261</v>
      </c>
      <c r="I1441" s="25">
        <f t="shared" si="354"/>
        <v>62854.129999999888</v>
      </c>
      <c r="J1441" s="25">
        <f t="shared" si="354"/>
        <v>91229.330000001937</v>
      </c>
    </row>
    <row r="1442" spans="2:10" s="12" customFormat="1" x14ac:dyDescent="0.25">
      <c r="B1442" s="13" t="s">
        <v>10</v>
      </c>
      <c r="C1442" s="13" t="s">
        <v>35</v>
      </c>
      <c r="D1442" s="14"/>
      <c r="E1442" s="14"/>
      <c r="F1442" s="14"/>
      <c r="G1442" s="14"/>
      <c r="H1442" s="25">
        <f t="shared" si="354"/>
        <v>0</v>
      </c>
      <c r="I1442" s="25">
        <f t="shared" si="354"/>
        <v>0</v>
      </c>
      <c r="J1442" s="25">
        <f t="shared" si="354"/>
        <v>0</v>
      </c>
    </row>
    <row r="1443" spans="2:10" s="12" customFormat="1" x14ac:dyDescent="0.25">
      <c r="B1443" s="13" t="s">
        <v>11</v>
      </c>
      <c r="C1443" s="13" t="s">
        <v>35</v>
      </c>
      <c r="D1443" s="14"/>
      <c r="E1443" s="14"/>
      <c r="F1443" s="14"/>
      <c r="G1443" s="14"/>
      <c r="H1443" s="25">
        <f t="shared" si="354"/>
        <v>0</v>
      </c>
      <c r="I1443" s="25">
        <f t="shared" si="354"/>
        <v>0</v>
      </c>
      <c r="J1443" s="25">
        <f t="shared" si="354"/>
        <v>0</v>
      </c>
    </row>
    <row r="1444" spans="2:10" s="12" customFormat="1" x14ac:dyDescent="0.25">
      <c r="B1444" s="13" t="s">
        <v>12</v>
      </c>
      <c r="C1444" s="13" t="s">
        <v>35</v>
      </c>
      <c r="D1444" s="14"/>
      <c r="E1444" s="14"/>
      <c r="F1444" s="14"/>
      <c r="G1444" s="14"/>
      <c r="H1444" s="25">
        <f t="shared" si="354"/>
        <v>0</v>
      </c>
      <c r="I1444" s="25">
        <f t="shared" si="354"/>
        <v>0</v>
      </c>
      <c r="J1444" s="25">
        <f t="shared" si="354"/>
        <v>0</v>
      </c>
    </row>
    <row r="1445" spans="2:10" s="12" customFormat="1" x14ac:dyDescent="0.25">
      <c r="B1445" s="13" t="s">
        <v>13</v>
      </c>
      <c r="C1445" s="13" t="s">
        <v>35</v>
      </c>
      <c r="D1445" s="14"/>
      <c r="E1445" s="14"/>
      <c r="F1445" s="14"/>
      <c r="G1445" s="14"/>
      <c r="H1445" s="25">
        <f t="shared" si="354"/>
        <v>0</v>
      </c>
      <c r="I1445" s="25">
        <f t="shared" si="354"/>
        <v>0</v>
      </c>
      <c r="J1445" s="25">
        <f t="shared" si="354"/>
        <v>0</v>
      </c>
    </row>
    <row r="1446" spans="2:10" s="12" customFormat="1" x14ac:dyDescent="0.25">
      <c r="B1446" s="15" t="s">
        <v>14</v>
      </c>
      <c r="C1446" s="13" t="s">
        <v>35</v>
      </c>
      <c r="D1446" s="17">
        <f t="shared" ref="D1446:I1446" si="355">SUM(D1441:D1445)</f>
        <v>0</v>
      </c>
      <c r="E1446" s="17">
        <f t="shared" si="355"/>
        <v>0</v>
      </c>
      <c r="F1446" s="17">
        <f t="shared" si="355"/>
        <v>0</v>
      </c>
      <c r="G1446" s="17">
        <f t="shared" si="355"/>
        <v>0</v>
      </c>
      <c r="H1446" s="16">
        <f t="shared" si="355"/>
        <v>57992.030000000261</v>
      </c>
      <c r="I1446" s="16">
        <f t="shared" si="355"/>
        <v>62854.129999999888</v>
      </c>
      <c r="J1446" s="16">
        <f t="shared" ref="J1446" si="356">SUM(J1441:J1445)</f>
        <v>91229.330000001937</v>
      </c>
    </row>
    <row r="1447" spans="2:10" s="12" customFormat="1" x14ac:dyDescent="0.25">
      <c r="B1447" s="15" t="s">
        <v>15</v>
      </c>
      <c r="C1447" s="13" t="s">
        <v>35</v>
      </c>
      <c r="D1447" s="27"/>
      <c r="E1447" s="27"/>
      <c r="F1447" s="27"/>
      <c r="G1447" s="27"/>
      <c r="H1447" s="25"/>
      <c r="I1447" s="25"/>
      <c r="J1447" s="25"/>
    </row>
    <row r="1448" spans="2:10" s="12" customFormat="1" x14ac:dyDescent="0.25">
      <c r="B1448" s="13" t="s">
        <v>16</v>
      </c>
      <c r="C1448" s="13" t="s">
        <v>35</v>
      </c>
      <c r="D1448" s="14"/>
      <c r="E1448" s="14"/>
      <c r="F1448" s="14"/>
      <c r="G1448" s="14"/>
      <c r="H1448" s="25">
        <f t="shared" ref="H1448:J1452" si="357">H1352+H1376+H1400-H1424</f>
        <v>24260.5</v>
      </c>
      <c r="I1448" s="25">
        <f t="shared" si="357"/>
        <v>9130</v>
      </c>
      <c r="J1448" s="25">
        <f t="shared" si="357"/>
        <v>21325.490000000224</v>
      </c>
    </row>
    <row r="1449" spans="2:10" s="12" customFormat="1" x14ac:dyDescent="0.25">
      <c r="B1449" s="13" t="s">
        <v>17</v>
      </c>
      <c r="C1449" s="13" t="s">
        <v>35</v>
      </c>
      <c r="D1449" s="14"/>
      <c r="E1449" s="14"/>
      <c r="F1449" s="14"/>
      <c r="G1449" s="14"/>
      <c r="H1449" s="25">
        <f t="shared" si="357"/>
        <v>0</v>
      </c>
      <c r="I1449" s="25">
        <f t="shared" si="357"/>
        <v>0</v>
      </c>
      <c r="J1449" s="25">
        <f t="shared" si="357"/>
        <v>1069.1000000000931</v>
      </c>
    </row>
    <row r="1450" spans="2:10" s="12" customFormat="1" x14ac:dyDescent="0.25">
      <c r="B1450" s="13" t="s">
        <v>18</v>
      </c>
      <c r="C1450" s="13" t="s">
        <v>35</v>
      </c>
      <c r="D1450" s="14"/>
      <c r="E1450" s="14"/>
      <c r="F1450" s="14"/>
      <c r="G1450" s="14"/>
      <c r="H1450" s="25">
        <f t="shared" si="357"/>
        <v>70000.199999999721</v>
      </c>
      <c r="I1450" s="25">
        <f t="shared" si="357"/>
        <v>307761.69999999925</v>
      </c>
      <c r="J1450" s="25">
        <f t="shared" si="357"/>
        <v>57887.584999999031</v>
      </c>
    </row>
    <row r="1451" spans="2:10" s="12" customFormat="1" x14ac:dyDescent="0.25">
      <c r="B1451" s="13" t="s">
        <v>19</v>
      </c>
      <c r="C1451" s="13" t="s">
        <v>35</v>
      </c>
      <c r="D1451" s="14"/>
      <c r="E1451" s="14"/>
      <c r="F1451" s="14"/>
      <c r="G1451" s="14"/>
      <c r="H1451" s="25">
        <f t="shared" si="357"/>
        <v>0</v>
      </c>
      <c r="I1451" s="25">
        <f t="shared" si="357"/>
        <v>0</v>
      </c>
      <c r="J1451" s="25">
        <f t="shared" si="357"/>
        <v>0</v>
      </c>
    </row>
    <row r="1452" spans="2:10" s="12" customFormat="1" x14ac:dyDescent="0.25">
      <c r="B1452" s="13" t="s">
        <v>20</v>
      </c>
      <c r="C1452" s="13" t="s">
        <v>35</v>
      </c>
      <c r="D1452" s="14"/>
      <c r="E1452" s="14"/>
      <c r="F1452" s="14"/>
      <c r="G1452" s="14"/>
      <c r="H1452" s="25">
        <f t="shared" si="357"/>
        <v>0</v>
      </c>
      <c r="I1452" s="25">
        <f t="shared" si="357"/>
        <v>0</v>
      </c>
      <c r="J1452" s="25">
        <f t="shared" si="357"/>
        <v>0</v>
      </c>
    </row>
    <row r="1453" spans="2:10" s="12" customFormat="1" x14ac:dyDescent="0.25">
      <c r="B1453" s="15" t="s">
        <v>21</v>
      </c>
      <c r="C1453" s="13" t="s">
        <v>35</v>
      </c>
      <c r="D1453" s="17">
        <f t="shared" ref="D1453:I1453" si="358">SUM(D1448:D1452)</f>
        <v>0</v>
      </c>
      <c r="E1453" s="17">
        <f t="shared" si="358"/>
        <v>0</v>
      </c>
      <c r="F1453" s="17">
        <f t="shared" si="358"/>
        <v>0</v>
      </c>
      <c r="G1453" s="17">
        <f t="shared" si="358"/>
        <v>0</v>
      </c>
      <c r="H1453" s="16">
        <f t="shared" si="358"/>
        <v>94260.699999999721</v>
      </c>
      <c r="I1453" s="16">
        <f t="shared" si="358"/>
        <v>316891.69999999925</v>
      </c>
      <c r="J1453" s="16">
        <f t="shared" ref="J1453" si="359">SUM(J1448:J1452)</f>
        <v>80282.174999999348</v>
      </c>
    </row>
    <row r="1454" spans="2:10" s="12" customFormat="1" x14ac:dyDescent="0.25">
      <c r="B1454" s="15" t="s">
        <v>22</v>
      </c>
      <c r="C1454" s="13" t="s">
        <v>35</v>
      </c>
      <c r="D1454" s="27"/>
      <c r="E1454" s="27"/>
      <c r="F1454" s="27"/>
      <c r="G1454" s="27"/>
      <c r="H1454" s="25"/>
      <c r="I1454" s="25"/>
      <c r="J1454" s="25"/>
    </row>
    <row r="1455" spans="2:10" s="12" customFormat="1" x14ac:dyDescent="0.25">
      <c r="B1455" s="13" t="s">
        <v>23</v>
      </c>
      <c r="C1455" s="13" t="s">
        <v>35</v>
      </c>
      <c r="D1455" s="14"/>
      <c r="E1455" s="14"/>
      <c r="F1455" s="14"/>
      <c r="G1455" s="14"/>
      <c r="H1455" s="25">
        <f t="shared" ref="H1455:J1458" si="360">H1359+H1383+H1407-H1431</f>
        <v>35258.099999999977</v>
      </c>
      <c r="I1455" s="25">
        <f t="shared" si="360"/>
        <v>31669.099999999977</v>
      </c>
      <c r="J1455" s="25">
        <f t="shared" si="360"/>
        <v>12293.639999999898</v>
      </c>
    </row>
    <row r="1456" spans="2:10" s="12" customFormat="1" x14ac:dyDescent="0.25">
      <c r="B1456" s="13" t="s">
        <v>24</v>
      </c>
      <c r="C1456" s="13" t="s">
        <v>35</v>
      </c>
      <c r="D1456" s="14"/>
      <c r="E1456" s="14"/>
      <c r="F1456" s="14"/>
      <c r="G1456" s="14"/>
      <c r="H1456" s="25">
        <f t="shared" si="360"/>
        <v>24404.560000000056</v>
      </c>
      <c r="I1456" s="25">
        <f t="shared" si="360"/>
        <v>41694.560000000056</v>
      </c>
      <c r="J1456" s="25">
        <f t="shared" si="360"/>
        <v>45619.950000000419</v>
      </c>
    </row>
    <row r="1457" spans="2:10" s="12" customFormat="1" x14ac:dyDescent="0.25">
      <c r="B1457" s="13" t="s">
        <v>25</v>
      </c>
      <c r="C1457" s="13" t="s">
        <v>35</v>
      </c>
      <c r="D1457" s="14"/>
      <c r="E1457" s="14"/>
      <c r="F1457" s="14"/>
      <c r="G1457" s="14"/>
      <c r="H1457" s="25">
        <f t="shared" si="360"/>
        <v>0</v>
      </c>
      <c r="I1457" s="25">
        <f t="shared" si="360"/>
        <v>0</v>
      </c>
      <c r="J1457" s="25">
        <f t="shared" si="360"/>
        <v>0</v>
      </c>
    </row>
    <row r="1458" spans="2:10" s="12" customFormat="1" x14ac:dyDescent="0.25">
      <c r="B1458" s="13" t="s">
        <v>26</v>
      </c>
      <c r="C1458" s="13" t="s">
        <v>35</v>
      </c>
      <c r="D1458" s="14"/>
      <c r="E1458" s="14"/>
      <c r="F1458" s="14"/>
      <c r="G1458" s="14"/>
      <c r="H1458" s="25">
        <f t="shared" si="360"/>
        <v>0</v>
      </c>
      <c r="I1458" s="25">
        <f t="shared" si="360"/>
        <v>0</v>
      </c>
      <c r="J1458" s="25">
        <f t="shared" si="360"/>
        <v>0</v>
      </c>
    </row>
    <row r="1459" spans="2:10" s="12" customFormat="1" x14ac:dyDescent="0.25">
      <c r="B1459" s="15" t="s">
        <v>27</v>
      </c>
      <c r="C1459" s="13" t="s">
        <v>35</v>
      </c>
      <c r="D1459" s="17">
        <f t="shared" ref="D1459:I1459" si="361">SUM(D1455:D1458)</f>
        <v>0</v>
      </c>
      <c r="E1459" s="17">
        <f t="shared" si="361"/>
        <v>0</v>
      </c>
      <c r="F1459" s="17">
        <f t="shared" si="361"/>
        <v>0</v>
      </c>
      <c r="G1459" s="17">
        <f t="shared" si="361"/>
        <v>0</v>
      </c>
      <c r="H1459" s="16">
        <f t="shared" si="361"/>
        <v>59662.660000000033</v>
      </c>
      <c r="I1459" s="16">
        <f t="shared" si="361"/>
        <v>73363.660000000033</v>
      </c>
      <c r="J1459" s="16">
        <f t="shared" ref="J1459" si="362">SUM(J1455:J1458)</f>
        <v>57913.590000000317</v>
      </c>
    </row>
    <row r="1460" spans="2:10" s="12" customFormat="1" x14ac:dyDescent="0.25">
      <c r="B1460" s="15" t="s">
        <v>28</v>
      </c>
      <c r="C1460" s="13" t="s">
        <v>35</v>
      </c>
      <c r="D1460" s="17">
        <f>D1459+D1453+D1446</f>
        <v>0</v>
      </c>
      <c r="E1460" s="17">
        <f>E1459+E1453+E1446</f>
        <v>0</v>
      </c>
      <c r="F1460" s="17">
        <f>F1459+F1453+F1446</f>
        <v>0</v>
      </c>
      <c r="G1460" s="17">
        <f>G1459+G1453+G1446</f>
        <v>0</v>
      </c>
      <c r="H1460" s="16">
        <f>H1446+H1453+H1459</f>
        <v>211915.39</v>
      </c>
      <c r="I1460" s="16">
        <f>I1446+I1453+I1459</f>
        <v>453109.48999999918</v>
      </c>
      <c r="J1460" s="16">
        <f>J1446+J1453+J1459</f>
        <v>229425.0950000016</v>
      </c>
    </row>
    <row r="1462" spans="2:10" x14ac:dyDescent="0.25">
      <c r="B1462" s="8" t="s">
        <v>122</v>
      </c>
      <c r="C1462" s="9"/>
      <c r="D1462" s="61">
        <f t="shared" ref="D1462:J1462" si="363">D4</f>
        <v>42460</v>
      </c>
      <c r="E1462" s="61">
        <f t="shared" si="363"/>
        <v>42825</v>
      </c>
      <c r="F1462" s="61">
        <f t="shared" si="363"/>
        <v>43190</v>
      </c>
      <c r="G1462" s="61">
        <f t="shared" si="363"/>
        <v>43555</v>
      </c>
      <c r="H1462" s="61">
        <f t="shared" si="363"/>
        <v>43921</v>
      </c>
      <c r="I1462" s="61">
        <f t="shared" si="363"/>
        <v>44286</v>
      </c>
      <c r="J1462" s="61">
        <f t="shared" si="363"/>
        <v>44651</v>
      </c>
    </row>
    <row r="1463" spans="2:10" x14ac:dyDescent="0.25">
      <c r="B1463" s="10" t="s">
        <v>123</v>
      </c>
      <c r="C1463" s="46" t="s">
        <v>124</v>
      </c>
      <c r="D1463" s="62">
        <f t="shared" ref="D1463:J1465" si="364">D1468+D1472+D1476</f>
        <v>7290.6073374999996</v>
      </c>
      <c r="E1463" s="62">
        <f t="shared" si="364"/>
        <v>10559.099231971999</v>
      </c>
      <c r="F1463" s="62">
        <f t="shared" si="364"/>
        <v>10561.667929255</v>
      </c>
      <c r="G1463" s="62">
        <f t="shared" si="364"/>
        <v>10624.772409925003</v>
      </c>
      <c r="H1463" s="62">
        <f t="shared" si="364"/>
        <v>10636.113998257</v>
      </c>
      <c r="I1463" s="62">
        <f t="shared" si="364"/>
        <v>10654</v>
      </c>
      <c r="J1463" s="62">
        <f t="shared" si="364"/>
        <v>10675.2</v>
      </c>
    </row>
    <row r="1464" spans="2:10" x14ac:dyDescent="0.25">
      <c r="B1464" s="10" t="s">
        <v>125</v>
      </c>
      <c r="C1464" s="46" t="s">
        <v>124</v>
      </c>
      <c r="D1464" s="62">
        <f t="shared" si="364"/>
        <v>4669.2651311</v>
      </c>
      <c r="E1464" s="62">
        <f t="shared" si="364"/>
        <v>7728.1710733849586</v>
      </c>
      <c r="F1464" s="62">
        <f t="shared" si="364"/>
        <v>7535.7645811879593</v>
      </c>
      <c r="G1464" s="62">
        <f t="shared" si="364"/>
        <v>7390.0755841829996</v>
      </c>
      <c r="H1464" s="62">
        <f t="shared" si="364"/>
        <v>7187.5863760879993</v>
      </c>
      <c r="I1464" s="62">
        <f t="shared" si="364"/>
        <v>6992</v>
      </c>
      <c r="J1464" s="62">
        <f t="shared" si="364"/>
        <v>6803.49</v>
      </c>
    </row>
    <row r="1465" spans="2:10" x14ac:dyDescent="0.25">
      <c r="B1465" s="10" t="s">
        <v>126</v>
      </c>
      <c r="C1465" s="46" t="s">
        <v>124</v>
      </c>
      <c r="D1465" s="62">
        <f t="shared" si="364"/>
        <v>223.98276569999999</v>
      </c>
      <c r="E1465" s="62">
        <f t="shared" si="364"/>
        <v>214.12292550000001</v>
      </c>
      <c r="F1465" s="62">
        <f t="shared" si="364"/>
        <v>196.91449997499998</v>
      </c>
      <c r="G1465" s="62">
        <f t="shared" si="364"/>
        <v>211.32793039495934</v>
      </c>
      <c r="H1465" s="62">
        <f t="shared" si="364"/>
        <v>215.873643684</v>
      </c>
      <c r="I1465" s="62">
        <f t="shared" si="364"/>
        <v>216</v>
      </c>
      <c r="J1465" s="62">
        <f t="shared" si="364"/>
        <v>214.63</v>
      </c>
    </row>
    <row r="1466" spans="2:10" x14ac:dyDescent="0.25">
      <c r="B1466" s="11"/>
      <c r="C1466" s="11"/>
      <c r="D1466" s="11"/>
      <c r="E1466" s="11"/>
      <c r="F1466" s="11"/>
      <c r="G1466" s="11"/>
      <c r="H1466" s="11"/>
      <c r="I1466" s="11"/>
      <c r="J1466" s="11"/>
    </row>
    <row r="1467" spans="2:10" x14ac:dyDescent="0.25">
      <c r="B1467" s="63" t="s">
        <v>127</v>
      </c>
      <c r="C1467" s="11"/>
      <c r="D1467" s="11"/>
      <c r="E1467" s="11"/>
      <c r="F1467" s="11"/>
      <c r="G1467" s="11"/>
      <c r="H1467" s="11"/>
      <c r="I1467" s="11"/>
      <c r="J1467" s="11"/>
    </row>
    <row r="1468" spans="2:10" x14ac:dyDescent="0.25">
      <c r="B1468" s="64" t="s">
        <v>123</v>
      </c>
      <c r="C1468" s="46" t="s">
        <v>124</v>
      </c>
      <c r="D1468" s="65">
        <v>6240.7011998999997</v>
      </c>
      <c r="E1468" s="65">
        <v>8932.8375810209982</v>
      </c>
      <c r="F1468" s="65">
        <v>8933.5948578529988</v>
      </c>
      <c r="G1468" s="65">
        <v>8937.9185961740022</v>
      </c>
      <c r="H1468" s="65">
        <v>8938.9976610529993</v>
      </c>
      <c r="I1468" s="65">
        <v>8938</v>
      </c>
      <c r="J1468" s="65">
        <v>8820.07</v>
      </c>
    </row>
    <row r="1469" spans="2:10" x14ac:dyDescent="0.25">
      <c r="B1469" s="64" t="s">
        <v>125</v>
      </c>
      <c r="C1469" s="46" t="s">
        <v>124</v>
      </c>
      <c r="D1469" s="65">
        <v>4125.3241662999999</v>
      </c>
      <c r="E1469" s="65">
        <v>6615.3352983449586</v>
      </c>
      <c r="F1469" s="65">
        <v>6446.2386657919587</v>
      </c>
      <c r="G1469" s="65">
        <v>6264.2314696869998</v>
      </c>
      <c r="H1469" s="65">
        <v>6079.5425154269988</v>
      </c>
      <c r="I1469" s="65">
        <v>5894</v>
      </c>
      <c r="J1469" s="65">
        <v>5636.07</v>
      </c>
    </row>
    <row r="1470" spans="2:10" x14ac:dyDescent="0.25">
      <c r="B1470" s="64" t="s">
        <v>126</v>
      </c>
      <c r="C1470" s="46" t="s">
        <v>124</v>
      </c>
      <c r="D1470" s="65">
        <v>193.62916039999999</v>
      </c>
      <c r="E1470" s="65">
        <v>187.0585963</v>
      </c>
      <c r="F1470" s="65">
        <v>171.52510617499999</v>
      </c>
      <c r="G1470" s="65">
        <v>186.47865637095933</v>
      </c>
      <c r="H1470" s="65">
        <v>186.83649319</v>
      </c>
      <c r="I1470" s="65">
        <v>186</v>
      </c>
      <c r="J1470" s="65">
        <v>184.63</v>
      </c>
    </row>
    <row r="1471" spans="2:10" x14ac:dyDescent="0.25">
      <c r="B1471" s="63" t="s">
        <v>72</v>
      </c>
      <c r="C1471" s="11"/>
      <c r="D1471" s="66"/>
      <c r="E1471" s="66"/>
      <c r="F1471" s="66"/>
      <c r="G1471" s="66"/>
      <c r="H1471" s="66"/>
      <c r="I1471" s="66"/>
      <c r="J1471" s="66"/>
    </row>
    <row r="1472" spans="2:10" x14ac:dyDescent="0.25">
      <c r="B1472" s="64" t="s">
        <v>123</v>
      </c>
      <c r="C1472" s="46" t="s">
        <v>124</v>
      </c>
      <c r="D1472" s="65">
        <v>545.75076790000003</v>
      </c>
      <c r="E1472" s="65">
        <v>903.46966832900011</v>
      </c>
      <c r="F1472" s="65">
        <v>905.46204757999988</v>
      </c>
      <c r="G1472" s="65">
        <v>966.51659322199998</v>
      </c>
      <c r="H1472" s="65">
        <v>966.71529249500009</v>
      </c>
      <c r="I1472" s="65">
        <v>986</v>
      </c>
      <c r="J1472" s="65">
        <v>1045.6300000000001</v>
      </c>
    </row>
    <row r="1473" spans="2:10" x14ac:dyDescent="0.25">
      <c r="B1473" s="64" t="s">
        <v>125</v>
      </c>
      <c r="C1473" s="46" t="s">
        <v>124</v>
      </c>
      <c r="D1473" s="65">
        <v>348.24402040000001</v>
      </c>
      <c r="E1473" s="65">
        <v>707.13520481800003</v>
      </c>
      <c r="F1473" s="65">
        <v>693.99496617399996</v>
      </c>
      <c r="G1473" s="65">
        <v>740.13006057400003</v>
      </c>
      <c r="H1473" s="65">
        <v>723.17516438900009</v>
      </c>
      <c r="I1473" s="65">
        <v>725</v>
      </c>
      <c r="J1473" s="65">
        <v>767.41</v>
      </c>
    </row>
    <row r="1474" spans="2:10" x14ac:dyDescent="0.25">
      <c r="B1474" s="64" t="s">
        <v>126</v>
      </c>
      <c r="C1474" s="46" t="s">
        <v>124</v>
      </c>
      <c r="D1474" s="65">
        <v>18.903852799999999</v>
      </c>
      <c r="E1474" s="65">
        <v>16.381717600000002</v>
      </c>
      <c r="F1474" s="65">
        <v>15.1441947</v>
      </c>
      <c r="G1474" s="65">
        <v>15.029486441999998</v>
      </c>
      <c r="H1474" s="65">
        <v>17.206112699999998</v>
      </c>
      <c r="I1474" s="65">
        <v>18</v>
      </c>
      <c r="J1474" s="65">
        <v>18.47</v>
      </c>
    </row>
    <row r="1475" spans="2:10" x14ac:dyDescent="0.25">
      <c r="B1475" s="63" t="s">
        <v>128</v>
      </c>
      <c r="C1475" s="11"/>
      <c r="D1475" s="66"/>
      <c r="E1475" s="66"/>
      <c r="F1475" s="66"/>
      <c r="G1475" s="66"/>
      <c r="H1475" s="66"/>
      <c r="I1475" s="66"/>
      <c r="J1475" s="66"/>
    </row>
    <row r="1476" spans="2:10" x14ac:dyDescent="0.25">
      <c r="B1476" s="64" t="s">
        <v>123</v>
      </c>
      <c r="C1476" s="46" t="s">
        <v>124</v>
      </c>
      <c r="D1476" s="65">
        <v>504.15536969999999</v>
      </c>
      <c r="E1476" s="65">
        <v>722.79198262199998</v>
      </c>
      <c r="F1476" s="65">
        <v>722.61102382199999</v>
      </c>
      <c r="G1476" s="65">
        <v>720.33722052899998</v>
      </c>
      <c r="H1476" s="65">
        <v>730.40104470899996</v>
      </c>
      <c r="I1476" s="65">
        <v>730</v>
      </c>
      <c r="J1476" s="65">
        <v>809.5</v>
      </c>
    </row>
    <row r="1477" spans="2:10" x14ac:dyDescent="0.25">
      <c r="B1477" s="64" t="s">
        <v>125</v>
      </c>
      <c r="C1477" s="46" t="s">
        <v>124</v>
      </c>
      <c r="D1477" s="65">
        <v>195.69694440000001</v>
      </c>
      <c r="E1477" s="65">
        <v>405.70057022199995</v>
      </c>
      <c r="F1477" s="65">
        <v>395.530949222</v>
      </c>
      <c r="G1477" s="65">
        <v>385.71405392200001</v>
      </c>
      <c r="H1477" s="65">
        <v>384.86869627199997</v>
      </c>
      <c r="I1477" s="65">
        <v>373</v>
      </c>
      <c r="J1477" s="65">
        <v>400.01</v>
      </c>
    </row>
    <row r="1478" spans="2:10" x14ac:dyDescent="0.25">
      <c r="B1478" s="64" t="s">
        <v>126</v>
      </c>
      <c r="C1478" s="46" t="s">
        <v>124</v>
      </c>
      <c r="D1478" s="65">
        <v>11.449752500000001</v>
      </c>
      <c r="E1478" s="65">
        <v>10.6826116</v>
      </c>
      <c r="F1478" s="65">
        <v>10.245199100000001</v>
      </c>
      <c r="G1478" s="65">
        <v>9.819787582</v>
      </c>
      <c r="H1478" s="65">
        <v>11.831037794</v>
      </c>
      <c r="I1478" s="65">
        <v>12</v>
      </c>
      <c r="J1478" s="65">
        <v>11.53</v>
      </c>
    </row>
    <row r="1479" spans="2:10" x14ac:dyDescent="0.25">
      <c r="B1479" s="64"/>
      <c r="C1479" s="46"/>
      <c r="D1479" s="65"/>
      <c r="E1479" s="65"/>
      <c r="F1479" s="65"/>
      <c r="G1479" s="65"/>
      <c r="H1479" s="65"/>
      <c r="I1479" s="65"/>
      <c r="J1479" s="65"/>
    </row>
    <row r="1480" spans="2:10" x14ac:dyDescent="0.25">
      <c r="B1480" s="63" t="s">
        <v>127</v>
      </c>
      <c r="C1480" s="11"/>
      <c r="D1480" s="11"/>
      <c r="E1480" s="11"/>
      <c r="F1480" s="11"/>
      <c r="G1480" s="11"/>
      <c r="H1480" s="11"/>
      <c r="I1480" s="11"/>
      <c r="J1480" s="11"/>
    </row>
    <row r="1481" spans="2:10" x14ac:dyDescent="0.25">
      <c r="B1481" s="64" t="s">
        <v>123</v>
      </c>
      <c r="C1481" s="46" t="s">
        <v>124</v>
      </c>
      <c r="D1481" s="67">
        <f t="shared" ref="D1481:J1481" si="365">D1468/D$1463</f>
        <v>0.85599195115066773</v>
      </c>
      <c r="E1481" s="67">
        <f t="shared" si="365"/>
        <v>0.84598481222462352</v>
      </c>
      <c r="F1481" s="67">
        <f t="shared" si="365"/>
        <v>0.84585076123323621</v>
      </c>
      <c r="G1481" s="67">
        <f t="shared" si="365"/>
        <v>0.84123388730894166</v>
      </c>
      <c r="H1481" s="67">
        <f t="shared" si="365"/>
        <v>0.84043830881446768</v>
      </c>
      <c r="I1481" s="67">
        <f t="shared" si="365"/>
        <v>0.83893373380889802</v>
      </c>
      <c r="J1481" s="67">
        <f t="shared" si="365"/>
        <v>0.82622058603117499</v>
      </c>
    </row>
    <row r="1482" spans="2:10" x14ac:dyDescent="0.25">
      <c r="B1482" s="64" t="s">
        <v>125</v>
      </c>
      <c r="C1482" s="46" t="s">
        <v>124</v>
      </c>
      <c r="D1482" s="67">
        <f t="shared" ref="D1482:J1482" si="366">D1469/D$1464</f>
        <v>0.88350608724764002</v>
      </c>
      <c r="E1482" s="67">
        <f t="shared" si="366"/>
        <v>0.85600269915446181</v>
      </c>
      <c r="F1482" s="67">
        <f t="shared" si="366"/>
        <v>0.85541932690999156</v>
      </c>
      <c r="G1482" s="67">
        <f t="shared" si="366"/>
        <v>0.84765458733525711</v>
      </c>
      <c r="H1482" s="67">
        <f t="shared" si="366"/>
        <v>0.84583922854168503</v>
      </c>
      <c r="I1482" s="67">
        <f t="shared" si="366"/>
        <v>0.84296338672768878</v>
      </c>
      <c r="J1482" s="67">
        <f t="shared" si="366"/>
        <v>0.82840865496972871</v>
      </c>
    </row>
    <row r="1483" spans="2:10" x14ac:dyDescent="0.25">
      <c r="B1483" s="64" t="s">
        <v>126</v>
      </c>
      <c r="C1483" s="46" t="s">
        <v>124</v>
      </c>
      <c r="D1483" s="67">
        <f t="shared" ref="D1483:J1483" si="367">D1470/D$1465</f>
        <v>0.86448240691582812</v>
      </c>
      <c r="E1483" s="67">
        <f t="shared" si="367"/>
        <v>0.87360377625701735</v>
      </c>
      <c r="F1483" s="67">
        <f t="shared" si="367"/>
        <v>0.87106386882010522</v>
      </c>
      <c r="G1483" s="67">
        <f t="shared" si="367"/>
        <v>0.88241367822247541</v>
      </c>
      <c r="H1483" s="67">
        <f t="shared" si="367"/>
        <v>0.8654900616931952</v>
      </c>
      <c r="I1483" s="67">
        <f t="shared" si="367"/>
        <v>0.86111111111111116</v>
      </c>
      <c r="J1483" s="67">
        <f t="shared" si="367"/>
        <v>0.86022457252015094</v>
      </c>
    </row>
    <row r="1484" spans="2:10" x14ac:dyDescent="0.25">
      <c r="B1484" s="63" t="s">
        <v>72</v>
      </c>
      <c r="C1484" s="11"/>
      <c r="D1484" s="66"/>
      <c r="E1484" s="66"/>
      <c r="F1484" s="66"/>
      <c r="G1484" s="66"/>
      <c r="H1484" s="66"/>
      <c r="I1484" s="66"/>
      <c r="J1484" s="66"/>
    </row>
    <row r="1485" spans="2:10" x14ac:dyDescent="0.25">
      <c r="B1485" s="64" t="s">
        <v>123</v>
      </c>
      <c r="C1485" s="46" t="s">
        <v>124</v>
      </c>
      <c r="D1485" s="67">
        <f t="shared" ref="D1485:J1485" si="368">D1472/D$1463</f>
        <v>7.4856694735550219E-2</v>
      </c>
      <c r="E1485" s="67">
        <f t="shared" si="368"/>
        <v>8.5563138339809858E-2</v>
      </c>
      <c r="F1485" s="67">
        <f t="shared" si="368"/>
        <v>8.5730971059215025E-2</v>
      </c>
      <c r="G1485" s="67">
        <f t="shared" si="368"/>
        <v>9.096821615860122E-2</v>
      </c>
      <c r="H1485" s="67">
        <f t="shared" si="368"/>
        <v>9.0889895750780894E-2</v>
      </c>
      <c r="I1485" s="67">
        <f t="shared" si="368"/>
        <v>9.254740003754458E-2</v>
      </c>
      <c r="J1485" s="67">
        <f t="shared" si="368"/>
        <v>9.7949452937649881E-2</v>
      </c>
    </row>
    <row r="1486" spans="2:10" x14ac:dyDescent="0.25">
      <c r="B1486" s="64" t="s">
        <v>125</v>
      </c>
      <c r="C1486" s="46" t="s">
        <v>124</v>
      </c>
      <c r="D1486" s="67">
        <f t="shared" ref="D1486:J1486" si="369">D1473/D$1464</f>
        <v>7.4582190263837E-2</v>
      </c>
      <c r="E1486" s="67">
        <f t="shared" si="369"/>
        <v>9.1500977152705942E-2</v>
      </c>
      <c r="F1486" s="67">
        <f t="shared" si="369"/>
        <v>9.2093504076078317E-2</v>
      </c>
      <c r="G1486" s="67">
        <f t="shared" si="369"/>
        <v>0.10015189319011873</v>
      </c>
      <c r="H1486" s="67">
        <f t="shared" si="369"/>
        <v>0.10061446590678802</v>
      </c>
      <c r="I1486" s="67">
        <f t="shared" si="369"/>
        <v>0.10368993135011442</v>
      </c>
      <c r="J1486" s="67">
        <f t="shared" si="369"/>
        <v>0.11279652060927553</v>
      </c>
    </row>
    <row r="1487" spans="2:10" x14ac:dyDescent="0.25">
      <c r="B1487" s="64" t="s">
        <v>126</v>
      </c>
      <c r="C1487" s="46" t="s">
        <v>124</v>
      </c>
      <c r="D1487" s="67">
        <f t="shared" ref="D1487:J1487" si="370">D1474/D$1465</f>
        <v>8.4398693537518013E-2</v>
      </c>
      <c r="E1487" s="67">
        <f t="shared" si="370"/>
        <v>7.6506135724359894E-2</v>
      </c>
      <c r="F1487" s="67">
        <f t="shared" si="370"/>
        <v>7.6907463401236012E-2</v>
      </c>
      <c r="G1487" s="67">
        <f t="shared" si="370"/>
        <v>7.1119261963673144E-2</v>
      </c>
      <c r="H1487" s="67">
        <f t="shared" si="370"/>
        <v>7.9704554971919764E-2</v>
      </c>
      <c r="I1487" s="67">
        <f t="shared" si="370"/>
        <v>8.3333333333333329E-2</v>
      </c>
      <c r="J1487" s="67">
        <f t="shared" si="370"/>
        <v>8.6055071518427062E-2</v>
      </c>
    </row>
    <row r="1488" spans="2:10" x14ac:dyDescent="0.25">
      <c r="B1488" s="63" t="s">
        <v>128</v>
      </c>
      <c r="C1488" s="11"/>
      <c r="D1488" s="66"/>
      <c r="E1488" s="66"/>
      <c r="F1488" s="66"/>
      <c r="G1488" s="66"/>
      <c r="H1488" s="66"/>
      <c r="I1488" s="66"/>
      <c r="J1488" s="66"/>
    </row>
    <row r="1489" spans="2:10" x14ac:dyDescent="0.25">
      <c r="B1489" s="64" t="s">
        <v>123</v>
      </c>
      <c r="C1489" s="46" t="s">
        <v>124</v>
      </c>
      <c r="D1489" s="67">
        <f t="shared" ref="D1489:J1489" si="371">D1476/D$1463</f>
        <v>6.9151354113782024E-2</v>
      </c>
      <c r="E1489" s="67">
        <f t="shared" si="371"/>
        <v>6.8452049435566542E-2</v>
      </c>
      <c r="F1489" s="67">
        <f t="shared" si="371"/>
        <v>6.8418267707548691E-2</v>
      </c>
      <c r="G1489" s="67">
        <f t="shared" si="371"/>
        <v>6.7797896532457075E-2</v>
      </c>
      <c r="H1489" s="67">
        <f t="shared" si="371"/>
        <v>6.867179543475134E-2</v>
      </c>
      <c r="I1489" s="67">
        <f t="shared" si="371"/>
        <v>6.8518866153557345E-2</v>
      </c>
      <c r="J1489" s="67">
        <f t="shared" si="371"/>
        <v>7.582996103117505E-2</v>
      </c>
    </row>
    <row r="1490" spans="2:10" x14ac:dyDescent="0.25">
      <c r="B1490" s="64" t="s">
        <v>125</v>
      </c>
      <c r="C1490" s="46" t="s">
        <v>124</v>
      </c>
      <c r="D1490" s="67">
        <f t="shared" ref="D1490:J1490" si="372">D1477/D$1464</f>
        <v>4.1911722488522964E-2</v>
      </c>
      <c r="E1490" s="67">
        <f t="shared" si="372"/>
        <v>5.2496323692832289E-2</v>
      </c>
      <c r="F1490" s="67">
        <f t="shared" si="372"/>
        <v>5.2487169013930024E-2</v>
      </c>
      <c r="G1490" s="67">
        <f t="shared" si="372"/>
        <v>5.2193519474624174E-2</v>
      </c>
      <c r="H1490" s="67">
        <f t="shared" si="372"/>
        <v>5.3546305551526903E-2</v>
      </c>
      <c r="I1490" s="67">
        <f t="shared" si="372"/>
        <v>5.3346681922196798E-2</v>
      </c>
      <c r="J1490" s="67">
        <f t="shared" si="372"/>
        <v>5.8794824420995692E-2</v>
      </c>
    </row>
    <row r="1491" spans="2:10" x14ac:dyDescent="0.25">
      <c r="B1491" s="64" t="s">
        <v>126</v>
      </c>
      <c r="C1491" s="46" t="s">
        <v>124</v>
      </c>
      <c r="D1491" s="67">
        <f t="shared" ref="D1491:J1491" si="373">D1478/D$1465</f>
        <v>5.1118899546653829E-2</v>
      </c>
      <c r="E1491" s="67">
        <f t="shared" si="373"/>
        <v>4.9890088018622741E-2</v>
      </c>
      <c r="F1491" s="67">
        <f t="shared" si="373"/>
        <v>5.2028667778658853E-2</v>
      </c>
      <c r="G1491" s="67">
        <f t="shared" si="373"/>
        <v>4.6467059813851394E-2</v>
      </c>
      <c r="H1491" s="67">
        <f t="shared" si="373"/>
        <v>5.4805383334885022E-2</v>
      </c>
      <c r="I1491" s="67">
        <f t="shared" si="373"/>
        <v>5.5555555555555552E-2</v>
      </c>
      <c r="J1491" s="67">
        <f t="shared" si="373"/>
        <v>5.3720355961421981E-2</v>
      </c>
    </row>
  </sheetData>
  <pageMargins left="0.7" right="0.7" top="0.75" bottom="0.75" header="0.3" footer="0.3"/>
  <pageSetup paperSize="9"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377"/>
  <sheetViews>
    <sheetView showGridLines="0" zoomScale="80" zoomScaleNormal="80" workbookViewId="0">
      <pane xSplit="3" ySplit="4" topLeftCell="D5" activePane="bottomRight" state="frozen"/>
      <selection activeCell="J340" sqref="J340"/>
      <selection pane="topRight" activeCell="J340" sqref="J340"/>
      <selection pane="bottomLeft" activeCell="J340" sqref="J340"/>
      <selection pane="bottomRight" activeCell="J340" sqref="J340"/>
    </sheetView>
  </sheetViews>
  <sheetFormatPr defaultColWidth="8.5703125" defaultRowHeight="15" x14ac:dyDescent="0.25"/>
  <cols>
    <col min="1" max="1" width="8.5703125" style="1"/>
    <col min="2" max="2" width="38.5703125" style="1" bestFit="1" customWidth="1"/>
    <col min="3" max="3" width="16.42578125" style="1" bestFit="1" customWidth="1"/>
    <col min="4" max="10" width="15.140625" style="1" customWidth="1"/>
    <col min="11" max="11" width="10.5703125" style="1" bestFit="1" customWidth="1"/>
    <col min="12" max="16" width="9.5703125" style="1" bestFit="1" customWidth="1"/>
    <col min="17" max="17" width="8.5703125" style="1"/>
    <col min="18" max="22" width="9.5703125" style="1" bestFit="1" customWidth="1"/>
    <col min="23" max="16384" width="8.5703125" style="1"/>
  </cols>
  <sheetData>
    <row r="2" spans="2:10" x14ac:dyDescent="0.25">
      <c r="B2" s="2" t="s">
        <v>129</v>
      </c>
    </row>
    <row r="4" spans="2:10" x14ac:dyDescent="0.25">
      <c r="B4" s="68" t="s">
        <v>1</v>
      </c>
      <c r="C4" s="68" t="s">
        <v>130</v>
      </c>
      <c r="D4" s="69">
        <f>'Plant-wise details'!D4</f>
        <v>42460</v>
      </c>
      <c r="E4" s="69">
        <f>'Plant-wise details'!E4</f>
        <v>42825</v>
      </c>
      <c r="F4" s="69">
        <f>'Plant-wise details'!F4</f>
        <v>43190</v>
      </c>
      <c r="G4" s="69">
        <f>'Plant-wise details'!G4</f>
        <v>43555</v>
      </c>
      <c r="H4" s="69">
        <f>'Plant-wise details'!H4</f>
        <v>43921</v>
      </c>
      <c r="I4" s="69">
        <f>'Plant-wise details'!I4</f>
        <v>44286</v>
      </c>
      <c r="J4" s="69">
        <f>'Plant-wise details'!J4</f>
        <v>44651</v>
      </c>
    </row>
    <row r="5" spans="2:10" s="72" customFormat="1" x14ac:dyDescent="0.25">
      <c r="B5" s="70" t="s">
        <v>131</v>
      </c>
      <c r="C5" s="70"/>
      <c r="D5" s="71"/>
      <c r="E5" s="71"/>
      <c r="F5" s="71"/>
      <c r="G5" s="71"/>
      <c r="H5" s="71"/>
      <c r="I5" s="71"/>
      <c r="J5" s="71"/>
    </row>
    <row r="6" spans="2:10" x14ac:dyDescent="0.25">
      <c r="B6" s="73" t="s">
        <v>132</v>
      </c>
      <c r="C6" s="74" t="s">
        <v>124</v>
      </c>
      <c r="D6" s="75">
        <f>(16817288438.55/10^5)/100</f>
        <v>1681.7288438549999</v>
      </c>
      <c r="E6" s="75">
        <f>(21851125805.05/10^5)/100</f>
        <v>2185.1125805049996</v>
      </c>
      <c r="F6" s="75">
        <f>(25985033186.9/10^5)/100</f>
        <v>2598.50331869</v>
      </c>
      <c r="G6" s="75">
        <f>(29533322968.05/10^5)/100</f>
        <v>2953.3322968049997</v>
      </c>
      <c r="H6" s="75">
        <f>(27505475327.35/10^5)/100</f>
        <v>2750.547532735</v>
      </c>
      <c r="I6" s="75">
        <f>(26937474845.5/10^5)/100</f>
        <v>2693.7474845500001</v>
      </c>
      <c r="J6" s="75">
        <f>(23073560004.4/10^5)/100</f>
        <v>2307.3560004400001</v>
      </c>
    </row>
    <row r="7" spans="2:10" x14ac:dyDescent="0.25">
      <c r="B7" s="73" t="s">
        <v>133</v>
      </c>
      <c r="C7" s="74" t="s">
        <v>124</v>
      </c>
      <c r="D7" s="75">
        <f>(13440199201.41/10^5)/100</f>
        <v>1344.0199201409998</v>
      </c>
      <c r="E7" s="75">
        <f>(16409948937.27/10^5)/100</f>
        <v>1640.9948937270001</v>
      </c>
      <c r="F7" s="75">
        <f>(20917796304.23/10^5)/100</f>
        <v>2091.7796304230001</v>
      </c>
      <c r="G7" s="75">
        <f>(24076505012.5/10^5)/100</f>
        <v>2407.6505012500002</v>
      </c>
      <c r="H7" s="75">
        <f>(23294420102.17/10^5)/100</f>
        <v>2329.4420102169997</v>
      </c>
      <c r="I7" s="75">
        <f>(23157698574.23/10^5)/100</f>
        <v>2315.7698574229998</v>
      </c>
      <c r="J7" s="75">
        <f>(20292201510.3/10^5)/100</f>
        <v>2029.2201510299999</v>
      </c>
    </row>
    <row r="8" spans="2:10" x14ac:dyDescent="0.25">
      <c r="B8" s="73" t="s">
        <v>134</v>
      </c>
      <c r="C8" s="74" t="s">
        <v>124</v>
      </c>
      <c r="D8" s="75">
        <f>(-3650024.1/10^5)/100</f>
        <v>-0.36500241</v>
      </c>
      <c r="E8" s="75">
        <f>(-1418591.51/10^5)/100</f>
        <v>-0.14185915100000002</v>
      </c>
      <c r="F8" s="75">
        <f>(-3539454.16/10^5)/100</f>
        <v>-0.35394541600000001</v>
      </c>
      <c r="G8" s="75">
        <f>(-6671337.52/10^5)/100</f>
        <v>-0.66713375200000002</v>
      </c>
      <c r="H8" s="75">
        <f>(-4644851.21/10^5)/100</f>
        <v>-0.464485121</v>
      </c>
      <c r="I8" s="75">
        <f>(-4046630.39999999/10^5)/100</f>
        <v>-0.40466303999999903</v>
      </c>
      <c r="J8" s="75">
        <f>(-1077198.12/10^5)/100</f>
        <v>-0.10771981200000001</v>
      </c>
    </row>
    <row r="9" spans="2:10" x14ac:dyDescent="0.25">
      <c r="B9" s="73" t="s">
        <v>135</v>
      </c>
      <c r="C9" s="74" t="s">
        <v>124</v>
      </c>
      <c r="D9" s="76">
        <v>0</v>
      </c>
      <c r="E9" s="76">
        <v>0</v>
      </c>
      <c r="F9" s="76">
        <v>0</v>
      </c>
      <c r="G9" s="76">
        <v>0</v>
      </c>
      <c r="H9" s="76">
        <v>0</v>
      </c>
      <c r="I9" s="76">
        <f>(870712.91/10^5)/100</f>
        <v>8.7071290999999995E-2</v>
      </c>
      <c r="J9" s="76">
        <v>0</v>
      </c>
    </row>
    <row r="10" spans="2:10" x14ac:dyDescent="0.25">
      <c r="B10" s="73" t="s">
        <v>136</v>
      </c>
      <c r="C10" s="74" t="s">
        <v>124</v>
      </c>
      <c r="D10" s="76">
        <v>0</v>
      </c>
      <c r="E10" s="76">
        <v>0</v>
      </c>
      <c r="F10" s="76">
        <v>0</v>
      </c>
      <c r="G10" s="76">
        <v>0</v>
      </c>
      <c r="H10" s="76">
        <v>0</v>
      </c>
      <c r="I10" s="76">
        <f>(1557.75/10^5)/100</f>
        <v>1.5577500000000001E-4</v>
      </c>
      <c r="J10" s="76">
        <v>0</v>
      </c>
    </row>
    <row r="11" spans="2:10" x14ac:dyDescent="0.25">
      <c r="B11" s="77" t="s">
        <v>137</v>
      </c>
      <c r="C11" s="78" t="s">
        <v>124</v>
      </c>
      <c r="D11" s="79">
        <f t="shared" ref="D11:J11" si="0">SUM(D6:D10)</f>
        <v>3025.3837615859998</v>
      </c>
      <c r="E11" s="79">
        <f t="shared" si="0"/>
        <v>3825.9656150809997</v>
      </c>
      <c r="F11" s="79">
        <f t="shared" si="0"/>
        <v>4689.9290036969996</v>
      </c>
      <c r="G11" s="79">
        <f t="shared" si="0"/>
        <v>5360.3156643029997</v>
      </c>
      <c r="H11" s="79">
        <f t="shared" si="0"/>
        <v>5079.5250578310006</v>
      </c>
      <c r="I11" s="79">
        <f t="shared" si="0"/>
        <v>5009.1999059990003</v>
      </c>
      <c r="J11" s="79">
        <f t="shared" si="0"/>
        <v>4336.4684316579996</v>
      </c>
    </row>
    <row r="12" spans="2:10" x14ac:dyDescent="0.25">
      <c r="B12" s="73" t="s">
        <v>138</v>
      </c>
      <c r="C12" s="74" t="s">
        <v>124</v>
      </c>
      <c r="D12" s="75">
        <f>(62190194.8/10^5)/100</f>
        <v>6.2190194799999992</v>
      </c>
      <c r="E12" s="75">
        <f>(317250589.85/10^5)/100</f>
        <v>31.725058985</v>
      </c>
      <c r="F12" s="75">
        <f>(409956316.54/10^5)/100</f>
        <v>40.995631654</v>
      </c>
      <c r="G12" s="75">
        <f>(492481865.4/10^5)/100</f>
        <v>49.248186539999999</v>
      </c>
      <c r="H12" s="75">
        <f>(464040201.39/10^5)/100</f>
        <v>46.404020138999996</v>
      </c>
      <c r="I12" s="75">
        <f>(455351157.32/10^5)/100</f>
        <v>45.535115731999994</v>
      </c>
      <c r="J12" s="75">
        <f>((617406.29+362728468.78)/10^5)/100</f>
        <v>36.334587507000002</v>
      </c>
    </row>
    <row r="13" spans="2:10" x14ac:dyDescent="0.25">
      <c r="B13" s="73" t="s">
        <v>139</v>
      </c>
      <c r="C13" s="74" t="s">
        <v>124</v>
      </c>
      <c r="D13" s="75">
        <f>(69369172.2/10^5)/100</f>
        <v>6.9369172200000007</v>
      </c>
      <c r="E13" s="75">
        <f>(245497282.58/10^5)/100</f>
        <v>24.549728258000002</v>
      </c>
      <c r="F13" s="75">
        <f>(338969853.63/10^5)/100</f>
        <v>33.896985362999999</v>
      </c>
      <c r="G13" s="75">
        <f>(415732604.62/10^5)/100</f>
        <v>41.573260462</v>
      </c>
      <c r="H13" s="75">
        <f>(404540248.24/10^5)/100</f>
        <v>40.454024824000001</v>
      </c>
      <c r="I13" s="75">
        <f>(401518811.58/10^5)/100</f>
        <v>40.151881157999995</v>
      </c>
      <c r="J13" s="75">
        <f>(328439482.92/10^5)/100</f>
        <v>32.843948292</v>
      </c>
    </row>
    <row r="14" spans="2:10" x14ac:dyDescent="0.25">
      <c r="B14" s="73" t="s">
        <v>140</v>
      </c>
      <c r="C14" s="74" t="s">
        <v>124</v>
      </c>
      <c r="D14" s="75">
        <v>0</v>
      </c>
      <c r="E14" s="75">
        <f>(-215368902.63/10^5)/100</f>
        <v>-21.536890263</v>
      </c>
      <c r="F14" s="75">
        <f>(-154083487.23/10^5)/100</f>
        <v>-15.408348723</v>
      </c>
      <c r="G14" s="75">
        <f>(-19909706/10^5)/100</f>
        <v>-1.9909706</v>
      </c>
      <c r="H14" s="75">
        <v>0</v>
      </c>
      <c r="I14" s="75">
        <v>0</v>
      </c>
      <c r="J14" s="75">
        <v>0</v>
      </c>
    </row>
    <row r="15" spans="2:10" x14ac:dyDescent="0.25">
      <c r="B15" s="73" t="s">
        <v>141</v>
      </c>
      <c r="C15" s="74" t="s">
        <v>124</v>
      </c>
      <c r="D15" s="75">
        <v>0</v>
      </c>
      <c r="E15" s="75">
        <f>(106454841/10^5)/100</f>
        <v>10.645484100000001</v>
      </c>
      <c r="F15" s="75">
        <f>(6806016/10^5)/100</f>
        <v>0.68060159999999992</v>
      </c>
      <c r="G15" s="75">
        <v>0</v>
      </c>
      <c r="H15" s="75">
        <v>0</v>
      </c>
      <c r="I15" s="75">
        <v>0</v>
      </c>
      <c r="J15" s="75">
        <v>0</v>
      </c>
    </row>
    <row r="16" spans="2:10" x14ac:dyDescent="0.25">
      <c r="B16" s="73" t="s">
        <v>142</v>
      </c>
      <c r="C16" s="74" t="s">
        <v>124</v>
      </c>
      <c r="D16" s="75">
        <v>0</v>
      </c>
      <c r="E16" s="75">
        <f>(91917487/10^5)/100</f>
        <v>9.1917486999999998</v>
      </c>
      <c r="F16" s="75">
        <f>(3549967/10^5)/100</f>
        <v>0.3549967</v>
      </c>
      <c r="G16" s="75">
        <v>0</v>
      </c>
      <c r="H16" s="75">
        <v>0</v>
      </c>
      <c r="I16" s="75">
        <v>0</v>
      </c>
      <c r="J16" s="75">
        <v>0</v>
      </c>
    </row>
    <row r="17" spans="2:10" x14ac:dyDescent="0.25">
      <c r="B17" s="73" t="s">
        <v>143</v>
      </c>
      <c r="C17" s="74" t="s">
        <v>124</v>
      </c>
      <c r="D17" s="75">
        <f>(439209/10^5)/100</f>
        <v>4.3920899999999999E-2</v>
      </c>
      <c r="E17" s="75">
        <f>(165509/10^5)/100</f>
        <v>1.65509E-2</v>
      </c>
      <c r="F17" s="75">
        <v>0</v>
      </c>
      <c r="G17" s="75">
        <v>0</v>
      </c>
      <c r="H17" s="75">
        <v>0</v>
      </c>
      <c r="I17" s="75">
        <v>0</v>
      </c>
      <c r="J17" s="75">
        <v>0</v>
      </c>
    </row>
    <row r="18" spans="2:10" x14ac:dyDescent="0.25">
      <c r="B18" s="73" t="s">
        <v>144</v>
      </c>
      <c r="C18" s="74" t="s">
        <v>124</v>
      </c>
      <c r="D18" s="75">
        <f>(691970065.63/10^5)/100</f>
        <v>69.197006563000002</v>
      </c>
      <c r="E18" s="75">
        <f>(854072152.39/10^5)/100</f>
        <v>85.407215238999996</v>
      </c>
      <c r="F18" s="75">
        <f>(1095150697.26/10^5)/100</f>
        <v>109.51506972600001</v>
      </c>
      <c r="G18" s="75">
        <f>(1332428825.58/10^5)/100</f>
        <v>133.24288255799999</v>
      </c>
      <c r="H18" s="75">
        <f>(1304499449.46/10^5)/100</f>
        <v>130.44994494599999</v>
      </c>
      <c r="I18" s="75">
        <f>(1278964802.96/10^5)/100</f>
        <v>127.89648029600001</v>
      </c>
      <c r="J18" s="75">
        <f>(1086306066.05/10^5)/100</f>
        <v>108.630606605</v>
      </c>
    </row>
    <row r="19" spans="2:10" x14ac:dyDescent="0.25">
      <c r="B19" s="73" t="s">
        <v>145</v>
      </c>
      <c r="C19" s="74" t="s">
        <v>124</v>
      </c>
      <c r="D19" s="75">
        <f>(-127316971.06/10^5)/100</f>
        <v>-12.731697105999999</v>
      </c>
      <c r="E19" s="75">
        <f>(-88317781.8/10^5)/100</f>
        <v>-8.8317781800000006</v>
      </c>
      <c r="F19" s="75">
        <f>(-162910343.27/10^5)/100</f>
        <v>-16.291034327000002</v>
      </c>
      <c r="G19" s="75">
        <f>(-4872079/10^5)/100</f>
        <v>-0.48720790000000003</v>
      </c>
      <c r="H19" s="75">
        <v>0</v>
      </c>
      <c r="I19" s="75">
        <v>0</v>
      </c>
      <c r="J19" s="75">
        <v>0</v>
      </c>
    </row>
    <row r="20" spans="2:10" x14ac:dyDescent="0.25">
      <c r="B20" s="73" t="s">
        <v>146</v>
      </c>
      <c r="C20" s="74" t="s">
        <v>124</v>
      </c>
      <c r="D20" s="75">
        <f>(91250/10^5)/100</f>
        <v>9.1249999999999994E-3</v>
      </c>
      <c r="E20" s="75">
        <v>0</v>
      </c>
      <c r="F20" s="75">
        <v>0</v>
      </c>
      <c r="G20" s="75">
        <v>0</v>
      </c>
      <c r="H20" s="75">
        <f>(41160/10^5)/100</f>
        <v>4.1159999999999999E-3</v>
      </c>
      <c r="I20" s="75">
        <f>(451830/10^5)/100</f>
        <v>4.5183000000000001E-2</v>
      </c>
      <c r="J20" s="75">
        <f>(77550/10^5)/100</f>
        <v>7.7549999999999997E-3</v>
      </c>
    </row>
    <row r="21" spans="2:10" x14ac:dyDescent="0.25">
      <c r="B21" s="73" t="s">
        <v>147</v>
      </c>
      <c r="C21" s="74" t="s">
        <v>124</v>
      </c>
      <c r="D21" s="75">
        <f>(153279719.19/10^5)/100</f>
        <v>15.327971918999999</v>
      </c>
      <c r="E21" s="75">
        <f>(171345138.82/10^5)/100</f>
        <v>17.134513882</v>
      </c>
      <c r="F21" s="75">
        <f>(210982876.45/10^5)/100</f>
        <v>21.098287644999999</v>
      </c>
      <c r="G21" s="75">
        <f>(257049041.17/10^5)/100</f>
        <v>25.704904117000002</v>
      </c>
      <c r="H21" s="75">
        <f>(262949449.06/10^5)/100</f>
        <v>26.294944906000001</v>
      </c>
      <c r="I21" s="75">
        <f>(268199660.2/10^5)/100</f>
        <v>26.819966019999995</v>
      </c>
      <c r="J21" s="75">
        <f>(228398144.83/10^5)/100</f>
        <v>22.839814483000001</v>
      </c>
    </row>
    <row r="22" spans="2:10" x14ac:dyDescent="0.25">
      <c r="B22" s="73" t="s">
        <v>148</v>
      </c>
      <c r="C22" s="74" t="s">
        <v>124</v>
      </c>
      <c r="D22" s="75">
        <f>(3358188.9/10^5)/100</f>
        <v>0.33581888999999998</v>
      </c>
      <c r="E22" s="75">
        <f>(3321618.2/10^5)/100</f>
        <v>0.33216182000000005</v>
      </c>
      <c r="F22" s="75">
        <f>(5152479.67/10^5)/100</f>
        <v>0.51524796699999997</v>
      </c>
      <c r="G22" s="75">
        <f>(6073744.74/10^5)/100</f>
        <v>0.607374474</v>
      </c>
      <c r="H22" s="75">
        <f>(5403010/10^5)/100</f>
        <v>0.54030099999999992</v>
      </c>
      <c r="I22" s="75">
        <f>(9025140.85/10^5)/100</f>
        <v>0.90251408499999997</v>
      </c>
      <c r="J22" s="75">
        <f>(6247506.67/10^5)/100</f>
        <v>0.62475066700000004</v>
      </c>
    </row>
    <row r="23" spans="2:10" x14ac:dyDescent="0.25">
      <c r="B23" s="73" t="s">
        <v>149</v>
      </c>
      <c r="C23" s="74" t="s">
        <v>124</v>
      </c>
      <c r="D23" s="75">
        <f>(26382639.53/10^5)/100</f>
        <v>2.6382639530000001</v>
      </c>
      <c r="E23" s="75">
        <f>(29655583.88/10^5)/100</f>
        <v>2.9655583879999998</v>
      </c>
      <c r="F23" s="75">
        <f>(30255203.3/10^5)/100</f>
        <v>3.02552033</v>
      </c>
      <c r="G23" s="75">
        <f>(31783997.13/10^5)/100</f>
        <v>3.1783997130000001</v>
      </c>
      <c r="H23" s="75">
        <f>(33692875.03/10^5)/100</f>
        <v>3.3692875029999998</v>
      </c>
      <c r="I23" s="75">
        <f>(32989142.68/10^5)/100</f>
        <v>3.2989142679999999</v>
      </c>
      <c r="J23" s="75">
        <f>(32312911.1/10^5)/100</f>
        <v>3.2312911100000004</v>
      </c>
    </row>
    <row r="24" spans="2:10" x14ac:dyDescent="0.25">
      <c r="B24" s="73" t="s">
        <v>150</v>
      </c>
      <c r="C24" s="74" t="s">
        <v>124</v>
      </c>
      <c r="D24" s="75">
        <f>((28883510.47+222464115)/10^5)/100</f>
        <v>25.134762547000001</v>
      </c>
      <c r="E24" s="75">
        <f>((35108671.13+294961038)/10^5)/100</f>
        <v>33.006970913000004</v>
      </c>
      <c r="F24" s="75">
        <f>((42021460.54+12834357)/10^5)/100</f>
        <v>5.485581754</v>
      </c>
      <c r="G24" s="75">
        <f>((47967403.53+99891029)/10^5)/100</f>
        <v>14.785843253000001</v>
      </c>
      <c r="H24" s="75">
        <f>((48244059.37+32305450)/10^5)/100</f>
        <v>8.054950937000001</v>
      </c>
      <c r="I24" s="75">
        <f>((51220657.96+139234536.66)/10^5)/100</f>
        <v>19.045519462000001</v>
      </c>
      <c r="J24" s="75">
        <f>((45934231.13+66905086.8)/10^5)/100</f>
        <v>11.283931793000001</v>
      </c>
    </row>
    <row r="25" spans="2:10" x14ac:dyDescent="0.25">
      <c r="B25" s="80" t="s">
        <v>151</v>
      </c>
      <c r="C25" s="81" t="s">
        <v>124</v>
      </c>
      <c r="D25" s="82">
        <f>(-436192419/10^5)/100</f>
        <v>-43.619241899999999</v>
      </c>
      <c r="E25" s="82">
        <f>(-2302393/10^5)/100</f>
        <v>-0.23023930000000001</v>
      </c>
      <c r="F25" s="82">
        <v>0</v>
      </c>
      <c r="G25" s="82">
        <v>0</v>
      </c>
      <c r="H25" s="82">
        <v>0</v>
      </c>
      <c r="I25" s="82">
        <v>0</v>
      </c>
      <c r="J25" s="82">
        <v>0</v>
      </c>
    </row>
    <row r="26" spans="2:10" x14ac:dyDescent="0.25">
      <c r="B26" s="77" t="s">
        <v>152</v>
      </c>
      <c r="C26" s="78" t="s">
        <v>124</v>
      </c>
      <c r="D26" s="79">
        <f t="shared" ref="D26:J26" si="1">SUM(D12:D25)</f>
        <v>69.491867466000002</v>
      </c>
      <c r="E26" s="79">
        <f t="shared" si="1"/>
        <v>184.37608344200001</v>
      </c>
      <c r="F26" s="79">
        <f t="shared" si="1"/>
        <v>183.86853968899999</v>
      </c>
      <c r="G26" s="79">
        <f t="shared" si="1"/>
        <v>265.86267261700004</v>
      </c>
      <c r="H26" s="79">
        <f t="shared" si="1"/>
        <v>255.57159025500002</v>
      </c>
      <c r="I26" s="79">
        <f t="shared" si="1"/>
        <v>263.69557402099997</v>
      </c>
      <c r="J26" s="79">
        <f t="shared" si="1"/>
        <v>215.796685457</v>
      </c>
    </row>
    <row r="27" spans="2:10" x14ac:dyDescent="0.25">
      <c r="B27" s="70" t="s">
        <v>153</v>
      </c>
      <c r="C27" s="83" t="s">
        <v>124</v>
      </c>
      <c r="D27" s="84">
        <f t="shared" ref="D27:J27" si="2">D11+D26</f>
        <v>3094.8756290519996</v>
      </c>
      <c r="E27" s="84">
        <f t="shared" si="2"/>
        <v>4010.3416985229996</v>
      </c>
      <c r="F27" s="84">
        <f t="shared" si="2"/>
        <v>4873.7975433859992</v>
      </c>
      <c r="G27" s="84">
        <f t="shared" si="2"/>
        <v>5626.1783369200002</v>
      </c>
      <c r="H27" s="84">
        <f t="shared" si="2"/>
        <v>5335.0966480860006</v>
      </c>
      <c r="I27" s="84">
        <f t="shared" si="2"/>
        <v>5272.8954800199999</v>
      </c>
      <c r="J27" s="84">
        <f t="shared" si="2"/>
        <v>4552.2651171150001</v>
      </c>
    </row>
    <row r="28" spans="2:10" x14ac:dyDescent="0.25">
      <c r="B28" s="85"/>
      <c r="C28" s="85"/>
      <c r="D28" s="86"/>
      <c r="E28" s="86"/>
      <c r="F28" s="86"/>
      <c r="G28" s="86"/>
      <c r="H28" s="86"/>
      <c r="I28" s="85"/>
    </row>
    <row r="29" spans="2:10" x14ac:dyDescent="0.25">
      <c r="B29" s="77" t="s">
        <v>154</v>
      </c>
      <c r="C29" s="87"/>
      <c r="D29" s="88"/>
      <c r="E29" s="88"/>
      <c r="F29" s="88"/>
      <c r="G29" s="88"/>
      <c r="H29" s="88"/>
      <c r="I29" s="87"/>
      <c r="J29" s="87"/>
    </row>
    <row r="30" spans="2:10" x14ac:dyDescent="0.25">
      <c r="B30" s="73" t="s">
        <v>155</v>
      </c>
      <c r="C30" s="74" t="s">
        <v>156</v>
      </c>
      <c r="D30" s="89">
        <f t="shared" ref="D30:J30" si="3">D176</f>
        <v>598.62642959999994</v>
      </c>
      <c r="E30" s="89">
        <f t="shared" si="3"/>
        <v>705.75041880000003</v>
      </c>
      <c r="F30" s="89">
        <f t="shared" si="3"/>
        <v>810.05929830000002</v>
      </c>
      <c r="G30" s="89">
        <f t="shared" si="3"/>
        <v>913.59947609999995</v>
      </c>
      <c r="H30" s="89">
        <f t="shared" si="3"/>
        <v>848.44498950000002</v>
      </c>
      <c r="I30" s="89">
        <f t="shared" si="3"/>
        <v>829.45595800000001</v>
      </c>
      <c r="J30" s="89">
        <f t="shared" si="3"/>
        <v>662.6353706000001</v>
      </c>
    </row>
    <row r="31" spans="2:10" x14ac:dyDescent="0.25">
      <c r="B31" s="73" t="s">
        <v>157</v>
      </c>
      <c r="C31" s="74" t="s">
        <v>156</v>
      </c>
      <c r="D31" s="90">
        <f t="shared" ref="D31:J31" si="4">D274</f>
        <v>492.50749670000005</v>
      </c>
      <c r="E31" s="90">
        <f t="shared" si="4"/>
        <v>545.70375009999998</v>
      </c>
      <c r="F31" s="90">
        <f t="shared" si="4"/>
        <v>667.39422909999996</v>
      </c>
      <c r="G31" s="90">
        <f t="shared" si="4"/>
        <v>762.8093384</v>
      </c>
      <c r="H31" s="90">
        <f t="shared" si="4"/>
        <v>735.53694150000001</v>
      </c>
      <c r="I31" s="90">
        <f t="shared" si="4"/>
        <v>730.03699129999995</v>
      </c>
      <c r="J31" s="90">
        <f t="shared" si="4"/>
        <v>597.16404610000006</v>
      </c>
    </row>
    <row r="32" spans="2:10" x14ac:dyDescent="0.25">
      <c r="B32" s="91" t="s">
        <v>158</v>
      </c>
      <c r="C32" s="92" t="s">
        <v>156</v>
      </c>
      <c r="D32" s="93">
        <f t="shared" ref="D32:J32" si="5">SUM(D30:D31)</f>
        <v>1091.1339263</v>
      </c>
      <c r="E32" s="93">
        <f t="shared" si="5"/>
        <v>1251.4541689</v>
      </c>
      <c r="F32" s="93">
        <f t="shared" si="5"/>
        <v>1477.4535274</v>
      </c>
      <c r="G32" s="93">
        <f t="shared" si="5"/>
        <v>1676.4088145000001</v>
      </c>
      <c r="H32" s="93">
        <f t="shared" si="5"/>
        <v>1583.981931</v>
      </c>
      <c r="I32" s="93">
        <f t="shared" si="5"/>
        <v>1559.4929493</v>
      </c>
      <c r="J32" s="93">
        <f t="shared" si="5"/>
        <v>1259.7994167000002</v>
      </c>
    </row>
    <row r="33" spans="2:16" x14ac:dyDescent="0.25">
      <c r="B33" s="94"/>
      <c r="C33" s="94"/>
      <c r="D33" s="94"/>
      <c r="E33" s="94"/>
      <c r="F33" s="94"/>
      <c r="G33" s="94"/>
      <c r="H33" s="94"/>
      <c r="I33" s="94"/>
    </row>
    <row r="34" spans="2:16" x14ac:dyDescent="0.25">
      <c r="B34" s="95" t="s">
        <v>159</v>
      </c>
      <c r="C34" s="74" t="s">
        <v>156</v>
      </c>
      <c r="D34" s="96">
        <f t="shared" ref="D34:J34" si="6">D103+D201</f>
        <v>312.90652310000002</v>
      </c>
      <c r="E34" s="96">
        <f t="shared" si="6"/>
        <v>659.18067550000001</v>
      </c>
      <c r="F34" s="96">
        <f t="shared" si="6"/>
        <v>1020.4361314999999</v>
      </c>
      <c r="G34" s="96">
        <f t="shared" si="6"/>
        <v>1447.9246011</v>
      </c>
      <c r="H34" s="96">
        <f t="shared" si="6"/>
        <v>1500.1853311</v>
      </c>
      <c r="I34" s="96">
        <f t="shared" si="6"/>
        <v>1534.489313</v>
      </c>
      <c r="J34" s="96">
        <f t="shared" si="6"/>
        <v>1246.4776097000001</v>
      </c>
    </row>
    <row r="35" spans="2:16" x14ac:dyDescent="0.25">
      <c r="B35" s="97" t="s">
        <v>160</v>
      </c>
      <c r="C35" s="74" t="s">
        <v>156</v>
      </c>
      <c r="D35" s="96">
        <f t="shared" ref="D35:J35" si="7">D127+D225</f>
        <v>482.93938869999999</v>
      </c>
      <c r="E35" s="96">
        <f t="shared" si="7"/>
        <v>435.08183010000005</v>
      </c>
      <c r="F35" s="96">
        <f t="shared" si="7"/>
        <v>303.90304840000005</v>
      </c>
      <c r="G35" s="96">
        <f t="shared" si="7"/>
        <v>158.83956259999997</v>
      </c>
      <c r="H35" s="96">
        <f t="shared" si="7"/>
        <v>50.162358699999999</v>
      </c>
      <c r="I35" s="96">
        <f t="shared" si="7"/>
        <v>16.2725024</v>
      </c>
      <c r="J35" s="96">
        <f t="shared" si="7"/>
        <v>11.007195400000001</v>
      </c>
    </row>
    <row r="36" spans="2:16" x14ac:dyDescent="0.25">
      <c r="B36" s="97" t="s">
        <v>161</v>
      </c>
      <c r="C36" s="74" t="s">
        <v>156</v>
      </c>
      <c r="D36" s="96">
        <f t="shared" ref="D36:J36" si="8">D151+D249</f>
        <v>294.95516120000002</v>
      </c>
      <c r="E36" s="96">
        <f t="shared" si="8"/>
        <v>156.16585780000003</v>
      </c>
      <c r="F36" s="96">
        <f t="shared" si="8"/>
        <v>151.74796760000001</v>
      </c>
      <c r="G36" s="96">
        <f t="shared" si="8"/>
        <v>68.383413500000003</v>
      </c>
      <c r="H36" s="96">
        <f t="shared" si="8"/>
        <v>32.621288000000007</v>
      </c>
      <c r="I36" s="96">
        <f t="shared" si="8"/>
        <v>8.2402759000000003</v>
      </c>
      <c r="J36" s="96">
        <f t="shared" si="8"/>
        <v>1.8879788999999998</v>
      </c>
    </row>
    <row r="37" spans="2:16" x14ac:dyDescent="0.25">
      <c r="B37" s="97" t="s">
        <v>162</v>
      </c>
      <c r="C37" s="74" t="s">
        <v>156</v>
      </c>
      <c r="D37" s="96">
        <f t="shared" ref="D37:J37" si="9">D175+D273</f>
        <v>0.33285330000000002</v>
      </c>
      <c r="E37" s="96">
        <f t="shared" si="9"/>
        <v>1.0258055000000001</v>
      </c>
      <c r="F37" s="96">
        <f t="shared" si="9"/>
        <v>1.3663799000000001</v>
      </c>
      <c r="G37" s="96">
        <f t="shared" si="9"/>
        <v>1.2612372999999999</v>
      </c>
      <c r="H37" s="96">
        <f t="shared" si="9"/>
        <v>1.0129532000000001</v>
      </c>
      <c r="I37" s="96">
        <f t="shared" si="9"/>
        <v>0.49085800000000002</v>
      </c>
      <c r="J37" s="96">
        <f t="shared" si="9"/>
        <v>0.42663270000000003</v>
      </c>
    </row>
    <row r="38" spans="2:16" x14ac:dyDescent="0.25">
      <c r="B38" s="98" t="s">
        <v>163</v>
      </c>
      <c r="C38" s="74"/>
      <c r="D38" s="99">
        <f t="shared" ref="D38:J38" si="10">SUM(D34:D37)</f>
        <v>1091.1339263</v>
      </c>
      <c r="E38" s="99">
        <f t="shared" si="10"/>
        <v>1251.4541689000002</v>
      </c>
      <c r="F38" s="99">
        <f t="shared" si="10"/>
        <v>1477.4535274</v>
      </c>
      <c r="G38" s="99">
        <f t="shared" si="10"/>
        <v>1676.4088144999998</v>
      </c>
      <c r="H38" s="99">
        <f t="shared" si="10"/>
        <v>1583.981931</v>
      </c>
      <c r="I38" s="99">
        <f t="shared" si="10"/>
        <v>1559.4929492999997</v>
      </c>
      <c r="J38" s="99">
        <f t="shared" si="10"/>
        <v>1259.7994167000002</v>
      </c>
    </row>
    <row r="39" spans="2:16" x14ac:dyDescent="0.25">
      <c r="B39" s="73"/>
      <c r="C39" s="73"/>
      <c r="D39" s="73"/>
      <c r="E39" s="73"/>
      <c r="F39" s="73"/>
      <c r="G39" s="73"/>
      <c r="H39" s="73"/>
      <c r="I39" s="73"/>
    </row>
    <row r="40" spans="2:16" x14ac:dyDescent="0.25">
      <c r="B40" s="100" t="s">
        <v>159</v>
      </c>
      <c r="C40" s="74" t="s">
        <v>38</v>
      </c>
      <c r="D40" s="101">
        <f t="shared" ref="D40:J43" si="11">D34/D$38</f>
        <v>0.28677187608037813</v>
      </c>
      <c r="E40" s="101">
        <f t="shared" si="11"/>
        <v>0.52673177482752309</v>
      </c>
      <c r="F40" s="101">
        <f t="shared" si="11"/>
        <v>0.69067223609784034</v>
      </c>
      <c r="G40" s="101">
        <f t="shared" si="11"/>
        <v>0.86370614886790198</v>
      </c>
      <c r="H40" s="101">
        <f t="shared" si="11"/>
        <v>0.94709750265452997</v>
      </c>
      <c r="I40" s="101">
        <f t="shared" si="11"/>
        <v>0.98396681670717212</v>
      </c>
      <c r="J40" s="101">
        <f t="shared" si="11"/>
        <v>0.98942545390686398</v>
      </c>
    </row>
    <row r="41" spans="2:16" x14ac:dyDescent="0.25">
      <c r="B41" s="102" t="s">
        <v>160</v>
      </c>
      <c r="C41" s="74" t="s">
        <v>38</v>
      </c>
      <c r="D41" s="101">
        <f t="shared" si="11"/>
        <v>0.44260321951277964</v>
      </c>
      <c r="E41" s="101">
        <f t="shared" si="11"/>
        <v>0.3476610178081288</v>
      </c>
      <c r="F41" s="101">
        <f t="shared" si="11"/>
        <v>0.2056938122005123</v>
      </c>
      <c r="G41" s="101">
        <f t="shared" si="11"/>
        <v>9.4749897057404178E-2</v>
      </c>
      <c r="H41" s="101">
        <f t="shared" si="11"/>
        <v>3.1668516993960581E-2</v>
      </c>
      <c r="I41" s="101">
        <f t="shared" si="11"/>
        <v>1.0434482828091106E-2</v>
      </c>
      <c r="J41" s="101">
        <f t="shared" si="11"/>
        <v>8.7372602765866947E-3</v>
      </c>
      <c r="K41" s="103"/>
      <c r="L41" s="103"/>
      <c r="M41" s="103"/>
      <c r="N41" s="103"/>
      <c r="O41" s="103"/>
      <c r="P41" s="103"/>
    </row>
    <row r="42" spans="2:16" x14ac:dyDescent="0.25">
      <c r="B42" s="102" t="s">
        <v>161</v>
      </c>
      <c r="C42" s="74" t="s">
        <v>38</v>
      </c>
      <c r="D42" s="101">
        <f t="shared" si="11"/>
        <v>0.27031985175292228</v>
      </c>
      <c r="E42" s="101">
        <f t="shared" si="11"/>
        <v>0.12478751653947205</v>
      </c>
      <c r="F42" s="101">
        <f t="shared" si="11"/>
        <v>0.10270913080226879</v>
      </c>
      <c r="G42" s="101">
        <f t="shared" si="11"/>
        <v>4.0791609366713937E-2</v>
      </c>
      <c r="H42" s="101">
        <f t="shared" si="11"/>
        <v>2.0594482400064704E-2</v>
      </c>
      <c r="I42" s="101">
        <f t="shared" si="11"/>
        <v>5.2839455950722727E-3</v>
      </c>
      <c r="J42" s="101">
        <f t="shared" si="11"/>
        <v>1.4986345246495616E-3</v>
      </c>
      <c r="K42" s="103"/>
      <c r="L42" s="103"/>
      <c r="M42" s="103"/>
      <c r="N42" s="103"/>
      <c r="O42" s="103"/>
      <c r="P42" s="103"/>
    </row>
    <row r="43" spans="2:16" x14ac:dyDescent="0.25">
      <c r="B43" s="102" t="s">
        <v>162</v>
      </c>
      <c r="C43" s="74" t="s">
        <v>38</v>
      </c>
      <c r="D43" s="101">
        <f t="shared" si="11"/>
        <v>3.0505265392003237E-4</v>
      </c>
      <c r="E43" s="101">
        <f t="shared" si="11"/>
        <v>8.1969082487588004E-4</v>
      </c>
      <c r="F43" s="101">
        <f t="shared" si="11"/>
        <v>9.2482089937849651E-4</v>
      </c>
      <c r="G43" s="101">
        <f t="shared" si="11"/>
        <v>7.5234470797994003E-4</v>
      </c>
      <c r="H43" s="101">
        <f t="shared" si="11"/>
        <v>6.3949795144475051E-4</v>
      </c>
      <c r="I43" s="101">
        <f t="shared" si="11"/>
        <v>3.1475486966473849E-4</v>
      </c>
      <c r="J43" s="101">
        <f t="shared" si="11"/>
        <v>3.3865129189974481E-4</v>
      </c>
      <c r="K43" s="103"/>
      <c r="L43" s="103"/>
      <c r="M43" s="103"/>
      <c r="N43" s="103"/>
      <c r="O43" s="103"/>
      <c r="P43" s="103"/>
    </row>
    <row r="44" spans="2:16" x14ac:dyDescent="0.25">
      <c r="B44" s="104" t="s">
        <v>163</v>
      </c>
      <c r="C44" s="74" t="s">
        <v>38</v>
      </c>
      <c r="D44" s="105">
        <f t="shared" ref="D44:J44" si="12">SUM(D40:D43)</f>
        <v>1</v>
      </c>
      <c r="E44" s="105">
        <f t="shared" si="12"/>
        <v>0.99999999999999978</v>
      </c>
      <c r="F44" s="105">
        <f t="shared" si="12"/>
        <v>0.99999999999999989</v>
      </c>
      <c r="G44" s="105">
        <f t="shared" si="12"/>
        <v>1</v>
      </c>
      <c r="H44" s="105">
        <f t="shared" si="12"/>
        <v>1</v>
      </c>
      <c r="I44" s="105">
        <f t="shared" si="12"/>
        <v>1.0000000000000002</v>
      </c>
      <c r="J44" s="105">
        <f t="shared" si="12"/>
        <v>1</v>
      </c>
      <c r="K44" s="103"/>
      <c r="L44" s="103"/>
      <c r="M44" s="103"/>
      <c r="N44" s="103"/>
      <c r="O44" s="103"/>
      <c r="P44" s="103"/>
    </row>
    <row r="45" spans="2:16" x14ac:dyDescent="0.25">
      <c r="B45" s="73"/>
      <c r="C45" s="73"/>
      <c r="D45" s="73"/>
      <c r="E45" s="73"/>
      <c r="F45" s="73"/>
      <c r="G45" s="73"/>
      <c r="H45" s="73"/>
      <c r="I45" s="73"/>
      <c r="J45" s="73"/>
      <c r="K45" s="103"/>
      <c r="L45" s="103"/>
      <c r="M45" s="103"/>
      <c r="N45" s="103"/>
      <c r="O45" s="103"/>
      <c r="P45" s="103"/>
    </row>
    <row r="46" spans="2:16" x14ac:dyDescent="0.25">
      <c r="B46" s="91" t="s">
        <v>164</v>
      </c>
      <c r="C46" s="73"/>
      <c r="D46" s="106">
        <v>42370</v>
      </c>
      <c r="E46" s="106">
        <v>42675</v>
      </c>
      <c r="F46" s="106">
        <v>43009</v>
      </c>
      <c r="G46" s="106">
        <v>43405</v>
      </c>
      <c r="H46" s="106">
        <v>43800</v>
      </c>
      <c r="I46" s="106">
        <v>44228</v>
      </c>
      <c r="J46" s="106"/>
      <c r="K46" s="103"/>
      <c r="L46" s="103"/>
      <c r="M46" s="103"/>
      <c r="N46" s="103"/>
      <c r="O46" s="103"/>
      <c r="P46" s="103"/>
    </row>
    <row r="47" spans="2:16" x14ac:dyDescent="0.25">
      <c r="B47" s="95" t="s">
        <v>159</v>
      </c>
      <c r="C47" s="73"/>
      <c r="D47" s="107">
        <v>290</v>
      </c>
      <c r="E47" s="108">
        <v>315</v>
      </c>
      <c r="F47" s="108">
        <v>325</v>
      </c>
      <c r="G47" s="109">
        <f>F47</f>
        <v>325</v>
      </c>
      <c r="H47" s="73">
        <f>G47</f>
        <v>325</v>
      </c>
      <c r="I47" s="73">
        <f>H47</f>
        <v>325</v>
      </c>
      <c r="J47" s="73">
        <f>I47+25</f>
        <v>350</v>
      </c>
      <c r="K47" s="103"/>
      <c r="L47" s="103"/>
      <c r="M47" s="103"/>
      <c r="N47" s="103"/>
      <c r="O47" s="103"/>
      <c r="P47" s="103"/>
    </row>
    <row r="48" spans="2:16" x14ac:dyDescent="0.25">
      <c r="B48" s="97" t="s">
        <v>160</v>
      </c>
      <c r="C48" s="73"/>
      <c r="D48" s="107">
        <v>280</v>
      </c>
      <c r="E48" s="108">
        <v>305</v>
      </c>
      <c r="F48" s="108">
        <v>315</v>
      </c>
      <c r="G48" s="109">
        <f t="shared" ref="G48:I49" si="13">F48</f>
        <v>315</v>
      </c>
      <c r="H48" s="73">
        <f t="shared" si="13"/>
        <v>315</v>
      </c>
      <c r="I48" s="73">
        <f t="shared" si="13"/>
        <v>315</v>
      </c>
      <c r="J48" s="73">
        <f>I48+25</f>
        <v>340</v>
      </c>
      <c r="K48" s="103"/>
      <c r="L48" s="103"/>
      <c r="M48" s="103"/>
      <c r="N48" s="103"/>
      <c r="O48" s="103"/>
      <c r="P48" s="103"/>
    </row>
    <row r="49" spans="2:24" x14ac:dyDescent="0.25">
      <c r="B49" s="97" t="s">
        <v>161</v>
      </c>
      <c r="C49" s="73"/>
      <c r="D49" s="107">
        <v>275</v>
      </c>
      <c r="E49" s="108">
        <v>300</v>
      </c>
      <c r="F49" s="108">
        <v>310</v>
      </c>
      <c r="G49" s="109">
        <f t="shared" si="13"/>
        <v>310</v>
      </c>
      <c r="H49" s="73">
        <f t="shared" si="13"/>
        <v>310</v>
      </c>
      <c r="I49" s="73">
        <f t="shared" si="13"/>
        <v>310</v>
      </c>
      <c r="J49" s="73">
        <f>I49+25</f>
        <v>335</v>
      </c>
      <c r="K49" s="103"/>
      <c r="L49" s="103"/>
      <c r="M49" s="103"/>
      <c r="N49" s="103"/>
      <c r="O49" s="103"/>
      <c r="P49" s="103"/>
    </row>
    <row r="50" spans="2:24" x14ac:dyDescent="0.25">
      <c r="B50" s="97" t="s">
        <v>162</v>
      </c>
      <c r="C50" s="73"/>
      <c r="D50" s="107">
        <v>230</v>
      </c>
      <c r="E50" s="108">
        <v>300</v>
      </c>
      <c r="F50" s="108">
        <v>305</v>
      </c>
      <c r="G50" s="109">
        <f>F50</f>
        <v>305</v>
      </c>
      <c r="H50" s="73">
        <f>G50</f>
        <v>305</v>
      </c>
      <c r="I50" s="73">
        <f>H50</f>
        <v>305</v>
      </c>
      <c r="J50" s="73">
        <f>I50+25</f>
        <v>330</v>
      </c>
      <c r="K50" s="103"/>
      <c r="L50" s="103"/>
      <c r="M50" s="103"/>
      <c r="N50" s="103"/>
      <c r="O50" s="103"/>
      <c r="P50" s="103"/>
    </row>
    <row r="51" spans="2:24" x14ac:dyDescent="0.25">
      <c r="B51" s="91" t="s">
        <v>165</v>
      </c>
      <c r="C51" s="73"/>
      <c r="D51" s="93">
        <f>SUMPRODUCT(D47:D50,D40:D43)</f>
        <v>281.50086686934316</v>
      </c>
      <c r="E51" s="93">
        <f t="shared" ref="E51:I51" si="14">SUMPRODUCT(E47:E50,E40:E43)</f>
        <v>309.63928171145341</v>
      </c>
      <c r="F51" s="93">
        <f t="shared" si="14"/>
        <v>321.38392849797322</v>
      </c>
      <c r="G51" s="93">
        <f t="shared" si="14"/>
        <v>323.42557999476566</v>
      </c>
      <c r="H51" s="93">
        <f t="shared" si="14"/>
        <v>324.36160763503057</v>
      </c>
      <c r="I51" s="93">
        <f t="shared" si="14"/>
        <v>324.81010089039978</v>
      </c>
      <c r="J51" s="93">
        <f>SUMPRODUCT(J47:J50,J40:J43)</f>
        <v>349.88337485352645</v>
      </c>
      <c r="K51" s="103"/>
      <c r="L51" s="103"/>
      <c r="M51" s="103"/>
      <c r="N51" s="103"/>
      <c r="O51" s="103"/>
      <c r="P51" s="103"/>
    </row>
    <row r="52" spans="2:24" x14ac:dyDescent="0.25">
      <c r="B52" s="91" t="s">
        <v>166</v>
      </c>
      <c r="C52" s="73"/>
      <c r="D52" s="93">
        <v>8.35</v>
      </c>
      <c r="E52" s="93"/>
      <c r="F52" s="93"/>
      <c r="G52" s="93"/>
      <c r="H52" s="93"/>
      <c r="I52" s="93"/>
      <c r="J52" s="110"/>
      <c r="K52" s="103"/>
      <c r="L52" s="103"/>
      <c r="M52" s="103"/>
      <c r="N52" s="103"/>
      <c r="O52" s="103"/>
      <c r="P52" s="103"/>
    </row>
    <row r="53" spans="2:24" x14ac:dyDescent="0.25">
      <c r="B53" s="91" t="s">
        <v>167</v>
      </c>
      <c r="C53" s="73"/>
      <c r="E53" s="93"/>
      <c r="F53" s="93"/>
      <c r="G53" s="93"/>
      <c r="H53" s="93"/>
      <c r="I53" s="93"/>
      <c r="J53" s="110"/>
      <c r="K53" s="103"/>
      <c r="L53" s="103"/>
      <c r="M53" s="103"/>
      <c r="N53" s="103"/>
      <c r="O53" s="103"/>
      <c r="P53" s="103"/>
    </row>
    <row r="54" spans="2:24" x14ac:dyDescent="0.25">
      <c r="B54" s="95" t="s">
        <v>159</v>
      </c>
      <c r="C54" s="73"/>
      <c r="D54" s="111">
        <f t="shared" ref="D54:J57" si="15">D47-$D$52</f>
        <v>281.64999999999998</v>
      </c>
      <c r="E54" s="111">
        <f t="shared" si="15"/>
        <v>306.64999999999998</v>
      </c>
      <c r="F54" s="111">
        <f t="shared" si="15"/>
        <v>316.64999999999998</v>
      </c>
      <c r="G54" s="111">
        <f t="shared" si="15"/>
        <v>316.64999999999998</v>
      </c>
      <c r="H54" s="111">
        <f t="shared" si="15"/>
        <v>316.64999999999998</v>
      </c>
      <c r="I54" s="111">
        <f t="shared" si="15"/>
        <v>316.64999999999998</v>
      </c>
      <c r="J54" s="111">
        <f t="shared" si="15"/>
        <v>341.65</v>
      </c>
      <c r="K54" s="103"/>
      <c r="L54" s="103"/>
      <c r="M54" s="103"/>
      <c r="N54" s="103"/>
      <c r="O54" s="103"/>
      <c r="P54" s="103"/>
    </row>
    <row r="55" spans="2:24" x14ac:dyDescent="0.25">
      <c r="B55" s="97" t="s">
        <v>160</v>
      </c>
      <c r="C55" s="73"/>
      <c r="D55" s="111">
        <f t="shared" si="15"/>
        <v>271.64999999999998</v>
      </c>
      <c r="E55" s="111">
        <f t="shared" si="15"/>
        <v>296.64999999999998</v>
      </c>
      <c r="F55" s="111">
        <f t="shared" si="15"/>
        <v>306.64999999999998</v>
      </c>
      <c r="G55" s="111">
        <f t="shared" si="15"/>
        <v>306.64999999999998</v>
      </c>
      <c r="H55" s="111">
        <f t="shared" si="15"/>
        <v>306.64999999999998</v>
      </c>
      <c r="I55" s="111">
        <f t="shared" si="15"/>
        <v>306.64999999999998</v>
      </c>
      <c r="J55" s="111">
        <f t="shared" si="15"/>
        <v>331.65</v>
      </c>
      <c r="K55" s="103"/>
      <c r="L55" s="103"/>
      <c r="M55" s="103"/>
      <c r="N55" s="103"/>
      <c r="O55" s="103"/>
      <c r="P55" s="103"/>
    </row>
    <row r="56" spans="2:24" x14ac:dyDescent="0.25">
      <c r="B56" s="97" t="s">
        <v>161</v>
      </c>
      <c r="C56" s="73"/>
      <c r="D56" s="111">
        <f t="shared" si="15"/>
        <v>266.64999999999998</v>
      </c>
      <c r="E56" s="111">
        <f t="shared" si="15"/>
        <v>291.64999999999998</v>
      </c>
      <c r="F56" s="111">
        <f t="shared" si="15"/>
        <v>301.64999999999998</v>
      </c>
      <c r="G56" s="111">
        <f t="shared" si="15"/>
        <v>301.64999999999998</v>
      </c>
      <c r="H56" s="111">
        <f t="shared" si="15"/>
        <v>301.64999999999998</v>
      </c>
      <c r="I56" s="111">
        <f t="shared" si="15"/>
        <v>301.64999999999998</v>
      </c>
      <c r="J56" s="111">
        <f t="shared" si="15"/>
        <v>326.64999999999998</v>
      </c>
      <c r="K56" s="103"/>
      <c r="L56" s="103"/>
      <c r="M56" s="103"/>
      <c r="N56" s="103"/>
      <c r="O56" s="103"/>
      <c r="P56" s="103"/>
    </row>
    <row r="57" spans="2:24" x14ac:dyDescent="0.25">
      <c r="B57" s="97" t="s">
        <v>162</v>
      </c>
      <c r="C57" s="73"/>
      <c r="D57" s="111">
        <f t="shared" si="15"/>
        <v>221.65</v>
      </c>
      <c r="E57" s="111">
        <f t="shared" si="15"/>
        <v>291.64999999999998</v>
      </c>
      <c r="F57" s="111">
        <f t="shared" si="15"/>
        <v>296.64999999999998</v>
      </c>
      <c r="G57" s="111">
        <f t="shared" si="15"/>
        <v>296.64999999999998</v>
      </c>
      <c r="H57" s="111">
        <f t="shared" si="15"/>
        <v>296.64999999999998</v>
      </c>
      <c r="I57" s="111">
        <f t="shared" si="15"/>
        <v>296.64999999999998</v>
      </c>
      <c r="J57" s="111">
        <f t="shared" si="15"/>
        <v>321.64999999999998</v>
      </c>
      <c r="K57" s="103"/>
      <c r="L57" s="103"/>
      <c r="M57" s="103"/>
      <c r="N57" s="103"/>
      <c r="O57" s="103"/>
      <c r="P57" s="103"/>
    </row>
    <row r="58" spans="2:24" x14ac:dyDescent="0.25">
      <c r="B58" s="91"/>
      <c r="C58" s="73"/>
      <c r="D58" s="93"/>
      <c r="E58" s="93"/>
      <c r="F58" s="93"/>
      <c r="G58" s="93"/>
      <c r="H58" s="93"/>
      <c r="I58" s="93"/>
      <c r="J58" s="110"/>
      <c r="K58" s="103"/>
      <c r="L58" s="103"/>
      <c r="M58" s="103"/>
      <c r="N58" s="103"/>
      <c r="O58" s="103"/>
      <c r="P58" s="103"/>
    </row>
    <row r="59" spans="2:24" x14ac:dyDescent="0.25">
      <c r="B59" s="73" t="s">
        <v>168</v>
      </c>
      <c r="C59" s="74" t="s">
        <v>169</v>
      </c>
      <c r="D59" s="89">
        <f t="shared" ref="D59:J59" si="16">D11/D32*100</f>
        <v>277.26969977415871</v>
      </c>
      <c r="E59" s="89">
        <f t="shared" si="16"/>
        <v>305.72159254093475</v>
      </c>
      <c r="F59" s="89">
        <f t="shared" si="16"/>
        <v>317.43326722095043</v>
      </c>
      <c r="G59" s="89">
        <f t="shared" si="16"/>
        <v>319.74990932636854</v>
      </c>
      <c r="H59" s="89">
        <f t="shared" si="16"/>
        <v>320.68074505270351</v>
      </c>
      <c r="I59" s="89">
        <f t="shared" si="16"/>
        <v>321.20696077833821</v>
      </c>
      <c r="J59" s="89">
        <f t="shared" si="16"/>
        <v>344.21895852414542</v>
      </c>
    </row>
    <row r="60" spans="2:24" x14ac:dyDescent="0.25">
      <c r="B60" s="73" t="s">
        <v>170</v>
      </c>
      <c r="C60" s="74" t="s">
        <v>169</v>
      </c>
      <c r="D60" s="89">
        <f t="shared" ref="D60:J60" si="17">D26/D32*100</f>
        <v>6.3687752521493568</v>
      </c>
      <c r="E60" s="89">
        <f t="shared" si="17"/>
        <v>14.732947320321161</v>
      </c>
      <c r="F60" s="89">
        <f t="shared" si="17"/>
        <v>12.444962652231032</v>
      </c>
      <c r="G60" s="89">
        <f t="shared" si="17"/>
        <v>15.859059575291919</v>
      </c>
      <c r="H60" s="89">
        <f t="shared" si="17"/>
        <v>16.134754144174643</v>
      </c>
      <c r="I60" s="89">
        <f t="shared" si="17"/>
        <v>16.909058430777989</v>
      </c>
      <c r="J60" s="89">
        <f t="shared" si="17"/>
        <v>17.129447957856001</v>
      </c>
      <c r="T60" s="112"/>
      <c r="U60" s="112"/>
      <c r="V60" s="112">
        <f>G60/F60-1</f>
        <v>0.27433565037246899</v>
      </c>
      <c r="W60" s="112">
        <f>H60/G60-1</f>
        <v>1.7384042702774716E-2</v>
      </c>
      <c r="X60" s="112">
        <f>I60/H60-1</f>
        <v>4.7989841040305237E-2</v>
      </c>
    </row>
    <row r="61" spans="2:24" x14ac:dyDescent="0.25">
      <c r="B61" s="91" t="s">
        <v>171</v>
      </c>
      <c r="C61" s="92" t="s">
        <v>169</v>
      </c>
      <c r="D61" s="93">
        <f t="shared" ref="D61:I61" si="18">SUM(D59:D60)</f>
        <v>283.63847502630807</v>
      </c>
      <c r="E61" s="93">
        <f t="shared" si="18"/>
        <v>320.45453986125591</v>
      </c>
      <c r="F61" s="93">
        <f t="shared" si="18"/>
        <v>329.87822987318145</v>
      </c>
      <c r="G61" s="93">
        <f t="shared" si="18"/>
        <v>335.60896890166043</v>
      </c>
      <c r="H61" s="93">
        <f t="shared" si="18"/>
        <v>336.81549919687814</v>
      </c>
      <c r="I61" s="93">
        <f t="shared" si="18"/>
        <v>338.11601920911619</v>
      </c>
      <c r="J61" s="93">
        <f t="shared" ref="J61" si="19">SUM(J59:J60)</f>
        <v>361.34840648200145</v>
      </c>
    </row>
    <row r="62" spans="2:24" x14ac:dyDescent="0.25">
      <c r="B62" s="73"/>
      <c r="C62" s="74"/>
      <c r="D62" s="73"/>
      <c r="E62" s="113"/>
      <c r="F62" s="113"/>
      <c r="G62" s="113"/>
      <c r="H62" s="113"/>
      <c r="I62" s="113"/>
      <c r="J62" s="114"/>
    </row>
    <row r="63" spans="2:24" x14ac:dyDescent="0.25">
      <c r="B63" s="73" t="s">
        <v>172</v>
      </c>
      <c r="C63" s="81" t="s">
        <v>124</v>
      </c>
      <c r="D63" s="76">
        <f>33723676/10^7</f>
        <v>3.3723676</v>
      </c>
      <c r="E63" s="115">
        <f t="shared" ref="E63:J63" si="20">D64</f>
        <v>0.28958729999999999</v>
      </c>
      <c r="F63" s="115">
        <f t="shared" si="20"/>
        <v>2.0493855000000001</v>
      </c>
      <c r="G63" s="115">
        <f t="shared" si="20"/>
        <v>5.3556922</v>
      </c>
      <c r="H63" s="115">
        <f t="shared" si="20"/>
        <v>6.3326113999999993</v>
      </c>
      <c r="I63" s="115">
        <f t="shared" si="20"/>
        <v>4.3457792</v>
      </c>
      <c r="J63" s="115">
        <f t="shared" si="20"/>
        <v>1.6189742</v>
      </c>
      <c r="L63" s="116"/>
      <c r="M63" s="116"/>
      <c r="N63" s="116"/>
      <c r="O63" s="116"/>
      <c r="P63" s="116"/>
    </row>
    <row r="64" spans="2:24" x14ac:dyDescent="0.25">
      <c r="B64" s="73" t="s">
        <v>173</v>
      </c>
      <c r="C64" s="81" t="s">
        <v>124</v>
      </c>
      <c r="D64" s="76">
        <f>2895873/10^7</f>
        <v>0.28958729999999999</v>
      </c>
      <c r="E64" s="76">
        <f>20493855/10^7</f>
        <v>2.0493855000000001</v>
      </c>
      <c r="F64" s="75">
        <f>(53556922/10^5)/100</f>
        <v>5.3556922</v>
      </c>
      <c r="G64" s="75">
        <f>(63326114/10^5)/100</f>
        <v>6.3326113999999993</v>
      </c>
      <c r="H64" s="75">
        <f>(43457792/10^5)/100</f>
        <v>4.3457792</v>
      </c>
      <c r="I64" s="75">
        <f>(16189742/10^5)/100</f>
        <v>1.6189742</v>
      </c>
      <c r="J64" s="75">
        <f>47119560/10^7</f>
        <v>4.7119559999999998</v>
      </c>
      <c r="K64" s="103"/>
      <c r="L64" s="103"/>
      <c r="M64" s="103"/>
      <c r="N64" s="103"/>
      <c r="O64" s="103"/>
      <c r="P64" s="103"/>
    </row>
    <row r="65" spans="2:11" x14ac:dyDescent="0.25">
      <c r="B65" s="73"/>
      <c r="C65" s="73"/>
      <c r="D65" s="73"/>
      <c r="E65" s="73"/>
      <c r="F65" s="73"/>
      <c r="G65" s="73"/>
      <c r="H65" s="73"/>
      <c r="I65" s="73"/>
      <c r="J65" s="73"/>
    </row>
    <row r="66" spans="2:11" x14ac:dyDescent="0.25">
      <c r="B66" s="73" t="s">
        <v>174</v>
      </c>
      <c r="C66" s="80" t="s">
        <v>169</v>
      </c>
      <c r="D66" s="76">
        <v>271</v>
      </c>
      <c r="E66" s="76">
        <v>271</v>
      </c>
      <c r="F66" s="76">
        <v>301</v>
      </c>
      <c r="G66" s="76">
        <v>312</v>
      </c>
      <c r="H66" s="76">
        <v>322</v>
      </c>
      <c r="I66" s="76">
        <v>322</v>
      </c>
      <c r="J66" s="76">
        <v>322.14999999999998</v>
      </c>
      <c r="K66" s="117"/>
    </row>
    <row r="67" spans="2:11" x14ac:dyDescent="0.25">
      <c r="B67" s="73" t="s">
        <v>175</v>
      </c>
      <c r="C67" s="80" t="s">
        <v>169</v>
      </c>
      <c r="D67" s="76">
        <v>271</v>
      </c>
      <c r="E67" s="76">
        <v>301</v>
      </c>
      <c r="F67" s="76">
        <v>312</v>
      </c>
      <c r="G67" s="76">
        <v>322</v>
      </c>
      <c r="H67" s="76">
        <v>322</v>
      </c>
      <c r="I67" s="76">
        <v>322</v>
      </c>
      <c r="J67" s="76">
        <v>347.19</v>
      </c>
    </row>
    <row r="68" spans="2:11" x14ac:dyDescent="0.25">
      <c r="B68" s="73"/>
      <c r="C68" s="80"/>
      <c r="D68" s="73"/>
      <c r="E68" s="73"/>
      <c r="F68" s="73"/>
      <c r="G68" s="73"/>
      <c r="H68" s="73"/>
      <c r="I68" s="73"/>
      <c r="J68" s="73"/>
    </row>
    <row r="69" spans="2:11" x14ac:dyDescent="0.25">
      <c r="B69" s="91" t="s">
        <v>176</v>
      </c>
      <c r="C69" s="80"/>
      <c r="D69" s="73"/>
      <c r="E69" s="73"/>
      <c r="F69" s="73"/>
      <c r="G69" s="73"/>
      <c r="H69" s="73"/>
      <c r="I69" s="73"/>
      <c r="J69" s="73"/>
    </row>
    <row r="70" spans="2:11" x14ac:dyDescent="0.25">
      <c r="B70" s="73" t="s">
        <v>177</v>
      </c>
      <c r="C70" s="80"/>
      <c r="D70" s="118">
        <f>D322</f>
        <v>1.2432691999999999</v>
      </c>
      <c r="E70" s="118">
        <f t="shared" ref="E70:J70" si="21">D73</f>
        <v>0.10676029999990533</v>
      </c>
      <c r="F70" s="118">
        <f t="shared" si="21"/>
        <v>0.68101540000020577</v>
      </c>
      <c r="G70" s="118">
        <f t="shared" si="21"/>
        <v>1.7160366000000522</v>
      </c>
      <c r="H70" s="118">
        <f t="shared" si="21"/>
        <v>1.9657337999999527</v>
      </c>
      <c r="I70" s="118">
        <f t="shared" si="21"/>
        <v>1.3489925000001222</v>
      </c>
      <c r="J70" s="118">
        <f t="shared" si="21"/>
        <v>0.50255289999995512</v>
      </c>
    </row>
    <row r="71" spans="2:11" x14ac:dyDescent="0.25">
      <c r="B71" s="73" t="s">
        <v>178</v>
      </c>
      <c r="C71" s="80"/>
      <c r="D71" s="118">
        <f t="shared" ref="D71:J71" si="22">D38</f>
        <v>1091.1339263</v>
      </c>
      <c r="E71" s="118">
        <f t="shared" si="22"/>
        <v>1251.4541689000002</v>
      </c>
      <c r="F71" s="118">
        <f t="shared" si="22"/>
        <v>1477.4535274</v>
      </c>
      <c r="G71" s="118">
        <f t="shared" si="22"/>
        <v>1676.4088144999998</v>
      </c>
      <c r="H71" s="118">
        <f t="shared" si="22"/>
        <v>1583.981931</v>
      </c>
      <c r="I71" s="118">
        <f t="shared" si="22"/>
        <v>1559.4929492999997</v>
      </c>
      <c r="J71" s="118">
        <f t="shared" si="22"/>
        <v>1259.7994167000002</v>
      </c>
    </row>
    <row r="72" spans="2:11" x14ac:dyDescent="0.25">
      <c r="B72" s="73" t="s">
        <v>179</v>
      </c>
      <c r="C72" s="80"/>
      <c r="D72" s="118">
        <f t="shared" ref="D72:J72" si="23">D370</f>
        <v>1092.2704352000001</v>
      </c>
      <c r="E72" s="118">
        <f t="shared" si="23"/>
        <v>1250.8799137999999</v>
      </c>
      <c r="F72" s="118">
        <f t="shared" si="23"/>
        <v>1476.4185062000001</v>
      </c>
      <c r="G72" s="118">
        <f t="shared" si="23"/>
        <v>1676.1591172999999</v>
      </c>
      <c r="H72" s="118">
        <f t="shared" si="23"/>
        <v>1584.5986722999999</v>
      </c>
      <c r="I72" s="118">
        <f t="shared" si="23"/>
        <v>1560.3393888999999</v>
      </c>
      <c r="J72" s="118">
        <f t="shared" si="23"/>
        <v>1258.9448130999999</v>
      </c>
    </row>
    <row r="73" spans="2:11" x14ac:dyDescent="0.25">
      <c r="B73" s="73" t="s">
        <v>180</v>
      </c>
      <c r="C73" s="80"/>
      <c r="D73" s="118">
        <f t="shared" ref="D73:J73" si="24">D70+D71-D72</f>
        <v>0.10676029999990533</v>
      </c>
      <c r="E73" s="118">
        <f t="shared" si="24"/>
        <v>0.68101540000020577</v>
      </c>
      <c r="F73" s="118">
        <f t="shared" si="24"/>
        <v>1.7160366000000522</v>
      </c>
      <c r="G73" s="118">
        <f t="shared" si="24"/>
        <v>1.9657337999999527</v>
      </c>
      <c r="H73" s="118">
        <f t="shared" si="24"/>
        <v>1.3489925000001222</v>
      </c>
      <c r="I73" s="118">
        <f t="shared" si="24"/>
        <v>0.50255289999995512</v>
      </c>
      <c r="J73" s="118">
        <f t="shared" si="24"/>
        <v>1.357156500000201</v>
      </c>
    </row>
    <row r="74" spans="2:11" x14ac:dyDescent="0.25">
      <c r="B74" s="73"/>
      <c r="C74" s="80"/>
      <c r="D74" s="73"/>
      <c r="E74" s="73"/>
      <c r="F74" s="73"/>
      <c r="G74" s="73"/>
      <c r="H74" s="73"/>
      <c r="I74" s="73"/>
    </row>
    <row r="75" spans="2:11" x14ac:dyDescent="0.25">
      <c r="B75" s="73" t="s">
        <v>181</v>
      </c>
      <c r="C75" s="81" t="s">
        <v>124</v>
      </c>
      <c r="D75" s="89">
        <f t="shared" ref="D75:J75" si="25">D27+D63-D64</f>
        <v>3097.9584093519993</v>
      </c>
      <c r="E75" s="89">
        <f t="shared" si="25"/>
        <v>4008.5819003229999</v>
      </c>
      <c r="F75" s="89">
        <f t="shared" si="25"/>
        <v>4870.4912366859999</v>
      </c>
      <c r="G75" s="89">
        <f t="shared" si="25"/>
        <v>5625.2014177199999</v>
      </c>
      <c r="H75" s="89">
        <f t="shared" si="25"/>
        <v>5337.0834802860008</v>
      </c>
      <c r="I75" s="89">
        <f t="shared" si="25"/>
        <v>5275.6222850200002</v>
      </c>
      <c r="J75" s="89">
        <f t="shared" si="25"/>
        <v>4549.1721353149997</v>
      </c>
    </row>
    <row r="76" spans="2:11" x14ac:dyDescent="0.25">
      <c r="B76" s="74" t="s">
        <v>182</v>
      </c>
      <c r="C76" s="74" t="s">
        <v>183</v>
      </c>
      <c r="D76" s="119">
        <f t="shared" ref="D76:J76" si="26">D71</f>
        <v>1091.1339263</v>
      </c>
      <c r="E76" s="119">
        <f t="shared" si="26"/>
        <v>1251.4541689000002</v>
      </c>
      <c r="F76" s="119">
        <f t="shared" si="26"/>
        <v>1477.4535274</v>
      </c>
      <c r="G76" s="119">
        <f t="shared" si="26"/>
        <v>1676.4088144999998</v>
      </c>
      <c r="H76" s="119">
        <f t="shared" si="26"/>
        <v>1583.981931</v>
      </c>
      <c r="I76" s="119">
        <f t="shared" si="26"/>
        <v>1559.4929492999997</v>
      </c>
      <c r="J76" s="119">
        <f t="shared" si="26"/>
        <v>1259.7994167000002</v>
      </c>
    </row>
    <row r="77" spans="2:11" x14ac:dyDescent="0.25">
      <c r="B77" s="74" t="s">
        <v>184</v>
      </c>
      <c r="C77" s="74" t="s">
        <v>169</v>
      </c>
      <c r="D77" s="119">
        <f t="shared" ref="D77:J77" si="27">D75/D76*100</f>
        <v>283.92100499130078</v>
      </c>
      <c r="E77" s="119">
        <f t="shared" si="27"/>
        <v>320.31391959375168</v>
      </c>
      <c r="F77" s="119">
        <f t="shared" si="27"/>
        <v>329.65444573116389</v>
      </c>
      <c r="G77" s="119">
        <f t="shared" si="27"/>
        <v>335.55069438105727</v>
      </c>
      <c r="H77" s="119">
        <f t="shared" si="27"/>
        <v>336.94093195347193</v>
      </c>
      <c r="I77" s="119">
        <f t="shared" si="27"/>
        <v>338.29087123401467</v>
      </c>
      <c r="J77" s="119">
        <f t="shared" si="27"/>
        <v>361.1028926518631</v>
      </c>
    </row>
    <row r="78" spans="2:11" x14ac:dyDescent="0.25">
      <c r="B78" s="73"/>
      <c r="C78" s="73"/>
      <c r="D78" s="73"/>
      <c r="E78" s="73"/>
      <c r="F78" s="73"/>
      <c r="G78" s="73"/>
      <c r="H78" s="73"/>
      <c r="I78" s="73"/>
    </row>
    <row r="79" spans="2:11" x14ac:dyDescent="0.25">
      <c r="B79" s="68" t="s">
        <v>185</v>
      </c>
      <c r="C79" s="120"/>
      <c r="D79" s="121">
        <f t="shared" ref="D79:J79" si="28">D4</f>
        <v>42460</v>
      </c>
      <c r="E79" s="121">
        <f t="shared" si="28"/>
        <v>42825</v>
      </c>
      <c r="F79" s="121">
        <f t="shared" si="28"/>
        <v>43190</v>
      </c>
      <c r="G79" s="121">
        <f t="shared" si="28"/>
        <v>43555</v>
      </c>
      <c r="H79" s="121">
        <f t="shared" si="28"/>
        <v>43921</v>
      </c>
      <c r="I79" s="121">
        <f t="shared" si="28"/>
        <v>44286</v>
      </c>
      <c r="J79" s="121">
        <f t="shared" si="28"/>
        <v>44651</v>
      </c>
    </row>
    <row r="80" spans="2:11" x14ac:dyDescent="0.25">
      <c r="B80" s="77" t="s">
        <v>186</v>
      </c>
      <c r="C80" s="87"/>
      <c r="D80" s="87"/>
      <c r="E80" s="87"/>
      <c r="F80" s="87"/>
      <c r="G80" s="87"/>
      <c r="H80" s="87"/>
      <c r="I80" s="87"/>
      <c r="J80" s="87"/>
    </row>
    <row r="81" spans="2:10" x14ac:dyDescent="0.25">
      <c r="B81" s="98" t="s">
        <v>187</v>
      </c>
      <c r="C81" s="94"/>
      <c r="D81" s="94"/>
      <c r="E81" s="94"/>
      <c r="F81" s="94"/>
      <c r="G81" s="94"/>
      <c r="H81" s="94"/>
      <c r="I81" s="94"/>
      <c r="J81" s="94"/>
    </row>
    <row r="82" spans="2:10" x14ac:dyDescent="0.25">
      <c r="B82" s="10" t="s">
        <v>5</v>
      </c>
      <c r="C82" s="94"/>
      <c r="D82" s="94"/>
      <c r="E82" s="94"/>
      <c r="F82" s="94"/>
      <c r="G82" s="94"/>
      <c r="H82" s="94"/>
      <c r="I82" s="94"/>
      <c r="J82" s="94"/>
    </row>
    <row r="83" spans="2:10" x14ac:dyDescent="0.25">
      <c r="B83" s="10" t="s">
        <v>7</v>
      </c>
      <c r="C83" s="94"/>
      <c r="D83" s="94"/>
      <c r="E83" s="94"/>
      <c r="F83" s="94"/>
      <c r="G83" s="94"/>
      <c r="H83" s="94"/>
      <c r="I83" s="94"/>
      <c r="J83" s="94"/>
    </row>
    <row r="84" spans="2:10" x14ac:dyDescent="0.25">
      <c r="B84" s="11" t="s">
        <v>8</v>
      </c>
      <c r="C84" s="102" t="s">
        <v>183</v>
      </c>
      <c r="D84" s="122">
        <v>5.3074501999999999</v>
      </c>
      <c r="E84" s="122">
        <v>13.947964900000001</v>
      </c>
      <c r="F84" s="122">
        <v>29.701136299999998</v>
      </c>
      <c r="G84" s="122">
        <v>46.778764699999996</v>
      </c>
      <c r="H84" s="122">
        <v>50.358685699999995</v>
      </c>
      <c r="I84" s="122">
        <v>54.5075322</v>
      </c>
      <c r="J84" s="122">
        <v>51.405828200000009</v>
      </c>
    </row>
    <row r="85" spans="2:10" x14ac:dyDescent="0.25">
      <c r="B85" s="11" t="s">
        <v>10</v>
      </c>
      <c r="C85" s="102" t="s">
        <v>183</v>
      </c>
      <c r="D85" s="122">
        <v>5.7875493999999996</v>
      </c>
      <c r="E85" s="122">
        <v>19.560403300000001</v>
      </c>
      <c r="F85" s="122">
        <v>37.466353099999999</v>
      </c>
      <c r="G85" s="122">
        <v>63.589761600000003</v>
      </c>
      <c r="H85" s="122">
        <v>66.301917900000007</v>
      </c>
      <c r="I85" s="122">
        <v>76.6523203</v>
      </c>
      <c r="J85" s="122">
        <v>61.927687299999995</v>
      </c>
    </row>
    <row r="86" spans="2:10" x14ac:dyDescent="0.25">
      <c r="B86" s="11" t="s">
        <v>11</v>
      </c>
      <c r="C86" s="102" t="s">
        <v>183</v>
      </c>
      <c r="D86" s="122">
        <v>40.619835399999999</v>
      </c>
      <c r="E86" s="122">
        <v>33.177295600000008</v>
      </c>
      <c r="F86" s="122">
        <v>59.476959500000014</v>
      </c>
      <c r="G86" s="122">
        <v>71.603268700000001</v>
      </c>
      <c r="H86" s="122">
        <v>75.011964800000001</v>
      </c>
      <c r="I86" s="122">
        <v>77.14336879999999</v>
      </c>
      <c r="J86" s="122">
        <v>66.231497800000014</v>
      </c>
    </row>
    <row r="87" spans="2:10" x14ac:dyDescent="0.25">
      <c r="B87" s="11" t="s">
        <v>12</v>
      </c>
      <c r="C87" s="102" t="s">
        <v>183</v>
      </c>
      <c r="D87" s="122">
        <v>11.914013700000002</v>
      </c>
      <c r="E87" s="122">
        <v>25.626207200000003</v>
      </c>
      <c r="F87" s="122">
        <v>43.100705499999997</v>
      </c>
      <c r="G87" s="122">
        <v>57.882980000000011</v>
      </c>
      <c r="H87" s="122">
        <v>58.514290000000003</v>
      </c>
      <c r="I87" s="122">
        <v>70.857272000000009</v>
      </c>
      <c r="J87" s="122">
        <v>60.527060999999996</v>
      </c>
    </row>
    <row r="88" spans="2:10" x14ac:dyDescent="0.25">
      <c r="B88" s="11" t="s">
        <v>13</v>
      </c>
      <c r="C88" s="102" t="s">
        <v>183</v>
      </c>
      <c r="D88" s="122">
        <v>4.626754</v>
      </c>
      <c r="E88" s="122">
        <v>7.9200730000000004</v>
      </c>
      <c r="F88" s="122">
        <v>13.0151129</v>
      </c>
      <c r="G88" s="122">
        <v>23.755071900000001</v>
      </c>
      <c r="H88" s="122">
        <v>32.107356299999999</v>
      </c>
      <c r="I88" s="122">
        <v>42.251932800000013</v>
      </c>
      <c r="J88" s="122">
        <v>37.691772199999996</v>
      </c>
    </row>
    <row r="89" spans="2:10" x14ac:dyDescent="0.25">
      <c r="B89" s="10" t="s">
        <v>14</v>
      </c>
      <c r="C89" s="102" t="s">
        <v>183</v>
      </c>
      <c r="D89" s="123">
        <f t="shared" ref="D89:I89" si="29">SUM(D84:D88)</f>
        <v>68.255602700000011</v>
      </c>
      <c r="E89" s="123">
        <f t="shared" si="29"/>
        <v>100.23194400000003</v>
      </c>
      <c r="F89" s="123">
        <f t="shared" si="29"/>
        <v>182.76026730000001</v>
      </c>
      <c r="G89" s="123">
        <f t="shared" si="29"/>
        <v>263.60984689999998</v>
      </c>
      <c r="H89" s="123">
        <f t="shared" si="29"/>
        <v>282.2942147</v>
      </c>
      <c r="I89" s="123">
        <f t="shared" si="29"/>
        <v>321.4124261</v>
      </c>
      <c r="J89" s="123">
        <f t="shared" ref="J89" si="30">SUM(J84:J88)</f>
        <v>277.78384650000004</v>
      </c>
    </row>
    <row r="90" spans="2:10" x14ac:dyDescent="0.25">
      <c r="B90" s="10" t="s">
        <v>15</v>
      </c>
      <c r="C90" s="102"/>
      <c r="D90" s="107"/>
      <c r="E90" s="107"/>
      <c r="F90" s="107"/>
      <c r="G90" s="107"/>
      <c r="H90" s="107"/>
      <c r="I90" s="107"/>
      <c r="J90" s="107"/>
    </row>
    <row r="91" spans="2:10" x14ac:dyDescent="0.25">
      <c r="B91" s="11" t="s">
        <v>16</v>
      </c>
      <c r="C91" s="102" t="s">
        <v>183</v>
      </c>
      <c r="D91" s="122">
        <v>39.127034000000002</v>
      </c>
      <c r="E91" s="122">
        <v>94.814395199999993</v>
      </c>
      <c r="F91" s="122">
        <v>121.03764080000001</v>
      </c>
      <c r="G91" s="122">
        <v>165.1995699</v>
      </c>
      <c r="H91" s="122">
        <v>129.4917916</v>
      </c>
      <c r="I91" s="122">
        <v>134.7383911</v>
      </c>
      <c r="J91" s="122">
        <v>95.234434599999986</v>
      </c>
    </row>
    <row r="92" spans="2:10" x14ac:dyDescent="0.25">
      <c r="B92" s="11" t="s">
        <v>17</v>
      </c>
      <c r="C92" s="102" t="s">
        <v>183</v>
      </c>
      <c r="D92" s="122">
        <v>9.8845311999999996</v>
      </c>
      <c r="E92" s="122">
        <v>26.954876200000001</v>
      </c>
      <c r="F92" s="122">
        <v>43.902227199999999</v>
      </c>
      <c r="G92" s="122">
        <v>56.959674900000003</v>
      </c>
      <c r="H92" s="122">
        <v>65.629812799999996</v>
      </c>
      <c r="I92" s="122">
        <v>69.816152500000001</v>
      </c>
      <c r="J92" s="122">
        <v>52.184975399999999</v>
      </c>
    </row>
    <row r="93" spans="2:10" x14ac:dyDescent="0.25">
      <c r="B93" s="11" t="s">
        <v>18</v>
      </c>
      <c r="C93" s="102" t="s">
        <v>183</v>
      </c>
      <c r="D93" s="122">
        <v>30.200440799999999</v>
      </c>
      <c r="E93" s="122">
        <v>66.933147399999996</v>
      </c>
      <c r="F93" s="122">
        <v>81.326129699999996</v>
      </c>
      <c r="G93" s="122">
        <v>97.8844639</v>
      </c>
      <c r="H93" s="122">
        <v>95.691089399999996</v>
      </c>
      <c r="I93" s="122">
        <v>89.784988599999991</v>
      </c>
      <c r="J93" s="122">
        <v>62.920694799999993</v>
      </c>
    </row>
    <row r="94" spans="2:10" x14ac:dyDescent="0.25">
      <c r="B94" s="11" t="s">
        <v>19</v>
      </c>
      <c r="C94" s="102" t="s">
        <v>183</v>
      </c>
      <c r="D94" s="122">
        <v>12.7464633</v>
      </c>
      <c r="E94" s="122">
        <v>34.994200599999999</v>
      </c>
      <c r="F94" s="122">
        <v>52.474992400000005</v>
      </c>
      <c r="G94" s="122">
        <v>63.6512533</v>
      </c>
      <c r="H94" s="122">
        <v>59.894501200000001</v>
      </c>
      <c r="I94" s="122">
        <v>66.930881999999997</v>
      </c>
      <c r="J94" s="122">
        <v>56.958332200000008</v>
      </c>
    </row>
    <row r="95" spans="2:10" x14ac:dyDescent="0.25">
      <c r="B95" s="11" t="s">
        <v>20</v>
      </c>
      <c r="C95" s="102" t="s">
        <v>183</v>
      </c>
      <c r="D95" s="122">
        <v>19.062248799999999</v>
      </c>
      <c r="E95" s="122">
        <v>43.124859499999999</v>
      </c>
      <c r="F95" s="122">
        <v>48.972653499999993</v>
      </c>
      <c r="G95" s="122">
        <v>76.958637899999985</v>
      </c>
      <c r="H95" s="122">
        <v>58.775917900000003</v>
      </c>
      <c r="I95" s="122">
        <v>50.447078100000006</v>
      </c>
      <c r="J95" s="122">
        <v>38.226897500000007</v>
      </c>
    </row>
    <row r="96" spans="2:10" x14ac:dyDescent="0.25">
      <c r="B96" s="10" t="s">
        <v>21</v>
      </c>
      <c r="C96" s="102" t="s">
        <v>183</v>
      </c>
      <c r="D96" s="123">
        <f t="shared" ref="D96:J96" si="31">SUM(D91:D95)</f>
        <v>111.02071810000001</v>
      </c>
      <c r="E96" s="123">
        <f t="shared" si="31"/>
        <v>266.82147889999999</v>
      </c>
      <c r="F96" s="123">
        <f t="shared" si="31"/>
        <v>347.71364359999995</v>
      </c>
      <c r="G96" s="123">
        <f t="shared" si="31"/>
        <v>460.65359990000002</v>
      </c>
      <c r="H96" s="123">
        <f t="shared" si="31"/>
        <v>409.48311289999998</v>
      </c>
      <c r="I96" s="123">
        <f t="shared" si="31"/>
        <v>411.7174923</v>
      </c>
      <c r="J96" s="123">
        <f t="shared" si="31"/>
        <v>305.52533449999999</v>
      </c>
    </row>
    <row r="97" spans="2:10" x14ac:dyDescent="0.25">
      <c r="B97" s="10" t="s">
        <v>22</v>
      </c>
      <c r="C97" s="102"/>
      <c r="D97" s="107"/>
      <c r="E97" s="107"/>
      <c r="F97" s="107"/>
      <c r="G97" s="107"/>
      <c r="H97" s="107"/>
      <c r="I97" s="107"/>
      <c r="J97" s="107"/>
    </row>
    <row r="98" spans="2:10" x14ac:dyDescent="0.25">
      <c r="B98" s="11" t="s">
        <v>23</v>
      </c>
      <c r="C98" s="102" t="s">
        <v>183</v>
      </c>
      <c r="D98" s="122">
        <v>0.26590330000000001</v>
      </c>
      <c r="E98" s="122">
        <v>0.21843759999999998</v>
      </c>
      <c r="F98" s="122">
        <v>0.28251899999999996</v>
      </c>
      <c r="G98" s="122">
        <v>2.3059381999999999</v>
      </c>
      <c r="H98" s="122">
        <v>6.9465370999999987</v>
      </c>
      <c r="I98" s="122">
        <v>4.8869386000000006</v>
      </c>
      <c r="J98" s="122">
        <v>6.1390922999999997</v>
      </c>
    </row>
    <row r="99" spans="2:10" x14ac:dyDescent="0.25">
      <c r="B99" s="11" t="s">
        <v>24</v>
      </c>
      <c r="C99" s="102" t="s">
        <v>183</v>
      </c>
      <c r="D99" s="122">
        <v>0.5375934</v>
      </c>
      <c r="E99" s="122">
        <v>4.0777137999999997</v>
      </c>
      <c r="F99" s="122">
        <v>10.686811200000001</v>
      </c>
      <c r="G99" s="122">
        <v>15.426170000000001</v>
      </c>
      <c r="H99" s="122">
        <v>14.775499999999999</v>
      </c>
      <c r="I99" s="122">
        <v>6.7549557999999994</v>
      </c>
      <c r="J99" s="122">
        <v>8.8590418000000017</v>
      </c>
    </row>
    <row r="100" spans="2:10" x14ac:dyDescent="0.25">
      <c r="B100" s="11" t="s">
        <v>25</v>
      </c>
      <c r="C100" s="102" t="s">
        <v>183</v>
      </c>
      <c r="D100" s="122">
        <v>0.29290860000000024</v>
      </c>
      <c r="E100" s="122">
        <v>1.5599153000000003</v>
      </c>
      <c r="F100" s="122">
        <v>3.6844529000000006</v>
      </c>
      <c r="G100" s="122">
        <v>11.005998699999999</v>
      </c>
      <c r="H100" s="122">
        <v>18.801011500000001</v>
      </c>
      <c r="I100" s="122">
        <v>12.361666700000002</v>
      </c>
      <c r="J100" s="122">
        <v>8.8731549000000012</v>
      </c>
    </row>
    <row r="101" spans="2:10" x14ac:dyDescent="0.25">
      <c r="B101" s="11" t="s">
        <v>26</v>
      </c>
      <c r="C101" s="102" t="s">
        <v>183</v>
      </c>
      <c r="D101" s="122">
        <v>3.8893257999999995</v>
      </c>
      <c r="E101" s="122">
        <v>15.4815343</v>
      </c>
      <c r="F101" s="122">
        <v>20.1831113</v>
      </c>
      <c r="G101" s="122">
        <v>45.746690399999999</v>
      </c>
      <c r="H101" s="122">
        <v>69.994784899999999</v>
      </c>
      <c r="I101" s="122">
        <v>57.900855800000002</v>
      </c>
      <c r="J101" s="122">
        <v>47.187412399999999</v>
      </c>
    </row>
    <row r="102" spans="2:10" x14ac:dyDescent="0.25">
      <c r="B102" s="10" t="s">
        <v>27</v>
      </c>
      <c r="C102" s="102" t="s">
        <v>183</v>
      </c>
      <c r="D102" s="123">
        <f t="shared" ref="D102:J102" si="32">SUM(D97:D101)</f>
        <v>4.9857310999999997</v>
      </c>
      <c r="E102" s="123">
        <f t="shared" si="32"/>
        <v>21.337600999999999</v>
      </c>
      <c r="F102" s="123">
        <f t="shared" si="32"/>
        <v>34.836894400000006</v>
      </c>
      <c r="G102" s="123">
        <f t="shared" si="32"/>
        <v>74.484797299999997</v>
      </c>
      <c r="H102" s="123">
        <f t="shared" si="32"/>
        <v>110.51783349999999</v>
      </c>
      <c r="I102" s="123">
        <f t="shared" si="32"/>
        <v>81.904416900000001</v>
      </c>
      <c r="J102" s="123">
        <f t="shared" si="32"/>
        <v>71.058701400000004</v>
      </c>
    </row>
    <row r="103" spans="2:10" x14ac:dyDescent="0.25">
      <c r="B103" s="36" t="s">
        <v>188</v>
      </c>
      <c r="C103" s="78" t="s">
        <v>183</v>
      </c>
      <c r="D103" s="124">
        <f t="shared" ref="D103:J103" si="33">D102+D96+D89</f>
        <v>184.26205190000002</v>
      </c>
      <c r="E103" s="124">
        <f t="shared" si="33"/>
        <v>388.39102390000005</v>
      </c>
      <c r="F103" s="124">
        <f t="shared" si="33"/>
        <v>565.31080529999997</v>
      </c>
      <c r="G103" s="124">
        <f t="shared" si="33"/>
        <v>798.74824409999997</v>
      </c>
      <c r="H103" s="124">
        <f t="shared" si="33"/>
        <v>802.29516109999997</v>
      </c>
      <c r="I103" s="124">
        <f t="shared" si="33"/>
        <v>815.03433530000007</v>
      </c>
      <c r="J103" s="124">
        <f t="shared" si="33"/>
        <v>654.3678824000001</v>
      </c>
    </row>
    <row r="104" spans="2:10" x14ac:dyDescent="0.25">
      <c r="B104" s="94"/>
      <c r="C104" s="94"/>
      <c r="D104" s="94"/>
      <c r="E104" s="94"/>
      <c r="F104" s="94"/>
      <c r="G104" s="94"/>
      <c r="H104" s="94"/>
      <c r="I104" s="94"/>
    </row>
    <row r="105" spans="2:10" x14ac:dyDescent="0.25">
      <c r="B105" s="77" t="s">
        <v>189</v>
      </c>
      <c r="C105" s="87"/>
      <c r="D105" s="87"/>
      <c r="E105" s="87"/>
      <c r="F105" s="87"/>
      <c r="G105" s="87"/>
      <c r="H105" s="87"/>
      <c r="I105" s="87"/>
      <c r="J105" s="87"/>
    </row>
    <row r="106" spans="2:10" x14ac:dyDescent="0.25">
      <c r="B106" s="10" t="s">
        <v>5</v>
      </c>
      <c r="C106" s="94"/>
      <c r="D106" s="94"/>
      <c r="E106" s="94"/>
      <c r="F106" s="94"/>
      <c r="G106" s="94"/>
      <c r="H106" s="94"/>
      <c r="I106" s="94"/>
      <c r="J106" s="94"/>
    </row>
    <row r="107" spans="2:10" x14ac:dyDescent="0.25">
      <c r="B107" s="10" t="s">
        <v>7</v>
      </c>
      <c r="C107" s="94"/>
      <c r="D107" s="94"/>
      <c r="E107" s="94"/>
      <c r="F107" s="94"/>
      <c r="G107" s="94"/>
      <c r="H107" s="94"/>
      <c r="I107" s="94"/>
      <c r="J107" s="94"/>
    </row>
    <row r="108" spans="2:10" x14ac:dyDescent="0.25">
      <c r="B108" s="11" t="s">
        <v>8</v>
      </c>
      <c r="C108" s="102" t="s">
        <v>183</v>
      </c>
      <c r="D108" s="75">
        <v>41.338036600000002</v>
      </c>
      <c r="E108" s="75">
        <v>21.122221400000001</v>
      </c>
      <c r="F108" s="75">
        <v>16.541113299999999</v>
      </c>
      <c r="G108" s="75">
        <v>5.0185241999999999</v>
      </c>
      <c r="H108" s="75">
        <v>3.0571400000000002E-2</v>
      </c>
      <c r="I108" s="75">
        <v>6.1000999999999998E-3</v>
      </c>
      <c r="J108" s="75">
        <v>0</v>
      </c>
    </row>
    <row r="109" spans="2:10" x14ac:dyDescent="0.25">
      <c r="B109" s="11" t="s">
        <v>10</v>
      </c>
      <c r="C109" s="102" t="s">
        <v>183</v>
      </c>
      <c r="D109" s="75">
        <v>18.436375100000003</v>
      </c>
      <c r="E109" s="75">
        <v>21.720302999999998</v>
      </c>
      <c r="F109" s="75">
        <v>21.300893300000002</v>
      </c>
      <c r="G109" s="75">
        <v>12.374227299999998</v>
      </c>
      <c r="H109" s="75">
        <v>1.7281544999999998</v>
      </c>
      <c r="I109" s="75">
        <v>9.9674600000000016E-2</v>
      </c>
      <c r="J109" s="75">
        <v>0</v>
      </c>
    </row>
    <row r="110" spans="2:10" x14ac:dyDescent="0.25">
      <c r="B110" s="11" t="s">
        <v>11</v>
      </c>
      <c r="C110" s="102" t="s">
        <v>183</v>
      </c>
      <c r="D110" s="75">
        <v>12.368813900000001</v>
      </c>
      <c r="E110" s="75">
        <v>29.524406899999999</v>
      </c>
      <c r="F110" s="75">
        <v>16.316023999999999</v>
      </c>
      <c r="G110" s="75">
        <v>2.5442743999999999</v>
      </c>
      <c r="H110" s="75">
        <v>0.18126599999999998</v>
      </c>
      <c r="I110" s="75">
        <v>6.3074499999999992E-2</v>
      </c>
      <c r="J110" s="75">
        <v>2.2455800000000005E-2</v>
      </c>
    </row>
    <row r="111" spans="2:10" x14ac:dyDescent="0.25">
      <c r="B111" s="11" t="s">
        <v>12</v>
      </c>
      <c r="C111" s="102" t="s">
        <v>183</v>
      </c>
      <c r="D111" s="75">
        <v>38.590153900000004</v>
      </c>
      <c r="E111" s="75">
        <v>28.408801</v>
      </c>
      <c r="F111" s="75">
        <v>14.994878700000001</v>
      </c>
      <c r="G111" s="75">
        <v>2.5102279000000003</v>
      </c>
      <c r="H111" s="75">
        <v>9.6909599999999985E-2</v>
      </c>
      <c r="I111" s="75">
        <v>3.7978000000000005E-3</v>
      </c>
      <c r="J111" s="75">
        <v>0</v>
      </c>
    </row>
    <row r="112" spans="2:10" x14ac:dyDescent="0.25">
      <c r="B112" s="11" t="s">
        <v>13</v>
      </c>
      <c r="C112" s="102" t="s">
        <v>183</v>
      </c>
      <c r="D112" s="75">
        <v>5.3420116000000002</v>
      </c>
      <c r="E112" s="75">
        <v>11.9836142</v>
      </c>
      <c r="F112" s="75">
        <v>18.3342733</v>
      </c>
      <c r="G112" s="75">
        <v>11.542463100000001</v>
      </c>
      <c r="H112" s="75">
        <v>3.3857075999999999</v>
      </c>
      <c r="I112" s="75">
        <v>0.33412129999999995</v>
      </c>
      <c r="J112" s="75">
        <v>3.4534800000000004E-2</v>
      </c>
    </row>
    <row r="113" spans="2:10" x14ac:dyDescent="0.25">
      <c r="B113" s="10" t="s">
        <v>14</v>
      </c>
      <c r="C113" s="102" t="s">
        <v>183</v>
      </c>
      <c r="D113" s="99">
        <f t="shared" ref="D113:I113" si="34">SUM(D108:D112)</f>
        <v>116.07539110000002</v>
      </c>
      <c r="E113" s="99">
        <f t="shared" si="34"/>
        <v>112.75934650000001</v>
      </c>
      <c r="F113" s="99">
        <f t="shared" si="34"/>
        <v>87.487182600000011</v>
      </c>
      <c r="G113" s="99">
        <f t="shared" si="34"/>
        <v>33.989716899999998</v>
      </c>
      <c r="H113" s="99">
        <f t="shared" si="34"/>
        <v>5.422609099999999</v>
      </c>
      <c r="I113" s="99">
        <f t="shared" si="34"/>
        <v>0.50676829999999995</v>
      </c>
      <c r="J113" s="99">
        <f t="shared" ref="J113" si="35">SUM(J108:J112)</f>
        <v>5.6990600000000009E-2</v>
      </c>
    </row>
    <row r="114" spans="2:10" x14ac:dyDescent="0.25">
      <c r="B114" s="10" t="s">
        <v>15</v>
      </c>
      <c r="C114" s="102"/>
      <c r="D114" s="94"/>
      <c r="E114" s="94"/>
      <c r="F114" s="94"/>
      <c r="G114" s="94"/>
      <c r="H114" s="94"/>
      <c r="I114" s="94"/>
      <c r="J114" s="94"/>
    </row>
    <row r="115" spans="2:10" x14ac:dyDescent="0.25">
      <c r="B115" s="11" t="s">
        <v>16</v>
      </c>
      <c r="C115" s="102" t="s">
        <v>183</v>
      </c>
      <c r="D115" s="75">
        <v>21.954270600000001</v>
      </c>
      <c r="E115" s="75">
        <v>9.9283919999999988</v>
      </c>
      <c r="F115" s="75">
        <v>3.1617793000000001</v>
      </c>
      <c r="G115" s="75">
        <v>0.71192690000000003</v>
      </c>
      <c r="H115" s="75">
        <v>7.1800000000000003E-2</v>
      </c>
      <c r="I115" s="75">
        <v>2.8677100000000001E-2</v>
      </c>
      <c r="J115" s="75">
        <v>6.9473E-3</v>
      </c>
    </row>
    <row r="116" spans="2:10" x14ac:dyDescent="0.25">
      <c r="B116" s="11" t="s">
        <v>17</v>
      </c>
      <c r="C116" s="102" t="s">
        <v>183</v>
      </c>
      <c r="D116" s="75">
        <v>27.614974700000001</v>
      </c>
      <c r="E116" s="75">
        <v>30.269841400000001</v>
      </c>
      <c r="F116" s="75">
        <v>21.433835600000002</v>
      </c>
      <c r="G116" s="75">
        <v>15.2645996</v>
      </c>
      <c r="H116" s="75">
        <v>7.161244299999999</v>
      </c>
      <c r="I116" s="75">
        <v>2.4671731000000001</v>
      </c>
      <c r="J116" s="75">
        <v>0.6009755</v>
      </c>
    </row>
    <row r="117" spans="2:10" x14ac:dyDescent="0.25">
      <c r="B117" s="11" t="s">
        <v>18</v>
      </c>
      <c r="C117" s="102" t="s">
        <v>183</v>
      </c>
      <c r="D117" s="75">
        <v>14.953983999999998</v>
      </c>
      <c r="E117" s="75">
        <v>10.8957666</v>
      </c>
      <c r="F117" s="75">
        <v>2.3733103000000004</v>
      </c>
      <c r="G117" s="75">
        <v>2.1761666000000002</v>
      </c>
      <c r="H117" s="75">
        <v>0.34823930000000003</v>
      </c>
      <c r="I117" s="75">
        <v>6.06632E-2</v>
      </c>
      <c r="J117" s="75">
        <v>0.15423659999999997</v>
      </c>
    </row>
    <row r="118" spans="2:10" x14ac:dyDescent="0.25">
      <c r="B118" s="11" t="s">
        <v>19</v>
      </c>
      <c r="C118" s="102" t="s">
        <v>183</v>
      </c>
      <c r="D118" s="75">
        <v>11.367919799999999</v>
      </c>
      <c r="E118" s="75">
        <v>10.0966544</v>
      </c>
      <c r="F118" s="75">
        <v>3.6682671999999998</v>
      </c>
      <c r="G118" s="75">
        <v>1.2135171</v>
      </c>
      <c r="H118" s="75">
        <v>3.3316800000000001E-2</v>
      </c>
      <c r="I118" s="75">
        <v>0</v>
      </c>
      <c r="J118" s="75">
        <v>0</v>
      </c>
    </row>
    <row r="119" spans="2:10" x14ac:dyDescent="0.25">
      <c r="B119" s="11" t="s">
        <v>20</v>
      </c>
      <c r="C119" s="102" t="s">
        <v>183</v>
      </c>
      <c r="D119" s="75">
        <v>6.3944823</v>
      </c>
      <c r="E119" s="75">
        <v>2.5236326</v>
      </c>
      <c r="F119" s="75">
        <v>0.69184539999999994</v>
      </c>
      <c r="G119" s="75">
        <v>9.5745700000000003E-2</v>
      </c>
      <c r="H119" s="75">
        <v>0</v>
      </c>
      <c r="I119" s="75">
        <v>0</v>
      </c>
      <c r="J119" s="75">
        <v>0</v>
      </c>
    </row>
    <row r="120" spans="2:10" x14ac:dyDescent="0.25">
      <c r="B120" s="10" t="s">
        <v>21</v>
      </c>
      <c r="C120" s="102" t="s">
        <v>183</v>
      </c>
      <c r="D120" s="99">
        <f t="shared" ref="D120:J120" si="36">SUM(D115:D119)</f>
        <v>82.2856314</v>
      </c>
      <c r="E120" s="99">
        <f t="shared" si="36"/>
        <v>63.714286999999999</v>
      </c>
      <c r="F120" s="99">
        <f t="shared" si="36"/>
        <v>31.329037799999998</v>
      </c>
      <c r="G120" s="99">
        <f t="shared" si="36"/>
        <v>19.4619559</v>
      </c>
      <c r="H120" s="99">
        <f t="shared" si="36"/>
        <v>7.6146003999999987</v>
      </c>
      <c r="I120" s="99">
        <f t="shared" si="36"/>
        <v>2.5565134</v>
      </c>
      <c r="J120" s="99">
        <f t="shared" si="36"/>
        <v>0.76215939999999993</v>
      </c>
    </row>
    <row r="121" spans="2:10" x14ac:dyDescent="0.25">
      <c r="B121" s="10" t="s">
        <v>22</v>
      </c>
      <c r="C121" s="102"/>
      <c r="D121" s="94"/>
      <c r="E121" s="94"/>
      <c r="F121" s="94"/>
      <c r="G121" s="94"/>
      <c r="H121" s="94"/>
      <c r="I121" s="94"/>
      <c r="J121" s="94"/>
    </row>
    <row r="122" spans="2:10" x14ac:dyDescent="0.25">
      <c r="B122" s="11" t="s">
        <v>23</v>
      </c>
      <c r="C122" s="102" t="s">
        <v>183</v>
      </c>
      <c r="D122" s="75">
        <v>3.8672806</v>
      </c>
      <c r="E122" s="75">
        <v>3.711014</v>
      </c>
      <c r="F122" s="75">
        <v>4.4376126999999999</v>
      </c>
      <c r="G122" s="75">
        <v>2.3092543000000001</v>
      </c>
      <c r="H122" s="75">
        <v>2.2861295999999998</v>
      </c>
      <c r="I122" s="75">
        <v>0.98411020000000005</v>
      </c>
      <c r="J122" s="75">
        <v>1.2333753999999999</v>
      </c>
    </row>
    <row r="123" spans="2:10" x14ac:dyDescent="0.25">
      <c r="B123" s="11" t="s">
        <v>24</v>
      </c>
      <c r="C123" s="102" t="s">
        <v>183</v>
      </c>
      <c r="D123" s="75">
        <v>0.90314660000000002</v>
      </c>
      <c r="E123" s="75">
        <v>2.8642714000000002</v>
      </c>
      <c r="F123" s="75">
        <v>3.3875823999999999</v>
      </c>
      <c r="G123" s="75">
        <v>4.1986414999999999</v>
      </c>
      <c r="H123" s="75">
        <v>2.9237250000000001</v>
      </c>
      <c r="I123" s="75">
        <v>0.89520980000000006</v>
      </c>
      <c r="J123" s="75">
        <v>0.72939149999999997</v>
      </c>
    </row>
    <row r="124" spans="2:10" x14ac:dyDescent="0.25">
      <c r="B124" s="11" t="s">
        <v>25</v>
      </c>
      <c r="C124" s="102" t="s">
        <v>183</v>
      </c>
      <c r="D124" s="75">
        <v>4.7774681999999986</v>
      </c>
      <c r="E124" s="75">
        <v>12.932086599999996</v>
      </c>
      <c r="F124" s="75">
        <v>2.3538315999999999</v>
      </c>
      <c r="G124" s="75">
        <v>2.6518933000000002</v>
      </c>
      <c r="H124" s="75">
        <v>3.9654335000000005</v>
      </c>
      <c r="I124" s="75">
        <v>2.3659566000000005</v>
      </c>
      <c r="J124" s="75">
        <v>1.5848017999999999</v>
      </c>
    </row>
    <row r="125" spans="2:10" x14ac:dyDescent="0.25">
      <c r="B125" s="11" t="s">
        <v>26</v>
      </c>
      <c r="C125" s="102" t="s">
        <v>183</v>
      </c>
      <c r="D125" s="75">
        <v>5.9302130000000002</v>
      </c>
      <c r="E125" s="75">
        <v>13.925899899999999</v>
      </c>
      <c r="F125" s="75">
        <v>8.0737848000000003</v>
      </c>
      <c r="G125" s="75">
        <v>4.5697635999999999</v>
      </c>
      <c r="H125" s="75">
        <v>4.2983726999999998</v>
      </c>
      <c r="I125" s="75">
        <v>2.4906845999999998</v>
      </c>
      <c r="J125" s="75">
        <v>2.5062311999999998</v>
      </c>
    </row>
    <row r="126" spans="2:10" x14ac:dyDescent="0.25">
      <c r="B126" s="10" t="s">
        <v>27</v>
      </c>
      <c r="C126" s="102" t="s">
        <v>183</v>
      </c>
      <c r="D126" s="99">
        <f t="shared" ref="D126:J126" si="37">SUM(D121:D125)</f>
        <v>15.478108399999998</v>
      </c>
      <c r="E126" s="99">
        <f t="shared" si="37"/>
        <v>33.433271899999994</v>
      </c>
      <c r="F126" s="99">
        <f t="shared" si="37"/>
        <v>18.2528115</v>
      </c>
      <c r="G126" s="99">
        <f t="shared" si="37"/>
        <v>13.729552700000001</v>
      </c>
      <c r="H126" s="99">
        <f t="shared" si="37"/>
        <v>13.473660799999999</v>
      </c>
      <c r="I126" s="99">
        <f t="shared" si="37"/>
        <v>6.7359612000000002</v>
      </c>
      <c r="J126" s="99">
        <f t="shared" si="37"/>
        <v>6.0537998999999996</v>
      </c>
    </row>
    <row r="127" spans="2:10" x14ac:dyDescent="0.25">
      <c r="B127" s="36" t="s">
        <v>190</v>
      </c>
      <c r="C127" s="125" t="s">
        <v>183</v>
      </c>
      <c r="D127" s="126">
        <f t="shared" ref="D127:J127" si="38">D126+D120+D113</f>
        <v>213.83913090000001</v>
      </c>
      <c r="E127" s="126">
        <f t="shared" si="38"/>
        <v>209.9069054</v>
      </c>
      <c r="F127" s="126">
        <f t="shared" si="38"/>
        <v>137.06903190000003</v>
      </c>
      <c r="G127" s="126">
        <f t="shared" si="38"/>
        <v>67.181225499999996</v>
      </c>
      <c r="H127" s="126">
        <f t="shared" si="38"/>
        <v>26.510870299999997</v>
      </c>
      <c r="I127" s="126">
        <f t="shared" si="38"/>
        <v>9.7992428999999994</v>
      </c>
      <c r="J127" s="126">
        <f t="shared" si="38"/>
        <v>6.8729498999999992</v>
      </c>
    </row>
    <row r="128" spans="2:10" x14ac:dyDescent="0.25">
      <c r="B128" s="94"/>
      <c r="C128" s="94"/>
    </row>
    <row r="129" spans="2:10" x14ac:dyDescent="0.25">
      <c r="B129" s="77" t="s">
        <v>191</v>
      </c>
      <c r="C129" s="87"/>
      <c r="D129" s="87"/>
      <c r="E129" s="87"/>
      <c r="F129" s="87"/>
      <c r="G129" s="87"/>
      <c r="H129" s="87"/>
      <c r="I129" s="87"/>
      <c r="J129" s="87"/>
    </row>
    <row r="130" spans="2:10" x14ac:dyDescent="0.25">
      <c r="B130" s="10" t="s">
        <v>5</v>
      </c>
      <c r="C130" s="94"/>
      <c r="D130" s="94"/>
      <c r="E130" s="94"/>
      <c r="F130" s="94"/>
      <c r="G130" s="94"/>
      <c r="H130" s="94"/>
      <c r="I130" s="94"/>
      <c r="J130" s="94"/>
    </row>
    <row r="131" spans="2:10" x14ac:dyDescent="0.25">
      <c r="B131" s="10" t="s">
        <v>7</v>
      </c>
      <c r="C131" s="94"/>
      <c r="D131" s="94"/>
      <c r="E131" s="94"/>
      <c r="F131" s="94"/>
      <c r="G131" s="94"/>
      <c r="H131" s="94"/>
      <c r="I131" s="94"/>
      <c r="J131" s="94"/>
    </row>
    <row r="132" spans="2:10" x14ac:dyDescent="0.25">
      <c r="B132" s="11" t="s">
        <v>8</v>
      </c>
      <c r="C132" s="102" t="s">
        <v>183</v>
      </c>
      <c r="D132" s="75">
        <v>4.7320079999999995</v>
      </c>
      <c r="E132" s="75">
        <v>7.1135765000000006</v>
      </c>
      <c r="F132" s="75">
        <v>5.5344756999999998</v>
      </c>
      <c r="G132" s="75">
        <v>0.2793754</v>
      </c>
      <c r="H132" s="75">
        <v>0</v>
      </c>
      <c r="I132" s="75">
        <v>0</v>
      </c>
      <c r="J132" s="75">
        <v>0</v>
      </c>
    </row>
    <row r="133" spans="2:10" x14ac:dyDescent="0.25">
      <c r="B133" s="11" t="s">
        <v>10</v>
      </c>
      <c r="C133" s="102" t="s">
        <v>183</v>
      </c>
      <c r="D133" s="75">
        <v>18.20459</v>
      </c>
      <c r="E133" s="75">
        <v>12.024182399999999</v>
      </c>
      <c r="F133" s="75">
        <v>4.3008214000000002</v>
      </c>
      <c r="G133" s="75">
        <v>0.18684459999999994</v>
      </c>
      <c r="H133" s="75">
        <v>6.9558999999999992E-3</v>
      </c>
      <c r="I133" s="75">
        <v>0</v>
      </c>
      <c r="J133" s="75">
        <v>0</v>
      </c>
    </row>
    <row r="134" spans="2:10" x14ac:dyDescent="0.25">
      <c r="B134" s="11" t="s">
        <v>11</v>
      </c>
      <c r="C134" s="102" t="s">
        <v>183</v>
      </c>
      <c r="D134" s="75">
        <v>17.174735600000002</v>
      </c>
      <c r="E134" s="75">
        <v>7.2413335999999999</v>
      </c>
      <c r="F134" s="75">
        <v>0.96559300000000003</v>
      </c>
      <c r="G134" s="75">
        <v>1.42355E-2</v>
      </c>
      <c r="H134" s="75">
        <v>0</v>
      </c>
      <c r="I134" s="75">
        <v>0</v>
      </c>
      <c r="J134" s="75">
        <v>0</v>
      </c>
    </row>
    <row r="135" spans="2:10" x14ac:dyDescent="0.25">
      <c r="B135" s="11" t="s">
        <v>12</v>
      </c>
      <c r="C135" s="102" t="s">
        <v>183</v>
      </c>
      <c r="D135" s="75">
        <v>1.1628242</v>
      </c>
      <c r="E135" s="75">
        <v>0.22336670000000003</v>
      </c>
      <c r="F135" s="75">
        <v>3.3567E-2</v>
      </c>
      <c r="G135" s="75">
        <v>1.2638E-3</v>
      </c>
      <c r="H135" s="75">
        <v>0</v>
      </c>
      <c r="I135" s="75">
        <v>0</v>
      </c>
      <c r="J135" s="75">
        <v>0</v>
      </c>
    </row>
    <row r="136" spans="2:10" x14ac:dyDescent="0.25">
      <c r="B136" s="11" t="s">
        <v>13</v>
      </c>
      <c r="C136" s="102" t="s">
        <v>183</v>
      </c>
      <c r="D136" s="75">
        <v>3.7376412999999999</v>
      </c>
      <c r="E136" s="75">
        <v>0.7810416</v>
      </c>
      <c r="F136" s="75">
        <v>0.23975200000000002</v>
      </c>
      <c r="G136" s="75">
        <v>5.5561899999999997E-2</v>
      </c>
      <c r="H136" s="75">
        <v>0</v>
      </c>
      <c r="I136" s="75">
        <v>0</v>
      </c>
      <c r="J136" s="75">
        <v>0</v>
      </c>
    </row>
    <row r="137" spans="2:10" x14ac:dyDescent="0.25">
      <c r="B137" s="10" t="s">
        <v>14</v>
      </c>
      <c r="C137" s="102" t="s">
        <v>183</v>
      </c>
      <c r="D137" s="99">
        <f t="shared" ref="D137:I137" si="39">SUM(D132:D136)</f>
        <v>45.011799100000005</v>
      </c>
      <c r="E137" s="99">
        <f t="shared" si="39"/>
        <v>27.3835008</v>
      </c>
      <c r="F137" s="99">
        <f t="shared" si="39"/>
        <v>11.074209099999999</v>
      </c>
      <c r="G137" s="99">
        <f t="shared" si="39"/>
        <v>0.53728120000000001</v>
      </c>
      <c r="H137" s="99">
        <f t="shared" si="39"/>
        <v>6.9558999999999992E-3</v>
      </c>
      <c r="I137" s="99">
        <f t="shared" si="39"/>
        <v>0</v>
      </c>
      <c r="J137" s="99">
        <f t="shared" ref="J137" si="40">SUM(J132:J136)</f>
        <v>0</v>
      </c>
    </row>
    <row r="138" spans="2:10" x14ac:dyDescent="0.25">
      <c r="B138" s="10" t="s">
        <v>15</v>
      </c>
      <c r="C138" s="102"/>
      <c r="D138" s="94"/>
      <c r="E138" s="94"/>
      <c r="F138" s="94"/>
      <c r="G138" s="94"/>
      <c r="H138" s="94"/>
      <c r="I138" s="94"/>
      <c r="J138" s="94"/>
    </row>
    <row r="139" spans="2:10" x14ac:dyDescent="0.25">
      <c r="B139" s="11" t="s">
        <v>16</v>
      </c>
      <c r="C139" s="102" t="s">
        <v>183</v>
      </c>
      <c r="D139" s="75">
        <v>32.654217599999996</v>
      </c>
      <c r="E139" s="75">
        <v>6.1250323</v>
      </c>
      <c r="F139" s="75">
        <v>0.85563580000000006</v>
      </c>
      <c r="G139" s="75">
        <v>5.1288600000000004E-2</v>
      </c>
      <c r="H139" s="75">
        <v>1.4191999999999998E-3</v>
      </c>
      <c r="I139" s="75">
        <v>0</v>
      </c>
      <c r="J139" s="75">
        <v>0</v>
      </c>
    </row>
    <row r="140" spans="2:10" x14ac:dyDescent="0.25">
      <c r="B140" s="11" t="s">
        <v>17</v>
      </c>
      <c r="C140" s="102" t="s">
        <v>183</v>
      </c>
      <c r="D140" s="75">
        <v>19.463242300000001</v>
      </c>
      <c r="E140" s="75">
        <v>11.703727199999999</v>
      </c>
      <c r="F140" s="75">
        <v>4.7148076000000003</v>
      </c>
      <c r="G140" s="75">
        <v>1.9996239999999998</v>
      </c>
      <c r="H140" s="75">
        <v>0.13918990000000001</v>
      </c>
      <c r="I140" s="75">
        <v>1.7036000000000003E-2</v>
      </c>
      <c r="J140" s="75">
        <v>0</v>
      </c>
    </row>
    <row r="141" spans="2:10" x14ac:dyDescent="0.25">
      <c r="B141" s="11" t="s">
        <v>18</v>
      </c>
      <c r="C141" s="102" t="s">
        <v>183</v>
      </c>
      <c r="D141" s="75">
        <v>27.242752899999999</v>
      </c>
      <c r="E141" s="75">
        <v>5.3277745999999997</v>
      </c>
      <c r="F141" s="75">
        <v>0.95113990000000004</v>
      </c>
      <c r="G141" s="75">
        <v>0.74634040000000013</v>
      </c>
      <c r="H141" s="75">
        <v>3.6845199999999995E-2</v>
      </c>
      <c r="I141" s="75">
        <v>4.7481000000000008E-3</v>
      </c>
      <c r="J141" s="75">
        <v>0</v>
      </c>
    </row>
    <row r="142" spans="2:10" x14ac:dyDescent="0.25">
      <c r="B142" s="11" t="s">
        <v>19</v>
      </c>
      <c r="C142" s="102" t="s">
        <v>183</v>
      </c>
      <c r="D142" s="75">
        <v>3.7528382000000002</v>
      </c>
      <c r="E142" s="75">
        <v>1.5366879</v>
      </c>
      <c r="F142" s="75">
        <v>0</v>
      </c>
      <c r="G142" s="75">
        <v>1.40403E-2</v>
      </c>
      <c r="H142" s="75">
        <v>0</v>
      </c>
      <c r="I142" s="75">
        <v>0</v>
      </c>
      <c r="J142" s="75">
        <v>0</v>
      </c>
    </row>
    <row r="143" spans="2:10" x14ac:dyDescent="0.25">
      <c r="B143" s="11" t="s">
        <v>20</v>
      </c>
      <c r="C143" s="102" t="s">
        <v>183</v>
      </c>
      <c r="D143" s="75">
        <v>0.1659486</v>
      </c>
      <c r="E143" s="75">
        <v>8.1326999999999997E-3</v>
      </c>
      <c r="F143" s="75">
        <v>4.8419999999999999E-3</v>
      </c>
      <c r="G143" s="75">
        <v>1.2107999999999999E-3</v>
      </c>
      <c r="H143" s="75">
        <v>0</v>
      </c>
      <c r="I143" s="75">
        <v>0</v>
      </c>
      <c r="J143" s="75">
        <v>0</v>
      </c>
    </row>
    <row r="144" spans="2:10" x14ac:dyDescent="0.25">
      <c r="B144" s="10" t="s">
        <v>21</v>
      </c>
      <c r="C144" s="102" t="s">
        <v>183</v>
      </c>
      <c r="D144" s="99">
        <f t="shared" ref="D144:J144" si="41">SUM(D139:D143)</f>
        <v>83.278999599999992</v>
      </c>
      <c r="E144" s="99">
        <f t="shared" si="41"/>
        <v>24.701354700000003</v>
      </c>
      <c r="F144" s="99">
        <f t="shared" si="41"/>
        <v>6.5264253000000005</v>
      </c>
      <c r="G144" s="99">
        <f t="shared" si="41"/>
        <v>2.8125041</v>
      </c>
      <c r="H144" s="99">
        <f t="shared" si="41"/>
        <v>0.17745430000000001</v>
      </c>
      <c r="I144" s="99">
        <f t="shared" si="41"/>
        <v>2.1784100000000004E-2</v>
      </c>
      <c r="J144" s="99">
        <f t="shared" si="41"/>
        <v>0</v>
      </c>
    </row>
    <row r="145" spans="2:10" x14ac:dyDescent="0.25">
      <c r="B145" s="10" t="s">
        <v>22</v>
      </c>
      <c r="C145" s="102"/>
      <c r="D145" s="94"/>
      <c r="E145" s="94"/>
      <c r="F145" s="94"/>
      <c r="G145" s="94"/>
      <c r="H145" s="94"/>
      <c r="I145" s="94"/>
      <c r="J145" s="94"/>
    </row>
    <row r="146" spans="2:10" x14ac:dyDescent="0.25">
      <c r="B146" s="11" t="s">
        <v>23</v>
      </c>
      <c r="C146" s="102" t="s">
        <v>183</v>
      </c>
      <c r="D146" s="75">
        <v>2.9053144</v>
      </c>
      <c r="E146" s="75">
        <v>0.99645269999999986</v>
      </c>
      <c r="F146" s="75">
        <v>4.2616339999999999</v>
      </c>
      <c r="G146" s="75">
        <v>7.2149612999999997</v>
      </c>
      <c r="H146" s="75">
        <v>2.1978158000000003</v>
      </c>
      <c r="I146" s="75">
        <v>0.14560150000000005</v>
      </c>
      <c r="J146" s="75">
        <v>1.4388000000000001E-2</v>
      </c>
    </row>
    <row r="147" spans="2:10" x14ac:dyDescent="0.25">
      <c r="B147" s="11" t="s">
        <v>24</v>
      </c>
      <c r="C147" s="102" t="s">
        <v>183</v>
      </c>
      <c r="D147" s="75">
        <v>11.968678799999999</v>
      </c>
      <c r="E147" s="75">
        <v>11.458346499999999</v>
      </c>
      <c r="F147" s="75">
        <v>10.462203799999999</v>
      </c>
      <c r="G147" s="75">
        <v>4.0286907999999997</v>
      </c>
      <c r="H147" s="75">
        <v>10.984756800000001</v>
      </c>
      <c r="I147" s="75">
        <v>2.8558020000000002</v>
      </c>
      <c r="J147" s="75">
        <v>0.67342860000000015</v>
      </c>
    </row>
    <row r="148" spans="2:10" x14ac:dyDescent="0.25">
      <c r="B148" s="11" t="s">
        <v>25</v>
      </c>
      <c r="C148" s="102" t="s">
        <v>183</v>
      </c>
      <c r="D148" s="75">
        <v>21.552675500000003</v>
      </c>
      <c r="E148" s="75">
        <v>17.328263700000011</v>
      </c>
      <c r="F148" s="75">
        <v>27.828915899999998</v>
      </c>
      <c r="G148" s="75">
        <v>8.1411409000000017</v>
      </c>
      <c r="H148" s="75">
        <v>0.92346460000000008</v>
      </c>
      <c r="I148" s="75">
        <v>2.7361400000000004E-2</v>
      </c>
      <c r="J148" s="75">
        <v>0</v>
      </c>
    </row>
    <row r="149" spans="2:10" x14ac:dyDescent="0.25">
      <c r="B149" s="11" t="s">
        <v>26</v>
      </c>
      <c r="C149" s="102" t="s">
        <v>183</v>
      </c>
      <c r="D149" s="75">
        <v>35.474926100000005</v>
      </c>
      <c r="E149" s="75">
        <v>24.558765599999997</v>
      </c>
      <c r="F149" s="75">
        <v>46.159693100000005</v>
      </c>
      <c r="G149" s="75">
        <v>23.674190899999999</v>
      </c>
      <c r="H149" s="75">
        <v>4.3355575000000002</v>
      </c>
      <c r="I149" s="75">
        <v>1.0809728000000003</v>
      </c>
      <c r="J149" s="75">
        <v>0.28008899999999992</v>
      </c>
    </row>
    <row r="150" spans="2:10" x14ac:dyDescent="0.25">
      <c r="B150" s="10" t="s">
        <v>27</v>
      </c>
      <c r="C150" s="102" t="s">
        <v>183</v>
      </c>
      <c r="D150" s="99">
        <f t="shared" ref="D150:J150" si="42">SUM(D145:D149)</f>
        <v>71.901594799999998</v>
      </c>
      <c r="E150" s="99">
        <f t="shared" si="42"/>
        <v>54.341828500000005</v>
      </c>
      <c r="F150" s="99">
        <f t="shared" si="42"/>
        <v>88.712446800000009</v>
      </c>
      <c r="G150" s="99">
        <f t="shared" si="42"/>
        <v>43.058983900000001</v>
      </c>
      <c r="H150" s="99">
        <f t="shared" si="42"/>
        <v>18.441594700000003</v>
      </c>
      <c r="I150" s="99">
        <f t="shared" si="42"/>
        <v>4.109737700000001</v>
      </c>
      <c r="J150" s="99">
        <f t="shared" si="42"/>
        <v>0.96790560000000003</v>
      </c>
    </row>
    <row r="151" spans="2:10" x14ac:dyDescent="0.25">
      <c r="B151" s="36" t="s">
        <v>192</v>
      </c>
      <c r="C151" s="125" t="s">
        <v>183</v>
      </c>
      <c r="D151" s="126">
        <f t="shared" ref="D151:J151" si="43">D150+D144+D137</f>
        <v>200.19239349999998</v>
      </c>
      <c r="E151" s="126">
        <f t="shared" si="43"/>
        <v>106.42668400000002</v>
      </c>
      <c r="F151" s="126">
        <f t="shared" si="43"/>
        <v>106.31308120000001</v>
      </c>
      <c r="G151" s="126">
        <f t="shared" si="43"/>
        <v>46.408769200000002</v>
      </c>
      <c r="H151" s="126">
        <f t="shared" si="43"/>
        <v>18.626004900000005</v>
      </c>
      <c r="I151" s="126">
        <f t="shared" si="43"/>
        <v>4.1315218000000007</v>
      </c>
      <c r="J151" s="126">
        <f t="shared" si="43"/>
        <v>0.96790560000000003</v>
      </c>
    </row>
    <row r="152" spans="2:10" x14ac:dyDescent="0.25">
      <c r="B152" s="94"/>
      <c r="C152" s="94"/>
    </row>
    <row r="153" spans="2:10" x14ac:dyDescent="0.25">
      <c r="B153" s="77" t="s">
        <v>193</v>
      </c>
      <c r="C153" s="87"/>
      <c r="D153" s="87"/>
      <c r="E153" s="87"/>
      <c r="F153" s="87"/>
      <c r="G153" s="87"/>
      <c r="H153" s="87"/>
      <c r="I153" s="87"/>
      <c r="J153" s="87"/>
    </row>
    <row r="154" spans="2:10" x14ac:dyDescent="0.25">
      <c r="B154" s="10" t="s">
        <v>5</v>
      </c>
      <c r="C154" s="94"/>
      <c r="D154" s="94"/>
      <c r="E154" s="94"/>
      <c r="F154" s="94"/>
      <c r="G154" s="94"/>
      <c r="H154" s="94"/>
      <c r="I154" s="94"/>
      <c r="J154" s="94"/>
    </row>
    <row r="155" spans="2:10" x14ac:dyDescent="0.25">
      <c r="B155" s="10" t="s">
        <v>7</v>
      </c>
      <c r="C155" s="94"/>
      <c r="D155" s="94"/>
      <c r="E155" s="94"/>
      <c r="F155" s="94"/>
      <c r="G155" s="94"/>
      <c r="H155" s="94"/>
      <c r="I155" s="94"/>
      <c r="J155" s="94"/>
    </row>
    <row r="156" spans="2:10" x14ac:dyDescent="0.25">
      <c r="B156" s="11" t="s">
        <v>8</v>
      </c>
      <c r="C156" s="102" t="s">
        <v>183</v>
      </c>
      <c r="D156" s="75">
        <v>7.3492799999999997E-2</v>
      </c>
      <c r="E156" s="75">
        <v>0.33078339999999995</v>
      </c>
      <c r="F156" s="75">
        <v>0.30670409999999998</v>
      </c>
      <c r="G156" s="75">
        <v>0.14985969999999998</v>
      </c>
      <c r="H156" s="75">
        <v>9.5255800000000002E-2</v>
      </c>
      <c r="I156" s="75">
        <v>4.4335899999999991E-2</v>
      </c>
      <c r="J156" s="75">
        <v>6.9882600000000003E-2</v>
      </c>
    </row>
    <row r="157" spans="2:10" x14ac:dyDescent="0.25">
      <c r="B157" s="11" t="s">
        <v>10</v>
      </c>
      <c r="C157" s="102" t="s">
        <v>183</v>
      </c>
      <c r="D157" s="75">
        <v>1.1046800000000001E-2</v>
      </c>
      <c r="E157" s="75">
        <v>7.7285300000000001E-2</v>
      </c>
      <c r="F157" s="75">
        <v>8.1965399999999994E-2</v>
      </c>
      <c r="G157" s="75">
        <v>6.5830599999999989E-2</v>
      </c>
      <c r="H157" s="75">
        <v>9.2103000000000004E-2</v>
      </c>
      <c r="I157" s="75">
        <v>5.0224100000000001E-2</v>
      </c>
      <c r="J157" s="75">
        <v>4.4777699999999997E-2</v>
      </c>
    </row>
    <row r="158" spans="2:10" x14ac:dyDescent="0.25">
      <c r="B158" s="11" t="s">
        <v>11</v>
      </c>
      <c r="C158" s="102" t="s">
        <v>183</v>
      </c>
      <c r="D158" s="75">
        <v>4.0293300000000004E-2</v>
      </c>
      <c r="E158" s="75">
        <v>0.28128700000000006</v>
      </c>
      <c r="F158" s="75">
        <v>0.2070775</v>
      </c>
      <c r="G158" s="75">
        <v>0.12202579999999998</v>
      </c>
      <c r="H158" s="75">
        <v>0.11659530000000001</v>
      </c>
      <c r="I158" s="75">
        <v>6.0944700000000004E-2</v>
      </c>
      <c r="J158" s="75">
        <v>5.4234399999999995E-2</v>
      </c>
    </row>
    <row r="159" spans="2:10" x14ac:dyDescent="0.25">
      <c r="B159" s="11" t="s">
        <v>12</v>
      </c>
      <c r="C159" s="102" t="s">
        <v>183</v>
      </c>
      <c r="D159" s="75">
        <v>2.3737200000000003E-2</v>
      </c>
      <c r="E159" s="75">
        <v>3.4317100000000003E-2</v>
      </c>
      <c r="F159" s="75">
        <v>0.11405119999999999</v>
      </c>
      <c r="G159" s="75">
        <v>4.0888399999999998E-2</v>
      </c>
      <c r="H159" s="75">
        <v>9.6190700000000004E-2</v>
      </c>
      <c r="I159" s="75">
        <v>0.11936240000000002</v>
      </c>
      <c r="J159" s="75">
        <v>0.12503300000000001</v>
      </c>
    </row>
    <row r="160" spans="2:10" x14ac:dyDescent="0.25">
      <c r="B160" s="11" t="s">
        <v>13</v>
      </c>
      <c r="C160" s="102" t="s">
        <v>183</v>
      </c>
      <c r="D160" s="75">
        <v>1.0326000000000001E-3</v>
      </c>
      <c r="E160" s="75">
        <v>2.0978899999999998E-2</v>
      </c>
      <c r="F160" s="75">
        <v>1.3936099999999998E-2</v>
      </c>
      <c r="G160" s="75">
        <v>4.4097799999999999E-2</v>
      </c>
      <c r="H160" s="75">
        <v>3.0637800000000003E-2</v>
      </c>
      <c r="I160" s="75">
        <v>1.6562399999999998E-2</v>
      </c>
      <c r="J160" s="75">
        <v>4.6462799999999999E-2</v>
      </c>
    </row>
    <row r="161" spans="2:10" x14ac:dyDescent="0.25">
      <c r="B161" s="10" t="s">
        <v>14</v>
      </c>
      <c r="C161" s="102" t="s">
        <v>183</v>
      </c>
      <c r="D161" s="99">
        <f t="shared" ref="D161:I161" si="44">SUM(D156:D160)</f>
        <v>0.14960270000000001</v>
      </c>
      <c r="E161" s="99">
        <f t="shared" si="44"/>
        <v>0.74465170000000003</v>
      </c>
      <c r="F161" s="99">
        <f t="shared" si="44"/>
        <v>0.72373430000000005</v>
      </c>
      <c r="G161" s="99">
        <f t="shared" si="44"/>
        <v>0.42270229999999998</v>
      </c>
      <c r="H161" s="99">
        <f t="shared" si="44"/>
        <v>0.43078260000000002</v>
      </c>
      <c r="I161" s="99">
        <f t="shared" si="44"/>
        <v>0.29142950000000001</v>
      </c>
      <c r="J161" s="99">
        <f t="shared" ref="J161" si="45">SUM(J156:J160)</f>
        <v>0.34039050000000004</v>
      </c>
    </row>
    <row r="162" spans="2:10" x14ac:dyDescent="0.25">
      <c r="B162" s="10" t="s">
        <v>15</v>
      </c>
      <c r="C162" s="102"/>
      <c r="D162" s="94"/>
      <c r="E162" s="94"/>
      <c r="F162" s="94"/>
      <c r="G162" s="94"/>
      <c r="H162" s="94"/>
      <c r="I162" s="94"/>
      <c r="J162" s="94"/>
    </row>
    <row r="163" spans="2:10" x14ac:dyDescent="0.25">
      <c r="B163" s="11" t="s">
        <v>16</v>
      </c>
      <c r="C163" s="102" t="s">
        <v>183</v>
      </c>
      <c r="D163" s="75">
        <v>1.12671E-2</v>
      </c>
      <c r="E163" s="75">
        <v>1.8556E-2</v>
      </c>
      <c r="F163" s="75">
        <v>0.10252979999999999</v>
      </c>
      <c r="G163" s="75">
        <v>5.98237E-2</v>
      </c>
      <c r="H163" s="75">
        <v>8.9955800000000016E-2</v>
      </c>
      <c r="I163" s="75">
        <v>3.3878700000000005E-2</v>
      </c>
      <c r="J163" s="75">
        <v>1.0542300000000001E-2</v>
      </c>
    </row>
    <row r="164" spans="2:10" x14ac:dyDescent="0.25">
      <c r="B164" s="11" t="s">
        <v>17</v>
      </c>
      <c r="C164" s="102" t="s">
        <v>183</v>
      </c>
      <c r="D164" s="75">
        <v>1.1276499999999998E-2</v>
      </c>
      <c r="E164" s="75">
        <v>5.6461299999999999E-2</v>
      </c>
      <c r="F164" s="75">
        <v>5.5225500000000004E-2</v>
      </c>
      <c r="G164" s="75">
        <v>0.10103990000000002</v>
      </c>
      <c r="H164" s="75">
        <v>0.11445090000000001</v>
      </c>
      <c r="I164" s="75">
        <v>2.0465300000000002E-2</v>
      </c>
      <c r="J164" s="75">
        <v>1.1536999999999999E-2</v>
      </c>
    </row>
    <row r="165" spans="2:10" x14ac:dyDescent="0.25">
      <c r="B165" s="11" t="s">
        <v>18</v>
      </c>
      <c r="C165" s="102" t="s">
        <v>183</v>
      </c>
      <c r="D165" s="75">
        <v>3.6104500000000005E-2</v>
      </c>
      <c r="E165" s="75">
        <v>7.1299500000000002E-2</v>
      </c>
      <c r="F165" s="75">
        <v>6.4528600000000005E-2</v>
      </c>
      <c r="G165" s="75">
        <v>8.3262099999999992E-2</v>
      </c>
      <c r="H165" s="75">
        <v>0.1203159</v>
      </c>
      <c r="I165" s="75">
        <v>2.1316099999999998E-2</v>
      </c>
      <c r="J165" s="75">
        <v>2.8294000000000001E-3</v>
      </c>
    </row>
    <row r="166" spans="2:10" x14ac:dyDescent="0.25">
      <c r="B166" s="11" t="s">
        <v>19</v>
      </c>
      <c r="C166" s="102" t="s">
        <v>183</v>
      </c>
      <c r="D166" s="75">
        <v>7.6466999999999993E-3</v>
      </c>
      <c r="E166" s="75">
        <v>2.5083600000000001E-2</v>
      </c>
      <c r="F166" s="75">
        <v>0.12880469999999999</v>
      </c>
      <c r="G166" s="75">
        <v>6.4852499999999993E-2</v>
      </c>
      <c r="H166" s="75">
        <v>0.11482920000000001</v>
      </c>
      <c r="I166" s="75">
        <v>6.2284800000000001E-2</v>
      </c>
      <c r="J166" s="75">
        <v>2.5838899999999998E-2</v>
      </c>
    </row>
    <row r="167" spans="2:10" x14ac:dyDescent="0.25">
      <c r="B167" s="11" t="s">
        <v>20</v>
      </c>
      <c r="C167" s="102" t="s">
        <v>183</v>
      </c>
      <c r="D167" s="75">
        <v>0</v>
      </c>
      <c r="E167" s="75">
        <v>2.3136900000000002E-2</v>
      </c>
      <c r="F167" s="75">
        <v>0.12850929999999999</v>
      </c>
      <c r="G167" s="75">
        <v>0.18967700000000001</v>
      </c>
      <c r="H167" s="75">
        <v>4.0857000000000004E-2</v>
      </c>
      <c r="I167" s="75">
        <v>2.5360799999999999E-2</v>
      </c>
      <c r="J167" s="75">
        <v>1.15701E-2</v>
      </c>
    </row>
    <row r="168" spans="2:10" x14ac:dyDescent="0.25">
      <c r="B168" s="10" t="s">
        <v>21</v>
      </c>
      <c r="C168" s="102" t="s">
        <v>183</v>
      </c>
      <c r="D168" s="99">
        <f t="shared" ref="D168:J168" si="46">SUM(D163:D167)</f>
        <v>6.6294800000000001E-2</v>
      </c>
      <c r="E168" s="99">
        <f t="shared" si="46"/>
        <v>0.19453730000000002</v>
      </c>
      <c r="F168" s="99">
        <f t="shared" si="46"/>
        <v>0.47959789999999997</v>
      </c>
      <c r="G168" s="99">
        <f t="shared" si="46"/>
        <v>0.49865519999999997</v>
      </c>
      <c r="H168" s="99">
        <f t="shared" si="46"/>
        <v>0.48040880000000008</v>
      </c>
      <c r="I168" s="99">
        <f t="shared" si="46"/>
        <v>0.1633057</v>
      </c>
      <c r="J168" s="99">
        <f t="shared" si="46"/>
        <v>6.2317699999999997E-2</v>
      </c>
    </row>
    <row r="169" spans="2:10" x14ac:dyDescent="0.25">
      <c r="B169" s="10" t="s">
        <v>22</v>
      </c>
      <c r="C169" s="102"/>
      <c r="D169" s="94"/>
      <c r="E169" s="94"/>
      <c r="F169" s="94"/>
      <c r="G169" s="94"/>
      <c r="H169" s="94"/>
      <c r="I169" s="94"/>
      <c r="J169" s="94"/>
    </row>
    <row r="170" spans="2:10" x14ac:dyDescent="0.25">
      <c r="B170" s="11" t="s">
        <v>23</v>
      </c>
      <c r="C170" s="102" t="s">
        <v>183</v>
      </c>
      <c r="D170" s="75">
        <v>1.0820999999999999E-3</v>
      </c>
      <c r="E170" s="75">
        <v>2.0403000000000001E-3</v>
      </c>
      <c r="F170" s="75">
        <v>1.474E-3</v>
      </c>
      <c r="G170" s="75">
        <v>1.43047E-2</v>
      </c>
      <c r="H170" s="75">
        <v>4.9742999999999992E-3</v>
      </c>
      <c r="I170" s="75">
        <v>1.7159999999999999E-3</v>
      </c>
      <c r="J170" s="75">
        <v>4.7029999999999997E-3</v>
      </c>
    </row>
    <row r="171" spans="2:10" x14ac:dyDescent="0.25">
      <c r="B171" s="11" t="s">
        <v>24</v>
      </c>
      <c r="C171" s="102" t="s">
        <v>183</v>
      </c>
      <c r="D171" s="75">
        <v>1.7326599999999998E-2</v>
      </c>
      <c r="E171" s="75">
        <v>2.63386E-2</v>
      </c>
      <c r="F171" s="75">
        <v>1.3635099999999997E-2</v>
      </c>
      <c r="G171" s="75">
        <v>5.0928999999999995E-2</v>
      </c>
      <c r="H171" s="75">
        <v>1.3363899999999998E-2</v>
      </c>
      <c r="I171" s="75">
        <v>5.7819999999999996E-4</v>
      </c>
      <c r="J171" s="75">
        <v>2.7948999999999999E-3</v>
      </c>
    </row>
    <row r="172" spans="2:10" x14ac:dyDescent="0.25">
      <c r="B172" s="11" t="s">
        <v>25</v>
      </c>
      <c r="C172" s="102" t="s">
        <v>183</v>
      </c>
      <c r="D172" s="75">
        <v>4.2689899999999996E-2</v>
      </c>
      <c r="E172" s="75">
        <v>1.6925499999999996E-2</v>
      </c>
      <c r="F172" s="75">
        <v>1.2221300000000001E-2</v>
      </c>
      <c r="G172" s="75">
        <v>7.0629300000000006E-2</v>
      </c>
      <c r="H172" s="75">
        <v>2.1423600000000001E-2</v>
      </c>
      <c r="I172" s="75">
        <v>3.1161000000000001E-3</v>
      </c>
      <c r="J172" s="75">
        <v>8.5501999999999991E-3</v>
      </c>
    </row>
    <row r="173" spans="2:10" x14ac:dyDescent="0.25">
      <c r="B173" s="11" t="s">
        <v>26</v>
      </c>
      <c r="C173" s="102" t="s">
        <v>183</v>
      </c>
      <c r="D173" s="75">
        <v>5.5857200000000003E-2</v>
      </c>
      <c r="E173" s="75">
        <v>4.1312099999999997E-2</v>
      </c>
      <c r="F173" s="75">
        <v>0.13571729999999999</v>
      </c>
      <c r="G173" s="75">
        <v>0.2040168</v>
      </c>
      <c r="H173" s="75">
        <v>6.2000000000000006E-2</v>
      </c>
      <c r="I173" s="75">
        <v>3.07125E-2</v>
      </c>
      <c r="J173" s="75">
        <v>7.8764000000000004E-3</v>
      </c>
    </row>
    <row r="174" spans="2:10" x14ac:dyDescent="0.25">
      <c r="B174" s="10" t="s">
        <v>27</v>
      </c>
      <c r="C174" s="102" t="s">
        <v>183</v>
      </c>
      <c r="D174" s="99">
        <f t="shared" ref="D174:J174" si="47">SUM(D169:D173)</f>
        <v>0.1169558</v>
      </c>
      <c r="E174" s="99">
        <f t="shared" si="47"/>
        <v>8.6616499999999985E-2</v>
      </c>
      <c r="F174" s="99">
        <f t="shared" si="47"/>
        <v>0.16304769999999999</v>
      </c>
      <c r="G174" s="99">
        <f t="shared" si="47"/>
        <v>0.33987980000000001</v>
      </c>
      <c r="H174" s="99">
        <f t="shared" si="47"/>
        <v>0.10176180000000001</v>
      </c>
      <c r="I174" s="99">
        <f t="shared" si="47"/>
        <v>3.6122799999999997E-2</v>
      </c>
      <c r="J174" s="99">
        <f t="shared" si="47"/>
        <v>2.3924500000000001E-2</v>
      </c>
    </row>
    <row r="175" spans="2:10" x14ac:dyDescent="0.25">
      <c r="B175" s="36" t="s">
        <v>194</v>
      </c>
      <c r="C175" s="125" t="s">
        <v>183</v>
      </c>
      <c r="D175" s="126">
        <f t="shared" ref="D175:J175" si="48">D174+D168+D161</f>
        <v>0.33285330000000002</v>
      </c>
      <c r="E175" s="126">
        <f t="shared" si="48"/>
        <v>1.0258055000000001</v>
      </c>
      <c r="F175" s="126">
        <f t="shared" si="48"/>
        <v>1.3663799000000001</v>
      </c>
      <c r="G175" s="126">
        <f t="shared" si="48"/>
        <v>1.2612372999999999</v>
      </c>
      <c r="H175" s="126">
        <f t="shared" si="48"/>
        <v>1.0129532000000001</v>
      </c>
      <c r="I175" s="126">
        <f t="shared" si="48"/>
        <v>0.49085800000000002</v>
      </c>
      <c r="J175" s="126">
        <f t="shared" si="48"/>
        <v>0.42663270000000003</v>
      </c>
    </row>
    <row r="176" spans="2:10" x14ac:dyDescent="0.25">
      <c r="B176" s="127" t="s">
        <v>195</v>
      </c>
      <c r="C176" s="128"/>
      <c r="D176" s="129">
        <f t="shared" ref="D176:J176" si="49">D175+D151+D127+D103</f>
        <v>598.62642959999994</v>
      </c>
      <c r="E176" s="129">
        <f t="shared" si="49"/>
        <v>705.75041880000003</v>
      </c>
      <c r="F176" s="129">
        <f t="shared" si="49"/>
        <v>810.05929830000002</v>
      </c>
      <c r="G176" s="129">
        <f t="shared" si="49"/>
        <v>913.59947609999995</v>
      </c>
      <c r="H176" s="129">
        <f t="shared" si="49"/>
        <v>848.44498950000002</v>
      </c>
      <c r="I176" s="129">
        <f t="shared" si="49"/>
        <v>829.45595800000001</v>
      </c>
      <c r="J176" s="129">
        <f t="shared" si="49"/>
        <v>662.6353706000001</v>
      </c>
    </row>
    <row r="177" spans="2:10" x14ac:dyDescent="0.25">
      <c r="B177" s="94"/>
      <c r="C177" s="94"/>
      <c r="D177" s="130"/>
      <c r="E177" s="130"/>
      <c r="F177" s="130"/>
      <c r="G177" s="130"/>
      <c r="H177" s="130"/>
      <c r="I177" s="130"/>
    </row>
    <row r="178" spans="2:10" x14ac:dyDescent="0.25">
      <c r="B178" s="127" t="s">
        <v>196</v>
      </c>
      <c r="C178" s="128"/>
      <c r="D178" s="131"/>
      <c r="E178" s="131"/>
      <c r="F178" s="131"/>
      <c r="G178" s="131"/>
      <c r="H178" s="131"/>
      <c r="I178" s="131"/>
      <c r="J178" s="131"/>
    </row>
    <row r="179" spans="2:10" x14ac:dyDescent="0.25">
      <c r="B179" s="98" t="s">
        <v>197</v>
      </c>
      <c r="C179" s="94"/>
      <c r="D179" s="94"/>
      <c r="E179" s="94"/>
      <c r="F179" s="94"/>
      <c r="G179" s="94"/>
      <c r="H179" s="94"/>
      <c r="I179" s="94"/>
      <c r="J179" s="94"/>
    </row>
    <row r="180" spans="2:10" x14ac:dyDescent="0.25">
      <c r="B180" s="10" t="s">
        <v>5</v>
      </c>
      <c r="C180" s="94"/>
      <c r="D180" s="94"/>
      <c r="E180" s="94"/>
      <c r="F180" s="94"/>
      <c r="G180" s="94"/>
      <c r="H180" s="94"/>
      <c r="I180" s="94"/>
      <c r="J180" s="94"/>
    </row>
    <row r="181" spans="2:10" x14ac:dyDescent="0.25">
      <c r="B181" s="10" t="s">
        <v>7</v>
      </c>
      <c r="C181" s="94"/>
      <c r="D181" s="94"/>
      <c r="E181" s="94"/>
      <c r="F181" s="94"/>
      <c r="G181" s="94"/>
      <c r="H181" s="94"/>
      <c r="I181" s="94"/>
      <c r="J181" s="94"/>
    </row>
    <row r="182" spans="2:10" x14ac:dyDescent="0.25">
      <c r="B182" s="11" t="s">
        <v>8</v>
      </c>
      <c r="C182" s="102" t="s">
        <v>183</v>
      </c>
      <c r="D182" s="122">
        <v>14.444012300000001</v>
      </c>
      <c r="E182" s="122">
        <v>31.217805099999996</v>
      </c>
      <c r="F182" s="122">
        <v>61.582016499999995</v>
      </c>
      <c r="G182" s="122">
        <v>107.48785779999999</v>
      </c>
      <c r="H182" s="122">
        <v>120.77159529999999</v>
      </c>
      <c r="I182" s="122">
        <v>132.87064000000001</v>
      </c>
      <c r="J182" s="122">
        <v>127.62815759999999</v>
      </c>
    </row>
    <row r="183" spans="2:10" x14ac:dyDescent="0.25">
      <c r="B183" s="11" t="s">
        <v>10</v>
      </c>
      <c r="C183" s="102" t="s">
        <v>183</v>
      </c>
      <c r="D183" s="122">
        <v>10.921285899999999</v>
      </c>
      <c r="E183" s="122">
        <v>27.390390199999999</v>
      </c>
      <c r="F183" s="122">
        <v>46.492956900000003</v>
      </c>
      <c r="G183" s="122">
        <v>59.965479900000005</v>
      </c>
      <c r="H183" s="122">
        <v>69.379243900000006</v>
      </c>
      <c r="I183" s="122">
        <v>78.866433199999989</v>
      </c>
      <c r="J183" s="122">
        <v>67.482643100000004</v>
      </c>
    </row>
    <row r="184" spans="2:10" x14ac:dyDescent="0.25">
      <c r="B184" s="11" t="s">
        <v>11</v>
      </c>
      <c r="C184" s="102" t="s">
        <v>183</v>
      </c>
      <c r="D184" s="122">
        <v>10.578158999999999</v>
      </c>
      <c r="E184" s="122">
        <v>24.961177999999997</v>
      </c>
      <c r="F184" s="122">
        <v>41.891398600000002</v>
      </c>
      <c r="G184" s="122">
        <v>59.914345100000006</v>
      </c>
      <c r="H184" s="122">
        <v>64.344356200000007</v>
      </c>
      <c r="I184" s="122">
        <v>71.679678300000006</v>
      </c>
      <c r="J184" s="122">
        <v>67.977603999999999</v>
      </c>
    </row>
    <row r="185" spans="2:10" x14ac:dyDescent="0.25">
      <c r="B185" s="11" t="s">
        <v>12</v>
      </c>
      <c r="C185" s="102" t="s">
        <v>183</v>
      </c>
      <c r="D185" s="122">
        <v>16.447993699999998</v>
      </c>
      <c r="E185" s="122">
        <v>33.573342699999998</v>
      </c>
      <c r="F185" s="122">
        <v>48.615308200000001</v>
      </c>
      <c r="G185" s="122">
        <v>62.893992400000002</v>
      </c>
      <c r="H185" s="122">
        <v>67.039725200000007</v>
      </c>
      <c r="I185" s="122">
        <v>80.243986599999985</v>
      </c>
      <c r="J185" s="122">
        <v>71.115949100000009</v>
      </c>
    </row>
    <row r="186" spans="2:10" x14ac:dyDescent="0.25">
      <c r="B186" s="11" t="s">
        <v>13</v>
      </c>
      <c r="C186" s="102" t="s">
        <v>183</v>
      </c>
      <c r="D186" s="122">
        <v>7.2247721999999994</v>
      </c>
      <c r="E186" s="122">
        <v>17.507196799999999</v>
      </c>
      <c r="F186" s="122">
        <v>27.9033108</v>
      </c>
      <c r="G186" s="122">
        <v>37.106625299999997</v>
      </c>
      <c r="H186" s="122">
        <v>46.701590599999996</v>
      </c>
      <c r="I186" s="122">
        <v>67.353583</v>
      </c>
      <c r="J186" s="122">
        <v>55.3454257</v>
      </c>
    </row>
    <row r="187" spans="2:10" x14ac:dyDescent="0.25">
      <c r="B187" s="10" t="s">
        <v>14</v>
      </c>
      <c r="C187" s="102" t="s">
        <v>183</v>
      </c>
      <c r="D187" s="123">
        <f t="shared" ref="D187:I187" si="50">SUM(D182:D186)</f>
        <v>59.616223099999992</v>
      </c>
      <c r="E187" s="123">
        <f t="shared" si="50"/>
        <v>134.64991279999998</v>
      </c>
      <c r="F187" s="123">
        <f t="shared" si="50"/>
        <v>226.48499099999998</v>
      </c>
      <c r="G187" s="123">
        <f t="shared" si="50"/>
        <v>327.36830050000003</v>
      </c>
      <c r="H187" s="123">
        <f t="shared" si="50"/>
        <v>368.2365112</v>
      </c>
      <c r="I187" s="123">
        <f t="shared" si="50"/>
        <v>431.01432110000002</v>
      </c>
      <c r="J187" s="123">
        <f t="shared" ref="J187" si="51">SUM(J182:J186)</f>
        <v>389.54977950000006</v>
      </c>
    </row>
    <row r="188" spans="2:10" x14ac:dyDescent="0.25">
      <c r="B188" s="10" t="s">
        <v>15</v>
      </c>
      <c r="C188" s="102"/>
      <c r="D188" s="107"/>
      <c r="E188" s="107"/>
      <c r="F188" s="107"/>
      <c r="G188" s="107"/>
      <c r="H188" s="107"/>
      <c r="I188" s="107"/>
      <c r="J188" s="107"/>
    </row>
    <row r="189" spans="2:10" x14ac:dyDescent="0.25">
      <c r="B189" s="11" t="s">
        <v>16</v>
      </c>
      <c r="C189" s="102" t="s">
        <v>183</v>
      </c>
      <c r="D189" s="122">
        <v>26.404636400000001</v>
      </c>
      <c r="E189" s="122">
        <v>45.411778899999995</v>
      </c>
      <c r="F189" s="122">
        <v>60.577829600000001</v>
      </c>
      <c r="G189" s="122">
        <v>76.473465700000006</v>
      </c>
      <c r="H189" s="122">
        <v>68.145885800000002</v>
      </c>
      <c r="I189" s="122">
        <v>59.36509740000001</v>
      </c>
      <c r="J189" s="122">
        <v>42.18869449999999</v>
      </c>
    </row>
    <row r="190" spans="2:10" x14ac:dyDescent="0.25">
      <c r="B190" s="11" t="s">
        <v>17</v>
      </c>
      <c r="C190" s="102" t="s">
        <v>183</v>
      </c>
      <c r="D190" s="122">
        <v>10.7168446</v>
      </c>
      <c r="E190" s="122">
        <v>21.338383799999999</v>
      </c>
      <c r="F190" s="122">
        <v>42.305812500000002</v>
      </c>
      <c r="G190" s="122">
        <v>60.080294300000006</v>
      </c>
      <c r="H190" s="122">
        <v>68.9300882</v>
      </c>
      <c r="I190" s="122">
        <v>70.063792399999997</v>
      </c>
      <c r="J190" s="122">
        <v>42.412070899999996</v>
      </c>
    </row>
    <row r="191" spans="2:10" x14ac:dyDescent="0.25">
      <c r="B191" s="11" t="s">
        <v>18</v>
      </c>
      <c r="C191" s="102" t="s">
        <v>183</v>
      </c>
      <c r="D191" s="75">
        <v>13.1362632</v>
      </c>
      <c r="E191" s="75">
        <v>24.210023700000001</v>
      </c>
      <c r="F191" s="75">
        <v>31.9465559</v>
      </c>
      <c r="G191" s="75">
        <v>39.436032400000002</v>
      </c>
      <c r="H191" s="75">
        <v>45.575491299999996</v>
      </c>
      <c r="I191" s="75">
        <v>37.832173699999998</v>
      </c>
      <c r="J191" s="75">
        <v>23.344276699999995</v>
      </c>
    </row>
    <row r="192" spans="2:10" x14ac:dyDescent="0.25">
      <c r="B192" s="11" t="s">
        <v>19</v>
      </c>
      <c r="C192" s="102" t="s">
        <v>183</v>
      </c>
      <c r="D192" s="75">
        <v>6.5298333999999993</v>
      </c>
      <c r="E192" s="75">
        <v>13.516009499999999</v>
      </c>
      <c r="F192" s="75">
        <v>29.219965699999999</v>
      </c>
      <c r="G192" s="75">
        <v>37.886736200000001</v>
      </c>
      <c r="H192" s="75">
        <v>37.680070999999998</v>
      </c>
      <c r="I192" s="75">
        <v>38.770321500000001</v>
      </c>
      <c r="J192" s="75">
        <v>31.215522800000002</v>
      </c>
    </row>
    <row r="193" spans="2:10" x14ac:dyDescent="0.25">
      <c r="B193" s="11" t="s">
        <v>20</v>
      </c>
      <c r="C193" s="102" t="s">
        <v>183</v>
      </c>
      <c r="D193" s="75">
        <v>8.6349</v>
      </c>
      <c r="E193" s="75">
        <v>18.4333116</v>
      </c>
      <c r="F193" s="75">
        <v>31.601818199999997</v>
      </c>
      <c r="G193" s="75">
        <v>34.720594200000001</v>
      </c>
      <c r="H193" s="75">
        <v>29.502366500000001</v>
      </c>
      <c r="I193" s="75">
        <v>22.637305399999995</v>
      </c>
      <c r="J193" s="75">
        <v>20.019921999999998</v>
      </c>
    </row>
    <row r="194" spans="2:10" x14ac:dyDescent="0.25">
      <c r="B194" s="10" t="s">
        <v>21</v>
      </c>
      <c r="C194" s="102" t="s">
        <v>183</v>
      </c>
      <c r="D194" s="123">
        <f t="shared" ref="D194:J194" si="52">SUM(D189:D193)</f>
        <v>65.422477600000008</v>
      </c>
      <c r="E194" s="123">
        <f t="shared" si="52"/>
        <v>122.90950749999999</v>
      </c>
      <c r="F194" s="123">
        <f t="shared" si="52"/>
        <v>195.65198189999998</v>
      </c>
      <c r="G194" s="123">
        <f t="shared" si="52"/>
        <v>248.59712279999999</v>
      </c>
      <c r="H194" s="123">
        <f t="shared" si="52"/>
        <v>249.83390279999998</v>
      </c>
      <c r="I194" s="123">
        <f t="shared" si="52"/>
        <v>228.6686904</v>
      </c>
      <c r="J194" s="123">
        <f t="shared" si="52"/>
        <v>159.18048690000001</v>
      </c>
    </row>
    <row r="195" spans="2:10" x14ac:dyDescent="0.25">
      <c r="B195" s="10" t="s">
        <v>22</v>
      </c>
      <c r="C195" s="102"/>
      <c r="D195" s="107"/>
      <c r="E195" s="107"/>
      <c r="F195" s="107"/>
      <c r="G195" s="107"/>
      <c r="H195" s="107"/>
      <c r="I195" s="107"/>
      <c r="J195" s="107"/>
    </row>
    <row r="196" spans="2:10" x14ac:dyDescent="0.25">
      <c r="B196" s="11" t="s">
        <v>23</v>
      </c>
      <c r="C196" s="102" t="s">
        <v>183</v>
      </c>
      <c r="D196" s="75">
        <v>0.50022449999999996</v>
      </c>
      <c r="E196" s="75">
        <v>0.64069609999999999</v>
      </c>
      <c r="F196" s="75">
        <v>1.8405138000000001</v>
      </c>
      <c r="G196" s="75">
        <v>6.7601856000000007</v>
      </c>
      <c r="H196" s="75">
        <v>11.357470299999997</v>
      </c>
      <c r="I196" s="75">
        <v>7.8496391000000001</v>
      </c>
      <c r="J196" s="75">
        <v>3.5838907000000009</v>
      </c>
    </row>
    <row r="197" spans="2:10" x14ac:dyDescent="0.25">
      <c r="B197" s="11" t="s">
        <v>24</v>
      </c>
      <c r="C197" s="102" t="s">
        <v>183</v>
      </c>
      <c r="D197" s="75">
        <v>0.2332148</v>
      </c>
      <c r="E197" s="75">
        <v>2.5606419000000002</v>
      </c>
      <c r="F197" s="75">
        <v>8.1870981</v>
      </c>
      <c r="G197" s="75">
        <v>13.2118293</v>
      </c>
      <c r="H197" s="75">
        <v>7.6363488000000004</v>
      </c>
      <c r="I197" s="75">
        <v>4.8929574999999996</v>
      </c>
      <c r="J197" s="75">
        <v>5.9200291000000016</v>
      </c>
    </row>
    <row r="198" spans="2:10" x14ac:dyDescent="0.25">
      <c r="B198" s="11" t="s">
        <v>25</v>
      </c>
      <c r="C198" s="102" t="s">
        <v>183</v>
      </c>
      <c r="D198" s="75">
        <v>0.19301890000000047</v>
      </c>
      <c r="E198" s="75">
        <v>2.5769598999999963</v>
      </c>
      <c r="F198" s="75">
        <v>13.171595700000001</v>
      </c>
      <c r="G198" s="75">
        <v>30.831993400000002</v>
      </c>
      <c r="H198" s="75">
        <v>37.35248450000001</v>
      </c>
      <c r="I198" s="75">
        <v>26.556375299999999</v>
      </c>
      <c r="J198" s="75">
        <v>19.900060699999997</v>
      </c>
    </row>
    <row r="199" spans="2:10" x14ac:dyDescent="0.25">
      <c r="B199" s="11" t="s">
        <v>26</v>
      </c>
      <c r="C199" s="102" t="s">
        <v>183</v>
      </c>
      <c r="D199" s="75">
        <v>2.6793122999999999</v>
      </c>
      <c r="E199" s="75">
        <v>7.4519333999999997</v>
      </c>
      <c r="F199" s="75">
        <v>9.7891456999999988</v>
      </c>
      <c r="G199" s="75">
        <v>22.406925399999999</v>
      </c>
      <c r="H199" s="75">
        <v>23.473452400000003</v>
      </c>
      <c r="I199" s="75">
        <v>20.472994300000003</v>
      </c>
      <c r="J199" s="75">
        <v>13.9754804</v>
      </c>
    </row>
    <row r="200" spans="2:10" x14ac:dyDescent="0.25">
      <c r="B200" s="10" t="s">
        <v>27</v>
      </c>
      <c r="C200" s="102" t="s">
        <v>183</v>
      </c>
      <c r="D200" s="123">
        <f t="shared" ref="D200:J200" si="53">SUM(D195:D199)</f>
        <v>3.6057705000000002</v>
      </c>
      <c r="E200" s="123">
        <f t="shared" si="53"/>
        <v>13.230231299999996</v>
      </c>
      <c r="F200" s="123">
        <f t="shared" si="53"/>
        <v>32.9883533</v>
      </c>
      <c r="G200" s="123">
        <f t="shared" si="53"/>
        <v>73.210933699999998</v>
      </c>
      <c r="H200" s="123">
        <f t="shared" si="53"/>
        <v>79.819756000000012</v>
      </c>
      <c r="I200" s="123">
        <f t="shared" si="53"/>
        <v>59.771966200000001</v>
      </c>
      <c r="J200" s="123">
        <f t="shared" si="53"/>
        <v>43.379460899999998</v>
      </c>
    </row>
    <row r="201" spans="2:10" x14ac:dyDescent="0.25">
      <c r="B201" s="36" t="s">
        <v>188</v>
      </c>
      <c r="C201" s="78" t="s">
        <v>183</v>
      </c>
      <c r="D201" s="124">
        <f t="shared" ref="D201:J201" si="54">D200+D194+D187</f>
        <v>128.6444712</v>
      </c>
      <c r="E201" s="124">
        <f t="shared" si="54"/>
        <v>270.78965159999996</v>
      </c>
      <c r="F201" s="124">
        <f t="shared" si="54"/>
        <v>455.12532619999996</v>
      </c>
      <c r="G201" s="124">
        <f t="shared" si="54"/>
        <v>649.17635700000005</v>
      </c>
      <c r="H201" s="124">
        <f t="shared" si="54"/>
        <v>697.89017000000001</v>
      </c>
      <c r="I201" s="124">
        <f t="shared" si="54"/>
        <v>719.45497769999997</v>
      </c>
      <c r="J201" s="124">
        <f t="shared" si="54"/>
        <v>592.10972730000003</v>
      </c>
    </row>
    <row r="202" spans="2:10" x14ac:dyDescent="0.25">
      <c r="B202" s="94"/>
      <c r="C202" s="94"/>
      <c r="D202" s="94"/>
      <c r="E202" s="94"/>
      <c r="F202" s="94"/>
      <c r="G202" s="94"/>
      <c r="H202" s="94"/>
      <c r="I202" s="94"/>
    </row>
    <row r="203" spans="2:10" x14ac:dyDescent="0.25">
      <c r="B203" s="77" t="s">
        <v>198</v>
      </c>
      <c r="C203" s="87"/>
      <c r="D203" s="87"/>
      <c r="E203" s="87"/>
      <c r="F203" s="87"/>
      <c r="G203" s="87"/>
      <c r="H203" s="87"/>
      <c r="I203" s="87"/>
      <c r="J203" s="87"/>
    </row>
    <row r="204" spans="2:10" x14ac:dyDescent="0.25">
      <c r="B204" s="10" t="s">
        <v>5</v>
      </c>
      <c r="C204" s="94"/>
      <c r="D204" s="94"/>
      <c r="E204" s="94"/>
      <c r="F204" s="94"/>
      <c r="G204" s="94"/>
      <c r="H204" s="94"/>
      <c r="I204" s="94"/>
      <c r="J204" s="94"/>
    </row>
    <row r="205" spans="2:10" x14ac:dyDescent="0.25">
      <c r="B205" s="10" t="s">
        <v>7</v>
      </c>
      <c r="C205" s="94"/>
      <c r="D205" s="94"/>
      <c r="E205" s="94"/>
      <c r="F205" s="94"/>
      <c r="G205" s="94"/>
      <c r="H205" s="94"/>
      <c r="I205" s="94"/>
      <c r="J205" s="94"/>
    </row>
    <row r="206" spans="2:10" x14ac:dyDescent="0.25">
      <c r="B206" s="11" t="s">
        <v>8</v>
      </c>
      <c r="C206" s="102" t="s">
        <v>183</v>
      </c>
      <c r="D206" s="122">
        <v>79.3877509</v>
      </c>
      <c r="E206" s="122">
        <v>56.889324600000002</v>
      </c>
      <c r="F206" s="122">
        <v>33.2050032</v>
      </c>
      <c r="G206" s="122">
        <v>14.841473500000001</v>
      </c>
      <c r="H206" s="122">
        <v>5.0610699999999995E-2</v>
      </c>
      <c r="I206" s="122">
        <v>5.5439999999999994E-3</v>
      </c>
      <c r="J206" s="122">
        <v>0</v>
      </c>
    </row>
    <row r="207" spans="2:10" x14ac:dyDescent="0.25">
      <c r="B207" s="11" t="s">
        <v>10</v>
      </c>
      <c r="C207" s="102" t="s">
        <v>183</v>
      </c>
      <c r="D207" s="122">
        <v>19.714253299999999</v>
      </c>
      <c r="E207" s="122">
        <v>18.668827699999998</v>
      </c>
      <c r="F207" s="122">
        <v>13.902518800000001</v>
      </c>
      <c r="G207" s="122">
        <v>6.2478758999999995</v>
      </c>
      <c r="H207" s="122">
        <v>0.39472190000000001</v>
      </c>
      <c r="I207" s="122">
        <v>4.1610600000000005E-2</v>
      </c>
      <c r="J207" s="122">
        <v>3.7780000000000001E-3</v>
      </c>
    </row>
    <row r="208" spans="2:10" x14ac:dyDescent="0.25">
      <c r="B208" s="11" t="s">
        <v>11</v>
      </c>
      <c r="C208" s="102" t="s">
        <v>183</v>
      </c>
      <c r="D208" s="122">
        <v>31.203030999999999</v>
      </c>
      <c r="E208" s="122">
        <v>19.717093299999998</v>
      </c>
      <c r="F208" s="122">
        <v>14.5782849</v>
      </c>
      <c r="G208" s="122">
        <v>4.2387778999999997</v>
      </c>
      <c r="H208" s="122">
        <v>1.6273099999999999E-2</v>
      </c>
      <c r="I208" s="122">
        <v>2.8E-3</v>
      </c>
      <c r="J208" s="122">
        <v>0</v>
      </c>
    </row>
    <row r="209" spans="2:10" x14ac:dyDescent="0.25">
      <c r="B209" s="11" t="s">
        <v>12</v>
      </c>
      <c r="C209" s="102" t="s">
        <v>183</v>
      </c>
      <c r="D209" s="122">
        <v>38.057355399999999</v>
      </c>
      <c r="E209" s="122">
        <v>18.442885999999998</v>
      </c>
      <c r="F209" s="122">
        <v>7.6621030999999995</v>
      </c>
      <c r="G209" s="122">
        <v>1.179767</v>
      </c>
      <c r="H209" s="122">
        <v>4.9738599999999994E-2</v>
      </c>
      <c r="I209" s="122">
        <v>7.0777599999999996E-2</v>
      </c>
      <c r="J209" s="122">
        <v>2.0000000000000001E-4</v>
      </c>
    </row>
    <row r="210" spans="2:10" x14ac:dyDescent="0.25">
      <c r="B210" s="11" t="s">
        <v>13</v>
      </c>
      <c r="C210" s="102" t="s">
        <v>183</v>
      </c>
      <c r="D210" s="122">
        <v>9.1646123999999993</v>
      </c>
      <c r="E210" s="122">
        <v>21.5938552</v>
      </c>
      <c r="F210" s="122">
        <v>23.772082399999999</v>
      </c>
      <c r="G210" s="122">
        <v>14.510961799999999</v>
      </c>
      <c r="H210" s="122">
        <v>6.0782579000000005</v>
      </c>
      <c r="I210" s="122">
        <v>0.44697759999999997</v>
      </c>
      <c r="J210" s="122">
        <v>6.8349000000000005E-3</v>
      </c>
    </row>
    <row r="211" spans="2:10" x14ac:dyDescent="0.25">
      <c r="B211" s="10" t="s">
        <v>14</v>
      </c>
      <c r="C211" s="102" t="s">
        <v>183</v>
      </c>
      <c r="D211" s="99">
        <f t="shared" ref="D211:I211" si="55">SUM(D206:D210)</f>
        <v>177.52700300000001</v>
      </c>
      <c r="E211" s="99">
        <f t="shared" si="55"/>
        <v>135.3119868</v>
      </c>
      <c r="F211" s="99">
        <f t="shared" si="55"/>
        <v>93.119992400000001</v>
      </c>
      <c r="G211" s="99">
        <f t="shared" si="55"/>
        <v>41.018856099999994</v>
      </c>
      <c r="H211" s="99">
        <f t="shared" si="55"/>
        <v>6.5896022000000007</v>
      </c>
      <c r="I211" s="99">
        <f t="shared" si="55"/>
        <v>0.56770979999999993</v>
      </c>
      <c r="J211" s="99">
        <f t="shared" ref="J211" si="56">SUM(J206:J210)</f>
        <v>1.08129E-2</v>
      </c>
    </row>
    <row r="212" spans="2:10" x14ac:dyDescent="0.25">
      <c r="B212" s="10" t="s">
        <v>15</v>
      </c>
      <c r="C212" s="102"/>
      <c r="D212" s="94"/>
      <c r="E212" s="94"/>
      <c r="F212" s="94"/>
      <c r="G212" s="94"/>
      <c r="H212" s="94"/>
      <c r="I212" s="94"/>
      <c r="J212" s="94"/>
    </row>
    <row r="213" spans="2:10" x14ac:dyDescent="0.25">
      <c r="B213" s="11" t="s">
        <v>16</v>
      </c>
      <c r="C213" s="102" t="s">
        <v>183</v>
      </c>
      <c r="D213" s="122">
        <v>14.8734944</v>
      </c>
      <c r="E213" s="122">
        <v>8.8394341000000001</v>
      </c>
      <c r="F213" s="122">
        <v>3.4867896999999997</v>
      </c>
      <c r="G213" s="122">
        <v>2.1867307999999999</v>
      </c>
      <c r="H213" s="122">
        <v>4.2786299999999999E-2</v>
      </c>
      <c r="I213" s="122">
        <v>0</v>
      </c>
      <c r="J213" s="122">
        <v>0</v>
      </c>
    </row>
    <row r="214" spans="2:10" x14ac:dyDescent="0.25">
      <c r="B214" s="11" t="s">
        <v>17</v>
      </c>
      <c r="C214" s="102" t="s">
        <v>183</v>
      </c>
      <c r="D214" s="122">
        <v>23.819661</v>
      </c>
      <c r="E214" s="122">
        <v>25.417855899999999</v>
      </c>
      <c r="F214" s="122">
        <v>22.5602044</v>
      </c>
      <c r="G214" s="122">
        <v>13.6680776</v>
      </c>
      <c r="H214" s="122">
        <v>5.2696684999999999</v>
      </c>
      <c r="I214" s="122">
        <v>0.63004990000000016</v>
      </c>
      <c r="J214" s="122">
        <v>0.1335345</v>
      </c>
    </row>
    <row r="215" spans="2:10" x14ac:dyDescent="0.25">
      <c r="B215" s="11" t="s">
        <v>18</v>
      </c>
      <c r="C215" s="102" t="s">
        <v>183</v>
      </c>
      <c r="D215" s="75">
        <v>10.326095200000001</v>
      </c>
      <c r="E215" s="75">
        <v>7.2884672999999998</v>
      </c>
      <c r="F215" s="75">
        <v>3.2215924</v>
      </c>
      <c r="G215" s="75">
        <v>2.3344523000000001</v>
      </c>
      <c r="H215" s="75">
        <v>0.58395630000000009</v>
      </c>
      <c r="I215" s="75">
        <v>6.7821500000000007E-2</v>
      </c>
      <c r="J215" s="75">
        <v>9.1755900000000001E-2</v>
      </c>
    </row>
    <row r="216" spans="2:10" x14ac:dyDescent="0.25">
      <c r="B216" s="11" t="s">
        <v>19</v>
      </c>
      <c r="C216" s="102" t="s">
        <v>183</v>
      </c>
      <c r="D216" s="75">
        <v>10.9493761</v>
      </c>
      <c r="E216" s="75">
        <v>10.268887900000001</v>
      </c>
      <c r="F216" s="75">
        <v>8.3105311999999998</v>
      </c>
      <c r="G216" s="75">
        <v>2.3178447000000002</v>
      </c>
      <c r="H216" s="75">
        <v>0.14626239999999999</v>
      </c>
      <c r="I216" s="75">
        <v>8.5629999999999994E-4</v>
      </c>
      <c r="J216" s="75">
        <v>0</v>
      </c>
    </row>
    <row r="217" spans="2:10" x14ac:dyDescent="0.25">
      <c r="B217" s="11" t="s">
        <v>20</v>
      </c>
      <c r="C217" s="102" t="s">
        <v>183</v>
      </c>
      <c r="D217" s="75">
        <v>7.5871818999999991</v>
      </c>
      <c r="E217" s="75">
        <v>4.1326586000000001</v>
      </c>
      <c r="F217" s="75">
        <v>1.3569291000000001</v>
      </c>
      <c r="G217" s="75">
        <v>0.22646569999999999</v>
      </c>
      <c r="H217" s="75">
        <v>3.9382000000000002E-3</v>
      </c>
      <c r="I217" s="75">
        <v>0</v>
      </c>
      <c r="J217" s="75">
        <v>0</v>
      </c>
    </row>
    <row r="218" spans="2:10" x14ac:dyDescent="0.25">
      <c r="B218" s="10" t="s">
        <v>21</v>
      </c>
      <c r="C218" s="102" t="s">
        <v>183</v>
      </c>
      <c r="D218" s="99">
        <f t="shared" ref="D218:J218" si="57">SUM(D213:D217)</f>
        <v>67.555808600000006</v>
      </c>
      <c r="E218" s="99">
        <f t="shared" si="57"/>
        <v>55.9473038</v>
      </c>
      <c r="F218" s="99">
        <f t="shared" si="57"/>
        <v>38.9360468</v>
      </c>
      <c r="G218" s="99">
        <f t="shared" si="57"/>
        <v>20.733571099999999</v>
      </c>
      <c r="H218" s="99">
        <f t="shared" si="57"/>
        <v>6.0466117000000006</v>
      </c>
      <c r="I218" s="99">
        <f t="shared" si="57"/>
        <v>0.69872770000000017</v>
      </c>
      <c r="J218" s="99">
        <f t="shared" si="57"/>
        <v>0.2252904</v>
      </c>
    </row>
    <row r="219" spans="2:10" x14ac:dyDescent="0.25">
      <c r="B219" s="10" t="s">
        <v>22</v>
      </c>
      <c r="C219" s="102"/>
      <c r="D219" s="94"/>
      <c r="E219" s="94"/>
      <c r="F219" s="94"/>
      <c r="G219" s="94"/>
      <c r="H219" s="94"/>
      <c r="I219" s="94"/>
      <c r="J219" s="94"/>
    </row>
    <row r="220" spans="2:10" x14ac:dyDescent="0.25">
      <c r="B220" s="11" t="s">
        <v>23</v>
      </c>
      <c r="C220" s="102" t="s">
        <v>183</v>
      </c>
      <c r="D220" s="75">
        <v>4.4564529000000004</v>
      </c>
      <c r="E220" s="75">
        <v>4.9203900000000003</v>
      </c>
      <c r="F220" s="75">
        <v>5.4232364999999998</v>
      </c>
      <c r="G220" s="75">
        <v>3.0448214999999998</v>
      </c>
      <c r="H220" s="75">
        <v>1.9823980999999999</v>
      </c>
      <c r="I220" s="75">
        <v>0.65706790000000004</v>
      </c>
      <c r="J220" s="75">
        <v>0.26972080000000009</v>
      </c>
    </row>
    <row r="221" spans="2:10" x14ac:dyDescent="0.25">
      <c r="B221" s="11" t="s">
        <v>24</v>
      </c>
      <c r="C221" s="102" t="s">
        <v>183</v>
      </c>
      <c r="D221" s="75">
        <v>5.5135658999999988</v>
      </c>
      <c r="E221" s="75">
        <v>9.2746736999999992</v>
      </c>
      <c r="F221" s="75">
        <v>12.6338425</v>
      </c>
      <c r="G221" s="75">
        <v>13.523850699999999</v>
      </c>
      <c r="H221" s="75">
        <v>2.9669854</v>
      </c>
      <c r="I221" s="75">
        <v>0.67536300000000005</v>
      </c>
      <c r="J221" s="75">
        <v>1.0396581000000003</v>
      </c>
    </row>
    <row r="222" spans="2:10" x14ac:dyDescent="0.25">
      <c r="B222" s="11" t="s">
        <v>25</v>
      </c>
      <c r="C222" s="102" t="s">
        <v>183</v>
      </c>
      <c r="D222" s="75">
        <v>6.8200319000000054</v>
      </c>
      <c r="E222" s="75">
        <v>13.546178400000009</v>
      </c>
      <c r="F222" s="75">
        <v>10.324862400000001</v>
      </c>
      <c r="G222" s="75">
        <v>9.9829644999999996</v>
      </c>
      <c r="H222" s="75">
        <v>3.8477798999999995</v>
      </c>
      <c r="I222" s="75">
        <v>2.7388173999999998</v>
      </c>
      <c r="J222" s="75">
        <v>1.6018511000000004</v>
      </c>
    </row>
    <row r="223" spans="2:10" x14ac:dyDescent="0.25">
      <c r="B223" s="11" t="s">
        <v>26</v>
      </c>
      <c r="C223" s="102" t="s">
        <v>183</v>
      </c>
      <c r="D223" s="75">
        <v>7.2273955000000001</v>
      </c>
      <c r="E223" s="75">
        <v>6.174392000000001</v>
      </c>
      <c r="F223" s="75">
        <v>6.3960358999999993</v>
      </c>
      <c r="G223" s="75">
        <v>3.3542731999999993</v>
      </c>
      <c r="H223" s="75">
        <v>2.2181110999999998</v>
      </c>
      <c r="I223" s="75">
        <v>1.1355737000000001</v>
      </c>
      <c r="J223" s="75">
        <v>0.98691220000000002</v>
      </c>
    </row>
    <row r="224" spans="2:10" x14ac:dyDescent="0.25">
      <c r="B224" s="10" t="s">
        <v>27</v>
      </c>
      <c r="C224" s="102" t="s">
        <v>183</v>
      </c>
      <c r="D224" s="99">
        <f t="shared" ref="D224:J224" si="58">SUM(D219:D223)</f>
        <v>24.017446200000002</v>
      </c>
      <c r="E224" s="99">
        <f t="shared" si="58"/>
        <v>33.915634100000005</v>
      </c>
      <c r="F224" s="99">
        <f t="shared" si="58"/>
        <v>34.777977300000003</v>
      </c>
      <c r="G224" s="99">
        <f t="shared" si="58"/>
        <v>29.905909899999994</v>
      </c>
      <c r="H224" s="99">
        <f t="shared" si="58"/>
        <v>11.015274499999999</v>
      </c>
      <c r="I224" s="99">
        <f t="shared" si="58"/>
        <v>5.2068219999999998</v>
      </c>
      <c r="J224" s="99">
        <f t="shared" si="58"/>
        <v>3.8981422000000006</v>
      </c>
    </row>
    <row r="225" spans="2:10" x14ac:dyDescent="0.25">
      <c r="B225" s="36" t="s">
        <v>190</v>
      </c>
      <c r="C225" s="125" t="s">
        <v>183</v>
      </c>
      <c r="D225" s="126">
        <f t="shared" ref="D225:J225" si="59">D224+D218+D211</f>
        <v>269.10025780000001</v>
      </c>
      <c r="E225" s="126">
        <f t="shared" si="59"/>
        <v>225.17492470000002</v>
      </c>
      <c r="F225" s="126">
        <f t="shared" si="59"/>
        <v>166.83401650000002</v>
      </c>
      <c r="G225" s="126">
        <f t="shared" si="59"/>
        <v>91.658337099999983</v>
      </c>
      <c r="H225" s="126">
        <f t="shared" si="59"/>
        <v>23.651488400000002</v>
      </c>
      <c r="I225" s="126">
        <f t="shared" si="59"/>
        <v>6.4732595000000002</v>
      </c>
      <c r="J225" s="126">
        <f t="shared" si="59"/>
        <v>4.1342455000000013</v>
      </c>
    </row>
    <row r="226" spans="2:10" s="12" customFormat="1" x14ac:dyDescent="0.25">
      <c r="B226" s="132"/>
      <c r="C226" s="133"/>
      <c r="D226" s="134"/>
      <c r="E226" s="134"/>
      <c r="F226" s="134"/>
      <c r="G226" s="134"/>
      <c r="H226" s="134"/>
      <c r="I226" s="134"/>
    </row>
    <row r="227" spans="2:10" x14ac:dyDescent="0.25">
      <c r="B227" s="77" t="s">
        <v>199</v>
      </c>
      <c r="C227" s="87"/>
      <c r="D227" s="87"/>
      <c r="E227" s="87"/>
      <c r="F227" s="87"/>
      <c r="G227" s="87"/>
      <c r="H227" s="87"/>
      <c r="I227" s="87"/>
      <c r="J227" s="87"/>
    </row>
    <row r="228" spans="2:10" x14ac:dyDescent="0.25">
      <c r="B228" s="10" t="s">
        <v>5</v>
      </c>
      <c r="C228" s="94"/>
      <c r="D228" s="94"/>
      <c r="E228" s="94"/>
      <c r="F228" s="94"/>
      <c r="G228" s="94"/>
      <c r="H228" s="94"/>
      <c r="I228" s="94"/>
      <c r="J228" s="94"/>
    </row>
    <row r="229" spans="2:10" x14ac:dyDescent="0.25">
      <c r="B229" s="10" t="s">
        <v>7</v>
      </c>
      <c r="C229" s="94"/>
      <c r="D229" s="94"/>
      <c r="E229" s="94"/>
      <c r="F229" s="94"/>
      <c r="G229" s="94"/>
      <c r="H229" s="94"/>
      <c r="I229" s="94"/>
      <c r="J229" s="94"/>
    </row>
    <row r="230" spans="2:10" x14ac:dyDescent="0.25">
      <c r="B230" s="11" t="s">
        <v>8</v>
      </c>
      <c r="C230" s="102" t="s">
        <v>183</v>
      </c>
      <c r="D230" s="75">
        <v>2.2521207999999997</v>
      </c>
      <c r="E230" s="76">
        <v>2.7143965999999997</v>
      </c>
      <c r="F230" s="75">
        <v>8.2225194000000013</v>
      </c>
      <c r="G230" s="75">
        <v>0.34122570000000002</v>
      </c>
      <c r="H230" s="75">
        <v>0</v>
      </c>
      <c r="I230" s="75">
        <v>0</v>
      </c>
      <c r="J230" s="75">
        <v>0</v>
      </c>
    </row>
    <row r="231" spans="2:10" x14ac:dyDescent="0.25">
      <c r="B231" s="11" t="s">
        <v>10</v>
      </c>
      <c r="C231" s="102" t="s">
        <v>183</v>
      </c>
      <c r="D231" s="122">
        <v>7.1372691000000001</v>
      </c>
      <c r="E231" s="122">
        <v>3.2020951000000002</v>
      </c>
      <c r="F231" s="122">
        <v>0.88956740000000001</v>
      </c>
      <c r="G231" s="122">
        <v>7.7829800000000005E-2</v>
      </c>
      <c r="H231" s="122">
        <v>2.7780000000000001E-3</v>
      </c>
      <c r="I231" s="122">
        <v>0</v>
      </c>
      <c r="J231" s="122">
        <v>6.781999999999999E-4</v>
      </c>
    </row>
    <row r="232" spans="2:10" x14ac:dyDescent="0.25">
      <c r="B232" s="11" t="s">
        <v>11</v>
      </c>
      <c r="C232" s="102" t="s">
        <v>183</v>
      </c>
      <c r="D232" s="75">
        <v>9.6766117999999999</v>
      </c>
      <c r="E232" s="75">
        <v>5.7992183000000006</v>
      </c>
      <c r="F232" s="75">
        <v>1.6967698999999998</v>
      </c>
      <c r="G232" s="75">
        <v>1.4113699999999998E-2</v>
      </c>
      <c r="H232" s="75">
        <v>0</v>
      </c>
      <c r="I232" s="75">
        <v>0</v>
      </c>
      <c r="J232" s="75">
        <v>0</v>
      </c>
    </row>
    <row r="233" spans="2:10" x14ac:dyDescent="0.25">
      <c r="B233" s="11" t="s">
        <v>12</v>
      </c>
      <c r="C233" s="102" t="s">
        <v>183</v>
      </c>
      <c r="D233" s="75">
        <v>1.6831766000000001</v>
      </c>
      <c r="E233" s="75">
        <v>0.71582799999999991</v>
      </c>
      <c r="F233" s="75">
        <v>0.29837779999999997</v>
      </c>
      <c r="G233" s="75">
        <v>1.13528E-2</v>
      </c>
      <c r="H233" s="75">
        <v>0</v>
      </c>
      <c r="I233" s="75">
        <v>0</v>
      </c>
      <c r="J233" s="75">
        <v>0</v>
      </c>
    </row>
    <row r="234" spans="2:10" x14ac:dyDescent="0.25">
      <c r="B234" s="11" t="s">
        <v>13</v>
      </c>
      <c r="C234" s="102" t="s">
        <v>183</v>
      </c>
      <c r="D234" s="75">
        <v>2.1904468000000001</v>
      </c>
      <c r="E234" s="75">
        <v>2.2551133999999999</v>
      </c>
      <c r="F234" s="75">
        <v>0.43803890000000001</v>
      </c>
      <c r="G234" s="75">
        <v>8.3163000000000004E-3</v>
      </c>
      <c r="H234" s="75">
        <v>3.8610000000000001E-4</v>
      </c>
      <c r="I234" s="75">
        <v>0</v>
      </c>
      <c r="J234" s="75">
        <v>0</v>
      </c>
    </row>
    <row r="235" spans="2:10" x14ac:dyDescent="0.25">
      <c r="B235" s="10" t="s">
        <v>14</v>
      </c>
      <c r="C235" s="102" t="s">
        <v>183</v>
      </c>
      <c r="D235" s="99">
        <f t="shared" ref="D235:I235" si="60">SUM(D230:D234)</f>
        <v>22.939625100000001</v>
      </c>
      <c r="E235" s="99">
        <f t="shared" si="60"/>
        <v>14.686651400000002</v>
      </c>
      <c r="F235" s="99">
        <f t="shared" si="60"/>
        <v>11.545273400000003</v>
      </c>
      <c r="G235" s="99">
        <f t="shared" si="60"/>
        <v>0.45283830000000003</v>
      </c>
      <c r="H235" s="99">
        <f t="shared" si="60"/>
        <v>3.1641E-3</v>
      </c>
      <c r="I235" s="99">
        <f t="shared" si="60"/>
        <v>0</v>
      </c>
      <c r="J235" s="99">
        <f t="shared" ref="J235" si="61">SUM(J230:J234)</f>
        <v>6.781999999999999E-4</v>
      </c>
    </row>
    <row r="236" spans="2:10" x14ac:dyDescent="0.25">
      <c r="B236" s="10" t="s">
        <v>15</v>
      </c>
      <c r="C236" s="102"/>
      <c r="D236" s="94"/>
      <c r="E236" s="94"/>
      <c r="F236" s="94"/>
      <c r="G236" s="94"/>
      <c r="H236" s="94"/>
      <c r="I236" s="94"/>
      <c r="J236" s="94"/>
    </row>
    <row r="237" spans="2:10" x14ac:dyDescent="0.25">
      <c r="B237" s="11" t="s">
        <v>16</v>
      </c>
      <c r="C237" s="102" t="s">
        <v>183</v>
      </c>
      <c r="D237" s="75">
        <v>3.9436406000000002</v>
      </c>
      <c r="E237" s="75">
        <v>1.0969967</v>
      </c>
      <c r="F237" s="75">
        <v>0.35586859999999998</v>
      </c>
      <c r="G237" s="75">
        <v>3.6747500000000002E-2</v>
      </c>
      <c r="H237" s="75">
        <v>1.6591999999999998E-3</v>
      </c>
      <c r="I237" s="75">
        <v>0</v>
      </c>
      <c r="J237" s="75">
        <v>0</v>
      </c>
    </row>
    <row r="238" spans="2:10" x14ac:dyDescent="0.25">
      <c r="B238" s="11" t="s">
        <v>17</v>
      </c>
      <c r="C238" s="102" t="s">
        <v>183</v>
      </c>
      <c r="D238" s="75">
        <v>16.383634799999999</v>
      </c>
      <c r="E238" s="75">
        <v>8.0656470000000002</v>
      </c>
      <c r="F238" s="75">
        <v>3.5228579999999998</v>
      </c>
      <c r="G238" s="75">
        <v>1.3471827999999999</v>
      </c>
      <c r="H238" s="75">
        <v>9.8020800000000005E-2</v>
      </c>
      <c r="I238" s="75">
        <v>9.5180999999999998E-3</v>
      </c>
      <c r="J238" s="75">
        <v>0</v>
      </c>
    </row>
    <row r="239" spans="2:10" x14ac:dyDescent="0.25">
      <c r="B239" s="11" t="s">
        <v>18</v>
      </c>
      <c r="C239" s="102" t="s">
        <v>183</v>
      </c>
      <c r="D239" s="75">
        <v>10.0610651</v>
      </c>
      <c r="E239" s="75">
        <v>4.4764720000000002</v>
      </c>
      <c r="F239" s="75">
        <v>1.7409796000000002</v>
      </c>
      <c r="G239" s="75">
        <v>0.69647250000000005</v>
      </c>
      <c r="H239" s="75">
        <v>4.5939500000000001E-2</v>
      </c>
      <c r="I239" s="75">
        <v>1.04762E-2</v>
      </c>
      <c r="J239" s="75">
        <v>0</v>
      </c>
    </row>
    <row r="240" spans="2:10" x14ac:dyDescent="0.25">
      <c r="B240" s="11" t="s">
        <v>19</v>
      </c>
      <c r="C240" s="102" t="s">
        <v>183</v>
      </c>
      <c r="D240" s="75">
        <v>2.1866901000000003</v>
      </c>
      <c r="E240" s="75">
        <v>0.6820484</v>
      </c>
      <c r="F240" s="75">
        <v>0.1820457</v>
      </c>
      <c r="G240" s="75">
        <v>0.1038891</v>
      </c>
      <c r="H240" s="75">
        <v>0</v>
      </c>
      <c r="I240" s="75">
        <v>0</v>
      </c>
      <c r="J240" s="75">
        <v>0</v>
      </c>
    </row>
    <row r="241" spans="2:10" x14ac:dyDescent="0.25">
      <c r="B241" s="11" t="s">
        <v>20</v>
      </c>
      <c r="C241" s="102" t="s">
        <v>183</v>
      </c>
      <c r="D241" s="75">
        <v>0.39262610000000003</v>
      </c>
      <c r="E241" s="75">
        <v>1.5668599999999998E-2</v>
      </c>
      <c r="F241" s="75">
        <v>3.7679000000000002E-3</v>
      </c>
      <c r="G241" s="75">
        <v>0</v>
      </c>
      <c r="H241" s="75">
        <v>0</v>
      </c>
      <c r="I241" s="75">
        <v>0</v>
      </c>
      <c r="J241" s="75">
        <v>0</v>
      </c>
    </row>
    <row r="242" spans="2:10" x14ac:dyDescent="0.25">
      <c r="B242" s="10" t="s">
        <v>21</v>
      </c>
      <c r="C242" s="102" t="s">
        <v>183</v>
      </c>
      <c r="D242" s="99">
        <f t="shared" ref="D242:J242" si="62">SUM(D237:D241)</f>
        <v>32.967656699999999</v>
      </c>
      <c r="E242" s="99">
        <f t="shared" si="62"/>
        <v>14.3368327</v>
      </c>
      <c r="F242" s="99">
        <f t="shared" si="62"/>
        <v>5.805519799999999</v>
      </c>
      <c r="G242" s="99">
        <f t="shared" si="62"/>
        <v>2.1842918999999998</v>
      </c>
      <c r="H242" s="99">
        <f t="shared" si="62"/>
        <v>0.14561950000000001</v>
      </c>
      <c r="I242" s="99">
        <f t="shared" si="62"/>
        <v>1.99943E-2</v>
      </c>
      <c r="J242" s="99">
        <f t="shared" si="62"/>
        <v>0</v>
      </c>
    </row>
    <row r="243" spans="2:10" x14ac:dyDescent="0.25">
      <c r="B243" s="10" t="s">
        <v>22</v>
      </c>
      <c r="C243" s="102"/>
      <c r="D243" s="94"/>
      <c r="E243" s="94"/>
      <c r="F243" s="94"/>
      <c r="G243" s="94"/>
      <c r="H243" s="94"/>
      <c r="I243" s="94"/>
      <c r="J243" s="94"/>
    </row>
    <row r="244" spans="2:10" x14ac:dyDescent="0.25">
      <c r="B244" s="11" t="s">
        <v>23</v>
      </c>
      <c r="C244" s="102" t="s">
        <v>183</v>
      </c>
      <c r="D244" s="75">
        <v>1.202817</v>
      </c>
      <c r="E244" s="75">
        <v>0.41471429999999998</v>
      </c>
      <c r="F244" s="75">
        <v>2.2045097999999999</v>
      </c>
      <c r="G244" s="75">
        <v>2.9187527000000002</v>
      </c>
      <c r="H244" s="75">
        <v>1.0618889999999999</v>
      </c>
      <c r="I244" s="75">
        <v>0.2181689</v>
      </c>
      <c r="J244" s="75">
        <v>5.55825E-2</v>
      </c>
    </row>
    <row r="245" spans="2:10" x14ac:dyDescent="0.25">
      <c r="B245" s="11" t="s">
        <v>24</v>
      </c>
      <c r="C245" s="102" t="s">
        <v>183</v>
      </c>
      <c r="D245" s="75">
        <v>16.555218200000002</v>
      </c>
      <c r="E245" s="75">
        <v>7.3224078000000006</v>
      </c>
      <c r="F245" s="75">
        <v>5.4904146999999996</v>
      </c>
      <c r="G245" s="75">
        <v>5.6056920999999997</v>
      </c>
      <c r="H245" s="75">
        <v>10.133623900000002</v>
      </c>
      <c r="I245" s="75">
        <v>3.8328571</v>
      </c>
      <c r="J245" s="75">
        <v>0.85680999999999996</v>
      </c>
    </row>
    <row r="246" spans="2:10" x14ac:dyDescent="0.25">
      <c r="B246" s="11" t="s">
        <v>25</v>
      </c>
      <c r="C246" s="102" t="s">
        <v>183</v>
      </c>
      <c r="D246" s="75">
        <v>11.81123480000003</v>
      </c>
      <c r="E246" s="75">
        <v>7.5921369000000061</v>
      </c>
      <c r="F246" s="75">
        <v>8.0361714000000006</v>
      </c>
      <c r="G246" s="75">
        <v>5.1374325000000001</v>
      </c>
      <c r="H246" s="75">
        <v>1.4235924</v>
      </c>
      <c r="I246" s="75">
        <v>3.7733799999999998E-2</v>
      </c>
      <c r="J246" s="75">
        <v>6.4939999999999996E-4</v>
      </c>
    </row>
    <row r="247" spans="2:10" x14ac:dyDescent="0.25">
      <c r="B247" s="11" t="s">
        <v>26</v>
      </c>
      <c r="C247" s="102" t="s">
        <v>183</v>
      </c>
      <c r="D247" s="75">
        <v>9.2862159000000002</v>
      </c>
      <c r="E247" s="75">
        <v>5.3864307000000009</v>
      </c>
      <c r="F247" s="75">
        <v>12.3529973</v>
      </c>
      <c r="G247" s="75">
        <v>5.6756368000000004</v>
      </c>
      <c r="H247" s="75">
        <v>1.2273942000000002</v>
      </c>
      <c r="I247" s="75">
        <v>0</v>
      </c>
      <c r="J247" s="75">
        <v>6.353199999999999E-3</v>
      </c>
    </row>
    <row r="248" spans="2:10" x14ac:dyDescent="0.25">
      <c r="B248" s="10" t="s">
        <v>27</v>
      </c>
      <c r="C248" s="102" t="s">
        <v>183</v>
      </c>
      <c r="D248" s="99">
        <f t="shared" ref="D248:J248" si="63">SUM(D243:D247)</f>
        <v>38.855485900000033</v>
      </c>
      <c r="E248" s="99">
        <f t="shared" si="63"/>
        <v>20.715689700000009</v>
      </c>
      <c r="F248" s="99">
        <f t="shared" si="63"/>
        <v>28.084093199999998</v>
      </c>
      <c r="G248" s="99">
        <f t="shared" si="63"/>
        <v>19.3375141</v>
      </c>
      <c r="H248" s="99">
        <f t="shared" si="63"/>
        <v>13.846499500000002</v>
      </c>
      <c r="I248" s="99">
        <f t="shared" si="63"/>
        <v>4.0887598000000001</v>
      </c>
      <c r="J248" s="99">
        <f t="shared" si="63"/>
        <v>0.91939509999999991</v>
      </c>
    </row>
    <row r="249" spans="2:10" x14ac:dyDescent="0.25">
      <c r="B249" s="36" t="s">
        <v>192</v>
      </c>
      <c r="C249" s="125" t="s">
        <v>183</v>
      </c>
      <c r="D249" s="126">
        <f t="shared" ref="D249:J249" si="64">D248+D242+D235</f>
        <v>94.76276770000004</v>
      </c>
      <c r="E249" s="126">
        <f t="shared" si="64"/>
        <v>49.73917380000001</v>
      </c>
      <c r="F249" s="126">
        <f t="shared" si="64"/>
        <v>45.434886399999996</v>
      </c>
      <c r="G249" s="126">
        <f t="shared" si="64"/>
        <v>21.974644299999998</v>
      </c>
      <c r="H249" s="126">
        <f t="shared" si="64"/>
        <v>13.995283100000002</v>
      </c>
      <c r="I249" s="126">
        <f t="shared" si="64"/>
        <v>4.1087540999999996</v>
      </c>
      <c r="J249" s="126">
        <f t="shared" si="64"/>
        <v>0.92007329999999987</v>
      </c>
    </row>
    <row r="250" spans="2:10" x14ac:dyDescent="0.25">
      <c r="B250" s="94"/>
      <c r="C250" s="94"/>
    </row>
    <row r="251" spans="2:10" x14ac:dyDescent="0.25">
      <c r="B251" s="77" t="s">
        <v>200</v>
      </c>
      <c r="C251" s="87"/>
      <c r="D251" s="87"/>
      <c r="E251" s="87"/>
      <c r="F251" s="87"/>
      <c r="G251" s="87"/>
      <c r="H251" s="87"/>
      <c r="I251" s="87"/>
      <c r="J251" s="87"/>
    </row>
    <row r="252" spans="2:10" x14ac:dyDescent="0.25">
      <c r="B252" s="10" t="s">
        <v>5</v>
      </c>
      <c r="C252" s="94"/>
      <c r="D252" s="94"/>
      <c r="E252" s="94"/>
      <c r="F252" s="94"/>
      <c r="G252" s="94"/>
      <c r="H252" s="94"/>
      <c r="I252" s="94"/>
      <c r="J252" s="94"/>
    </row>
    <row r="253" spans="2:10" s="2" customFormat="1" x14ac:dyDescent="0.25">
      <c r="B253" s="10" t="s">
        <v>7</v>
      </c>
      <c r="C253" s="94"/>
      <c r="D253" s="94"/>
      <c r="E253" s="94"/>
      <c r="F253" s="94"/>
      <c r="G253" s="94"/>
      <c r="H253" s="94"/>
      <c r="I253" s="94"/>
      <c r="J253" s="94"/>
    </row>
    <row r="254" spans="2:10" x14ac:dyDescent="0.25">
      <c r="B254" s="11" t="s">
        <v>8</v>
      </c>
      <c r="C254" s="102" t="s">
        <v>183</v>
      </c>
      <c r="D254" s="75">
        <v>0</v>
      </c>
      <c r="E254" s="75">
        <v>0</v>
      </c>
      <c r="F254" s="75">
        <v>0</v>
      </c>
      <c r="G254" s="75">
        <v>0</v>
      </c>
      <c r="H254" s="75">
        <v>0</v>
      </c>
      <c r="I254" s="75">
        <v>0</v>
      </c>
      <c r="J254" s="75">
        <v>0</v>
      </c>
    </row>
    <row r="255" spans="2:10" x14ac:dyDescent="0.25">
      <c r="B255" s="11" t="s">
        <v>10</v>
      </c>
      <c r="C255" s="102" t="s">
        <v>183</v>
      </c>
      <c r="D255" s="75">
        <v>0</v>
      </c>
      <c r="E255" s="75">
        <v>0</v>
      </c>
      <c r="F255" s="75">
        <v>0</v>
      </c>
      <c r="G255" s="75">
        <v>0</v>
      </c>
      <c r="H255" s="75">
        <v>0</v>
      </c>
      <c r="I255" s="75">
        <v>0</v>
      </c>
      <c r="J255" s="75">
        <v>0</v>
      </c>
    </row>
    <row r="256" spans="2:10" x14ac:dyDescent="0.25">
      <c r="B256" s="11" t="s">
        <v>11</v>
      </c>
      <c r="C256" s="102" t="s">
        <v>183</v>
      </c>
      <c r="D256" s="75">
        <v>0</v>
      </c>
      <c r="E256" s="75">
        <v>0</v>
      </c>
      <c r="F256" s="75">
        <v>0</v>
      </c>
      <c r="G256" s="75">
        <v>0</v>
      </c>
      <c r="H256" s="75">
        <v>0</v>
      </c>
      <c r="I256" s="75">
        <v>0</v>
      </c>
      <c r="J256" s="75">
        <v>0</v>
      </c>
    </row>
    <row r="257" spans="2:10" x14ac:dyDescent="0.25">
      <c r="B257" s="11" t="s">
        <v>12</v>
      </c>
      <c r="C257" s="102" t="s">
        <v>183</v>
      </c>
      <c r="D257" s="75">
        <v>0</v>
      </c>
      <c r="E257" s="75">
        <v>0</v>
      </c>
      <c r="F257" s="75">
        <v>0</v>
      </c>
      <c r="G257" s="75">
        <v>0</v>
      </c>
      <c r="H257" s="75">
        <v>0</v>
      </c>
      <c r="I257" s="75">
        <v>0</v>
      </c>
      <c r="J257" s="75">
        <v>0</v>
      </c>
    </row>
    <row r="258" spans="2:10" x14ac:dyDescent="0.25">
      <c r="B258" s="11" t="s">
        <v>13</v>
      </c>
      <c r="C258" s="102" t="s">
        <v>183</v>
      </c>
      <c r="D258" s="75">
        <v>0</v>
      </c>
      <c r="E258" s="75">
        <v>0</v>
      </c>
      <c r="F258" s="75">
        <v>0</v>
      </c>
      <c r="G258" s="75">
        <v>0</v>
      </c>
      <c r="H258" s="75">
        <v>0</v>
      </c>
      <c r="I258" s="75">
        <v>0</v>
      </c>
      <c r="J258" s="75">
        <v>0</v>
      </c>
    </row>
    <row r="259" spans="2:10" x14ac:dyDescent="0.25">
      <c r="B259" s="10" t="s">
        <v>14</v>
      </c>
      <c r="C259" s="102" t="s">
        <v>183</v>
      </c>
      <c r="D259" s="99">
        <f t="shared" ref="D259:I259" si="65">SUM(D254:D258)</f>
        <v>0</v>
      </c>
      <c r="E259" s="99">
        <f t="shared" si="65"/>
        <v>0</v>
      </c>
      <c r="F259" s="99">
        <f t="shared" si="65"/>
        <v>0</v>
      </c>
      <c r="G259" s="99">
        <f t="shared" si="65"/>
        <v>0</v>
      </c>
      <c r="H259" s="99">
        <f t="shared" si="65"/>
        <v>0</v>
      </c>
      <c r="I259" s="99">
        <f t="shared" si="65"/>
        <v>0</v>
      </c>
      <c r="J259" s="99">
        <f t="shared" ref="J259" si="66">SUM(J254:J258)</f>
        <v>0</v>
      </c>
    </row>
    <row r="260" spans="2:10" x14ac:dyDescent="0.25">
      <c r="B260" s="10" t="s">
        <v>15</v>
      </c>
      <c r="C260" s="102"/>
      <c r="D260" s="94"/>
      <c r="E260" s="94"/>
      <c r="F260" s="94"/>
      <c r="G260" s="94"/>
      <c r="H260" s="94"/>
      <c r="I260" s="94"/>
      <c r="J260" s="94"/>
    </row>
    <row r="261" spans="2:10" x14ac:dyDescent="0.25">
      <c r="B261" s="11" t="s">
        <v>16</v>
      </c>
      <c r="C261" s="102" t="s">
        <v>183</v>
      </c>
      <c r="D261" s="75">
        <v>0</v>
      </c>
      <c r="E261" s="75">
        <v>0</v>
      </c>
      <c r="F261" s="75">
        <v>0</v>
      </c>
      <c r="G261" s="75">
        <v>0</v>
      </c>
      <c r="H261" s="75">
        <v>0</v>
      </c>
      <c r="I261" s="75">
        <v>0</v>
      </c>
      <c r="J261" s="75">
        <v>0</v>
      </c>
    </row>
    <row r="262" spans="2:10" x14ac:dyDescent="0.25">
      <c r="B262" s="11" t="s">
        <v>17</v>
      </c>
      <c r="C262" s="102" t="s">
        <v>183</v>
      </c>
      <c r="D262" s="75">
        <v>0</v>
      </c>
      <c r="E262" s="75">
        <v>0</v>
      </c>
      <c r="F262" s="75">
        <v>0</v>
      </c>
      <c r="G262" s="75">
        <v>0</v>
      </c>
      <c r="H262" s="75">
        <v>0</v>
      </c>
      <c r="I262" s="75">
        <v>0</v>
      </c>
      <c r="J262" s="75">
        <v>0</v>
      </c>
    </row>
    <row r="263" spans="2:10" x14ac:dyDescent="0.25">
      <c r="B263" s="11" t="s">
        <v>18</v>
      </c>
      <c r="C263" s="102" t="s">
        <v>183</v>
      </c>
      <c r="D263" s="75">
        <v>0</v>
      </c>
      <c r="E263" s="75">
        <v>0</v>
      </c>
      <c r="F263" s="75">
        <v>0</v>
      </c>
      <c r="G263" s="75">
        <v>0</v>
      </c>
      <c r="H263" s="75">
        <v>0</v>
      </c>
      <c r="I263" s="75">
        <v>0</v>
      </c>
      <c r="J263" s="75">
        <v>0</v>
      </c>
    </row>
    <row r="264" spans="2:10" x14ac:dyDescent="0.25">
      <c r="B264" s="11" t="s">
        <v>19</v>
      </c>
      <c r="C264" s="102" t="s">
        <v>183</v>
      </c>
      <c r="D264" s="75">
        <v>0</v>
      </c>
      <c r="E264" s="75">
        <v>0</v>
      </c>
      <c r="F264" s="75">
        <v>0</v>
      </c>
      <c r="G264" s="75">
        <v>0</v>
      </c>
      <c r="H264" s="75">
        <v>0</v>
      </c>
      <c r="I264" s="75">
        <v>0</v>
      </c>
      <c r="J264" s="75">
        <v>0</v>
      </c>
    </row>
    <row r="265" spans="2:10" x14ac:dyDescent="0.25">
      <c r="B265" s="11" t="s">
        <v>20</v>
      </c>
      <c r="C265" s="102" t="s">
        <v>183</v>
      </c>
      <c r="D265" s="75">
        <v>0</v>
      </c>
      <c r="E265" s="75">
        <v>0</v>
      </c>
      <c r="F265" s="75">
        <v>0</v>
      </c>
      <c r="G265" s="75">
        <v>0</v>
      </c>
      <c r="H265" s="75">
        <v>0</v>
      </c>
      <c r="I265" s="75">
        <v>0</v>
      </c>
      <c r="J265" s="75">
        <v>0</v>
      </c>
    </row>
    <row r="266" spans="2:10" x14ac:dyDescent="0.25">
      <c r="B266" s="10" t="s">
        <v>21</v>
      </c>
      <c r="C266" s="102" t="s">
        <v>183</v>
      </c>
      <c r="D266" s="99">
        <f t="shared" ref="D266:J266" si="67">SUM(D261:D265)</f>
        <v>0</v>
      </c>
      <c r="E266" s="99">
        <f t="shared" si="67"/>
        <v>0</v>
      </c>
      <c r="F266" s="99">
        <f t="shared" si="67"/>
        <v>0</v>
      </c>
      <c r="G266" s="99">
        <f t="shared" si="67"/>
        <v>0</v>
      </c>
      <c r="H266" s="99">
        <f t="shared" si="67"/>
        <v>0</v>
      </c>
      <c r="I266" s="99">
        <f t="shared" si="67"/>
        <v>0</v>
      </c>
      <c r="J266" s="99">
        <f t="shared" si="67"/>
        <v>0</v>
      </c>
    </row>
    <row r="267" spans="2:10" x14ac:dyDescent="0.25">
      <c r="B267" s="10" t="s">
        <v>22</v>
      </c>
      <c r="C267" s="102"/>
      <c r="D267" s="94"/>
      <c r="E267" s="94"/>
      <c r="F267" s="94"/>
      <c r="G267" s="94"/>
      <c r="H267" s="94"/>
      <c r="I267" s="94"/>
      <c r="J267" s="94"/>
    </row>
    <row r="268" spans="2:10" x14ac:dyDescent="0.25">
      <c r="B268" s="11" t="s">
        <v>23</v>
      </c>
      <c r="C268" s="102" t="s">
        <v>183</v>
      </c>
      <c r="D268" s="75">
        <v>0</v>
      </c>
      <c r="E268" s="75">
        <v>0</v>
      </c>
      <c r="F268" s="75">
        <v>0</v>
      </c>
      <c r="G268" s="75">
        <v>0</v>
      </c>
      <c r="H268" s="75">
        <v>0</v>
      </c>
      <c r="I268" s="75">
        <v>0</v>
      </c>
      <c r="J268" s="75">
        <v>0</v>
      </c>
    </row>
    <row r="269" spans="2:10" x14ac:dyDescent="0.25">
      <c r="B269" s="11" t="s">
        <v>24</v>
      </c>
      <c r="C269" s="102" t="s">
        <v>183</v>
      </c>
      <c r="D269" s="75">
        <v>0</v>
      </c>
      <c r="E269" s="75">
        <v>0</v>
      </c>
      <c r="F269" s="75">
        <v>0</v>
      </c>
      <c r="G269" s="75">
        <v>0</v>
      </c>
      <c r="H269" s="75">
        <v>0</v>
      </c>
      <c r="I269" s="75">
        <v>0</v>
      </c>
      <c r="J269" s="75">
        <v>0</v>
      </c>
    </row>
    <row r="270" spans="2:10" x14ac:dyDescent="0.25">
      <c r="B270" s="11" t="s">
        <v>25</v>
      </c>
      <c r="C270" s="102" t="s">
        <v>183</v>
      </c>
      <c r="D270" s="75">
        <v>0</v>
      </c>
      <c r="E270" s="75">
        <v>0</v>
      </c>
      <c r="F270" s="75">
        <v>0</v>
      </c>
      <c r="G270" s="75">
        <v>0</v>
      </c>
      <c r="H270" s="75">
        <v>0</v>
      </c>
      <c r="I270" s="75">
        <v>0</v>
      </c>
      <c r="J270" s="75">
        <v>0</v>
      </c>
    </row>
    <row r="271" spans="2:10" s="2" customFormat="1" x14ac:dyDescent="0.25">
      <c r="B271" s="11" t="s">
        <v>26</v>
      </c>
      <c r="C271" s="102" t="s">
        <v>183</v>
      </c>
      <c r="D271" s="75">
        <v>0</v>
      </c>
      <c r="E271" s="75">
        <v>0</v>
      </c>
      <c r="F271" s="75">
        <v>0</v>
      </c>
      <c r="G271" s="75">
        <v>0</v>
      </c>
      <c r="H271" s="75">
        <v>0</v>
      </c>
      <c r="I271" s="75">
        <v>0</v>
      </c>
      <c r="J271" s="75">
        <v>0</v>
      </c>
    </row>
    <row r="272" spans="2:10" x14ac:dyDescent="0.25">
      <c r="B272" s="10" t="s">
        <v>27</v>
      </c>
      <c r="C272" s="102" t="s">
        <v>183</v>
      </c>
      <c r="D272" s="135">
        <f t="shared" ref="D272:J272" si="68">SUM(D268:D271)</f>
        <v>0</v>
      </c>
      <c r="E272" s="135">
        <f t="shared" si="68"/>
        <v>0</v>
      </c>
      <c r="F272" s="135">
        <f t="shared" si="68"/>
        <v>0</v>
      </c>
      <c r="G272" s="135">
        <f t="shared" si="68"/>
        <v>0</v>
      </c>
      <c r="H272" s="135">
        <f t="shared" si="68"/>
        <v>0</v>
      </c>
      <c r="I272" s="135">
        <f t="shared" si="68"/>
        <v>0</v>
      </c>
      <c r="J272" s="135">
        <f t="shared" si="68"/>
        <v>0</v>
      </c>
    </row>
    <row r="273" spans="2:10" x14ac:dyDescent="0.25">
      <c r="B273" s="36" t="s">
        <v>194</v>
      </c>
      <c r="C273" s="125" t="s">
        <v>183</v>
      </c>
      <c r="D273" s="126">
        <f t="shared" ref="D273:J273" si="69">D272+D266+D259</f>
        <v>0</v>
      </c>
      <c r="E273" s="126">
        <f t="shared" si="69"/>
        <v>0</v>
      </c>
      <c r="F273" s="126">
        <f t="shared" si="69"/>
        <v>0</v>
      </c>
      <c r="G273" s="126">
        <f t="shared" si="69"/>
        <v>0</v>
      </c>
      <c r="H273" s="126">
        <f t="shared" si="69"/>
        <v>0</v>
      </c>
      <c r="I273" s="126">
        <f t="shared" si="69"/>
        <v>0</v>
      </c>
      <c r="J273" s="126">
        <f t="shared" si="69"/>
        <v>0</v>
      </c>
    </row>
    <row r="274" spans="2:10" x14ac:dyDescent="0.25">
      <c r="B274" s="127" t="s">
        <v>201</v>
      </c>
      <c r="C274" s="128"/>
      <c r="D274" s="129">
        <f t="shared" ref="D274:J274" si="70">D273+D249+D225+D201</f>
        <v>492.50749670000005</v>
      </c>
      <c r="E274" s="129">
        <f t="shared" si="70"/>
        <v>545.70375009999998</v>
      </c>
      <c r="F274" s="129">
        <f t="shared" si="70"/>
        <v>667.39422909999996</v>
      </c>
      <c r="G274" s="129">
        <f t="shared" si="70"/>
        <v>762.8093384</v>
      </c>
      <c r="H274" s="129">
        <f t="shared" si="70"/>
        <v>735.53694150000001</v>
      </c>
      <c r="I274" s="129">
        <f t="shared" si="70"/>
        <v>730.03699129999995</v>
      </c>
      <c r="J274" s="129">
        <f t="shared" si="70"/>
        <v>597.16404610000006</v>
      </c>
    </row>
    <row r="275" spans="2:10" x14ac:dyDescent="0.25">
      <c r="B275" s="136" t="s">
        <v>202</v>
      </c>
      <c r="C275" s="87"/>
      <c r="D275" s="79"/>
      <c r="E275" s="79"/>
      <c r="F275" s="79"/>
      <c r="G275" s="79"/>
      <c r="H275" s="79"/>
      <c r="I275" s="79"/>
      <c r="J275" s="79"/>
    </row>
    <row r="276" spans="2:10" x14ac:dyDescent="0.25">
      <c r="B276" s="10" t="s">
        <v>5</v>
      </c>
      <c r="C276" s="94"/>
      <c r="D276" s="94"/>
      <c r="E276" s="94"/>
      <c r="F276" s="94"/>
      <c r="G276" s="94"/>
      <c r="H276" s="94"/>
      <c r="I276" s="94"/>
      <c r="J276" s="94"/>
    </row>
    <row r="277" spans="2:10" x14ac:dyDescent="0.25">
      <c r="B277" s="10" t="s">
        <v>7</v>
      </c>
      <c r="C277" s="94"/>
      <c r="D277" s="94"/>
      <c r="E277" s="94"/>
      <c r="F277" s="94"/>
      <c r="G277" s="94"/>
      <c r="H277" s="94"/>
      <c r="I277" s="94"/>
      <c r="J277" s="94"/>
    </row>
    <row r="278" spans="2:10" x14ac:dyDescent="0.25">
      <c r="B278" s="11" t="s">
        <v>8</v>
      </c>
      <c r="C278" s="102" t="s">
        <v>183</v>
      </c>
      <c r="D278" s="135">
        <f t="shared" ref="D278:J282" si="71">+D84+D108+D132+D156+D182+D206+D230+D254</f>
        <v>147.5348716</v>
      </c>
      <c r="E278" s="135">
        <f t="shared" si="71"/>
        <v>133.3360725</v>
      </c>
      <c r="F278" s="135">
        <f t="shared" si="71"/>
        <v>155.09296849999998</v>
      </c>
      <c r="G278" s="135">
        <f t="shared" si="71"/>
        <v>174.89708099999999</v>
      </c>
      <c r="H278" s="135">
        <f t="shared" si="71"/>
        <v>171.30671889999996</v>
      </c>
      <c r="I278" s="135">
        <f t="shared" si="71"/>
        <v>187.4341522</v>
      </c>
      <c r="J278" s="135">
        <f t="shared" si="71"/>
        <v>179.10386840000001</v>
      </c>
    </row>
    <row r="279" spans="2:10" x14ac:dyDescent="0.25">
      <c r="B279" s="11" t="s">
        <v>10</v>
      </c>
      <c r="C279" s="102" t="s">
        <v>183</v>
      </c>
      <c r="D279" s="135">
        <f t="shared" si="71"/>
        <v>80.212369600000002</v>
      </c>
      <c r="E279" s="135">
        <f t="shared" si="71"/>
        <v>102.64348699999999</v>
      </c>
      <c r="F279" s="135">
        <f t="shared" si="71"/>
        <v>124.43507630000002</v>
      </c>
      <c r="G279" s="135">
        <f t="shared" si="71"/>
        <v>142.50784969999998</v>
      </c>
      <c r="H279" s="135">
        <f t="shared" si="71"/>
        <v>137.9058751</v>
      </c>
      <c r="I279" s="135">
        <f t="shared" si="71"/>
        <v>155.71026280000001</v>
      </c>
      <c r="J279" s="135">
        <f t="shared" si="71"/>
        <v>129.45956430000001</v>
      </c>
    </row>
    <row r="280" spans="2:10" x14ac:dyDescent="0.25">
      <c r="B280" s="11" t="s">
        <v>11</v>
      </c>
      <c r="C280" s="102" t="s">
        <v>183</v>
      </c>
      <c r="D280" s="135">
        <f t="shared" si="71"/>
        <v>121.66148</v>
      </c>
      <c r="E280" s="135">
        <f t="shared" si="71"/>
        <v>120.70181270000002</v>
      </c>
      <c r="F280" s="135">
        <f t="shared" si="71"/>
        <v>135.1321074</v>
      </c>
      <c r="G280" s="135">
        <f t="shared" si="71"/>
        <v>138.4510411</v>
      </c>
      <c r="H280" s="135">
        <f t="shared" si="71"/>
        <v>139.67045540000001</v>
      </c>
      <c r="I280" s="135">
        <f t="shared" si="71"/>
        <v>148.9498663</v>
      </c>
      <c r="J280" s="135">
        <f t="shared" si="71"/>
        <v>134.28579200000001</v>
      </c>
    </row>
    <row r="281" spans="2:10" x14ac:dyDescent="0.25">
      <c r="B281" s="11" t="s">
        <v>12</v>
      </c>
      <c r="C281" s="102" t="s">
        <v>183</v>
      </c>
      <c r="D281" s="135">
        <f t="shared" si="71"/>
        <v>107.87925469999999</v>
      </c>
      <c r="E281" s="135">
        <f t="shared" si="71"/>
        <v>107.0247487</v>
      </c>
      <c r="F281" s="135">
        <f t="shared" si="71"/>
        <v>114.81899149999998</v>
      </c>
      <c r="G281" s="135">
        <f t="shared" si="71"/>
        <v>124.52047229999999</v>
      </c>
      <c r="H281" s="135">
        <f t="shared" si="71"/>
        <v>125.7968541</v>
      </c>
      <c r="I281" s="135">
        <f t="shared" si="71"/>
        <v>151.29519640000001</v>
      </c>
      <c r="J281" s="135">
        <f t="shared" si="71"/>
        <v>131.76824310000001</v>
      </c>
    </row>
    <row r="282" spans="2:10" x14ac:dyDescent="0.25">
      <c r="B282" s="11" t="s">
        <v>13</v>
      </c>
      <c r="C282" s="102" t="s">
        <v>183</v>
      </c>
      <c r="D282" s="135">
        <f t="shared" si="71"/>
        <v>32.287270899999996</v>
      </c>
      <c r="E282" s="135">
        <f t="shared" si="71"/>
        <v>62.0618731</v>
      </c>
      <c r="F282" s="135">
        <f t="shared" si="71"/>
        <v>83.716506399999986</v>
      </c>
      <c r="G282" s="135">
        <f t="shared" si="71"/>
        <v>87.023098100000013</v>
      </c>
      <c r="H282" s="135">
        <f t="shared" si="71"/>
        <v>88.30393629999999</v>
      </c>
      <c r="I282" s="135">
        <f t="shared" si="71"/>
        <v>110.40317710000001</v>
      </c>
      <c r="J282" s="135">
        <f t="shared" si="71"/>
        <v>93.1250304</v>
      </c>
    </row>
    <row r="283" spans="2:10" x14ac:dyDescent="0.25">
      <c r="B283" s="10" t="s">
        <v>14</v>
      </c>
      <c r="C283" s="102" t="s">
        <v>183</v>
      </c>
      <c r="D283" s="99">
        <f t="shared" ref="D283:I283" si="72">SUM(D278:D282)</f>
        <v>489.5752468</v>
      </c>
      <c r="E283" s="99">
        <f t="shared" si="72"/>
        <v>525.76799399999993</v>
      </c>
      <c r="F283" s="99">
        <f t="shared" si="72"/>
        <v>613.19565009999985</v>
      </c>
      <c r="G283" s="99">
        <f t="shared" si="72"/>
        <v>667.39954219999993</v>
      </c>
      <c r="H283" s="99">
        <f t="shared" si="72"/>
        <v>662.98383980000006</v>
      </c>
      <c r="I283" s="99">
        <f t="shared" si="72"/>
        <v>753.79265480000004</v>
      </c>
      <c r="J283" s="99">
        <f t="shared" ref="J283" si="73">SUM(J278:J282)</f>
        <v>667.7424982</v>
      </c>
    </row>
    <row r="284" spans="2:10" x14ac:dyDescent="0.25">
      <c r="B284" s="10" t="s">
        <v>15</v>
      </c>
      <c r="C284" s="102"/>
      <c r="D284" s="94"/>
      <c r="E284" s="94"/>
      <c r="F284" s="94"/>
      <c r="G284" s="94"/>
      <c r="H284" s="94"/>
      <c r="I284" s="94"/>
      <c r="J284" s="94"/>
    </row>
    <row r="285" spans="2:10" x14ac:dyDescent="0.25">
      <c r="B285" s="11" t="s">
        <v>16</v>
      </c>
      <c r="C285" s="102" t="s">
        <v>183</v>
      </c>
      <c r="D285" s="135">
        <f t="shared" ref="D285:J289" si="74">+D91+D115+D139+D163+D189+D213+D237+D261</f>
        <v>138.96856070000001</v>
      </c>
      <c r="E285" s="135">
        <f t="shared" si="74"/>
        <v>166.2345852</v>
      </c>
      <c r="F285" s="135">
        <f t="shared" si="74"/>
        <v>189.57807360000001</v>
      </c>
      <c r="G285" s="135">
        <f t="shared" si="74"/>
        <v>244.71955310000001</v>
      </c>
      <c r="H285" s="135">
        <f t="shared" si="74"/>
        <v>197.84529789999999</v>
      </c>
      <c r="I285" s="135">
        <f t="shared" si="74"/>
        <v>194.16604430000001</v>
      </c>
      <c r="J285" s="135">
        <f t="shared" si="74"/>
        <v>137.44061869999996</v>
      </c>
    </row>
    <row r="286" spans="2:10" x14ac:dyDescent="0.25">
      <c r="B286" s="11" t="s">
        <v>17</v>
      </c>
      <c r="C286" s="102" t="s">
        <v>183</v>
      </c>
      <c r="D286" s="135">
        <f t="shared" si="74"/>
        <v>107.8941651</v>
      </c>
      <c r="E286" s="135">
        <f t="shared" si="74"/>
        <v>123.8067928</v>
      </c>
      <c r="F286" s="135">
        <f t="shared" si="74"/>
        <v>138.49497080000003</v>
      </c>
      <c r="G286" s="135">
        <f t="shared" si="74"/>
        <v>149.42049310000002</v>
      </c>
      <c r="H286" s="135">
        <f t="shared" si="74"/>
        <v>147.34247539999998</v>
      </c>
      <c r="I286" s="135">
        <f t="shared" si="74"/>
        <v>143.02418729999999</v>
      </c>
      <c r="J286" s="135">
        <f t="shared" si="74"/>
        <v>95.343093299999992</v>
      </c>
    </row>
    <row r="287" spans="2:10" x14ac:dyDescent="0.25">
      <c r="B287" s="11" t="s">
        <v>18</v>
      </c>
      <c r="C287" s="102" t="s">
        <v>183</v>
      </c>
      <c r="D287" s="135">
        <f t="shared" si="74"/>
        <v>105.95670569999999</v>
      </c>
      <c r="E287" s="135">
        <f t="shared" si="74"/>
        <v>119.20295109999999</v>
      </c>
      <c r="F287" s="135">
        <f t="shared" si="74"/>
        <v>121.62423640000002</v>
      </c>
      <c r="G287" s="135">
        <f t="shared" si="74"/>
        <v>143.35719020000002</v>
      </c>
      <c r="H287" s="135">
        <f t="shared" si="74"/>
        <v>142.40187690000002</v>
      </c>
      <c r="I287" s="135">
        <f t="shared" si="74"/>
        <v>127.78218739999998</v>
      </c>
      <c r="J287" s="135">
        <f t="shared" si="74"/>
        <v>86.513793399999983</v>
      </c>
    </row>
    <row r="288" spans="2:10" x14ac:dyDescent="0.25">
      <c r="B288" s="11" t="s">
        <v>19</v>
      </c>
      <c r="C288" s="102" t="s">
        <v>183</v>
      </c>
      <c r="D288" s="135">
        <f t="shared" si="74"/>
        <v>47.540767599999995</v>
      </c>
      <c r="E288" s="135">
        <f t="shared" si="74"/>
        <v>71.119572299999987</v>
      </c>
      <c r="F288" s="135">
        <f t="shared" si="74"/>
        <v>93.984606900000017</v>
      </c>
      <c r="G288" s="135">
        <f t="shared" si="74"/>
        <v>105.2521332</v>
      </c>
      <c r="H288" s="135">
        <f t="shared" si="74"/>
        <v>97.8689806</v>
      </c>
      <c r="I288" s="135">
        <f t="shared" si="74"/>
        <v>105.7643446</v>
      </c>
      <c r="J288" s="135">
        <f t="shared" si="74"/>
        <v>88.1996939</v>
      </c>
    </row>
    <row r="289" spans="2:11" x14ac:dyDescent="0.25">
      <c r="B289" s="11" t="s">
        <v>20</v>
      </c>
      <c r="C289" s="102" t="s">
        <v>183</v>
      </c>
      <c r="D289" s="135">
        <f t="shared" si="74"/>
        <v>42.237387699999999</v>
      </c>
      <c r="E289" s="135">
        <f t="shared" si="74"/>
        <v>68.261400499999993</v>
      </c>
      <c r="F289" s="135">
        <f t="shared" si="74"/>
        <v>82.760365399999984</v>
      </c>
      <c r="G289" s="135">
        <f t="shared" si="74"/>
        <v>112.19233129999998</v>
      </c>
      <c r="H289" s="135">
        <f t="shared" si="74"/>
        <v>88.3230796</v>
      </c>
      <c r="I289" s="135">
        <f t="shared" si="74"/>
        <v>73.109744300000003</v>
      </c>
      <c r="J289" s="135">
        <f t="shared" si="74"/>
        <v>58.258389600000001</v>
      </c>
    </row>
    <row r="290" spans="2:11" x14ac:dyDescent="0.25">
      <c r="B290" s="10" t="s">
        <v>21</v>
      </c>
      <c r="C290" s="102" t="s">
        <v>183</v>
      </c>
      <c r="D290" s="99">
        <f t="shared" ref="D290:I290" si="75">SUM(D285:D289)</f>
        <v>442.59758679999999</v>
      </c>
      <c r="E290" s="99">
        <f t="shared" si="75"/>
        <v>548.62530190000007</v>
      </c>
      <c r="F290" s="99">
        <f t="shared" si="75"/>
        <v>626.44225310000002</v>
      </c>
      <c r="G290" s="99">
        <f t="shared" si="75"/>
        <v>754.9417009</v>
      </c>
      <c r="H290" s="99">
        <f t="shared" si="75"/>
        <v>673.78171040000007</v>
      </c>
      <c r="I290" s="99">
        <f t="shared" si="75"/>
        <v>643.84650790000001</v>
      </c>
      <c r="J290" s="99">
        <f t="shared" ref="J290" si="76">SUM(J285:J289)</f>
        <v>465.75558889999991</v>
      </c>
    </row>
    <row r="291" spans="2:11" x14ac:dyDescent="0.25">
      <c r="B291" s="10" t="s">
        <v>22</v>
      </c>
      <c r="C291" s="102"/>
      <c r="D291" s="94"/>
      <c r="E291" s="94"/>
      <c r="F291" s="94"/>
      <c r="G291" s="94"/>
      <c r="H291" s="94"/>
      <c r="I291" s="94"/>
      <c r="J291" s="94"/>
    </row>
    <row r="292" spans="2:11" x14ac:dyDescent="0.25">
      <c r="B292" s="11" t="s">
        <v>23</v>
      </c>
      <c r="C292" s="102" t="s">
        <v>183</v>
      </c>
      <c r="D292" s="135">
        <f t="shared" ref="D292:J295" si="77">+D98+D122+D146+D170+D196+D220+D244+D268</f>
        <v>13.199074799999998</v>
      </c>
      <c r="E292" s="135">
        <f t="shared" si="77"/>
        <v>10.903745000000001</v>
      </c>
      <c r="F292" s="135">
        <f t="shared" si="77"/>
        <v>18.451499800000001</v>
      </c>
      <c r="G292" s="135">
        <f t="shared" si="77"/>
        <v>24.568218300000002</v>
      </c>
      <c r="H292" s="135">
        <f t="shared" si="77"/>
        <v>25.837214200000002</v>
      </c>
      <c r="I292" s="135">
        <f t="shared" si="77"/>
        <v>14.743242200000001</v>
      </c>
      <c r="J292" s="135">
        <f t="shared" si="77"/>
        <v>11.3007527</v>
      </c>
    </row>
    <row r="293" spans="2:11" x14ac:dyDescent="0.25">
      <c r="B293" s="11" t="s">
        <v>24</v>
      </c>
      <c r="C293" s="102" t="s">
        <v>183</v>
      </c>
      <c r="D293" s="135">
        <f t="shared" si="77"/>
        <v>35.728744300000002</v>
      </c>
      <c r="E293" s="135">
        <f t="shared" si="77"/>
        <v>37.5843937</v>
      </c>
      <c r="F293" s="135">
        <f t="shared" si="77"/>
        <v>50.861587799999995</v>
      </c>
      <c r="G293" s="135">
        <f t="shared" si="77"/>
        <v>56.045803399999997</v>
      </c>
      <c r="H293" s="135">
        <f t="shared" si="77"/>
        <v>49.434303800000002</v>
      </c>
      <c r="I293" s="135">
        <f t="shared" si="77"/>
        <v>19.907723400000002</v>
      </c>
      <c r="J293" s="135">
        <f t="shared" si="77"/>
        <v>18.081154000000002</v>
      </c>
    </row>
    <row r="294" spans="2:11" x14ac:dyDescent="0.25">
      <c r="B294" s="11" t="s">
        <v>25</v>
      </c>
      <c r="C294" s="102" t="s">
        <v>183</v>
      </c>
      <c r="D294" s="135">
        <f t="shared" si="77"/>
        <v>45.490027800000036</v>
      </c>
      <c r="E294" s="135">
        <f t="shared" si="77"/>
        <v>55.55246630000002</v>
      </c>
      <c r="F294" s="135">
        <f t="shared" si="77"/>
        <v>65.412051200000008</v>
      </c>
      <c r="G294" s="135">
        <f t="shared" si="77"/>
        <v>67.822052600000006</v>
      </c>
      <c r="H294" s="135">
        <f t="shared" si="77"/>
        <v>66.335190000000011</v>
      </c>
      <c r="I294" s="135">
        <f t="shared" si="77"/>
        <v>44.0910273</v>
      </c>
      <c r="J294" s="135">
        <f t="shared" si="77"/>
        <v>31.969068099999998</v>
      </c>
    </row>
    <row r="295" spans="2:11" x14ac:dyDescent="0.25">
      <c r="B295" s="11" t="s">
        <v>26</v>
      </c>
      <c r="C295" s="102" t="s">
        <v>183</v>
      </c>
      <c r="D295" s="135">
        <f t="shared" si="77"/>
        <v>64.543245800000008</v>
      </c>
      <c r="E295" s="135">
        <f t="shared" si="77"/>
        <v>73.020268000000002</v>
      </c>
      <c r="F295" s="135">
        <f t="shared" si="77"/>
        <v>103.09048539999999</v>
      </c>
      <c r="G295" s="135">
        <f t="shared" si="77"/>
        <v>105.63149710000002</v>
      </c>
      <c r="H295" s="135">
        <f t="shared" si="77"/>
        <v>105.6096728</v>
      </c>
      <c r="I295" s="135">
        <f t="shared" si="77"/>
        <v>83.111793700000007</v>
      </c>
      <c r="J295" s="135">
        <f t="shared" si="77"/>
        <v>64.950354800000014</v>
      </c>
    </row>
    <row r="296" spans="2:11" x14ac:dyDescent="0.25">
      <c r="B296" s="10" t="s">
        <v>27</v>
      </c>
      <c r="C296" s="102" t="s">
        <v>183</v>
      </c>
      <c r="D296" s="137">
        <f t="shared" ref="D296:I296" si="78">SUM(D292:D295)</f>
        <v>158.96109270000005</v>
      </c>
      <c r="E296" s="137">
        <f t="shared" si="78"/>
        <v>177.06087300000002</v>
      </c>
      <c r="F296" s="137">
        <f t="shared" si="78"/>
        <v>237.8156242</v>
      </c>
      <c r="G296" s="137">
        <f t="shared" si="78"/>
        <v>254.06757140000002</v>
      </c>
      <c r="H296" s="137">
        <f t="shared" si="78"/>
        <v>247.21638080000002</v>
      </c>
      <c r="I296" s="137">
        <f t="shared" si="78"/>
        <v>161.85378660000003</v>
      </c>
      <c r="J296" s="137">
        <f t="shared" ref="J296" si="79">SUM(J292:J295)</f>
        <v>126.30132960000002</v>
      </c>
    </row>
    <row r="297" spans="2:11" x14ac:dyDescent="0.25">
      <c r="B297" s="36" t="s">
        <v>203</v>
      </c>
      <c r="C297" s="125" t="s">
        <v>183</v>
      </c>
      <c r="D297" s="126">
        <f t="shared" ref="D297:J297" si="80">D296+D290+D283</f>
        <v>1091.1339263</v>
      </c>
      <c r="E297" s="126">
        <f t="shared" si="80"/>
        <v>1251.4541689</v>
      </c>
      <c r="F297" s="126">
        <f t="shared" si="80"/>
        <v>1477.4535274</v>
      </c>
      <c r="G297" s="126">
        <f t="shared" si="80"/>
        <v>1676.4088145000001</v>
      </c>
      <c r="H297" s="126">
        <f t="shared" si="80"/>
        <v>1583.9819310000003</v>
      </c>
      <c r="I297" s="126">
        <f t="shared" si="80"/>
        <v>1559.4929493</v>
      </c>
      <c r="J297" s="126">
        <f t="shared" si="80"/>
        <v>1259.7994166999999</v>
      </c>
    </row>
    <row r="298" spans="2:11" x14ac:dyDescent="0.25">
      <c r="B298" s="68" t="s">
        <v>204</v>
      </c>
      <c r="C298" s="128"/>
      <c r="D298" s="138">
        <f t="shared" ref="D298:J298" si="81">D176+D274</f>
        <v>1091.1339263</v>
      </c>
      <c r="E298" s="138">
        <f t="shared" si="81"/>
        <v>1251.4541689</v>
      </c>
      <c r="F298" s="138">
        <f t="shared" si="81"/>
        <v>1477.4535274</v>
      </c>
      <c r="G298" s="138">
        <f t="shared" si="81"/>
        <v>1676.4088145000001</v>
      </c>
      <c r="H298" s="138">
        <f t="shared" si="81"/>
        <v>1583.981931</v>
      </c>
      <c r="I298" s="138">
        <f t="shared" si="81"/>
        <v>1559.4929493</v>
      </c>
      <c r="J298" s="138">
        <f t="shared" si="81"/>
        <v>1259.7994167000002</v>
      </c>
    </row>
    <row r="299" spans="2:11" x14ac:dyDescent="0.25">
      <c r="B299" s="94"/>
      <c r="C299" s="94"/>
      <c r="D299" s="130"/>
      <c r="E299" s="130"/>
      <c r="F299" s="130"/>
      <c r="G299" s="130"/>
      <c r="H299" s="130"/>
      <c r="I299" s="130"/>
    </row>
    <row r="300" spans="2:11" x14ac:dyDescent="0.25">
      <c r="B300" s="68" t="s">
        <v>205</v>
      </c>
      <c r="C300" s="139"/>
      <c r="D300" s="139"/>
      <c r="E300" s="139"/>
      <c r="F300" s="139"/>
      <c r="G300" s="139"/>
      <c r="H300" s="139"/>
      <c r="I300" s="139"/>
      <c r="J300" s="139"/>
    </row>
    <row r="301" spans="2:11" s="12" customFormat="1" x14ac:dyDescent="0.25">
      <c r="B301" s="10" t="s">
        <v>5</v>
      </c>
      <c r="C301" s="94"/>
      <c r="D301" s="90"/>
      <c r="E301" s="90"/>
      <c r="F301" s="90"/>
      <c r="G301" s="90"/>
      <c r="H301" s="90"/>
      <c r="I301" s="90"/>
      <c r="J301" s="90"/>
    </row>
    <row r="302" spans="2:11" s="12" customFormat="1" x14ac:dyDescent="0.25">
      <c r="B302" s="10" t="s">
        <v>7</v>
      </c>
      <c r="C302" s="94"/>
      <c r="D302" s="90"/>
      <c r="E302" s="90"/>
      <c r="F302" s="90"/>
      <c r="G302" s="90"/>
      <c r="H302" s="90"/>
      <c r="I302" s="90"/>
      <c r="J302" s="90"/>
    </row>
    <row r="303" spans="2:11" s="12" customFormat="1" x14ac:dyDescent="0.25">
      <c r="B303" s="11" t="s">
        <v>8</v>
      </c>
      <c r="C303" s="102" t="s">
        <v>183</v>
      </c>
      <c r="D303" s="75">
        <v>0.13477149999999999</v>
      </c>
      <c r="E303" s="135">
        <f t="shared" ref="E303:J307" si="82">D327</f>
        <v>0</v>
      </c>
      <c r="F303" s="135">
        <f t="shared" si="82"/>
        <v>5.10725E-2</v>
      </c>
      <c r="G303" s="135">
        <f t="shared" si="82"/>
        <v>0.42270050000000747</v>
      </c>
      <c r="H303" s="135">
        <f t="shared" si="82"/>
        <v>0.54652270000000014</v>
      </c>
      <c r="I303" s="135">
        <f t="shared" si="82"/>
        <v>0.32002079999999999</v>
      </c>
      <c r="J303" s="135">
        <f t="shared" si="82"/>
        <v>0.23278840000000001</v>
      </c>
      <c r="K303" s="140"/>
    </row>
    <row r="304" spans="2:11" s="12" customFormat="1" x14ac:dyDescent="0.25">
      <c r="B304" s="11" t="s">
        <v>10</v>
      </c>
      <c r="C304" s="102" t="s">
        <v>183</v>
      </c>
      <c r="D304" s="75">
        <v>0.13942850000000001</v>
      </c>
      <c r="E304" s="135">
        <f t="shared" si="82"/>
        <v>0</v>
      </c>
      <c r="F304" s="135">
        <f t="shared" si="82"/>
        <v>0.2394868</v>
      </c>
      <c r="G304" s="135">
        <f t="shared" si="82"/>
        <v>0.22191169999996199</v>
      </c>
      <c r="H304" s="135">
        <f t="shared" si="82"/>
        <v>0.25562319999999367</v>
      </c>
      <c r="I304" s="135">
        <f t="shared" si="82"/>
        <v>0.1850089</v>
      </c>
      <c r="J304" s="135">
        <f t="shared" si="82"/>
        <v>0.11693479999999999</v>
      </c>
    </row>
    <row r="305" spans="2:10" s="12" customFormat="1" x14ac:dyDescent="0.25">
      <c r="B305" s="11" t="s">
        <v>11</v>
      </c>
      <c r="C305" s="102" t="s">
        <v>183</v>
      </c>
      <c r="D305" s="75">
        <v>0.25245099999999998</v>
      </c>
      <c r="E305" s="135">
        <f t="shared" si="82"/>
        <v>7.3329100000001493E-2</v>
      </c>
      <c r="F305" s="135">
        <f t="shared" si="82"/>
        <v>0.1331965</v>
      </c>
      <c r="G305" s="135">
        <f t="shared" si="82"/>
        <v>7.3316099999994042E-2</v>
      </c>
      <c r="H305" s="135">
        <f t="shared" si="82"/>
        <v>5.6021499999994409E-2</v>
      </c>
      <c r="I305" s="135">
        <f t="shared" si="82"/>
        <v>0.1017038</v>
      </c>
      <c r="J305" s="135">
        <f t="shared" si="82"/>
        <v>2.70052E-2</v>
      </c>
    </row>
    <row r="306" spans="2:10" s="12" customFormat="1" x14ac:dyDescent="0.25">
      <c r="B306" s="11" t="s">
        <v>12</v>
      </c>
      <c r="C306" s="102" t="s">
        <v>183</v>
      </c>
      <c r="D306" s="75">
        <v>0.41117209999999998</v>
      </c>
      <c r="E306" s="135">
        <f t="shared" si="82"/>
        <v>3.3431200000000001E-2</v>
      </c>
      <c r="F306" s="135">
        <f t="shared" si="82"/>
        <v>0.16880130000000002</v>
      </c>
      <c r="G306" s="135">
        <f t="shared" si="82"/>
        <v>0.30148990000002085</v>
      </c>
      <c r="H306" s="135">
        <f t="shared" si="82"/>
        <v>0.18133699999999719</v>
      </c>
      <c r="I306" s="135">
        <f t="shared" si="82"/>
        <v>0.1155176</v>
      </c>
      <c r="J306" s="135">
        <f t="shared" si="82"/>
        <v>6.8753300000000003E-2</v>
      </c>
    </row>
    <row r="307" spans="2:10" s="12" customFormat="1" x14ac:dyDescent="0.25">
      <c r="B307" s="11" t="s">
        <v>13</v>
      </c>
      <c r="C307" s="102" t="s">
        <v>183</v>
      </c>
      <c r="D307" s="75">
        <v>0</v>
      </c>
      <c r="E307" s="135">
        <f t="shared" si="82"/>
        <v>0</v>
      </c>
      <c r="F307" s="135">
        <f t="shared" si="82"/>
        <v>2.68731E-2</v>
      </c>
      <c r="G307" s="135">
        <f t="shared" si="82"/>
        <v>0.2605195999999903</v>
      </c>
      <c r="H307" s="135">
        <f t="shared" si="82"/>
        <v>0.26299410000000151</v>
      </c>
      <c r="I307" s="135">
        <f t="shared" si="82"/>
        <v>1.7430399999999999E-2</v>
      </c>
      <c r="J307" s="135">
        <f t="shared" si="82"/>
        <v>4.5119799999999995E-2</v>
      </c>
    </row>
    <row r="308" spans="2:10" s="12" customFormat="1" x14ac:dyDescent="0.25">
      <c r="B308" s="10" t="s">
        <v>14</v>
      </c>
      <c r="C308" s="102" t="s">
        <v>183</v>
      </c>
      <c r="D308" s="141">
        <f t="shared" ref="D308:I308" si="83">SUM(D303:D307)</f>
        <v>0.93782309999999991</v>
      </c>
      <c r="E308" s="141">
        <f t="shared" si="83"/>
        <v>0.1067603000000015</v>
      </c>
      <c r="F308" s="141">
        <f t="shared" si="83"/>
        <v>0.61943020000000004</v>
      </c>
      <c r="G308" s="141">
        <f t="shared" si="83"/>
        <v>1.2799377999999746</v>
      </c>
      <c r="H308" s="141">
        <f t="shared" si="83"/>
        <v>1.3024984999999869</v>
      </c>
      <c r="I308" s="141">
        <f t="shared" si="83"/>
        <v>0.73968149999999999</v>
      </c>
      <c r="J308" s="141">
        <f t="shared" ref="J308" si="84">SUM(J303:J307)</f>
        <v>0.49060150000000002</v>
      </c>
    </row>
    <row r="309" spans="2:10" s="12" customFormat="1" x14ac:dyDescent="0.25">
      <c r="B309" s="10" t="s">
        <v>15</v>
      </c>
      <c r="C309" s="102"/>
      <c r="D309" s="90"/>
      <c r="E309" s="90"/>
      <c r="F309" s="90"/>
      <c r="G309" s="90"/>
      <c r="H309" s="90"/>
      <c r="I309" s="90"/>
      <c r="J309" s="90"/>
    </row>
    <row r="310" spans="2:10" s="12" customFormat="1" x14ac:dyDescent="0.25">
      <c r="B310" s="11" t="s">
        <v>16</v>
      </c>
      <c r="C310" s="102" t="s">
        <v>183</v>
      </c>
      <c r="D310" s="75">
        <v>4.8373699999999999E-2</v>
      </c>
      <c r="E310" s="135">
        <f t="shared" ref="E310:J314" si="85">D334</f>
        <v>0</v>
      </c>
      <c r="F310" s="135">
        <f t="shared" si="85"/>
        <v>6.1585200000000007E-2</v>
      </c>
      <c r="G310" s="135">
        <f t="shared" si="85"/>
        <v>0.10886949999999256</v>
      </c>
      <c r="H310" s="135">
        <f t="shared" si="85"/>
        <v>6.3443099999995908E-2</v>
      </c>
      <c r="I310" s="135">
        <f t="shared" si="85"/>
        <v>0.15268100000000093</v>
      </c>
      <c r="J310" s="135">
        <f t="shared" si="85"/>
        <v>0</v>
      </c>
    </row>
    <row r="311" spans="2:10" s="12" customFormat="1" x14ac:dyDescent="0.25">
      <c r="B311" s="11" t="s">
        <v>17</v>
      </c>
      <c r="C311" s="102" t="s">
        <v>183</v>
      </c>
      <c r="D311" s="75">
        <v>0.17788299999999999</v>
      </c>
      <c r="E311" s="135">
        <f t="shared" si="85"/>
        <v>0</v>
      </c>
      <c r="F311" s="135">
        <f t="shared" si="85"/>
        <v>0</v>
      </c>
      <c r="G311" s="135">
        <f t="shared" si="85"/>
        <v>0.18853520000000334</v>
      </c>
      <c r="H311" s="135">
        <f t="shared" si="85"/>
        <v>0.18562170000000278</v>
      </c>
      <c r="I311" s="135">
        <f t="shared" si="85"/>
        <v>0.20313319999999999</v>
      </c>
      <c r="J311" s="135">
        <f t="shared" si="85"/>
        <v>0</v>
      </c>
    </row>
    <row r="312" spans="2:10" s="12" customFormat="1" x14ac:dyDescent="0.25">
      <c r="B312" s="11" t="s">
        <v>18</v>
      </c>
      <c r="C312" s="102" t="s">
        <v>183</v>
      </c>
      <c r="D312" s="75">
        <v>7.9189399999999993E-2</v>
      </c>
      <c r="E312" s="135">
        <f t="shared" si="85"/>
        <v>0</v>
      </c>
      <c r="F312" s="135">
        <f t="shared" si="85"/>
        <v>0</v>
      </c>
      <c r="G312" s="135">
        <f t="shared" si="85"/>
        <v>4.923640000000596E-2</v>
      </c>
      <c r="H312" s="135">
        <f t="shared" si="85"/>
        <v>4.6873200000002981E-2</v>
      </c>
      <c r="I312" s="135">
        <f t="shared" si="85"/>
        <v>4.30105E-2</v>
      </c>
      <c r="J312" s="135">
        <f t="shared" si="85"/>
        <v>0</v>
      </c>
    </row>
    <row r="313" spans="2:10" s="12" customFormat="1" x14ac:dyDescent="0.25">
      <c r="B313" s="11" t="s">
        <v>19</v>
      </c>
      <c r="C313" s="102" t="s">
        <v>183</v>
      </c>
      <c r="D313" s="75">
        <v>0</v>
      </c>
      <c r="E313" s="135">
        <f t="shared" si="85"/>
        <v>0</v>
      </c>
      <c r="F313" s="135">
        <f t="shared" si="85"/>
        <v>0</v>
      </c>
      <c r="G313" s="135">
        <f t="shared" si="85"/>
        <v>6.1606899999994788E-2</v>
      </c>
      <c r="H313" s="135">
        <f t="shared" si="85"/>
        <v>0.13158550000000047</v>
      </c>
      <c r="I313" s="135">
        <f t="shared" si="85"/>
        <v>0.19413290000000039</v>
      </c>
      <c r="J313" s="135">
        <f t="shared" si="85"/>
        <v>1.1951400000000001E-2</v>
      </c>
    </row>
    <row r="314" spans="2:10" s="12" customFormat="1" x14ac:dyDescent="0.25">
      <c r="B314" s="11" t="s">
        <v>20</v>
      </c>
      <c r="C314" s="102" t="s">
        <v>183</v>
      </c>
      <c r="D314" s="75">
        <v>0</v>
      </c>
      <c r="E314" s="135">
        <f t="shared" si="85"/>
        <v>0</v>
      </c>
      <c r="F314" s="135">
        <f t="shared" si="85"/>
        <v>0</v>
      </c>
      <c r="G314" s="135">
        <f t="shared" si="85"/>
        <v>2.3365399999991061E-2</v>
      </c>
      <c r="H314" s="135">
        <f t="shared" si="85"/>
        <v>0.10085560000000056</v>
      </c>
      <c r="I314" s="135">
        <f t="shared" si="85"/>
        <v>1.6353400000000001E-2</v>
      </c>
      <c r="J314" s="135">
        <f t="shared" si="85"/>
        <v>0</v>
      </c>
    </row>
    <row r="315" spans="2:10" s="12" customFormat="1" x14ac:dyDescent="0.25">
      <c r="B315" s="10" t="s">
        <v>21</v>
      </c>
      <c r="C315" s="102" t="s">
        <v>183</v>
      </c>
      <c r="D315" s="141">
        <f t="shared" ref="D315:J315" si="86">SUM(D310:D314)</f>
        <v>0.30544609999999994</v>
      </c>
      <c r="E315" s="141">
        <f t="shared" si="86"/>
        <v>0</v>
      </c>
      <c r="F315" s="141">
        <f t="shared" si="86"/>
        <v>6.1585200000000007E-2</v>
      </c>
      <c r="G315" s="141">
        <f t="shared" si="86"/>
        <v>0.43161339999998771</v>
      </c>
      <c r="H315" s="141">
        <f t="shared" si="86"/>
        <v>0.52837910000000277</v>
      </c>
      <c r="I315" s="141">
        <f t="shared" si="86"/>
        <v>0.60931100000000127</v>
      </c>
      <c r="J315" s="141">
        <f t="shared" si="86"/>
        <v>1.1951400000000001E-2</v>
      </c>
    </row>
    <row r="316" spans="2:10" s="12" customFormat="1" x14ac:dyDescent="0.25">
      <c r="B316" s="10" t="s">
        <v>22</v>
      </c>
      <c r="C316" s="102"/>
      <c r="D316" s="90"/>
      <c r="E316" s="90"/>
      <c r="F316" s="90"/>
      <c r="G316" s="90"/>
      <c r="H316" s="90"/>
      <c r="I316" s="90"/>
      <c r="J316" s="90"/>
    </row>
    <row r="317" spans="2:10" s="12" customFormat="1" x14ac:dyDescent="0.25">
      <c r="B317" s="11" t="s">
        <v>23</v>
      </c>
      <c r="C317" s="102" t="s">
        <v>183</v>
      </c>
      <c r="D317" s="75">
        <v>0</v>
      </c>
      <c r="E317" s="135">
        <f t="shared" ref="E317:J321" si="87">D341</f>
        <v>0</v>
      </c>
      <c r="F317" s="135">
        <f t="shared" si="87"/>
        <v>0</v>
      </c>
      <c r="G317" s="135">
        <f t="shared" si="87"/>
        <v>0</v>
      </c>
      <c r="H317" s="135">
        <f t="shared" si="87"/>
        <v>0</v>
      </c>
      <c r="I317" s="135">
        <f t="shared" si="87"/>
        <v>0</v>
      </c>
      <c r="J317" s="135">
        <f t="shared" si="87"/>
        <v>0</v>
      </c>
    </row>
    <row r="318" spans="2:10" s="12" customFormat="1" x14ac:dyDescent="0.25">
      <c r="B318" s="11" t="s">
        <v>24</v>
      </c>
      <c r="C318" s="102" t="s">
        <v>183</v>
      </c>
      <c r="D318" s="75">
        <v>0</v>
      </c>
      <c r="E318" s="135">
        <f t="shared" si="87"/>
        <v>0</v>
      </c>
      <c r="F318" s="135">
        <f t="shared" si="87"/>
        <v>0</v>
      </c>
      <c r="G318" s="135">
        <f t="shared" si="87"/>
        <v>0</v>
      </c>
      <c r="H318" s="135">
        <f t="shared" si="87"/>
        <v>0.1158035999999987</v>
      </c>
      <c r="I318" s="135">
        <f t="shared" si="87"/>
        <v>0</v>
      </c>
      <c r="J318" s="135">
        <f t="shared" si="87"/>
        <v>0</v>
      </c>
    </row>
    <row r="319" spans="2:10" s="12" customFormat="1" x14ac:dyDescent="0.25">
      <c r="B319" s="11" t="s">
        <v>25</v>
      </c>
      <c r="C319" s="102" t="s">
        <v>183</v>
      </c>
      <c r="D319" s="75">
        <v>0</v>
      </c>
      <c r="E319" s="135">
        <f t="shared" si="87"/>
        <v>0</v>
      </c>
      <c r="F319" s="135">
        <f t="shared" si="87"/>
        <v>0</v>
      </c>
      <c r="G319" s="135">
        <f t="shared" si="87"/>
        <v>0</v>
      </c>
      <c r="H319" s="135">
        <f t="shared" si="87"/>
        <v>1.9052600000000093E-2</v>
      </c>
      <c r="I319" s="135">
        <f t="shared" si="87"/>
        <v>0</v>
      </c>
      <c r="J319" s="135">
        <f t="shared" si="87"/>
        <v>0</v>
      </c>
    </row>
    <row r="320" spans="2:10" s="12" customFormat="1" x14ac:dyDescent="0.25">
      <c r="B320" s="11" t="s">
        <v>26</v>
      </c>
      <c r="C320" s="102" t="s">
        <v>183</v>
      </c>
      <c r="D320" s="75">
        <v>0</v>
      </c>
      <c r="E320" s="135">
        <f t="shared" si="87"/>
        <v>0</v>
      </c>
      <c r="F320" s="135">
        <f t="shared" si="87"/>
        <v>0</v>
      </c>
      <c r="G320" s="135">
        <f t="shared" si="87"/>
        <v>4.4853999999910597E-3</v>
      </c>
      <c r="H320" s="135">
        <f t="shared" si="87"/>
        <v>0</v>
      </c>
      <c r="I320" s="135">
        <f t="shared" si="87"/>
        <v>0</v>
      </c>
      <c r="J320" s="135">
        <f t="shared" si="87"/>
        <v>0</v>
      </c>
    </row>
    <row r="321" spans="2:10" s="12" customFormat="1" x14ac:dyDescent="0.25">
      <c r="B321" s="10" t="s">
        <v>27</v>
      </c>
      <c r="C321" s="102" t="s">
        <v>183</v>
      </c>
      <c r="D321" s="90">
        <f>SUM(D317:D320)</f>
        <v>0</v>
      </c>
      <c r="E321" s="135">
        <f t="shared" si="87"/>
        <v>0</v>
      </c>
      <c r="F321" s="135">
        <f t="shared" si="87"/>
        <v>0</v>
      </c>
      <c r="G321" s="135">
        <f t="shared" si="87"/>
        <v>4.4853999999910597E-3</v>
      </c>
      <c r="H321" s="135">
        <f t="shared" si="87"/>
        <v>0.13485619999999879</v>
      </c>
      <c r="I321" s="135">
        <f t="shared" si="87"/>
        <v>0</v>
      </c>
      <c r="J321" s="135">
        <f t="shared" si="87"/>
        <v>0</v>
      </c>
    </row>
    <row r="322" spans="2:10" s="12" customFormat="1" x14ac:dyDescent="0.25">
      <c r="B322" s="36" t="s">
        <v>206</v>
      </c>
      <c r="C322" s="125" t="s">
        <v>183</v>
      </c>
      <c r="D322" s="79">
        <f t="shared" ref="D322:J322" si="88">D321+D315+D308</f>
        <v>1.2432691999999999</v>
      </c>
      <c r="E322" s="79">
        <f t="shared" si="88"/>
        <v>0.1067603000000015</v>
      </c>
      <c r="F322" s="79">
        <f t="shared" si="88"/>
        <v>0.68101540000000005</v>
      </c>
      <c r="G322" s="79">
        <f t="shared" si="88"/>
        <v>1.7160365999999534</v>
      </c>
      <c r="H322" s="79">
        <f t="shared" si="88"/>
        <v>1.9657337999999884</v>
      </c>
      <c r="I322" s="79">
        <f t="shared" si="88"/>
        <v>1.3489925000000014</v>
      </c>
      <c r="J322" s="79">
        <f t="shared" si="88"/>
        <v>0.50255289999999997</v>
      </c>
    </row>
    <row r="323" spans="2:10" s="12" customFormat="1" x14ac:dyDescent="0.25">
      <c r="B323" s="142"/>
      <c r="C323" s="90"/>
      <c r="D323" s="90"/>
      <c r="E323" s="90"/>
      <c r="F323" s="90"/>
      <c r="G323" s="90"/>
      <c r="H323" s="90"/>
      <c r="I323" s="90"/>
      <c r="J323" s="90"/>
    </row>
    <row r="324" spans="2:10" s="12" customFormat="1" x14ac:dyDescent="0.25">
      <c r="B324" s="68" t="s">
        <v>207</v>
      </c>
      <c r="C324" s="139"/>
      <c r="D324" s="139"/>
      <c r="E324" s="139"/>
      <c r="F324" s="139"/>
      <c r="G324" s="139"/>
      <c r="H324" s="139"/>
      <c r="I324" s="139"/>
      <c r="J324" s="139"/>
    </row>
    <row r="325" spans="2:10" s="12" customFormat="1" x14ac:dyDescent="0.25">
      <c r="B325" s="10" t="s">
        <v>5</v>
      </c>
      <c r="C325" s="94"/>
      <c r="D325" s="90"/>
      <c r="E325" s="90"/>
      <c r="F325" s="90"/>
      <c r="G325" s="90"/>
      <c r="H325" s="90"/>
      <c r="I325" s="90"/>
      <c r="J325" s="90"/>
    </row>
    <row r="326" spans="2:10" s="12" customFormat="1" x14ac:dyDescent="0.25">
      <c r="B326" s="10" t="s">
        <v>7</v>
      </c>
      <c r="C326" s="94"/>
      <c r="D326" s="90"/>
      <c r="E326" s="90"/>
      <c r="F326" s="90"/>
      <c r="G326" s="90"/>
      <c r="H326" s="90"/>
      <c r="I326" s="90"/>
      <c r="J326" s="90"/>
    </row>
    <row r="327" spans="2:10" s="12" customFormat="1" x14ac:dyDescent="0.25">
      <c r="B327" s="11" t="s">
        <v>8</v>
      </c>
      <c r="C327" s="102" t="s">
        <v>183</v>
      </c>
      <c r="D327" s="75">
        <v>0</v>
      </c>
      <c r="E327" s="75">
        <v>5.10725E-2</v>
      </c>
      <c r="F327" s="75">
        <v>0.42270050000000747</v>
      </c>
      <c r="G327" s="75">
        <v>0.54652270000000014</v>
      </c>
      <c r="H327" s="143">
        <v>0.32002079999999999</v>
      </c>
      <c r="I327" s="75">
        <f>23278.84/10^5</f>
        <v>0.23278840000000001</v>
      </c>
      <c r="J327" s="75">
        <v>0.15975439999999999</v>
      </c>
    </row>
    <row r="328" spans="2:10" s="12" customFormat="1" x14ac:dyDescent="0.25">
      <c r="B328" s="11" t="s">
        <v>10</v>
      </c>
      <c r="C328" s="102" t="s">
        <v>183</v>
      </c>
      <c r="D328" s="75">
        <v>0</v>
      </c>
      <c r="E328" s="75">
        <v>0.2394868</v>
      </c>
      <c r="F328" s="75">
        <v>0.22191169999996199</v>
      </c>
      <c r="G328" s="75">
        <v>0.25562319999999367</v>
      </c>
      <c r="H328" s="75">
        <v>0.1850089</v>
      </c>
      <c r="I328" s="75">
        <f>11693.48/10^5</f>
        <v>0.11693479999999999</v>
      </c>
      <c r="J328" s="75">
        <v>0.18967790000000001</v>
      </c>
    </row>
    <row r="329" spans="2:10" s="12" customFormat="1" x14ac:dyDescent="0.25">
      <c r="B329" s="11" t="s">
        <v>11</v>
      </c>
      <c r="C329" s="102" t="s">
        <v>183</v>
      </c>
      <c r="D329" s="75">
        <v>7.3329100000001493E-2</v>
      </c>
      <c r="E329" s="75">
        <v>0.1331965</v>
      </c>
      <c r="F329" s="75">
        <v>7.3316099999994042E-2</v>
      </c>
      <c r="G329" s="75">
        <v>5.6021499999994409E-2</v>
      </c>
      <c r="H329" s="75">
        <v>0.1017038</v>
      </c>
      <c r="I329" s="75">
        <f>2700.52/10^5</f>
        <v>2.70052E-2</v>
      </c>
      <c r="J329" s="75">
        <v>0.4037036</v>
      </c>
    </row>
    <row r="330" spans="2:10" s="12" customFormat="1" x14ac:dyDescent="0.25">
      <c r="B330" s="11" t="s">
        <v>12</v>
      </c>
      <c r="C330" s="102" t="s">
        <v>183</v>
      </c>
      <c r="D330" s="75">
        <v>3.3431200000000001E-2</v>
      </c>
      <c r="E330" s="75">
        <v>0.16880130000000002</v>
      </c>
      <c r="F330" s="75">
        <v>0.30148990000002085</v>
      </c>
      <c r="G330" s="75">
        <v>0.18133699999999719</v>
      </c>
      <c r="H330" s="75">
        <v>0.1155176</v>
      </c>
      <c r="I330" s="75">
        <f>6875.33/10^5</f>
        <v>6.8753300000000003E-2</v>
      </c>
      <c r="J330" s="75">
        <v>6.7560899999999993E-2</v>
      </c>
    </row>
    <row r="331" spans="2:10" s="12" customFormat="1" x14ac:dyDescent="0.25">
      <c r="B331" s="11" t="s">
        <v>13</v>
      </c>
      <c r="C331" s="102" t="s">
        <v>183</v>
      </c>
      <c r="D331" s="75">
        <v>0</v>
      </c>
      <c r="E331" s="75">
        <v>2.68731E-2</v>
      </c>
      <c r="F331" s="75">
        <v>0.2605195999999903</v>
      </c>
      <c r="G331" s="75">
        <v>0.26299410000000151</v>
      </c>
      <c r="H331" s="75">
        <v>1.7430399999999999E-2</v>
      </c>
      <c r="I331" s="75">
        <f>4511.98/10^5</f>
        <v>4.5119799999999995E-2</v>
      </c>
      <c r="J331" s="75">
        <v>0.19743050000000001</v>
      </c>
    </row>
    <row r="332" spans="2:10" s="12" customFormat="1" x14ac:dyDescent="0.25">
      <c r="B332" s="10" t="s">
        <v>14</v>
      </c>
      <c r="C332" s="102" t="s">
        <v>183</v>
      </c>
      <c r="D332" s="141">
        <f t="shared" ref="D332:I332" si="89">SUM(D327:D331)</f>
        <v>0.1067603000000015</v>
      </c>
      <c r="E332" s="141">
        <f t="shared" si="89"/>
        <v>0.61943020000000004</v>
      </c>
      <c r="F332" s="141">
        <f t="shared" si="89"/>
        <v>1.2799377999999746</v>
      </c>
      <c r="G332" s="141">
        <f t="shared" si="89"/>
        <v>1.3024984999999869</v>
      </c>
      <c r="H332" s="141">
        <f t="shared" si="89"/>
        <v>0.73968149999999999</v>
      </c>
      <c r="I332" s="141">
        <f t="shared" si="89"/>
        <v>0.49060150000000002</v>
      </c>
      <c r="J332" s="141">
        <f t="shared" ref="J332" si="90">SUM(J327:J331)</f>
        <v>1.0181273</v>
      </c>
    </row>
    <row r="333" spans="2:10" s="12" customFormat="1" x14ac:dyDescent="0.25">
      <c r="B333" s="10" t="s">
        <v>15</v>
      </c>
      <c r="C333" s="102"/>
      <c r="D333" s="90"/>
      <c r="E333" s="90"/>
      <c r="F333" s="90"/>
      <c r="G333" s="90"/>
      <c r="H333" s="90"/>
      <c r="I333" s="90"/>
      <c r="J333" s="90"/>
    </row>
    <row r="334" spans="2:10" s="12" customFormat="1" x14ac:dyDescent="0.25">
      <c r="B334" s="11" t="s">
        <v>16</v>
      </c>
      <c r="C334" s="102" t="s">
        <v>183</v>
      </c>
      <c r="D334" s="75">
        <v>0</v>
      </c>
      <c r="E334" s="75">
        <v>6.1585200000000007E-2</v>
      </c>
      <c r="F334" s="75">
        <v>0.10886949999999256</v>
      </c>
      <c r="G334" s="75">
        <v>6.3443099999995908E-2</v>
      </c>
      <c r="H334" s="75">
        <v>0.15268100000000093</v>
      </c>
      <c r="I334" s="75">
        <v>0</v>
      </c>
      <c r="J334" s="75">
        <v>0</v>
      </c>
    </row>
    <row r="335" spans="2:10" s="12" customFormat="1" x14ac:dyDescent="0.25">
      <c r="B335" s="11" t="s">
        <v>17</v>
      </c>
      <c r="C335" s="102" t="s">
        <v>183</v>
      </c>
      <c r="D335" s="75">
        <v>0</v>
      </c>
      <c r="E335" s="75">
        <v>0</v>
      </c>
      <c r="F335" s="75">
        <v>0.18853520000000334</v>
      </c>
      <c r="G335" s="75">
        <v>0.18562170000000278</v>
      </c>
      <c r="H335" s="75">
        <v>0.20313319999999999</v>
      </c>
      <c r="I335" s="75">
        <v>0</v>
      </c>
      <c r="J335" s="75">
        <v>0.33389239999999998</v>
      </c>
    </row>
    <row r="336" spans="2:10" s="12" customFormat="1" x14ac:dyDescent="0.25">
      <c r="B336" s="11" t="s">
        <v>18</v>
      </c>
      <c r="C336" s="102" t="s">
        <v>183</v>
      </c>
      <c r="D336" s="75">
        <v>0</v>
      </c>
      <c r="E336" s="75">
        <v>0</v>
      </c>
      <c r="F336" s="75">
        <v>4.923640000000596E-2</v>
      </c>
      <c r="G336" s="75">
        <v>4.6873200000002981E-2</v>
      </c>
      <c r="H336" s="75">
        <v>4.30105E-2</v>
      </c>
      <c r="I336" s="75">
        <v>0</v>
      </c>
      <c r="J336" s="75">
        <v>0</v>
      </c>
    </row>
    <row r="337" spans="2:10" s="12" customFormat="1" x14ac:dyDescent="0.25">
      <c r="B337" s="11" t="s">
        <v>19</v>
      </c>
      <c r="C337" s="102" t="s">
        <v>183</v>
      </c>
      <c r="D337" s="75">
        <v>0</v>
      </c>
      <c r="E337" s="75">
        <v>0</v>
      </c>
      <c r="F337" s="75">
        <v>6.1606899999994788E-2</v>
      </c>
      <c r="G337" s="75">
        <v>0.13158550000000047</v>
      </c>
      <c r="H337" s="75">
        <v>0.19413290000000039</v>
      </c>
      <c r="I337" s="75">
        <f>1195.14/10^5</f>
        <v>1.1951400000000001E-2</v>
      </c>
      <c r="J337" s="75">
        <v>5.1367999999999995E-3</v>
      </c>
    </row>
    <row r="338" spans="2:10" s="12" customFormat="1" x14ac:dyDescent="0.25">
      <c r="B338" s="11" t="s">
        <v>20</v>
      </c>
      <c r="C338" s="102" t="s">
        <v>183</v>
      </c>
      <c r="D338" s="75">
        <v>0</v>
      </c>
      <c r="E338" s="75">
        <v>0</v>
      </c>
      <c r="F338" s="75">
        <v>2.3365399999991061E-2</v>
      </c>
      <c r="G338" s="75">
        <v>0.10085560000000056</v>
      </c>
      <c r="H338" s="75">
        <v>1.6353400000000001E-2</v>
      </c>
      <c r="I338" s="75">
        <v>0</v>
      </c>
      <c r="J338" s="75">
        <v>0</v>
      </c>
    </row>
    <row r="339" spans="2:10" s="12" customFormat="1" x14ac:dyDescent="0.25">
      <c r="B339" s="10" t="s">
        <v>21</v>
      </c>
      <c r="C339" s="102" t="s">
        <v>183</v>
      </c>
      <c r="D339" s="141">
        <f t="shared" ref="D339:I339" si="91">SUM(D334:D338)</f>
        <v>0</v>
      </c>
      <c r="E339" s="141">
        <f t="shared" si="91"/>
        <v>6.1585200000000007E-2</v>
      </c>
      <c r="F339" s="141">
        <f t="shared" si="91"/>
        <v>0.43161339999998771</v>
      </c>
      <c r="G339" s="141">
        <f t="shared" si="91"/>
        <v>0.52837910000000277</v>
      </c>
      <c r="H339" s="141">
        <f t="shared" si="91"/>
        <v>0.60931100000000127</v>
      </c>
      <c r="I339" s="141">
        <f t="shared" si="91"/>
        <v>1.1951400000000001E-2</v>
      </c>
      <c r="J339" s="141">
        <f t="shared" ref="J339" si="92">SUM(J334:J338)</f>
        <v>0.33902919999999998</v>
      </c>
    </row>
    <row r="340" spans="2:10" x14ac:dyDescent="0.25">
      <c r="B340" s="10" t="s">
        <v>22</v>
      </c>
      <c r="C340" s="102"/>
      <c r="D340" s="90"/>
      <c r="E340" s="90"/>
      <c r="F340" s="90"/>
      <c r="G340" s="90"/>
      <c r="H340" s="90"/>
      <c r="I340" s="90"/>
      <c r="J340" s="90"/>
    </row>
    <row r="341" spans="2:10" x14ac:dyDescent="0.25">
      <c r="B341" s="11" t="s">
        <v>23</v>
      </c>
      <c r="C341" s="102" t="s">
        <v>183</v>
      </c>
      <c r="D341" s="75">
        <v>0</v>
      </c>
      <c r="E341" s="75">
        <v>0</v>
      </c>
      <c r="F341" s="75">
        <v>0</v>
      </c>
      <c r="G341" s="75">
        <v>0</v>
      </c>
      <c r="H341" s="75">
        <v>0</v>
      </c>
      <c r="I341" s="75">
        <v>0</v>
      </c>
      <c r="J341" s="75">
        <v>0</v>
      </c>
    </row>
    <row r="342" spans="2:10" x14ac:dyDescent="0.25">
      <c r="B342" s="11" t="s">
        <v>24</v>
      </c>
      <c r="C342" s="102" t="s">
        <v>183</v>
      </c>
      <c r="D342" s="75">
        <v>0</v>
      </c>
      <c r="E342" s="75">
        <v>0</v>
      </c>
      <c r="F342" s="75">
        <v>0</v>
      </c>
      <c r="G342" s="75">
        <v>0.1158035999999987</v>
      </c>
      <c r="H342" s="75">
        <v>0</v>
      </c>
      <c r="I342" s="75">
        <v>0</v>
      </c>
      <c r="J342" s="75">
        <v>0</v>
      </c>
    </row>
    <row r="343" spans="2:10" x14ac:dyDescent="0.25">
      <c r="B343" s="11" t="s">
        <v>25</v>
      </c>
      <c r="C343" s="102" t="s">
        <v>183</v>
      </c>
      <c r="D343" s="75">
        <v>0</v>
      </c>
      <c r="E343" s="75">
        <v>0</v>
      </c>
      <c r="F343" s="75">
        <v>0</v>
      </c>
      <c r="G343" s="75">
        <v>1.9052600000000093E-2</v>
      </c>
      <c r="H343" s="75">
        <v>0</v>
      </c>
      <c r="I343" s="75">
        <v>0</v>
      </c>
      <c r="J343" s="75">
        <v>0</v>
      </c>
    </row>
    <row r="344" spans="2:10" x14ac:dyDescent="0.25">
      <c r="B344" s="11" t="s">
        <v>26</v>
      </c>
      <c r="C344" s="102" t="s">
        <v>183</v>
      </c>
      <c r="D344" s="75">
        <v>0</v>
      </c>
      <c r="E344" s="75">
        <v>0</v>
      </c>
      <c r="F344" s="75">
        <v>4.4853999999910597E-3</v>
      </c>
      <c r="G344" s="75">
        <v>0</v>
      </c>
      <c r="H344" s="75">
        <v>0</v>
      </c>
      <c r="I344" s="75">
        <v>0</v>
      </c>
      <c r="J344" s="75">
        <v>0</v>
      </c>
    </row>
    <row r="345" spans="2:10" x14ac:dyDescent="0.25">
      <c r="B345" s="10" t="s">
        <v>27</v>
      </c>
      <c r="C345" s="102" t="s">
        <v>183</v>
      </c>
      <c r="D345" s="90">
        <f t="shared" ref="D345:J345" si="93">SUM(D341:D344)</f>
        <v>0</v>
      </c>
      <c r="E345" s="90">
        <f t="shared" si="93"/>
        <v>0</v>
      </c>
      <c r="F345" s="90">
        <f t="shared" si="93"/>
        <v>4.4853999999910597E-3</v>
      </c>
      <c r="G345" s="90">
        <f t="shared" si="93"/>
        <v>0.13485619999999879</v>
      </c>
      <c r="H345" s="90">
        <f t="shared" si="93"/>
        <v>0</v>
      </c>
      <c r="I345" s="90">
        <f t="shared" si="93"/>
        <v>0</v>
      </c>
      <c r="J345" s="90">
        <f t="shared" si="93"/>
        <v>0</v>
      </c>
    </row>
    <row r="346" spans="2:10" x14ac:dyDescent="0.25">
      <c r="B346" s="36" t="s">
        <v>208</v>
      </c>
      <c r="C346" s="125" t="s">
        <v>183</v>
      </c>
      <c r="D346" s="79">
        <f t="shared" ref="D346:J346" si="94">D345+D339+D332</f>
        <v>0.1067603000000015</v>
      </c>
      <c r="E346" s="79">
        <f t="shared" si="94"/>
        <v>0.68101540000000005</v>
      </c>
      <c r="F346" s="79">
        <f t="shared" si="94"/>
        <v>1.7160365999999534</v>
      </c>
      <c r="G346" s="79">
        <f t="shared" si="94"/>
        <v>1.9657337999999884</v>
      </c>
      <c r="H346" s="79">
        <f t="shared" si="94"/>
        <v>1.3489925000000014</v>
      </c>
      <c r="I346" s="79">
        <f t="shared" si="94"/>
        <v>0.50255289999999997</v>
      </c>
      <c r="J346" s="79">
        <f t="shared" si="94"/>
        <v>1.3571564999999999</v>
      </c>
    </row>
    <row r="347" spans="2:10" x14ac:dyDescent="0.25">
      <c r="B347" s="94"/>
      <c r="C347" s="94"/>
    </row>
    <row r="348" spans="2:10" x14ac:dyDescent="0.25">
      <c r="B348" s="68" t="s">
        <v>209</v>
      </c>
      <c r="C348" s="139"/>
      <c r="D348" s="139"/>
      <c r="E348" s="139"/>
      <c r="F348" s="139"/>
      <c r="G348" s="139"/>
      <c r="H348" s="139"/>
      <c r="I348" s="139"/>
      <c r="J348" s="139"/>
    </row>
    <row r="349" spans="2:10" x14ac:dyDescent="0.25">
      <c r="B349" s="10" t="s">
        <v>5</v>
      </c>
      <c r="C349" s="94"/>
      <c r="D349" s="90"/>
      <c r="E349" s="90"/>
      <c r="F349" s="90"/>
      <c r="G349" s="90"/>
      <c r="H349" s="90"/>
      <c r="I349" s="90"/>
      <c r="J349" s="90"/>
    </row>
    <row r="350" spans="2:10" x14ac:dyDescent="0.25">
      <c r="B350" s="10" t="s">
        <v>7</v>
      </c>
      <c r="C350" s="94"/>
      <c r="D350" s="90"/>
      <c r="E350" s="90"/>
      <c r="F350" s="90"/>
      <c r="G350" s="90"/>
      <c r="H350" s="90"/>
      <c r="I350" s="90"/>
      <c r="J350" s="90"/>
    </row>
    <row r="351" spans="2:10" x14ac:dyDescent="0.25">
      <c r="B351" s="11" t="s">
        <v>8</v>
      </c>
      <c r="C351" s="102" t="s">
        <v>183</v>
      </c>
      <c r="D351" s="135">
        <f t="shared" ref="D351:J355" si="95">+D303+D278-D327</f>
        <v>147.6696431</v>
      </c>
      <c r="E351" s="135">
        <f t="shared" si="95"/>
        <v>133.285</v>
      </c>
      <c r="F351" s="135">
        <f t="shared" si="95"/>
        <v>154.72134049999997</v>
      </c>
      <c r="G351" s="135">
        <f t="shared" si="95"/>
        <v>174.77325880000001</v>
      </c>
      <c r="H351" s="135">
        <f t="shared" si="95"/>
        <v>171.53322079999995</v>
      </c>
      <c r="I351" s="135">
        <f t="shared" si="95"/>
        <v>187.5213846</v>
      </c>
      <c r="J351" s="135">
        <f t="shared" si="95"/>
        <v>179.17690240000002</v>
      </c>
    </row>
    <row r="352" spans="2:10" x14ac:dyDescent="0.25">
      <c r="B352" s="11" t="s">
        <v>10</v>
      </c>
      <c r="C352" s="102" t="s">
        <v>183</v>
      </c>
      <c r="D352" s="135">
        <f t="shared" si="95"/>
        <v>80.351798099999996</v>
      </c>
      <c r="E352" s="135">
        <f t="shared" si="95"/>
        <v>102.4040002</v>
      </c>
      <c r="F352" s="135">
        <f t="shared" si="95"/>
        <v>124.45265140000005</v>
      </c>
      <c r="G352" s="135">
        <f t="shared" si="95"/>
        <v>142.47413819999994</v>
      </c>
      <c r="H352" s="135">
        <f t="shared" si="95"/>
        <v>137.97648939999999</v>
      </c>
      <c r="I352" s="135">
        <f t="shared" si="95"/>
        <v>155.77833690000003</v>
      </c>
      <c r="J352" s="135">
        <f t="shared" si="95"/>
        <v>129.38682120000001</v>
      </c>
    </row>
    <row r="353" spans="2:10" x14ac:dyDescent="0.25">
      <c r="B353" s="11" t="s">
        <v>11</v>
      </c>
      <c r="C353" s="102" t="s">
        <v>183</v>
      </c>
      <c r="D353" s="135">
        <f t="shared" si="95"/>
        <v>121.8406019</v>
      </c>
      <c r="E353" s="135">
        <f t="shared" si="95"/>
        <v>120.64194530000002</v>
      </c>
      <c r="F353" s="135">
        <f t="shared" si="95"/>
        <v>135.19198779999999</v>
      </c>
      <c r="G353" s="135">
        <f t="shared" si="95"/>
        <v>138.46833570000001</v>
      </c>
      <c r="H353" s="135">
        <f t="shared" si="95"/>
        <v>139.6247731</v>
      </c>
      <c r="I353" s="135">
        <f t="shared" si="95"/>
        <v>149.0245649</v>
      </c>
      <c r="J353" s="135">
        <f t="shared" si="95"/>
        <v>133.90909360000001</v>
      </c>
    </row>
    <row r="354" spans="2:10" x14ac:dyDescent="0.25">
      <c r="B354" s="11" t="s">
        <v>12</v>
      </c>
      <c r="C354" s="102" t="s">
        <v>183</v>
      </c>
      <c r="D354" s="135">
        <f t="shared" si="95"/>
        <v>108.2569956</v>
      </c>
      <c r="E354" s="135">
        <f t="shared" si="95"/>
        <v>106.8893786</v>
      </c>
      <c r="F354" s="135">
        <f t="shared" si="95"/>
        <v>114.68630289999996</v>
      </c>
      <c r="G354" s="135">
        <f t="shared" si="95"/>
        <v>124.64062520000002</v>
      </c>
      <c r="H354" s="135">
        <f t="shared" si="95"/>
        <v>125.8626735</v>
      </c>
      <c r="I354" s="135">
        <f t="shared" si="95"/>
        <v>151.34196070000002</v>
      </c>
      <c r="J354" s="135">
        <f t="shared" si="95"/>
        <v>131.76943550000001</v>
      </c>
    </row>
    <row r="355" spans="2:10" x14ac:dyDescent="0.25">
      <c r="B355" s="11" t="s">
        <v>13</v>
      </c>
      <c r="C355" s="102" t="s">
        <v>183</v>
      </c>
      <c r="D355" s="135">
        <f t="shared" si="95"/>
        <v>32.287270899999996</v>
      </c>
      <c r="E355" s="135">
        <f t="shared" si="95"/>
        <v>62.034999999999997</v>
      </c>
      <c r="F355" s="135">
        <f t="shared" si="95"/>
        <v>83.482859899999994</v>
      </c>
      <c r="G355" s="135">
        <f t="shared" si="95"/>
        <v>87.020623600000008</v>
      </c>
      <c r="H355" s="135">
        <f t="shared" si="95"/>
        <v>88.549499999999995</v>
      </c>
      <c r="I355" s="135">
        <f t="shared" si="95"/>
        <v>110.37548770000001</v>
      </c>
      <c r="J355" s="135">
        <f t="shared" si="95"/>
        <v>92.972719699999999</v>
      </c>
    </row>
    <row r="356" spans="2:10" x14ac:dyDescent="0.25">
      <c r="B356" s="10" t="s">
        <v>14</v>
      </c>
      <c r="C356" s="102" t="s">
        <v>183</v>
      </c>
      <c r="D356" s="144">
        <f t="shared" ref="D356:I356" si="96">SUM(D351:D355)</f>
        <v>490.40630959999999</v>
      </c>
      <c r="E356" s="144">
        <f t="shared" si="96"/>
        <v>525.25532410000005</v>
      </c>
      <c r="F356" s="144">
        <f t="shared" si="96"/>
        <v>612.53514250000001</v>
      </c>
      <c r="G356" s="144">
        <f t="shared" si="96"/>
        <v>667.37698150000006</v>
      </c>
      <c r="H356" s="144">
        <f t="shared" si="96"/>
        <v>663.54665679999994</v>
      </c>
      <c r="I356" s="144">
        <f t="shared" si="96"/>
        <v>754.04173479999997</v>
      </c>
      <c r="J356" s="144">
        <f t="shared" ref="J356" si="97">SUM(J351:J355)</f>
        <v>667.21497239999997</v>
      </c>
    </row>
    <row r="357" spans="2:10" x14ac:dyDescent="0.25">
      <c r="B357" s="10" t="s">
        <v>15</v>
      </c>
      <c r="C357" s="102"/>
      <c r="D357" s="145"/>
      <c r="E357" s="145"/>
      <c r="F357" s="145"/>
      <c r="G357" s="145"/>
      <c r="H357" s="145"/>
      <c r="I357" s="145"/>
      <c r="J357" s="145"/>
    </row>
    <row r="358" spans="2:10" x14ac:dyDescent="0.25">
      <c r="B358" s="11" t="s">
        <v>16</v>
      </c>
      <c r="C358" s="102" t="s">
        <v>183</v>
      </c>
      <c r="D358" s="135">
        <f t="shared" ref="D358:J362" si="98">+D310+D285-D334</f>
        <v>139.01693440000003</v>
      </c>
      <c r="E358" s="135">
        <f t="shared" si="98"/>
        <v>166.173</v>
      </c>
      <c r="F358" s="135">
        <f t="shared" si="98"/>
        <v>189.53078930000001</v>
      </c>
      <c r="G358" s="135">
        <f t="shared" si="98"/>
        <v>244.76497950000001</v>
      </c>
      <c r="H358" s="135">
        <f t="shared" si="98"/>
        <v>197.75605999999999</v>
      </c>
      <c r="I358" s="135">
        <f t="shared" si="98"/>
        <v>194.31872530000001</v>
      </c>
      <c r="J358" s="135">
        <f t="shared" si="98"/>
        <v>137.44061869999996</v>
      </c>
    </row>
    <row r="359" spans="2:10" x14ac:dyDescent="0.25">
      <c r="B359" s="11" t="s">
        <v>17</v>
      </c>
      <c r="C359" s="102" t="s">
        <v>183</v>
      </c>
      <c r="D359" s="135">
        <f t="shared" si="98"/>
        <v>108.07204809999999</v>
      </c>
      <c r="E359" s="135">
        <f t="shared" si="98"/>
        <v>123.8067928</v>
      </c>
      <c r="F359" s="135">
        <f t="shared" si="98"/>
        <v>138.30643560000004</v>
      </c>
      <c r="G359" s="135">
        <f t="shared" si="98"/>
        <v>149.42340659999999</v>
      </c>
      <c r="H359" s="135">
        <f t="shared" si="98"/>
        <v>147.3249639</v>
      </c>
      <c r="I359" s="135">
        <f t="shared" si="98"/>
        <v>143.22732049999999</v>
      </c>
      <c r="J359" s="135">
        <f t="shared" si="98"/>
        <v>95.009200899999996</v>
      </c>
    </row>
    <row r="360" spans="2:10" x14ac:dyDescent="0.25">
      <c r="B360" s="11" t="s">
        <v>18</v>
      </c>
      <c r="C360" s="102" t="s">
        <v>183</v>
      </c>
      <c r="D360" s="135">
        <f t="shared" si="98"/>
        <v>106.03589509999999</v>
      </c>
      <c r="E360" s="135">
        <f t="shared" si="98"/>
        <v>119.20295109999999</v>
      </c>
      <c r="F360" s="135">
        <f t="shared" si="98"/>
        <v>121.575</v>
      </c>
      <c r="G360" s="135">
        <f t="shared" si="98"/>
        <v>143.35955340000004</v>
      </c>
      <c r="H360" s="135">
        <f t="shared" si="98"/>
        <v>142.4057396</v>
      </c>
      <c r="I360" s="135">
        <f t="shared" si="98"/>
        <v>127.82519789999998</v>
      </c>
      <c r="J360" s="135">
        <f t="shared" si="98"/>
        <v>86.513793399999983</v>
      </c>
    </row>
    <row r="361" spans="2:10" x14ac:dyDescent="0.25">
      <c r="B361" s="11" t="s">
        <v>19</v>
      </c>
      <c r="C361" s="102" t="s">
        <v>183</v>
      </c>
      <c r="D361" s="135">
        <f t="shared" si="98"/>
        <v>47.540767599999995</v>
      </c>
      <c r="E361" s="135">
        <f t="shared" si="98"/>
        <v>71.119572299999987</v>
      </c>
      <c r="F361" s="135">
        <f t="shared" si="98"/>
        <v>93.923000000000016</v>
      </c>
      <c r="G361" s="135">
        <f t="shared" si="98"/>
        <v>105.1821546</v>
      </c>
      <c r="H361" s="135">
        <f t="shared" si="98"/>
        <v>97.806433200000001</v>
      </c>
      <c r="I361" s="135">
        <f t="shared" si="98"/>
        <v>105.9465261</v>
      </c>
      <c r="J361" s="135">
        <f t="shared" si="98"/>
        <v>88.206508499999998</v>
      </c>
    </row>
    <row r="362" spans="2:10" x14ac:dyDescent="0.25">
      <c r="B362" s="11" t="s">
        <v>20</v>
      </c>
      <c r="C362" s="102" t="s">
        <v>183</v>
      </c>
      <c r="D362" s="135">
        <f t="shared" si="98"/>
        <v>42.237387699999999</v>
      </c>
      <c r="E362" s="135">
        <f t="shared" si="98"/>
        <v>68.261400499999993</v>
      </c>
      <c r="F362" s="135">
        <f t="shared" si="98"/>
        <v>82.736999999999995</v>
      </c>
      <c r="G362" s="135">
        <f t="shared" si="98"/>
        <v>112.11484109999996</v>
      </c>
      <c r="H362" s="135">
        <f t="shared" si="98"/>
        <v>88.407581800000003</v>
      </c>
      <c r="I362" s="135">
        <f t="shared" si="98"/>
        <v>73.126097700000003</v>
      </c>
      <c r="J362" s="135">
        <f t="shared" si="98"/>
        <v>58.258389600000001</v>
      </c>
    </row>
    <row r="363" spans="2:10" x14ac:dyDescent="0.25">
      <c r="B363" s="10" t="s">
        <v>21</v>
      </c>
      <c r="C363" s="102" t="s">
        <v>183</v>
      </c>
      <c r="D363" s="144">
        <f t="shared" ref="D363:I363" si="99">SUM(D358:D362)</f>
        <v>442.90303289999997</v>
      </c>
      <c r="E363" s="144">
        <f t="shared" si="99"/>
        <v>548.56371669999999</v>
      </c>
      <c r="F363" s="144">
        <f t="shared" si="99"/>
        <v>626.07222490000004</v>
      </c>
      <c r="G363" s="144">
        <f t="shared" si="99"/>
        <v>754.8449351999999</v>
      </c>
      <c r="H363" s="144">
        <f t="shared" si="99"/>
        <v>673.70077849999996</v>
      </c>
      <c r="I363" s="144">
        <f t="shared" si="99"/>
        <v>644.4438674999999</v>
      </c>
      <c r="J363" s="144">
        <f t="shared" ref="J363" si="100">SUM(J358:J362)</f>
        <v>465.42851109999992</v>
      </c>
    </row>
    <row r="364" spans="2:10" x14ac:dyDescent="0.25">
      <c r="B364" s="10" t="s">
        <v>22</v>
      </c>
      <c r="C364" s="102"/>
      <c r="D364" s="145"/>
      <c r="E364" s="145"/>
      <c r="F364" s="145"/>
      <c r="G364" s="145"/>
      <c r="H364" s="145"/>
      <c r="I364" s="145"/>
      <c r="J364" s="145"/>
    </row>
    <row r="365" spans="2:10" x14ac:dyDescent="0.25">
      <c r="B365" s="11" t="s">
        <v>23</v>
      </c>
      <c r="C365" s="102" t="s">
        <v>183</v>
      </c>
      <c r="D365" s="135">
        <f t="shared" ref="D365:J368" si="101">+D317+D292-D341</f>
        <v>13.199074799999998</v>
      </c>
      <c r="E365" s="135">
        <f t="shared" si="101"/>
        <v>10.903745000000001</v>
      </c>
      <c r="F365" s="135">
        <f t="shared" si="101"/>
        <v>18.451499800000001</v>
      </c>
      <c r="G365" s="135">
        <f t="shared" si="101"/>
        <v>24.568218300000002</v>
      </c>
      <c r="H365" s="135">
        <f t="shared" si="101"/>
        <v>25.837214200000002</v>
      </c>
      <c r="I365" s="135">
        <f t="shared" si="101"/>
        <v>14.743242200000001</v>
      </c>
      <c r="J365" s="135">
        <f t="shared" si="101"/>
        <v>11.3007527</v>
      </c>
    </row>
    <row r="366" spans="2:10" x14ac:dyDescent="0.25">
      <c r="B366" s="11" t="s">
        <v>24</v>
      </c>
      <c r="C366" s="102" t="s">
        <v>183</v>
      </c>
      <c r="D366" s="135">
        <f t="shared" si="101"/>
        <v>35.728744300000002</v>
      </c>
      <c r="E366" s="135">
        <f t="shared" si="101"/>
        <v>37.5843937</v>
      </c>
      <c r="F366" s="135">
        <f t="shared" si="101"/>
        <v>50.861587799999995</v>
      </c>
      <c r="G366" s="135">
        <f t="shared" si="101"/>
        <v>55.929999799999997</v>
      </c>
      <c r="H366" s="135">
        <f t="shared" si="101"/>
        <v>49.550107400000002</v>
      </c>
      <c r="I366" s="135">
        <f t="shared" si="101"/>
        <v>19.907723400000002</v>
      </c>
      <c r="J366" s="135">
        <f t="shared" si="101"/>
        <v>18.081154000000002</v>
      </c>
    </row>
    <row r="367" spans="2:10" x14ac:dyDescent="0.25">
      <c r="B367" s="11" t="s">
        <v>25</v>
      </c>
      <c r="C367" s="102" t="s">
        <v>183</v>
      </c>
      <c r="D367" s="135">
        <f t="shared" si="101"/>
        <v>45.490027800000036</v>
      </c>
      <c r="E367" s="135">
        <f t="shared" si="101"/>
        <v>55.55246630000002</v>
      </c>
      <c r="F367" s="135">
        <f t="shared" si="101"/>
        <v>65.412051200000008</v>
      </c>
      <c r="G367" s="135">
        <f t="shared" si="101"/>
        <v>67.803000000000011</v>
      </c>
      <c r="H367" s="135">
        <f t="shared" si="101"/>
        <v>66.354242600000006</v>
      </c>
      <c r="I367" s="135">
        <f t="shared" si="101"/>
        <v>44.0910273</v>
      </c>
      <c r="J367" s="135">
        <f t="shared" si="101"/>
        <v>31.969068099999998</v>
      </c>
    </row>
    <row r="368" spans="2:10" x14ac:dyDescent="0.25">
      <c r="B368" s="11" t="s">
        <v>26</v>
      </c>
      <c r="C368" s="102" t="s">
        <v>183</v>
      </c>
      <c r="D368" s="135">
        <f t="shared" si="101"/>
        <v>64.543245800000008</v>
      </c>
      <c r="E368" s="135">
        <f t="shared" si="101"/>
        <v>73.020268000000002</v>
      </c>
      <c r="F368" s="135">
        <f t="shared" si="101"/>
        <v>103.086</v>
      </c>
      <c r="G368" s="135">
        <f t="shared" si="101"/>
        <v>105.63598250000001</v>
      </c>
      <c r="H368" s="135">
        <f t="shared" si="101"/>
        <v>105.6096728</v>
      </c>
      <c r="I368" s="135">
        <f t="shared" si="101"/>
        <v>83.111793700000007</v>
      </c>
      <c r="J368" s="135">
        <f t="shared" si="101"/>
        <v>64.950354800000014</v>
      </c>
    </row>
    <row r="369" spans="2:10" x14ac:dyDescent="0.25">
      <c r="B369" s="10" t="s">
        <v>27</v>
      </c>
      <c r="C369" s="102" t="s">
        <v>183</v>
      </c>
      <c r="D369" s="145">
        <f t="shared" ref="D369:I369" si="102">SUM(D365:D368)</f>
        <v>158.96109270000005</v>
      </c>
      <c r="E369" s="145">
        <f t="shared" si="102"/>
        <v>177.06087300000002</v>
      </c>
      <c r="F369" s="145">
        <f t="shared" si="102"/>
        <v>237.81113879999998</v>
      </c>
      <c r="G369" s="145">
        <f t="shared" si="102"/>
        <v>253.93720060000004</v>
      </c>
      <c r="H369" s="145">
        <f t="shared" si="102"/>
        <v>247.35123700000003</v>
      </c>
      <c r="I369" s="145">
        <f t="shared" si="102"/>
        <v>161.85378660000003</v>
      </c>
      <c r="J369" s="145">
        <f t="shared" ref="J369" si="103">SUM(J365:J368)</f>
        <v>126.30132960000002</v>
      </c>
    </row>
    <row r="370" spans="2:10" x14ac:dyDescent="0.25">
      <c r="B370" s="36" t="s">
        <v>210</v>
      </c>
      <c r="C370" s="125" t="s">
        <v>183</v>
      </c>
      <c r="D370" s="79">
        <f t="shared" ref="D370:J370" si="104">D369+D363+D356</f>
        <v>1092.2704352000001</v>
      </c>
      <c r="E370" s="79">
        <f t="shared" si="104"/>
        <v>1250.8799137999999</v>
      </c>
      <c r="F370" s="79">
        <f t="shared" si="104"/>
        <v>1476.4185062000001</v>
      </c>
      <c r="G370" s="79">
        <f t="shared" si="104"/>
        <v>1676.1591172999999</v>
      </c>
      <c r="H370" s="79">
        <f t="shared" si="104"/>
        <v>1584.5986722999999</v>
      </c>
      <c r="I370" s="79">
        <f t="shared" si="104"/>
        <v>1560.3393888999999</v>
      </c>
      <c r="J370" s="79">
        <f t="shared" si="104"/>
        <v>1258.9448130999999</v>
      </c>
    </row>
    <row r="371" spans="2:10" x14ac:dyDescent="0.25">
      <c r="C371" s="146"/>
      <c r="D371" s="146"/>
      <c r="E371" s="146"/>
      <c r="F371" s="146"/>
      <c r="G371" s="146"/>
      <c r="H371" s="146"/>
    </row>
    <row r="372" spans="2:10" x14ac:dyDescent="0.25">
      <c r="C372" s="146"/>
      <c r="D372" s="146"/>
      <c r="E372" s="146"/>
      <c r="F372" s="146"/>
      <c r="G372" s="146"/>
      <c r="H372" s="146"/>
    </row>
    <row r="373" spans="2:10" x14ac:dyDescent="0.25">
      <c r="C373" s="146"/>
      <c r="D373" s="146"/>
      <c r="E373" s="146"/>
      <c r="F373" s="146"/>
      <c r="G373" s="146"/>
      <c r="H373" s="146"/>
    </row>
    <row r="374" spans="2:10" x14ac:dyDescent="0.25">
      <c r="C374" s="146"/>
      <c r="D374" s="146"/>
      <c r="E374" s="146"/>
      <c r="F374" s="146"/>
      <c r="G374" s="146"/>
      <c r="H374" s="146"/>
    </row>
    <row r="375" spans="2:10" x14ac:dyDescent="0.25">
      <c r="C375" s="146"/>
      <c r="D375" s="146"/>
      <c r="E375" s="146"/>
      <c r="F375" s="146"/>
      <c r="G375" s="146"/>
      <c r="H375" s="146"/>
    </row>
    <row r="376" spans="2:10" x14ac:dyDescent="0.25">
      <c r="C376" s="146"/>
      <c r="D376" s="146"/>
      <c r="E376" s="146"/>
      <c r="F376" s="146"/>
      <c r="G376" s="146"/>
      <c r="H376" s="146"/>
    </row>
    <row r="377" spans="2:10" x14ac:dyDescent="0.25">
      <c r="C377" s="146"/>
      <c r="D377" s="146"/>
      <c r="E377" s="146"/>
      <c r="F377" s="146"/>
      <c r="G377" s="146"/>
      <c r="H377" s="14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Plant-wise details</vt:lpstr>
      <vt:lpstr>Plant wise cane details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N.K. Soni</dc:creator>
  <cp:lastModifiedBy>N.K. Soni</cp:lastModifiedBy>
  <dcterms:created xsi:type="dcterms:W3CDTF">2022-07-15T09:18:39Z</dcterms:created>
  <dcterms:modified xsi:type="dcterms:W3CDTF">2022-07-15T09:20:17Z</dcterms:modified>
</cp:coreProperties>
</file>