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970" windowHeight="7200" tabRatio="697"/>
  </bookViews>
  <sheets>
    <sheet name="Plant Details" sheetId="1" r:id="rId1"/>
    <sheet name="Plant Capacity Utilization" sheetId="4" r:id="rId2"/>
    <sheet name="Plant Capital Expenditure" sheetId="2" r:id="rId3"/>
    <sheet name="Insurance Details" sheetId="3" r:id="rId4"/>
    <sheet name="Statutory Approval " sheetId="6" state="hidden" r:id="rId5"/>
    <sheet name="Cane Supplier" sheetId="7" r:id="rId6"/>
  </sheets>
  <definedNames>
    <definedName name="_xlnm.Print_Area" localSheetId="3">'Insurance Details'!$C$2:$G$3</definedName>
    <definedName name="_xlnm.Print_Area" localSheetId="1">'Plant Capacity Utilization'!$C$3:$E$4</definedName>
    <definedName name="_xlnm.Print_Area" localSheetId="2">'Plant Capital Expenditure'!$C$3:$H$3</definedName>
    <definedName name="_xlnm.Print_Area" localSheetId="0">'Plant Details'!$A$2:$R$2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3" l="1"/>
  <c r="E32" i="3"/>
  <c r="E31" i="3"/>
  <c r="E30" i="3"/>
  <c r="E29" i="3"/>
  <c r="E28" i="3"/>
  <c r="E27" i="3"/>
  <c r="E26" i="3"/>
  <c r="F11" i="2"/>
  <c r="N13" i="1"/>
  <c r="M13" i="1"/>
  <c r="K13" i="1"/>
  <c r="F16" i="2" l="1"/>
  <c r="F15" i="2"/>
  <c r="D15" i="4"/>
  <c r="N22" i="1"/>
  <c r="N21" i="1"/>
  <c r="N20" i="1"/>
  <c r="M22" i="1"/>
  <c r="M21" i="1"/>
  <c r="M20" i="1"/>
  <c r="K22" i="1"/>
  <c r="K21" i="1"/>
  <c r="K20" i="1"/>
  <c r="J21" i="1"/>
  <c r="F13" i="2" l="1"/>
  <c r="N17" i="1" l="1"/>
  <c r="M17" i="1"/>
  <c r="K17" i="1"/>
  <c r="F9" i="2" l="1"/>
  <c r="N9" i="1"/>
  <c r="M9" i="1"/>
  <c r="K9" i="1"/>
  <c r="F6" i="2" l="1"/>
  <c r="F5" i="2"/>
  <c r="F7" i="2" l="1"/>
  <c r="N7" i="1"/>
  <c r="K7" i="1"/>
  <c r="M7" i="1" l="1"/>
</calcChain>
</file>

<file path=xl/sharedStrings.xml><?xml version="1.0" encoding="utf-8"?>
<sst xmlns="http://schemas.openxmlformats.org/spreadsheetml/2006/main" count="339" uniqueCount="216">
  <si>
    <t>Unit Name</t>
  </si>
  <si>
    <t>Address</t>
  </si>
  <si>
    <t>Google Coordinates</t>
  </si>
  <si>
    <t>Type of Unit
(Sugar, Sugar with ethanol, Sugar Ethanol and Coogeneration)</t>
  </si>
  <si>
    <t>Total Building Covered Area</t>
  </si>
  <si>
    <t>Fixed Asset Net Block</t>
  </si>
  <si>
    <t>Plant Incepted date</t>
  </si>
  <si>
    <t>Plant &amp; Machinery Net Block</t>
  </si>
  <si>
    <t>S.No.</t>
  </si>
  <si>
    <t>Any major fault in the Plant in last 1 year</t>
  </si>
  <si>
    <t>If yes, expenses incurred in the same</t>
  </si>
  <si>
    <t>Any major refurbishment or maintenance carried out in Plant in last 1 year? If yes then mention details.</t>
  </si>
  <si>
    <t>Total Plant Capacity</t>
  </si>
  <si>
    <t>Total Workforce in the Plant (Managers &amp; excution)</t>
  </si>
  <si>
    <t>Total Capital Expenditure in last 5 years</t>
  </si>
  <si>
    <t>For Capcity enhancement</t>
  </si>
  <si>
    <t>For regular business operations/ maintenance</t>
  </si>
  <si>
    <t>Expected Future Capital Expenditure</t>
  </si>
  <si>
    <t>If yes then state Reason</t>
  </si>
  <si>
    <t>Name of Policy</t>
  </si>
  <si>
    <t>Insured Amount</t>
  </si>
  <si>
    <t>Start Date</t>
  </si>
  <si>
    <t>Expiry Date</t>
  </si>
  <si>
    <t>Last 6 months average capacity utilization</t>
  </si>
  <si>
    <t>Last month capacity utilization</t>
  </si>
  <si>
    <t>Total converted area into non agriculture</t>
  </si>
  <si>
    <t>Bajaj Hindusthan Sugar Limited</t>
  </si>
  <si>
    <t>Unit - Kinauni</t>
  </si>
  <si>
    <t xml:space="preserve">Kathwari Link road </t>
  </si>
  <si>
    <t>Village kinauni</t>
  </si>
  <si>
    <t>Meerut</t>
  </si>
  <si>
    <t>Pin 250502</t>
  </si>
  <si>
    <t>Sugar</t>
  </si>
  <si>
    <t>12000 TCD</t>
  </si>
  <si>
    <t>160 KL</t>
  </si>
  <si>
    <t>Alcohol / Ethanol</t>
  </si>
  <si>
    <t>Fixed Asset Gross Block 31/03/22</t>
  </si>
  <si>
    <t>Dist</t>
  </si>
  <si>
    <t>Cogen</t>
  </si>
  <si>
    <t>Eco tech</t>
  </si>
  <si>
    <t>Distillery</t>
  </si>
  <si>
    <t>10 MW</t>
  </si>
  <si>
    <t>2021-22</t>
  </si>
  <si>
    <t>2020-21</t>
  </si>
  <si>
    <t>Industrial All risk Policy</t>
  </si>
  <si>
    <t>Stock  Fire (Declaration) Policy</t>
  </si>
  <si>
    <t>Marine  Policy (Group as a whole )( Sales turnover)</t>
  </si>
  <si>
    <t>Bharat Grih raksha Policy</t>
  </si>
  <si>
    <t>Burgalry Policy (Out Center  weigh bridges)</t>
  </si>
  <si>
    <t>Cash in Safe &amp; Transit Policy</t>
  </si>
  <si>
    <t>Standered Fire Policy ( eco Tech)</t>
  </si>
  <si>
    <t>Stock  Fire &amp; Burglary  Policy (Sugar stock at Eco Tech)</t>
  </si>
  <si>
    <t>Sugar &amp; Cogen</t>
  </si>
  <si>
    <t>NAME OF LICENSE/ REGISTRATION</t>
  </si>
  <si>
    <t>PURPOSE</t>
  </si>
  <si>
    <t>LICENCE NO. WITH DATE</t>
  </si>
  <si>
    <t>Current Status</t>
  </si>
  <si>
    <t>ISSUING AUTHORITY</t>
  </si>
  <si>
    <t>Land Conversion</t>
  </si>
  <si>
    <t>RoC registration</t>
  </si>
  <si>
    <t>District Administration</t>
  </si>
  <si>
    <t>Approval of Building/ site Plans</t>
  </si>
  <si>
    <t>Grant of approval on building plans</t>
  </si>
  <si>
    <t>UPSIDA/ Factories Deptt.</t>
  </si>
  <si>
    <t>NOC for fire fighting</t>
  </si>
  <si>
    <t>NOC under firefighting scheme</t>
  </si>
  <si>
    <t>Chief Fire fighting Officer, Meerut</t>
  </si>
  <si>
    <t>Approval for Ground Water Extraction</t>
  </si>
  <si>
    <t>NOC for Water &amp; Environment</t>
  </si>
  <si>
    <t>Power load sanction/ Electric connection</t>
  </si>
  <si>
    <t>For Power load sanction</t>
  </si>
  <si>
    <t>Power Purchase Agreement dated 14/06/2006</t>
  </si>
  <si>
    <t>Factory Registration</t>
  </si>
  <si>
    <t>For Import-Export License</t>
  </si>
  <si>
    <t>UPFA7000038</t>
  </si>
  <si>
    <t>Registration and grant of license under The Factories Act 1948</t>
  </si>
  <si>
    <t>Boiler License</t>
  </si>
  <si>
    <t>For establishing and operating Boilers</t>
  </si>
  <si>
    <t xml:space="preserve">UP/6016 </t>
  </si>
  <si>
    <t>Registration of Boilers under Indian Boilers Act 1923</t>
  </si>
  <si>
    <t xml:space="preserve">Environmental and Pollution control </t>
  </si>
  <si>
    <t>Environmental clearance</t>
  </si>
  <si>
    <t>Consent to Establish &amp; Operate Under Air and Water Act (NOC)</t>
  </si>
  <si>
    <t>Observations &amp; Comments:</t>
  </si>
  <si>
    <t xml:space="preserve">Kindly fill up the above table details about the statutory approvals&amp; NOC’s required for the new proposed project. </t>
  </si>
  <si>
    <t>UPFS/2020/18083/MRT/MEERUT/192/JD dt 13/03/2020</t>
  </si>
  <si>
    <t>UPFS/2021/27487/MRT/MEERUT/299/CFO dt 09/02/2021</t>
  </si>
  <si>
    <t>202112000318 dt 20.03.2022</t>
  </si>
  <si>
    <t>202112000323 d 20.03.2022</t>
  </si>
  <si>
    <t>202112000332 dt 20.03.2022</t>
  </si>
  <si>
    <t>202202000342 dt 20.03.2022</t>
  </si>
  <si>
    <t>CGWA, Meerut</t>
  </si>
  <si>
    <t>139044/UPPCB/Meerut(UPPCBRO)/CTO/water/Meerut/2021</t>
  </si>
  <si>
    <t>140790/UPPCB/Meerut(UPPCBRO)/CTO/water/Meerut/2021</t>
  </si>
  <si>
    <t>139053/UPPCB/Meerut(UPPCBRO)/CTO/air/MEERUT/2021</t>
  </si>
  <si>
    <t xml:space="preserve">140073/UPPCB/Meerut(UPPCBRO)/CTO/air/MEERUT/2021 </t>
  </si>
  <si>
    <t>UP/6007</t>
  </si>
  <si>
    <t>UP/6198</t>
  </si>
  <si>
    <t>UP/3315</t>
  </si>
  <si>
    <t>SPR 00060015 dt 30/01/2019</t>
  </si>
  <si>
    <t>3006 dt 22.11.2010</t>
  </si>
  <si>
    <t>UPFA7000039</t>
  </si>
  <si>
    <t>UP POWER Corporation Ltd</t>
  </si>
  <si>
    <t>1.        </t>
  </si>
  <si>
    <t>2.        </t>
  </si>
  <si>
    <t>3.        </t>
  </si>
  <si>
    <t>4.        </t>
  </si>
  <si>
    <t>5.        </t>
  </si>
  <si>
    <t>6.        </t>
  </si>
  <si>
    <t>7.        </t>
  </si>
  <si>
    <t>8.        </t>
  </si>
  <si>
    <r>
      <t xml:space="preserve">·         </t>
    </r>
    <r>
      <rPr>
        <i/>
        <sz val="11"/>
        <color theme="1"/>
        <rFont val="Calibri"/>
        <family val="2"/>
      </rPr>
      <t>Company has obtained preliminary statutory clearances and approvals except those which are mentioned as in Process or Pending above.</t>
    </r>
  </si>
  <si>
    <t xml:space="preserve"> 09-02-2024</t>
  </si>
  <si>
    <t>BHSL- Kinauni</t>
  </si>
  <si>
    <t>UP/8297</t>
  </si>
  <si>
    <t>Sahayak Chakbandi Adhikari Meerut 2nd order dt 12.11.2008</t>
  </si>
  <si>
    <t>Total Land Area  (Acres)</t>
  </si>
  <si>
    <t>Thanabhawan</t>
  </si>
  <si>
    <t>Shamli-Saharanpur Road, Thanabhawan Disst. Shamli</t>
  </si>
  <si>
    <t>Latitude-29.477213</t>
  </si>
  <si>
    <t>Sugar &amp; Co-Generation</t>
  </si>
  <si>
    <t>9000 TCD &amp; 33 MW</t>
  </si>
  <si>
    <t>No</t>
  </si>
  <si>
    <t>Season - 478 &amp; Off Season - 290</t>
  </si>
  <si>
    <t>Longitude-77.338713</t>
  </si>
  <si>
    <t>Latitude 29.048174</t>
  </si>
  <si>
    <t>Longitude 77.471296</t>
  </si>
  <si>
    <t>NIL</t>
  </si>
  <si>
    <t>01.10.2021</t>
  </si>
  <si>
    <t>30.09.2022</t>
  </si>
  <si>
    <t>Vehicle Policy UP-12-M-08298</t>
  </si>
  <si>
    <t>01.11.2021</t>
  </si>
  <si>
    <t>31.10.2022</t>
  </si>
  <si>
    <t>Money In Transit &amp; Safe</t>
  </si>
  <si>
    <t>10.12.2021</t>
  </si>
  <si>
    <t>09.12.2022</t>
  </si>
  <si>
    <t>Stock Policy</t>
  </si>
  <si>
    <t>17.12.2021</t>
  </si>
  <si>
    <t>16.12.2022</t>
  </si>
  <si>
    <t>Weigh Bridge Policy</t>
  </si>
  <si>
    <t>IAR Policy</t>
  </si>
  <si>
    <t>IAR Policy E-01</t>
  </si>
  <si>
    <t>Stock Policy E-01</t>
  </si>
  <si>
    <t>IAR Policy E-02</t>
  </si>
  <si>
    <t>01.04.2022</t>
  </si>
  <si>
    <t>31.03.2023</t>
  </si>
  <si>
    <t>Marine Transit Policy</t>
  </si>
  <si>
    <t>Stock Policy E-02</t>
  </si>
  <si>
    <t>Bilai</t>
  </si>
  <si>
    <t>Bajaj Hindusthan Sugar Limited, PO Bilai Bijnor (UP)</t>
  </si>
  <si>
    <t>Sugar &amp; Cogeneration</t>
  </si>
  <si>
    <t>9000  TCD</t>
  </si>
  <si>
    <t>30.10.2005</t>
  </si>
  <si>
    <t xml:space="preserve"> 11.85 Acre</t>
  </si>
  <si>
    <t>NO</t>
  </si>
  <si>
    <t>Latitude-29.327697 Lingitude 27.291208</t>
  </si>
  <si>
    <t>18.10.2005</t>
  </si>
  <si>
    <t>31.01.2006</t>
  </si>
  <si>
    <t>30.09.2007</t>
  </si>
  <si>
    <t>SEASON</t>
  </si>
  <si>
    <t>No. of Growers</t>
  </si>
  <si>
    <t>KINAUNI</t>
  </si>
  <si>
    <t>BILAI</t>
  </si>
  <si>
    <t>MARUTI OMNI AMBULANCE</t>
  </si>
  <si>
    <t>Industrial All Risk Policy</t>
  </si>
  <si>
    <t>SFSP Policy - Stock</t>
  </si>
  <si>
    <t>Weigh Bridge</t>
  </si>
  <si>
    <t>FG Bharat Griha Raksha</t>
  </si>
  <si>
    <t>Money in Transit</t>
  </si>
  <si>
    <t>Money in Safe</t>
  </si>
  <si>
    <t>Bajaj Hindisthan Sugar Limited -Gangnauli</t>
  </si>
  <si>
    <t xml:space="preserve">Village - Gangnauli, Post-Tanshipur, Tehsil Deoband, District - Saharanpur (UP) 247551 </t>
  </si>
  <si>
    <t>Bajaj Hindusthan Sugar Limited Bilai</t>
  </si>
  <si>
    <t>Bajaj Hindusthan Sugar Limited Thanabhawan</t>
  </si>
  <si>
    <t>Latitute 2948.4402 &amp; Longitude 7735.4580</t>
  </si>
  <si>
    <t xml:space="preserve">Sugar </t>
  </si>
  <si>
    <t>Cogeneration</t>
  </si>
  <si>
    <t>9000 TCD</t>
  </si>
  <si>
    <t>160 KLPD</t>
  </si>
  <si>
    <t>6 -10 MW</t>
  </si>
  <si>
    <t>Gagnauli</t>
  </si>
  <si>
    <t xml:space="preserve"> Gangnauli -Sugar </t>
  </si>
  <si>
    <t xml:space="preserve"> Gangnauli -Distillery</t>
  </si>
  <si>
    <t xml:space="preserve"> Gangnauli -Sugar  &amp; Co-gen.</t>
  </si>
  <si>
    <t>Marine cargo sales turnover policy</t>
  </si>
  <si>
    <t xml:space="preserve">Industrial All Risks Insurance Policy </t>
  </si>
  <si>
    <t>Burglary (housebreaking) Insurance  Weigh Bridges machine</t>
  </si>
  <si>
    <t>FG Bharat Griha Raksha Policy (BGR)</t>
  </si>
  <si>
    <t>Standard Fire &amp; Special Perils Policy Stock policy (Declaration basis)</t>
  </si>
  <si>
    <t>Money Insurance Policy</t>
  </si>
  <si>
    <t>Two Wheeler Insurance Policy</t>
  </si>
  <si>
    <t>Commercial Vehicle Insurance Policy</t>
  </si>
  <si>
    <t xml:space="preserve"> Gangnauli -Coogeneration</t>
  </si>
  <si>
    <t>Abandon</t>
  </si>
  <si>
    <t>Budhana</t>
  </si>
  <si>
    <t>Vill -Bhaisana, Khatuali Road,  Budhana , Muzarffnagar</t>
  </si>
  <si>
    <t>Sugar And Co-generation</t>
  </si>
  <si>
    <t>9000 TCD &amp; 27 MW</t>
  </si>
  <si>
    <t>28.10.2005</t>
  </si>
  <si>
    <t xml:space="preserve">Season-497                    Off Season-261               </t>
  </si>
  <si>
    <t>Bajaj Hindusthan Sugar Limited , Budhana</t>
  </si>
  <si>
    <t>Latitude-29.164800 Lingitude 77.281200</t>
  </si>
  <si>
    <t xml:space="preserve"> Vehicle( Ambulance)</t>
  </si>
  <si>
    <t xml:space="preserve"> Vehicle (Hydra)</t>
  </si>
  <si>
    <t>Industrial All  Risk</t>
  </si>
  <si>
    <t xml:space="preserve">FG Bharat Griha Raksha </t>
  </si>
  <si>
    <t xml:space="preserve"> Fire &amp; Spl.Perils</t>
  </si>
  <si>
    <t>Burglary ( House Breaking0</t>
  </si>
  <si>
    <t>Group Marine Insurance</t>
  </si>
  <si>
    <t xml:space="preserve">No.  of Cane Growers </t>
  </si>
  <si>
    <t>BUDHANA</t>
  </si>
  <si>
    <t>Sugar Season 684 ,Off season 297. Distillery - 78 , Cogen- season - 119 , Off season 112</t>
  </si>
  <si>
    <t>Season 419 , Off Season 222</t>
  </si>
  <si>
    <t>Season 61 Off season 48</t>
  </si>
  <si>
    <t>Season 514   Off Season 259</t>
  </si>
  <si>
    <t>GAGNAULI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</si>
</sst>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(* #,##0.00_);_(* \(#,##0.00\);_(* &quot;-&quot;??_);_(@_)"/>
    <numFmt numFmtId="165" formatCode="0.000"/>
    <numFmt numFmtId="166" formatCode="dd\-mm\-yyyy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</font>
    <font>
      <sz val="11"/>
      <color rgb="FF333333"/>
      <name val="Calibri"/>
      <family val="2"/>
    </font>
    <font>
      <sz val="11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thick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/>
      <right style="medium">
        <color rgb="FF4472C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/>
      <right style="medium">
        <color indexed="64"/>
      </right>
      <top style="medium">
        <color rgb="FF4472C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</cellStyleXfs>
  <cellXfs count="14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Font="1" applyBorder="1"/>
    <xf numFmtId="0" fontId="4" fillId="0" borderId="1" xfId="0" applyFont="1" applyBorder="1"/>
    <xf numFmtId="164" fontId="4" fillId="0" borderId="1" xfId="1" applyFont="1" applyBorder="1"/>
    <xf numFmtId="0" fontId="0" fillId="0" borderId="1" xfId="0" applyFill="1" applyBorder="1"/>
    <xf numFmtId="0" fontId="0" fillId="0" borderId="2" xfId="0" applyBorder="1"/>
    <xf numFmtId="0" fontId="0" fillId="0" borderId="2" xfId="0" applyFill="1" applyBorder="1"/>
    <xf numFmtId="15" fontId="0" fillId="0" borderId="1" xfId="0" applyNumberFormat="1" applyBorder="1"/>
    <xf numFmtId="9" fontId="0" fillId="0" borderId="1" xfId="0" applyNumberFormat="1" applyBorder="1"/>
    <xf numFmtId="9" fontId="0" fillId="0" borderId="1" xfId="2" applyFont="1" applyBorder="1"/>
    <xf numFmtId="0" fontId="6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5" fontId="7" fillId="0" borderId="5" xfId="0" applyNumberFormat="1" applyFont="1" applyFill="1" applyBorder="1" applyAlignment="1">
      <alignment vertical="center" wrapText="1"/>
    </xf>
    <xf numFmtId="15" fontId="7" fillId="0" borderId="9" xfId="0" applyNumberFormat="1" applyFont="1" applyFill="1" applyBorder="1" applyAlignment="1">
      <alignment vertical="center" wrapText="1"/>
    </xf>
    <xf numFmtId="15" fontId="7" fillId="0" borderId="6" xfId="0" applyNumberFormat="1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15" fontId="7" fillId="0" borderId="10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6" fillId="0" borderId="8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0" xfId="0" applyFont="1"/>
    <xf numFmtId="14" fontId="6" fillId="0" borderId="10" xfId="0" applyNumberFormat="1" applyFont="1" applyFill="1" applyBorder="1" applyAlignment="1">
      <alignment vertical="center" wrapText="1"/>
    </xf>
    <xf numFmtId="0" fontId="6" fillId="0" borderId="10" xfId="0" quotePrefix="1" applyFont="1" applyFill="1" applyBorder="1" applyAlignment="1">
      <alignment vertical="center" wrapText="1"/>
    </xf>
    <xf numFmtId="0" fontId="6" fillId="0" borderId="8" xfId="0" quotePrefix="1" applyFont="1" applyFill="1" applyBorder="1" applyAlignment="1">
      <alignment vertical="center" wrapText="1"/>
    </xf>
    <xf numFmtId="14" fontId="9" fillId="0" borderId="8" xfId="0" applyNumberFormat="1" applyFont="1" applyFill="1" applyBorder="1" applyAlignment="1">
      <alignment vertical="center" wrapText="1"/>
    </xf>
    <xf numFmtId="14" fontId="9" fillId="0" borderId="1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15" fontId="6" fillId="0" borderId="1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top" wrapText="1"/>
    </xf>
    <xf numFmtId="14" fontId="6" fillId="0" borderId="8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7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15" fontId="6" fillId="0" borderId="8" xfId="0" applyNumberFormat="1" applyFont="1" applyFill="1" applyBorder="1" applyAlignment="1">
      <alignment vertical="top" wrapText="1"/>
    </xf>
    <xf numFmtId="4" fontId="0" fillId="0" borderId="0" xfId="0" applyNumberFormat="1"/>
    <xf numFmtId="4" fontId="4" fillId="0" borderId="0" xfId="0" applyNumberFormat="1" applyFont="1"/>
    <xf numFmtId="164" fontId="1" fillId="2" borderId="0" xfId="1" applyFont="1" applyFill="1" applyAlignment="1">
      <alignment horizontal="center" vertical="center" wrapText="1"/>
    </xf>
    <xf numFmtId="164" fontId="0" fillId="0" borderId="2" xfId="1" applyFont="1" applyBorder="1"/>
    <xf numFmtId="164" fontId="0" fillId="0" borderId="0" xfId="1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164" fontId="0" fillId="0" borderId="1" xfId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2" fontId="0" fillId="0" borderId="1" xfId="1" applyNumberFormat="1" applyFont="1" applyBorder="1" applyAlignment="1">
      <alignment horizontal="center"/>
    </xf>
    <xf numFmtId="2" fontId="4" fillId="0" borderId="1" xfId="0" applyNumberFormat="1" applyFont="1" applyBorder="1"/>
    <xf numFmtId="0" fontId="0" fillId="0" borderId="1" xfId="0" applyBorder="1" applyAlignment="1">
      <alignment vertical="top" wrapText="1"/>
    </xf>
    <xf numFmtId="165" fontId="10" fillId="0" borderId="1" xfId="1" applyNumberFormat="1" applyFont="1" applyFill="1" applyBorder="1" applyAlignment="1" applyProtection="1">
      <alignment horizontal="right" vertical="top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Fill="1" applyBorder="1" applyAlignment="1">
      <alignment vertical="top" wrapText="1"/>
    </xf>
    <xf numFmtId="0" fontId="4" fillId="0" borderId="0" xfId="0" applyFont="1"/>
    <xf numFmtId="164" fontId="11" fillId="0" borderId="1" xfId="1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14" fontId="0" fillId="0" borderId="1" xfId="0" applyNumberFormat="1" applyFont="1" applyBorder="1"/>
    <xf numFmtId="166" fontId="11" fillId="0" borderId="1" xfId="0" applyNumberFormat="1" applyFont="1" applyFill="1" applyBorder="1" applyAlignment="1">
      <alignment horizontal="right"/>
    </xf>
    <xf numFmtId="164" fontId="0" fillId="0" borderId="1" xfId="1" applyFont="1" applyFill="1" applyBorder="1"/>
    <xf numFmtId="0" fontId="12" fillId="0" borderId="1" xfId="0" applyFont="1" applyFill="1" applyBorder="1" applyAlignment="1"/>
    <xf numFmtId="0" fontId="12" fillId="0" borderId="1" xfId="0" applyNumberFormat="1" applyFont="1" applyFill="1" applyBorder="1" applyAlignment="1">
      <alignment horizontal="left"/>
    </xf>
    <xf numFmtId="0" fontId="0" fillId="0" borderId="1" xfId="0" applyFill="1" applyBorder="1" applyAlignment="1">
      <alignment wrapText="1"/>
    </xf>
    <xf numFmtId="10" fontId="0" fillId="0" borderId="0" xfId="1" applyNumberFormat="1" applyFont="1"/>
    <xf numFmtId="0" fontId="13" fillId="0" borderId="2" xfId="0" applyFont="1" applyFill="1" applyBorder="1" applyAlignment="1"/>
    <xf numFmtId="14" fontId="12" fillId="0" borderId="2" xfId="0" applyNumberFormat="1" applyFont="1" applyFill="1" applyBorder="1" applyAlignment="1">
      <alignment horizontal="center"/>
    </xf>
    <xf numFmtId="0" fontId="0" fillId="0" borderId="3" xfId="0" applyFill="1" applyBorder="1"/>
    <xf numFmtId="0" fontId="12" fillId="0" borderId="3" xfId="0" applyFont="1" applyFill="1" applyBorder="1" applyAlignment="1"/>
    <xf numFmtId="14" fontId="12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/>
    <xf numFmtId="0" fontId="0" fillId="0" borderId="4" xfId="0" applyFill="1" applyBorder="1"/>
    <xf numFmtId="0" fontId="12" fillId="0" borderId="4" xfId="0" applyFont="1" applyFill="1" applyBorder="1" applyAlignment="1"/>
    <xf numFmtId="14" fontId="12" fillId="0" borderId="4" xfId="0" applyNumberFormat="1" applyFont="1" applyFill="1" applyBorder="1" applyAlignment="1">
      <alignment horizontal="center"/>
    </xf>
    <xf numFmtId="14" fontId="12" fillId="0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43" fontId="0" fillId="0" borderId="1" xfId="1" applyNumberFormat="1" applyFont="1" applyBorder="1"/>
    <xf numFmtId="4" fontId="0" fillId="0" borderId="1" xfId="0" applyNumberFormat="1" applyBorder="1"/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2" fontId="0" fillId="0" borderId="1" xfId="0" applyNumberFormat="1" applyFill="1" applyBorder="1" applyAlignment="1">
      <alignment horizontal="center" vertical="top"/>
    </xf>
    <xf numFmtId="2" fontId="12" fillId="0" borderId="1" xfId="3" applyNumberFormat="1" applyFont="1" applyFill="1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10" fontId="0" fillId="0" borderId="1" xfId="1" applyNumberFormat="1" applyFont="1" applyBorder="1"/>
    <xf numFmtId="0" fontId="14" fillId="0" borderId="1" xfId="0" applyFont="1" applyBorder="1"/>
    <xf numFmtId="0" fontId="4" fillId="0" borderId="2" xfId="0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0" fontId="4" fillId="0" borderId="1" xfId="0" applyFont="1" applyFill="1" applyBorder="1"/>
    <xf numFmtId="10" fontId="0" fillId="0" borderId="1" xfId="0" applyNumberFormat="1" applyBorder="1"/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right" vertical="center" wrapText="1" indent="5"/>
    </xf>
    <xf numFmtId="0" fontId="7" fillId="0" borderId="6" xfId="0" applyFont="1" applyFill="1" applyBorder="1" applyAlignment="1">
      <alignment horizontal="right" vertical="center" wrapText="1" indent="5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right" vertical="center" wrapText="1" indent="5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justify"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6" fillId="0" borderId="13" xfId="0" applyFont="1" applyFill="1" applyBorder="1" applyAlignment="1">
      <alignment horizontal="justify" vertical="center" wrapText="1"/>
    </xf>
  </cellXfs>
  <cellStyles count="4">
    <cellStyle name="Comma" xfId="1" builtinId="3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2"/>
  <sheetViews>
    <sheetView tabSelected="1" workbookViewId="0">
      <selection activeCell="A14" sqref="A14"/>
    </sheetView>
  </sheetViews>
  <sheetFormatPr defaultRowHeight="15" x14ac:dyDescent="0.25"/>
  <cols>
    <col min="2" max="2" width="29.140625" customWidth="1"/>
    <col min="3" max="3" width="27.85546875" customWidth="1"/>
    <col min="4" max="4" width="18.7109375" bestFit="1" customWidth="1"/>
    <col min="5" max="5" width="27" bestFit="1" customWidth="1"/>
    <col min="6" max="6" width="19.85546875" customWidth="1"/>
    <col min="7" max="7" width="18.7109375" customWidth="1"/>
    <col min="8" max="8" width="19" bestFit="1" customWidth="1"/>
    <col min="9" max="10" width="15.140625" customWidth="1"/>
    <col min="11" max="11" width="13.28515625" customWidth="1"/>
    <col min="12" max="12" width="8.28515625" bestFit="1" customWidth="1"/>
    <col min="13" max="13" width="12.5703125" customWidth="1"/>
    <col min="14" max="14" width="12" bestFit="1" customWidth="1"/>
    <col min="15" max="15" width="20" customWidth="1"/>
    <col min="16" max="16" width="32" customWidth="1"/>
    <col min="17" max="17" width="17" customWidth="1"/>
    <col min="18" max="18" width="23.140625" bestFit="1" customWidth="1"/>
  </cols>
  <sheetData>
    <row r="2" spans="1:18" ht="60" x14ac:dyDescent="0.25">
      <c r="A2" s="3" t="s">
        <v>8</v>
      </c>
      <c r="B2" s="3" t="s">
        <v>0</v>
      </c>
      <c r="C2" s="3" t="s">
        <v>1</v>
      </c>
      <c r="D2" s="3" t="s">
        <v>2</v>
      </c>
      <c r="E2" s="4" t="s">
        <v>3</v>
      </c>
      <c r="F2" s="4" t="s">
        <v>12</v>
      </c>
      <c r="G2" s="4" t="s">
        <v>6</v>
      </c>
      <c r="H2" s="4" t="s">
        <v>116</v>
      </c>
      <c r="I2" s="4" t="s">
        <v>25</v>
      </c>
      <c r="J2" s="4" t="s">
        <v>4</v>
      </c>
      <c r="K2" s="4" t="s">
        <v>7</v>
      </c>
      <c r="L2" s="4"/>
      <c r="M2" s="4" t="s">
        <v>36</v>
      </c>
      <c r="N2" s="4" t="s">
        <v>5</v>
      </c>
      <c r="O2" s="4" t="s">
        <v>9</v>
      </c>
      <c r="P2" s="4" t="s">
        <v>11</v>
      </c>
      <c r="Q2" s="4" t="s">
        <v>10</v>
      </c>
      <c r="R2" s="4" t="s">
        <v>13</v>
      </c>
    </row>
    <row r="3" spans="1:18" x14ac:dyDescent="0.25">
      <c r="A3" s="5">
        <v>1</v>
      </c>
      <c r="B3" s="5" t="s">
        <v>26</v>
      </c>
      <c r="C3" s="5" t="s">
        <v>28</v>
      </c>
      <c r="D3" s="5" t="s">
        <v>125</v>
      </c>
      <c r="E3" s="5" t="s">
        <v>32</v>
      </c>
      <c r="F3" s="5" t="s">
        <v>33</v>
      </c>
      <c r="G3" s="5" t="s">
        <v>156</v>
      </c>
      <c r="H3" s="119">
        <v>197.36</v>
      </c>
      <c r="I3" s="119">
        <v>197.36</v>
      </c>
      <c r="J3" s="122">
        <v>39.86</v>
      </c>
      <c r="K3" s="6">
        <v>10613.1747258</v>
      </c>
      <c r="L3" s="5" t="s">
        <v>32</v>
      </c>
      <c r="M3" s="6">
        <v>46635.836483899999</v>
      </c>
      <c r="N3" s="6">
        <v>24006.9117649</v>
      </c>
      <c r="O3" s="62" t="s">
        <v>122</v>
      </c>
      <c r="P3" s="62" t="s">
        <v>122</v>
      </c>
      <c r="Q3" s="62" t="s">
        <v>122</v>
      </c>
      <c r="R3" s="127" t="s">
        <v>211</v>
      </c>
    </row>
    <row r="4" spans="1:18" x14ac:dyDescent="0.25">
      <c r="A4" s="5"/>
      <c r="B4" s="5" t="s">
        <v>27</v>
      </c>
      <c r="C4" s="5" t="s">
        <v>29</v>
      </c>
      <c r="D4" s="5" t="s">
        <v>126</v>
      </c>
      <c r="E4" s="5" t="s">
        <v>35</v>
      </c>
      <c r="F4" s="5" t="s">
        <v>34</v>
      </c>
      <c r="G4" s="5" t="s">
        <v>157</v>
      </c>
      <c r="H4" s="120"/>
      <c r="I4" s="120"/>
      <c r="J4" s="123"/>
      <c r="K4" s="6">
        <v>3991.7325300000002</v>
      </c>
      <c r="L4" s="5" t="s">
        <v>37</v>
      </c>
      <c r="M4" s="6">
        <v>14076.4864762</v>
      </c>
      <c r="N4" s="6">
        <v>9606.3101893000003</v>
      </c>
      <c r="O4" s="62" t="s">
        <v>122</v>
      </c>
      <c r="P4" s="62" t="s">
        <v>122</v>
      </c>
      <c r="Q4" s="62" t="s">
        <v>122</v>
      </c>
      <c r="R4" s="128"/>
    </row>
    <row r="5" spans="1:18" x14ac:dyDescent="0.25">
      <c r="A5" s="5"/>
      <c r="B5" s="5"/>
      <c r="C5" s="5" t="s">
        <v>30</v>
      </c>
      <c r="D5" s="5"/>
      <c r="E5" s="5" t="s">
        <v>38</v>
      </c>
      <c r="F5" s="5" t="s">
        <v>41</v>
      </c>
      <c r="G5" s="5" t="s">
        <v>158</v>
      </c>
      <c r="H5" s="120"/>
      <c r="I5" s="120"/>
      <c r="J5" s="123"/>
      <c r="K5" s="6">
        <v>6359.43959</v>
      </c>
      <c r="L5" s="5" t="s">
        <v>38</v>
      </c>
      <c r="M5" s="6">
        <v>17322.166379999999</v>
      </c>
      <c r="N5" s="6">
        <v>7414.4612299999999</v>
      </c>
      <c r="O5" s="62" t="s">
        <v>122</v>
      </c>
      <c r="P5" s="62" t="s">
        <v>122</v>
      </c>
      <c r="Q5" s="62" t="s">
        <v>122</v>
      </c>
      <c r="R5" s="128"/>
    </row>
    <row r="6" spans="1:18" x14ac:dyDescent="0.25">
      <c r="A6" s="5"/>
      <c r="B6" s="5"/>
      <c r="C6" s="5" t="s">
        <v>31</v>
      </c>
      <c r="D6" s="5"/>
      <c r="E6" s="5"/>
      <c r="F6" s="5"/>
      <c r="H6" s="121"/>
      <c r="I6" s="121"/>
      <c r="J6" s="124"/>
      <c r="K6" s="6">
        <v>759.41549999999995</v>
      </c>
      <c r="L6" s="5" t="s">
        <v>39</v>
      </c>
      <c r="M6" s="6">
        <v>6979.3746509000002</v>
      </c>
      <c r="N6" s="6">
        <v>1865.8365365</v>
      </c>
      <c r="O6" s="62" t="s">
        <v>122</v>
      </c>
      <c r="P6" s="5" t="s">
        <v>193</v>
      </c>
      <c r="Q6" s="5"/>
      <c r="R6" s="129"/>
    </row>
    <row r="7" spans="1:18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8">
        <f>SUM(K3:K6)</f>
        <v>21723.762345799998</v>
      </c>
      <c r="L7" s="7"/>
      <c r="M7" s="8">
        <f>SUM(M3:M6)</f>
        <v>85013.863991000006</v>
      </c>
      <c r="N7" s="8">
        <f>SUM(N3:N6)</f>
        <v>42893.519720700002</v>
      </c>
      <c r="O7" s="5"/>
      <c r="P7" s="5"/>
      <c r="Q7" s="5"/>
      <c r="R7" s="5"/>
    </row>
    <row r="9" spans="1:18" ht="30" x14ac:dyDescent="0.25">
      <c r="A9" s="5">
        <v>1</v>
      </c>
      <c r="B9" s="58" t="s">
        <v>173</v>
      </c>
      <c r="C9" s="125" t="s">
        <v>118</v>
      </c>
      <c r="D9" s="5" t="s">
        <v>119</v>
      </c>
      <c r="E9" s="5" t="s">
        <v>120</v>
      </c>
      <c r="F9" s="5" t="s">
        <v>121</v>
      </c>
      <c r="G9" s="74">
        <v>38652</v>
      </c>
      <c r="H9" s="5">
        <v>79.921000000000006</v>
      </c>
      <c r="I9" s="5">
        <v>79.921000000000006</v>
      </c>
      <c r="J9" s="5">
        <v>24.969000000000001</v>
      </c>
      <c r="K9" s="65">
        <f>(646248738+427384013)/100000</f>
        <v>10736.327509999999</v>
      </c>
      <c r="L9" s="65"/>
      <c r="M9" s="65">
        <f>(3986966015.93+1316245703)/100000</f>
        <v>53032.117189300006</v>
      </c>
      <c r="N9" s="65">
        <f>(2576232727.49+583186966)/100000</f>
        <v>31594.196934899999</v>
      </c>
      <c r="O9" s="62" t="s">
        <v>122</v>
      </c>
      <c r="P9" s="62" t="s">
        <v>122</v>
      </c>
      <c r="Q9" s="62" t="s">
        <v>122</v>
      </c>
      <c r="R9" s="66" t="s">
        <v>123</v>
      </c>
    </row>
    <row r="10" spans="1:18" x14ac:dyDescent="0.25">
      <c r="A10" s="5"/>
      <c r="B10" s="5"/>
      <c r="C10" s="126"/>
      <c r="D10" s="5" t="s">
        <v>124</v>
      </c>
      <c r="E10" s="5"/>
      <c r="F10" s="5"/>
      <c r="G10" s="62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5">
      <c r="A11" s="106"/>
      <c r="B11" s="106"/>
      <c r="C11" s="107"/>
      <c r="D11" s="106"/>
      <c r="E11" s="106"/>
      <c r="F11" s="106"/>
      <c r="G11" s="108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</row>
    <row r="12" spans="1:18" x14ac:dyDescent="0.25">
      <c r="G12" s="63"/>
    </row>
    <row r="13" spans="1:18" ht="30" x14ac:dyDescent="0.25">
      <c r="A13" s="102">
        <v>1</v>
      </c>
      <c r="B13" s="72" t="s">
        <v>200</v>
      </c>
      <c r="C13" s="72" t="s">
        <v>195</v>
      </c>
      <c r="D13" s="58" t="s">
        <v>201</v>
      </c>
      <c r="E13" s="103" t="s">
        <v>196</v>
      </c>
      <c r="F13" s="104" t="s">
        <v>197</v>
      </c>
      <c r="G13" s="105" t="s">
        <v>198</v>
      </c>
      <c r="H13" s="109">
        <v>86.4</v>
      </c>
      <c r="I13" s="109">
        <v>86.4</v>
      </c>
      <c r="J13" s="105">
        <v>10.72</v>
      </c>
      <c r="K13" s="110">
        <f>1248607843.84/100000</f>
        <v>12486.0784384</v>
      </c>
      <c r="L13" s="5"/>
      <c r="M13" s="111">
        <f>5353979686.82/100000</f>
        <v>53539.796868199999</v>
      </c>
      <c r="N13" s="111">
        <f>2972353145.22/100000</f>
        <v>29723.531452199997</v>
      </c>
      <c r="O13" s="105" t="s">
        <v>154</v>
      </c>
      <c r="P13" s="105" t="s">
        <v>154</v>
      </c>
      <c r="Q13" s="62" t="s">
        <v>122</v>
      </c>
      <c r="R13" s="76" t="s">
        <v>199</v>
      </c>
    </row>
    <row r="14" spans="1:18" x14ac:dyDescent="0.25">
      <c r="G14" s="63"/>
    </row>
    <row r="15" spans="1:18" x14ac:dyDescent="0.25">
      <c r="G15" s="63"/>
    </row>
    <row r="16" spans="1:18" x14ac:dyDescent="0.25">
      <c r="G16" s="63"/>
    </row>
    <row r="17" spans="1:18" ht="36" customHeight="1" x14ac:dyDescent="0.25">
      <c r="A17" s="72">
        <v>1</v>
      </c>
      <c r="B17" s="72" t="s">
        <v>172</v>
      </c>
      <c r="C17" s="72" t="s">
        <v>149</v>
      </c>
      <c r="D17" s="58" t="s">
        <v>155</v>
      </c>
      <c r="E17" s="72" t="s">
        <v>150</v>
      </c>
      <c r="F17" s="72" t="s">
        <v>151</v>
      </c>
      <c r="G17" s="75" t="s">
        <v>152</v>
      </c>
      <c r="H17" s="73">
        <v>90.937814735645546</v>
      </c>
      <c r="I17" s="76">
        <v>90.938000000000002</v>
      </c>
      <c r="J17" s="76" t="s">
        <v>153</v>
      </c>
      <c r="K17" s="77">
        <f>1038030882/100000</f>
        <v>10380.30882</v>
      </c>
      <c r="L17" s="5"/>
      <c r="M17" s="76">
        <f>4407521346.77/100000</f>
        <v>44075.213467700007</v>
      </c>
      <c r="N17" s="76">
        <f>2281602132/100000</f>
        <v>22816.02132</v>
      </c>
      <c r="O17" s="76" t="s">
        <v>154</v>
      </c>
      <c r="P17" s="62" t="s">
        <v>122</v>
      </c>
      <c r="Q17" s="62" t="s">
        <v>122</v>
      </c>
      <c r="R17" s="72" t="s">
        <v>214</v>
      </c>
    </row>
    <row r="20" spans="1:18" ht="60" x14ac:dyDescent="0.25">
      <c r="A20" s="5">
        <v>1</v>
      </c>
      <c r="B20" s="98" t="s">
        <v>170</v>
      </c>
      <c r="C20" s="98" t="s">
        <v>171</v>
      </c>
      <c r="D20" s="99" t="s">
        <v>174</v>
      </c>
      <c r="E20" s="5" t="s">
        <v>175</v>
      </c>
      <c r="F20" s="5" t="s">
        <v>177</v>
      </c>
      <c r="G20" s="64">
        <v>39027</v>
      </c>
      <c r="H20" s="100">
        <v>114.10399999999998</v>
      </c>
      <c r="I20" s="100">
        <v>114.10399999999998</v>
      </c>
      <c r="J20" s="5">
        <v>76181.13</v>
      </c>
      <c r="K20" s="101">
        <f>847249125/100000</f>
        <v>8472.4912499999991</v>
      </c>
      <c r="L20" s="5"/>
      <c r="M20" s="101">
        <f>3851835474.18/100000</f>
        <v>38518.354741800002</v>
      </c>
      <c r="N20" s="101">
        <f>2117835002.47/100000</f>
        <v>21178.350024700001</v>
      </c>
      <c r="O20" s="86" t="s">
        <v>154</v>
      </c>
      <c r="P20" s="62" t="s">
        <v>122</v>
      </c>
      <c r="Q20" s="62" t="s">
        <v>122</v>
      </c>
      <c r="R20" s="58" t="s">
        <v>212</v>
      </c>
    </row>
    <row r="21" spans="1:18" x14ac:dyDescent="0.25">
      <c r="A21" s="5"/>
      <c r="B21" s="5"/>
      <c r="C21" s="5"/>
      <c r="D21" s="99"/>
      <c r="E21" s="5" t="s">
        <v>40</v>
      </c>
      <c r="F21" s="5" t="s">
        <v>178</v>
      </c>
      <c r="G21" s="64">
        <v>39131</v>
      </c>
      <c r="H21" s="100">
        <v>59.78</v>
      </c>
      <c r="I21" s="100">
        <v>59.78</v>
      </c>
      <c r="J21" s="5">
        <f>7021.96+1519.66</f>
        <v>8541.6200000000008</v>
      </c>
      <c r="K21" s="101">
        <f>458390934/100000</f>
        <v>4583.9093400000002</v>
      </c>
      <c r="L21" s="5"/>
      <c r="M21" s="101">
        <f>1376871616.34/100000</f>
        <v>13768.716163399999</v>
      </c>
      <c r="N21" s="101">
        <f>778204532/100000</f>
        <v>7782.0453200000002</v>
      </c>
      <c r="O21" s="76" t="s">
        <v>154</v>
      </c>
      <c r="P21" s="62" t="s">
        <v>122</v>
      </c>
      <c r="Q21" s="62" t="s">
        <v>122</v>
      </c>
      <c r="R21" s="62">
        <v>98</v>
      </c>
    </row>
    <row r="22" spans="1:18" x14ac:dyDescent="0.25">
      <c r="A22" s="5"/>
      <c r="B22" s="5"/>
      <c r="C22" s="5"/>
      <c r="D22" s="99"/>
      <c r="E22" s="5" t="s">
        <v>176</v>
      </c>
      <c r="F22" s="5" t="s">
        <v>179</v>
      </c>
      <c r="G22" s="64">
        <v>39528</v>
      </c>
      <c r="H22" s="100">
        <v>10.302</v>
      </c>
      <c r="I22" s="100">
        <v>10.302</v>
      </c>
      <c r="J22" s="5">
        <v>3981.08</v>
      </c>
      <c r="K22" s="101">
        <f>445889576/100000</f>
        <v>4458.8957600000003</v>
      </c>
      <c r="L22" s="5"/>
      <c r="M22" s="101">
        <f>1170454043.29/100000</f>
        <v>11704.540432899999</v>
      </c>
      <c r="N22" s="101">
        <f>524874470/100000</f>
        <v>5248.7447000000002</v>
      </c>
      <c r="O22" s="76" t="s">
        <v>154</v>
      </c>
      <c r="P22" s="62" t="s">
        <v>122</v>
      </c>
      <c r="Q22" s="62" t="s">
        <v>122</v>
      </c>
      <c r="R22" s="5" t="s">
        <v>213</v>
      </c>
    </row>
  </sheetData>
  <mergeCells count="5">
    <mergeCell ref="H3:H6"/>
    <mergeCell ref="I3:I6"/>
    <mergeCell ref="J3:J6"/>
    <mergeCell ref="C9:C10"/>
    <mergeCell ref="R3:R6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7"/>
  <sheetViews>
    <sheetView workbookViewId="0">
      <selection activeCell="D13" sqref="D13"/>
    </sheetView>
  </sheetViews>
  <sheetFormatPr defaultRowHeight="15" x14ac:dyDescent="0.25"/>
  <cols>
    <col min="3" max="3" width="28.85546875" customWidth="1"/>
    <col min="4" max="4" width="28.42578125" customWidth="1"/>
    <col min="5" max="5" width="22.42578125" customWidth="1"/>
    <col min="6" max="6" width="15.85546875" customWidth="1"/>
    <col min="7" max="7" width="19.140625" customWidth="1"/>
    <col min="8" max="8" width="22.5703125" customWidth="1"/>
  </cols>
  <sheetData>
    <row r="3" spans="3:5" ht="30" x14ac:dyDescent="0.25">
      <c r="C3" s="1" t="s">
        <v>0</v>
      </c>
      <c r="D3" s="2" t="s">
        <v>23</v>
      </c>
      <c r="E3" s="2" t="s">
        <v>24</v>
      </c>
    </row>
    <row r="4" spans="3:5" x14ac:dyDescent="0.25">
      <c r="C4" s="7" t="s">
        <v>27</v>
      </c>
      <c r="D4" s="5"/>
      <c r="E4" s="5"/>
    </row>
    <row r="5" spans="3:5" x14ac:dyDescent="0.25">
      <c r="C5" s="7" t="s">
        <v>52</v>
      </c>
      <c r="D5" s="13">
        <v>0.8</v>
      </c>
      <c r="E5" s="5"/>
    </row>
    <row r="6" spans="3:5" x14ac:dyDescent="0.25">
      <c r="C6" s="7" t="s">
        <v>40</v>
      </c>
      <c r="D6" s="14">
        <v>0.77</v>
      </c>
      <c r="E6" s="118">
        <v>0.7</v>
      </c>
    </row>
    <row r="7" spans="3:5" x14ac:dyDescent="0.25">
      <c r="C7" s="5"/>
      <c r="D7" s="14"/>
      <c r="E7" s="5"/>
    </row>
    <row r="8" spans="3:5" x14ac:dyDescent="0.25">
      <c r="C8" s="7" t="s">
        <v>117</v>
      </c>
      <c r="D8" s="14">
        <v>0.8306</v>
      </c>
      <c r="E8" s="5"/>
    </row>
    <row r="9" spans="3:5" x14ac:dyDescent="0.25">
      <c r="C9" s="5"/>
      <c r="D9" s="14"/>
      <c r="E9" s="5"/>
    </row>
    <row r="10" spans="3:5" x14ac:dyDescent="0.25">
      <c r="C10" s="5" t="s">
        <v>194</v>
      </c>
      <c r="D10" s="14">
        <v>0.86</v>
      </c>
      <c r="E10" s="5"/>
    </row>
    <row r="11" spans="3:5" x14ac:dyDescent="0.25">
      <c r="C11" s="5"/>
      <c r="D11" s="14"/>
      <c r="E11" s="5"/>
    </row>
    <row r="12" spans="3:5" x14ac:dyDescent="0.25">
      <c r="C12" s="5" t="s">
        <v>148</v>
      </c>
      <c r="D12" s="13">
        <v>0.84</v>
      </c>
      <c r="E12" s="13"/>
    </row>
    <row r="13" spans="3:5" x14ac:dyDescent="0.25">
      <c r="C13" s="5"/>
      <c r="D13" s="5"/>
      <c r="E13" s="5"/>
    </row>
    <row r="14" spans="3:5" x14ac:dyDescent="0.25">
      <c r="C14" s="5" t="s">
        <v>180</v>
      </c>
      <c r="D14" s="5"/>
      <c r="E14" s="5"/>
    </row>
    <row r="15" spans="3:5" x14ac:dyDescent="0.25">
      <c r="C15" s="5" t="s">
        <v>183</v>
      </c>
      <c r="D15" s="112">
        <f>10400832/(90000*164)</f>
        <v>0.70466341463414639</v>
      </c>
      <c r="E15" s="5"/>
    </row>
    <row r="16" spans="3:5" x14ac:dyDescent="0.25">
      <c r="C16" s="5" t="s">
        <v>182</v>
      </c>
      <c r="D16" s="112">
        <v>1.0189999999999999</v>
      </c>
      <c r="E16" s="112">
        <v>1.0009999999999999</v>
      </c>
    </row>
    <row r="17" spans="4:4" x14ac:dyDescent="0.25">
      <c r="D17" s="8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23"/>
  <sheetViews>
    <sheetView workbookViewId="0">
      <selection activeCell="C15" sqref="C15"/>
    </sheetView>
  </sheetViews>
  <sheetFormatPr defaultRowHeight="15" x14ac:dyDescent="0.25"/>
  <cols>
    <col min="3" max="3" width="28.85546875" bestFit="1" customWidth="1"/>
    <col min="4" max="4" width="20.85546875" customWidth="1"/>
    <col min="5" max="5" width="19.140625" customWidth="1"/>
    <col min="6" max="6" width="22.7109375" style="57" customWidth="1"/>
    <col min="7" max="7" width="19.140625" customWidth="1"/>
    <col min="8" max="8" width="22.5703125" customWidth="1"/>
    <col min="9" max="9" width="20" bestFit="1" customWidth="1"/>
    <col min="10" max="12" width="13.85546875" bestFit="1" customWidth="1"/>
    <col min="13" max="14" width="12.7109375" bestFit="1" customWidth="1"/>
  </cols>
  <sheetData>
    <row r="3" spans="3:14" ht="45" x14ac:dyDescent="0.25">
      <c r="C3" s="1" t="s">
        <v>0</v>
      </c>
      <c r="D3" s="2" t="s">
        <v>14</v>
      </c>
      <c r="E3" s="2" t="s">
        <v>15</v>
      </c>
      <c r="F3" s="55" t="s">
        <v>16</v>
      </c>
      <c r="G3" s="2" t="s">
        <v>17</v>
      </c>
      <c r="H3" s="2" t="s">
        <v>18</v>
      </c>
    </row>
    <row r="4" spans="3:14" x14ac:dyDescent="0.25">
      <c r="C4" s="7" t="s">
        <v>27</v>
      </c>
      <c r="D4" s="5"/>
      <c r="E4" s="5"/>
      <c r="F4" s="6"/>
      <c r="G4" s="5"/>
      <c r="H4" s="5"/>
      <c r="J4" s="53"/>
      <c r="K4" s="53"/>
      <c r="L4" s="53"/>
      <c r="M4" s="53"/>
      <c r="N4" s="53"/>
    </row>
    <row r="5" spans="3:14" x14ac:dyDescent="0.25">
      <c r="C5" s="5" t="s">
        <v>32</v>
      </c>
      <c r="D5" s="69">
        <v>99.44</v>
      </c>
      <c r="E5" s="67" t="s">
        <v>127</v>
      </c>
      <c r="F5" s="69">
        <f>D5</f>
        <v>99.44</v>
      </c>
      <c r="G5" s="67" t="s">
        <v>127</v>
      </c>
      <c r="H5" s="67" t="s">
        <v>127</v>
      </c>
      <c r="M5" s="53"/>
    </row>
    <row r="6" spans="3:14" ht="13.5" customHeight="1" x14ac:dyDescent="0.25">
      <c r="C6" s="5" t="s">
        <v>40</v>
      </c>
      <c r="D6" s="62">
        <v>1753.41</v>
      </c>
      <c r="E6" s="67" t="s">
        <v>127</v>
      </c>
      <c r="F6" s="69">
        <f>D6</f>
        <v>1753.41</v>
      </c>
      <c r="G6" s="67" t="s">
        <v>127</v>
      </c>
      <c r="H6" s="67" t="s">
        <v>127</v>
      </c>
      <c r="J6" s="53"/>
      <c r="K6" s="53"/>
      <c r="L6" s="53"/>
      <c r="M6" s="53"/>
      <c r="N6" s="53"/>
    </row>
    <row r="7" spans="3:14" x14ac:dyDescent="0.25">
      <c r="C7" s="5" t="s">
        <v>38</v>
      </c>
      <c r="D7" s="62">
        <v>282.23</v>
      </c>
      <c r="E7" s="67" t="s">
        <v>127</v>
      </c>
      <c r="F7" s="70">
        <f>J11/100000</f>
        <v>0</v>
      </c>
      <c r="G7" s="67" t="s">
        <v>127</v>
      </c>
      <c r="H7" s="67" t="s">
        <v>127</v>
      </c>
    </row>
    <row r="8" spans="3:14" x14ac:dyDescent="0.25">
      <c r="C8" s="5"/>
      <c r="D8" s="62"/>
      <c r="E8" s="5"/>
      <c r="F8" s="6"/>
      <c r="G8" s="5"/>
      <c r="H8" s="5"/>
      <c r="J8" s="53"/>
      <c r="K8" s="53"/>
      <c r="L8" s="53"/>
      <c r="M8" s="53"/>
      <c r="N8" s="53"/>
    </row>
    <row r="9" spans="3:14" x14ac:dyDescent="0.25">
      <c r="C9" s="7" t="s">
        <v>117</v>
      </c>
      <c r="D9" s="68">
        <v>44.45</v>
      </c>
      <c r="E9" s="67" t="s">
        <v>127</v>
      </c>
      <c r="F9" s="68">
        <f>D9</f>
        <v>44.45</v>
      </c>
      <c r="G9" s="67" t="s">
        <v>127</v>
      </c>
      <c r="H9" s="67" t="s">
        <v>127</v>
      </c>
      <c r="L9" s="53"/>
      <c r="N9" s="53"/>
    </row>
    <row r="10" spans="3:14" x14ac:dyDescent="0.25">
      <c r="C10" s="5"/>
      <c r="D10" s="60"/>
      <c r="E10" s="5"/>
      <c r="F10" s="6"/>
      <c r="G10" s="5"/>
      <c r="H10" s="5"/>
      <c r="J10" s="53"/>
      <c r="K10" s="53"/>
      <c r="L10" s="53"/>
      <c r="M10" s="53"/>
      <c r="N10" s="53"/>
    </row>
    <row r="11" spans="3:14" x14ac:dyDescent="0.25">
      <c r="C11" s="7" t="s">
        <v>194</v>
      </c>
      <c r="D11" s="62">
        <v>279.93</v>
      </c>
      <c r="E11" s="67" t="s">
        <v>127</v>
      </c>
      <c r="F11" s="68">
        <f>D11</f>
        <v>279.93</v>
      </c>
      <c r="G11" s="67" t="s">
        <v>127</v>
      </c>
      <c r="H11" s="67" t="s">
        <v>127</v>
      </c>
      <c r="J11" s="54"/>
      <c r="K11" s="54"/>
      <c r="L11" s="54"/>
      <c r="M11" s="54"/>
      <c r="N11" s="54"/>
    </row>
    <row r="12" spans="3:14" x14ac:dyDescent="0.25">
      <c r="C12" s="7"/>
      <c r="D12" s="59"/>
      <c r="E12" s="5"/>
      <c r="F12" s="6"/>
      <c r="G12" s="5"/>
      <c r="H12" s="5"/>
    </row>
    <row r="13" spans="3:14" x14ac:dyDescent="0.25">
      <c r="C13" s="7" t="s">
        <v>148</v>
      </c>
      <c r="D13" s="62">
        <v>5.89</v>
      </c>
      <c r="E13" s="67" t="s">
        <v>127</v>
      </c>
      <c r="F13" s="69">
        <f>D13</f>
        <v>5.89</v>
      </c>
      <c r="G13" s="67" t="s">
        <v>127</v>
      </c>
      <c r="H13" s="67" t="s">
        <v>127</v>
      </c>
      <c r="K13" s="53"/>
      <c r="M13" s="53"/>
      <c r="N13" s="53"/>
    </row>
    <row r="14" spans="3:14" x14ac:dyDescent="0.25">
      <c r="C14" s="7"/>
      <c r="D14" s="59"/>
      <c r="E14" s="5"/>
      <c r="F14" s="69"/>
      <c r="G14" s="5"/>
      <c r="H14" s="5"/>
      <c r="N14" s="53"/>
    </row>
    <row r="15" spans="3:14" x14ac:dyDescent="0.25">
      <c r="C15" s="7" t="s">
        <v>183</v>
      </c>
      <c r="D15" s="62">
        <v>19.309999999999999</v>
      </c>
      <c r="E15" s="67" t="s">
        <v>127</v>
      </c>
      <c r="F15" s="69">
        <f>D15</f>
        <v>19.309999999999999</v>
      </c>
      <c r="G15" s="67" t="s">
        <v>127</v>
      </c>
      <c r="H15" s="67" t="s">
        <v>127</v>
      </c>
    </row>
    <row r="16" spans="3:14" x14ac:dyDescent="0.25">
      <c r="C16" s="7" t="s">
        <v>182</v>
      </c>
      <c r="D16" s="62">
        <v>1362.45</v>
      </c>
      <c r="E16" s="67" t="s">
        <v>127</v>
      </c>
      <c r="F16" s="69">
        <f>D16</f>
        <v>1362.45</v>
      </c>
      <c r="G16" s="67" t="s">
        <v>127</v>
      </c>
      <c r="H16" s="67" t="s">
        <v>127</v>
      </c>
    </row>
    <row r="17" spans="3:8" x14ac:dyDescent="0.25">
      <c r="C17" s="10"/>
      <c r="D17" s="61"/>
      <c r="E17" s="10"/>
      <c r="F17" s="56"/>
      <c r="G17" s="10"/>
      <c r="H17" s="10"/>
    </row>
    <row r="18" spans="3:8" x14ac:dyDescent="0.25">
      <c r="C18" s="5"/>
      <c r="D18" s="59"/>
      <c r="E18" s="5"/>
      <c r="F18" s="6"/>
      <c r="G18" s="5"/>
      <c r="H18" s="5"/>
    </row>
    <row r="19" spans="3:8" x14ac:dyDescent="0.25">
      <c r="C19" s="5"/>
      <c r="D19" s="59"/>
      <c r="E19" s="5"/>
      <c r="F19" s="6"/>
      <c r="G19" s="5"/>
      <c r="H19" s="5"/>
    </row>
    <row r="20" spans="3:8" x14ac:dyDescent="0.25">
      <c r="C20" s="5"/>
      <c r="D20" s="59"/>
      <c r="E20" s="5"/>
      <c r="F20" s="6"/>
      <c r="G20" s="5"/>
      <c r="H20" s="5"/>
    </row>
    <row r="21" spans="3:8" x14ac:dyDescent="0.25">
      <c r="C21" s="5"/>
      <c r="D21" s="59"/>
      <c r="E21" s="5"/>
      <c r="F21" s="6"/>
      <c r="G21" s="5"/>
      <c r="H21" s="5"/>
    </row>
    <row r="22" spans="3:8" x14ac:dyDescent="0.25">
      <c r="C22" s="5"/>
      <c r="D22" s="60"/>
      <c r="E22" s="5"/>
      <c r="F22" s="6"/>
      <c r="G22" s="5"/>
      <c r="H22" s="5"/>
    </row>
    <row r="23" spans="3:8" x14ac:dyDescent="0.25">
      <c r="C23" s="5"/>
      <c r="D23" s="60"/>
      <c r="E23" s="5"/>
      <c r="F23" s="6"/>
      <c r="G23" s="5"/>
      <c r="H23" s="5"/>
    </row>
  </sheetData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H63"/>
  <sheetViews>
    <sheetView workbookViewId="0">
      <selection activeCell="C2" sqref="C2"/>
    </sheetView>
  </sheetViews>
  <sheetFormatPr defaultRowHeight="15" x14ac:dyDescent="0.25"/>
  <cols>
    <col min="3" max="3" width="28.85546875" bestFit="1" customWidth="1"/>
    <col min="4" max="4" width="46.7109375" bestFit="1" customWidth="1"/>
    <col min="5" max="5" width="17.85546875" customWidth="1"/>
    <col min="6" max="6" width="17.140625" customWidth="1"/>
    <col min="7" max="7" width="15.7109375" customWidth="1"/>
  </cols>
  <sheetData>
    <row r="3" spans="3:8" x14ac:dyDescent="0.25">
      <c r="C3" s="1" t="s">
        <v>0</v>
      </c>
      <c r="D3" s="2" t="s">
        <v>19</v>
      </c>
      <c r="E3" s="2" t="s">
        <v>20</v>
      </c>
      <c r="F3" s="2" t="s">
        <v>21</v>
      </c>
      <c r="G3" s="2" t="s">
        <v>22</v>
      </c>
    </row>
    <row r="4" spans="3:8" x14ac:dyDescent="0.25">
      <c r="C4" s="5"/>
      <c r="D4" s="5"/>
      <c r="E4" s="5"/>
      <c r="F4" s="5"/>
      <c r="G4" s="5"/>
    </row>
    <row r="5" spans="3:8" x14ac:dyDescent="0.25">
      <c r="C5" s="5" t="s">
        <v>26</v>
      </c>
      <c r="D5" s="5" t="s">
        <v>44</v>
      </c>
      <c r="E5" s="6">
        <v>92088.26</v>
      </c>
      <c r="F5" s="12">
        <v>44540</v>
      </c>
      <c r="G5" s="12">
        <v>44904</v>
      </c>
    </row>
    <row r="6" spans="3:8" x14ac:dyDescent="0.25">
      <c r="C6" s="7" t="s">
        <v>27</v>
      </c>
      <c r="D6" s="5" t="s">
        <v>45</v>
      </c>
      <c r="E6" s="6">
        <v>46380</v>
      </c>
      <c r="F6" s="12">
        <v>44540</v>
      </c>
      <c r="G6" s="12">
        <v>44904</v>
      </c>
    </row>
    <row r="7" spans="3:8" x14ac:dyDescent="0.25">
      <c r="C7" s="5"/>
      <c r="D7" s="5" t="s">
        <v>46</v>
      </c>
      <c r="E7" s="6">
        <v>670000</v>
      </c>
      <c r="F7" s="12">
        <v>44652</v>
      </c>
      <c r="G7" s="12">
        <v>45016</v>
      </c>
    </row>
    <row r="8" spans="3:8" x14ac:dyDescent="0.25">
      <c r="C8" s="5"/>
      <c r="D8" s="5" t="s">
        <v>47</v>
      </c>
      <c r="E8" s="6">
        <v>2328.48</v>
      </c>
      <c r="F8" s="12">
        <v>44540</v>
      </c>
      <c r="G8" s="12">
        <v>44904</v>
      </c>
    </row>
    <row r="9" spans="3:8" x14ac:dyDescent="0.25">
      <c r="C9" s="5"/>
      <c r="D9" s="5" t="s">
        <v>48</v>
      </c>
      <c r="E9" s="6">
        <v>318.5</v>
      </c>
      <c r="F9" s="12">
        <v>44533</v>
      </c>
      <c r="G9" s="12">
        <v>44897</v>
      </c>
    </row>
    <row r="10" spans="3:8" x14ac:dyDescent="0.25">
      <c r="C10" s="5"/>
      <c r="D10" s="5" t="s">
        <v>49</v>
      </c>
      <c r="E10" s="6">
        <v>100</v>
      </c>
      <c r="F10" s="12">
        <v>44585</v>
      </c>
      <c r="G10" s="12">
        <v>44949</v>
      </c>
    </row>
    <row r="11" spans="3:8" x14ac:dyDescent="0.25">
      <c r="C11" s="5"/>
      <c r="D11" s="5" t="s">
        <v>50</v>
      </c>
      <c r="E11" s="6">
        <v>8021.85</v>
      </c>
      <c r="F11" s="12">
        <v>44652</v>
      </c>
      <c r="G11" s="12">
        <v>45016</v>
      </c>
    </row>
    <row r="12" spans="3:8" x14ac:dyDescent="0.25">
      <c r="C12" s="5"/>
      <c r="D12" s="5" t="s">
        <v>51</v>
      </c>
      <c r="E12" s="6">
        <v>6281.46</v>
      </c>
      <c r="F12" s="12">
        <v>44652</v>
      </c>
      <c r="G12" s="12">
        <v>45016</v>
      </c>
    </row>
    <row r="14" spans="3:8" x14ac:dyDescent="0.25">
      <c r="C14" s="7" t="s">
        <v>117</v>
      </c>
      <c r="D14" s="5" t="s">
        <v>130</v>
      </c>
      <c r="E14" s="65">
        <v>1007</v>
      </c>
      <c r="F14" s="5" t="s">
        <v>128</v>
      </c>
      <c r="G14" s="5" t="s">
        <v>129</v>
      </c>
      <c r="H14" s="5"/>
    </row>
    <row r="15" spans="3:8" x14ac:dyDescent="0.25">
      <c r="C15" s="5"/>
      <c r="D15" s="5" t="s">
        <v>133</v>
      </c>
      <c r="E15" s="65">
        <v>2438</v>
      </c>
      <c r="F15" s="5" t="s">
        <v>131</v>
      </c>
      <c r="G15" s="5" t="s">
        <v>132</v>
      </c>
      <c r="H15" s="5"/>
    </row>
    <row r="16" spans="3:8" x14ac:dyDescent="0.25">
      <c r="C16" s="5"/>
      <c r="D16" s="5" t="s">
        <v>136</v>
      </c>
      <c r="E16" s="65">
        <v>2685250</v>
      </c>
      <c r="F16" s="5" t="s">
        <v>134</v>
      </c>
      <c r="G16" s="5" t="s">
        <v>135</v>
      </c>
      <c r="H16" s="5"/>
    </row>
    <row r="17" spans="3:8" x14ac:dyDescent="0.25">
      <c r="C17" s="5"/>
      <c r="D17" s="5" t="s">
        <v>139</v>
      </c>
      <c r="E17" s="65">
        <v>730</v>
      </c>
      <c r="F17" s="5" t="s">
        <v>137</v>
      </c>
      <c r="G17" s="5" t="s">
        <v>138</v>
      </c>
      <c r="H17" s="5"/>
    </row>
    <row r="18" spans="3:8" x14ac:dyDescent="0.25">
      <c r="C18" s="5"/>
      <c r="D18" s="5" t="s">
        <v>140</v>
      </c>
      <c r="E18" s="65">
        <v>5535696</v>
      </c>
      <c r="F18" s="5" t="s">
        <v>134</v>
      </c>
      <c r="G18" s="5" t="s">
        <v>135</v>
      </c>
      <c r="H18" s="5"/>
    </row>
    <row r="19" spans="3:8" x14ac:dyDescent="0.25">
      <c r="C19" s="5"/>
      <c r="D19" s="5" t="s">
        <v>141</v>
      </c>
      <c r="E19" s="65">
        <v>60825</v>
      </c>
      <c r="F19" s="5" t="s">
        <v>134</v>
      </c>
      <c r="G19" s="5" t="s">
        <v>135</v>
      </c>
      <c r="H19" s="5"/>
    </row>
    <row r="20" spans="3:8" x14ac:dyDescent="0.25">
      <c r="C20" s="5"/>
      <c r="D20" s="5" t="s">
        <v>142</v>
      </c>
      <c r="E20" s="65">
        <v>29047</v>
      </c>
      <c r="F20" s="5" t="s">
        <v>134</v>
      </c>
      <c r="G20" s="5" t="s">
        <v>135</v>
      </c>
      <c r="H20" s="5"/>
    </row>
    <row r="21" spans="3:8" x14ac:dyDescent="0.25">
      <c r="C21" s="5"/>
      <c r="D21" s="5" t="s">
        <v>143</v>
      </c>
      <c r="E21" s="65">
        <v>37678</v>
      </c>
      <c r="F21" s="5" t="s">
        <v>134</v>
      </c>
      <c r="G21" s="5" t="s">
        <v>135</v>
      </c>
      <c r="H21" s="5"/>
    </row>
    <row r="22" spans="3:8" x14ac:dyDescent="0.25">
      <c r="C22" s="5"/>
      <c r="D22" s="5" t="s">
        <v>146</v>
      </c>
      <c r="E22" s="65">
        <v>555882</v>
      </c>
      <c r="F22" s="5" t="s">
        <v>144</v>
      </c>
      <c r="G22" s="5" t="s">
        <v>145</v>
      </c>
      <c r="H22" s="5"/>
    </row>
    <row r="23" spans="3:8" x14ac:dyDescent="0.25">
      <c r="C23" s="5"/>
      <c r="D23" s="5" t="s">
        <v>147</v>
      </c>
      <c r="E23" s="65">
        <v>36341</v>
      </c>
      <c r="F23" s="5" t="s">
        <v>134</v>
      </c>
      <c r="G23" s="5" t="s">
        <v>135</v>
      </c>
      <c r="H23" s="5"/>
    </row>
    <row r="24" spans="3:8" x14ac:dyDescent="0.25">
      <c r="C24" s="7"/>
      <c r="D24" s="7"/>
      <c r="E24" s="71"/>
      <c r="F24" s="7"/>
      <c r="G24" s="7"/>
      <c r="H24" s="7"/>
    </row>
    <row r="26" spans="3:8" x14ac:dyDescent="0.25">
      <c r="C26" s="7" t="s">
        <v>194</v>
      </c>
      <c r="D26" s="9" t="s">
        <v>202</v>
      </c>
      <c r="E26" s="65">
        <f>76574</f>
        <v>76574</v>
      </c>
      <c r="F26" s="64">
        <v>44470</v>
      </c>
      <c r="G26" s="64">
        <v>44834</v>
      </c>
    </row>
    <row r="27" spans="3:8" x14ac:dyDescent="0.25">
      <c r="C27" s="5"/>
      <c r="D27" s="9" t="s">
        <v>203</v>
      </c>
      <c r="E27" s="65">
        <f>311651</f>
        <v>311651</v>
      </c>
      <c r="F27" s="64">
        <v>44470</v>
      </c>
      <c r="G27" s="64">
        <v>44834</v>
      </c>
    </row>
    <row r="28" spans="3:8" x14ac:dyDescent="0.25">
      <c r="C28" s="5"/>
      <c r="D28" s="9" t="s">
        <v>189</v>
      </c>
      <c r="E28" s="5">
        <f>(20000000+1500000)</f>
        <v>21500000</v>
      </c>
      <c r="F28" s="64">
        <v>44501</v>
      </c>
      <c r="G28" s="64">
        <v>44865</v>
      </c>
    </row>
    <row r="29" spans="3:8" x14ac:dyDescent="0.25">
      <c r="C29" s="5"/>
      <c r="D29" s="9" t="s">
        <v>204</v>
      </c>
      <c r="E29" s="65">
        <f>5305168881</f>
        <v>5305168881</v>
      </c>
      <c r="F29" s="64">
        <v>44540</v>
      </c>
      <c r="G29" s="64">
        <v>44904</v>
      </c>
    </row>
    <row r="30" spans="3:8" x14ac:dyDescent="0.25">
      <c r="C30" s="5"/>
      <c r="D30" s="9" t="s">
        <v>205</v>
      </c>
      <c r="E30" s="65">
        <f>180325862</f>
        <v>180325862</v>
      </c>
      <c r="F30" s="64">
        <v>44540</v>
      </c>
      <c r="G30" s="64">
        <v>44904</v>
      </c>
    </row>
    <row r="31" spans="3:8" x14ac:dyDescent="0.25">
      <c r="C31" s="5"/>
      <c r="D31" s="9" t="s">
        <v>206</v>
      </c>
      <c r="E31" s="65">
        <f>3436000000</f>
        <v>3436000000</v>
      </c>
      <c r="F31" s="64">
        <v>44540</v>
      </c>
      <c r="G31" s="64">
        <v>44904</v>
      </c>
    </row>
    <row r="32" spans="3:8" x14ac:dyDescent="0.25">
      <c r="C32" s="5"/>
      <c r="D32" s="9" t="s">
        <v>207</v>
      </c>
      <c r="E32" s="65">
        <f>15670000</f>
        <v>15670000</v>
      </c>
      <c r="F32" s="64">
        <v>44547</v>
      </c>
      <c r="G32" s="64">
        <v>44911</v>
      </c>
    </row>
    <row r="33" spans="3:7" x14ac:dyDescent="0.25">
      <c r="C33" s="5"/>
      <c r="D33" s="9" t="s">
        <v>208</v>
      </c>
      <c r="E33" s="65">
        <f>3970588235</f>
        <v>3970588235</v>
      </c>
      <c r="F33" s="64">
        <v>44652</v>
      </c>
      <c r="G33" s="64">
        <v>44651</v>
      </c>
    </row>
    <row r="36" spans="3:7" x14ac:dyDescent="0.25">
      <c r="C36" s="7" t="s">
        <v>162</v>
      </c>
      <c r="D36" s="84" t="s">
        <v>163</v>
      </c>
      <c r="E36" s="79">
        <v>80604</v>
      </c>
      <c r="F36" s="80">
        <v>44470</v>
      </c>
      <c r="G36" s="80">
        <v>44834</v>
      </c>
    </row>
    <row r="37" spans="3:7" x14ac:dyDescent="0.25">
      <c r="C37" s="5"/>
      <c r="D37" s="84" t="s">
        <v>164</v>
      </c>
      <c r="E37" s="6">
        <v>4623941947</v>
      </c>
      <c r="F37" s="81">
        <v>44540</v>
      </c>
      <c r="G37" s="81">
        <v>44904</v>
      </c>
    </row>
    <row r="38" spans="3:7" x14ac:dyDescent="0.25">
      <c r="C38" s="9"/>
      <c r="D38" s="84" t="s">
        <v>165</v>
      </c>
      <c r="E38" s="6">
        <v>3662900000</v>
      </c>
      <c r="F38" s="82">
        <v>44540</v>
      </c>
      <c r="G38" s="82">
        <v>44904</v>
      </c>
    </row>
    <row r="39" spans="3:7" x14ac:dyDescent="0.25">
      <c r="C39" s="5"/>
      <c r="D39" s="85" t="s">
        <v>168</v>
      </c>
      <c r="E39" s="6">
        <v>10000000</v>
      </c>
      <c r="F39" s="64">
        <v>44501</v>
      </c>
      <c r="G39" s="64">
        <v>44865</v>
      </c>
    </row>
    <row r="40" spans="3:7" x14ac:dyDescent="0.25">
      <c r="C40" s="5"/>
      <c r="D40" s="85" t="s">
        <v>169</v>
      </c>
      <c r="E40" s="6">
        <v>100000</v>
      </c>
      <c r="F40" s="64">
        <v>44501</v>
      </c>
      <c r="G40" s="64">
        <v>44865</v>
      </c>
    </row>
    <row r="41" spans="3:7" x14ac:dyDescent="0.25">
      <c r="C41" s="5"/>
      <c r="D41" s="84" t="s">
        <v>166</v>
      </c>
      <c r="E41" s="83">
        <v>20680000</v>
      </c>
      <c r="F41" s="64">
        <v>44547</v>
      </c>
      <c r="G41" s="64">
        <v>44911</v>
      </c>
    </row>
    <row r="42" spans="3:7" x14ac:dyDescent="0.25">
      <c r="C42" s="5"/>
      <c r="D42" s="84" t="s">
        <v>167</v>
      </c>
      <c r="E42" s="6">
        <v>266444434</v>
      </c>
      <c r="F42" s="80">
        <v>44540</v>
      </c>
      <c r="G42" s="80">
        <v>44904</v>
      </c>
    </row>
    <row r="44" spans="3:7" x14ac:dyDescent="0.25">
      <c r="C44" s="114" t="s">
        <v>181</v>
      </c>
      <c r="D44" s="88" t="s">
        <v>184</v>
      </c>
      <c r="E44" s="11">
        <v>60000000000</v>
      </c>
      <c r="F44" s="89">
        <v>44652</v>
      </c>
      <c r="G44" s="89">
        <v>45016</v>
      </c>
    </row>
    <row r="45" spans="3:7" x14ac:dyDescent="0.25">
      <c r="C45" s="90"/>
      <c r="D45" s="91" t="s">
        <v>185</v>
      </c>
      <c r="E45" s="90">
        <v>79200000</v>
      </c>
      <c r="F45" s="92">
        <v>44540</v>
      </c>
      <c r="G45" s="92">
        <v>44904</v>
      </c>
    </row>
    <row r="46" spans="3:7" x14ac:dyDescent="0.25">
      <c r="C46" s="90"/>
      <c r="D46" s="91" t="s">
        <v>185</v>
      </c>
      <c r="E46" s="90">
        <v>3426054752</v>
      </c>
      <c r="F46" s="92">
        <v>44540</v>
      </c>
      <c r="G46" s="92">
        <v>44904</v>
      </c>
    </row>
    <row r="47" spans="3:7" x14ac:dyDescent="0.25">
      <c r="C47" s="90"/>
      <c r="D47" s="91" t="s">
        <v>186</v>
      </c>
      <c r="E47" s="90">
        <v>15757100</v>
      </c>
      <c r="F47" s="92">
        <v>44539</v>
      </c>
      <c r="G47" s="92">
        <v>44903</v>
      </c>
    </row>
    <row r="48" spans="3:7" x14ac:dyDescent="0.25">
      <c r="C48" s="90"/>
      <c r="D48" s="93" t="s">
        <v>187</v>
      </c>
      <c r="E48" s="90">
        <v>163965155</v>
      </c>
      <c r="F48" s="92">
        <v>44540</v>
      </c>
      <c r="G48" s="92">
        <v>44904</v>
      </c>
    </row>
    <row r="49" spans="3:7" x14ac:dyDescent="0.25">
      <c r="C49" s="90"/>
      <c r="D49" s="93" t="s">
        <v>188</v>
      </c>
      <c r="E49" s="90">
        <v>12500000</v>
      </c>
      <c r="F49" s="92">
        <v>44531</v>
      </c>
      <c r="G49" s="92">
        <v>44681</v>
      </c>
    </row>
    <row r="50" spans="3:7" x14ac:dyDescent="0.25">
      <c r="C50" s="90"/>
      <c r="D50" s="93" t="s">
        <v>188</v>
      </c>
      <c r="E50" s="90">
        <v>1495000000</v>
      </c>
      <c r="F50" s="92">
        <v>44317</v>
      </c>
      <c r="G50" s="92">
        <v>44681</v>
      </c>
    </row>
    <row r="51" spans="3:7" x14ac:dyDescent="0.25">
      <c r="C51" s="90"/>
      <c r="D51" s="93" t="s">
        <v>189</v>
      </c>
      <c r="E51" s="90">
        <v>8500000</v>
      </c>
      <c r="F51" s="92">
        <v>44474</v>
      </c>
      <c r="G51" s="92">
        <v>44838</v>
      </c>
    </row>
    <row r="52" spans="3:7" x14ac:dyDescent="0.25">
      <c r="C52" s="90"/>
      <c r="D52" s="91" t="s">
        <v>190</v>
      </c>
      <c r="E52" s="90">
        <v>9104</v>
      </c>
      <c r="F52" s="92">
        <v>44470</v>
      </c>
      <c r="G52" s="92">
        <v>44834</v>
      </c>
    </row>
    <row r="53" spans="3:7" x14ac:dyDescent="0.25">
      <c r="C53" s="90"/>
      <c r="D53" s="91" t="s">
        <v>191</v>
      </c>
      <c r="E53" s="90">
        <v>68778</v>
      </c>
      <c r="F53" s="92">
        <v>44470</v>
      </c>
      <c r="G53" s="92">
        <v>44834</v>
      </c>
    </row>
    <row r="54" spans="3:7" x14ac:dyDescent="0.25">
      <c r="C54" s="94"/>
      <c r="D54" s="95" t="s">
        <v>191</v>
      </c>
      <c r="E54" s="94">
        <v>114892</v>
      </c>
      <c r="F54" s="96">
        <v>44470</v>
      </c>
      <c r="G54" s="96">
        <v>44834</v>
      </c>
    </row>
    <row r="57" spans="3:7" x14ac:dyDescent="0.25">
      <c r="C57" s="114" t="s">
        <v>182</v>
      </c>
      <c r="D57" s="88" t="s">
        <v>184</v>
      </c>
      <c r="E57" s="11">
        <v>7000000000</v>
      </c>
      <c r="F57" s="89">
        <v>44652</v>
      </c>
      <c r="G57" s="89">
        <v>45016</v>
      </c>
    </row>
    <row r="58" spans="3:7" x14ac:dyDescent="0.25">
      <c r="C58" s="115"/>
      <c r="D58" s="91" t="s">
        <v>185</v>
      </c>
      <c r="E58" s="90">
        <v>2223122714</v>
      </c>
      <c r="F58" s="92">
        <v>44540</v>
      </c>
      <c r="G58" s="92">
        <v>44904</v>
      </c>
    </row>
    <row r="59" spans="3:7" x14ac:dyDescent="0.25">
      <c r="C59" s="115"/>
      <c r="D59" s="91" t="s">
        <v>190</v>
      </c>
      <c r="E59" s="90">
        <v>10306</v>
      </c>
      <c r="F59" s="92">
        <v>44470</v>
      </c>
      <c r="G59" s="92">
        <v>44834</v>
      </c>
    </row>
    <row r="60" spans="3:7" x14ac:dyDescent="0.25">
      <c r="C60" s="116"/>
      <c r="D60" s="95" t="s">
        <v>191</v>
      </c>
      <c r="E60" s="94">
        <v>716962</v>
      </c>
      <c r="F60" s="96">
        <v>44470</v>
      </c>
      <c r="G60" s="96">
        <v>44834</v>
      </c>
    </row>
    <row r="61" spans="3:7" x14ac:dyDescent="0.25">
      <c r="C61" s="78"/>
    </row>
    <row r="62" spans="3:7" x14ac:dyDescent="0.25">
      <c r="C62" s="78"/>
    </row>
    <row r="63" spans="3:7" x14ac:dyDescent="0.25">
      <c r="C63" s="117" t="s">
        <v>192</v>
      </c>
      <c r="D63" s="84" t="s">
        <v>185</v>
      </c>
      <c r="E63" s="9">
        <v>1540485165</v>
      </c>
      <c r="F63" s="97">
        <v>44540</v>
      </c>
      <c r="G63" s="97">
        <v>44904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E44" sqref="E44"/>
    </sheetView>
  </sheetViews>
  <sheetFormatPr defaultRowHeight="15" x14ac:dyDescent="0.25"/>
  <cols>
    <col min="1" max="1" width="9.140625" style="32"/>
    <col min="2" max="2" width="35.28515625" style="32" bestFit="1" customWidth="1"/>
    <col min="3" max="3" width="35.140625" style="32" bestFit="1" customWidth="1"/>
    <col min="4" max="4" width="5.85546875" style="32" bestFit="1" customWidth="1"/>
    <col min="5" max="5" width="48.28515625" style="32" bestFit="1" customWidth="1"/>
    <col min="6" max="6" width="13.7109375" style="32" bestFit="1" customWidth="1"/>
    <col min="7" max="16384" width="9.140625" style="32"/>
  </cols>
  <sheetData>
    <row r="1" spans="1:6" x14ac:dyDescent="0.25">
      <c r="A1" s="51" t="s">
        <v>113</v>
      </c>
    </row>
    <row r="2" spans="1:6" ht="15.75" thickBot="1" x14ac:dyDescent="0.3"/>
    <row r="3" spans="1:6" ht="15.75" thickBot="1" x14ac:dyDescent="0.3">
      <c r="A3" s="130" t="s">
        <v>8</v>
      </c>
      <c r="B3" s="48" t="s">
        <v>53</v>
      </c>
      <c r="C3" s="130" t="s">
        <v>54</v>
      </c>
      <c r="D3" s="49"/>
      <c r="E3" s="130" t="s">
        <v>55</v>
      </c>
      <c r="F3" s="130" t="s">
        <v>56</v>
      </c>
    </row>
    <row r="4" spans="1:6" ht="16.5" thickTop="1" thickBot="1" x14ac:dyDescent="0.3">
      <c r="A4" s="131"/>
      <c r="B4" s="15" t="s">
        <v>57</v>
      </c>
      <c r="C4" s="131"/>
      <c r="D4" s="50"/>
      <c r="E4" s="131"/>
      <c r="F4" s="131"/>
    </row>
    <row r="5" spans="1:6" ht="30.75" thickBot="1" x14ac:dyDescent="0.3">
      <c r="A5" s="132" t="s">
        <v>103</v>
      </c>
      <c r="B5" s="16" t="s">
        <v>58</v>
      </c>
      <c r="C5" s="134" t="s">
        <v>59</v>
      </c>
      <c r="D5" s="17"/>
      <c r="E5" s="16" t="s">
        <v>115</v>
      </c>
      <c r="F5" s="136"/>
    </row>
    <row r="6" spans="1:6" ht="15.75" thickBot="1" x14ac:dyDescent="0.3">
      <c r="A6" s="133"/>
      <c r="B6" s="16" t="s">
        <v>60</v>
      </c>
      <c r="C6" s="135"/>
      <c r="D6" s="18"/>
      <c r="E6" s="15"/>
      <c r="F6" s="137"/>
    </row>
    <row r="7" spans="1:6" ht="15.75" thickBot="1" x14ac:dyDescent="0.3">
      <c r="A7" s="132" t="s">
        <v>104</v>
      </c>
      <c r="B7" s="16" t="s">
        <v>61</v>
      </c>
      <c r="C7" s="134" t="s">
        <v>62</v>
      </c>
      <c r="D7" s="17" t="s">
        <v>32</v>
      </c>
      <c r="E7" s="15" t="s">
        <v>100</v>
      </c>
      <c r="F7" s="26"/>
    </row>
    <row r="8" spans="1:6" ht="15.75" thickBot="1" x14ac:dyDescent="0.3">
      <c r="A8" s="138"/>
      <c r="B8" s="16"/>
      <c r="C8" s="139"/>
      <c r="D8" s="17" t="s">
        <v>37</v>
      </c>
      <c r="E8" s="15" t="s">
        <v>99</v>
      </c>
      <c r="F8" s="27"/>
    </row>
    <row r="9" spans="1:6" ht="15.75" thickBot="1" x14ac:dyDescent="0.3">
      <c r="A9" s="133"/>
      <c r="B9" s="16" t="s">
        <v>63</v>
      </c>
      <c r="C9" s="135"/>
      <c r="D9" s="18"/>
      <c r="E9" s="15"/>
      <c r="F9" s="28"/>
    </row>
    <row r="10" spans="1:6" x14ac:dyDescent="0.25">
      <c r="A10" s="132" t="s">
        <v>105</v>
      </c>
      <c r="B10" s="136" t="s">
        <v>64</v>
      </c>
      <c r="C10" s="134" t="s">
        <v>65</v>
      </c>
      <c r="D10" s="17"/>
      <c r="E10" s="34"/>
      <c r="F10" s="34"/>
    </row>
    <row r="11" spans="1:6" ht="30.75" thickBot="1" x14ac:dyDescent="0.3">
      <c r="A11" s="138"/>
      <c r="B11" s="140"/>
      <c r="C11" s="139"/>
      <c r="D11" s="17" t="s">
        <v>32</v>
      </c>
      <c r="E11" s="44" t="s">
        <v>86</v>
      </c>
      <c r="F11" s="35" t="s">
        <v>112</v>
      </c>
    </row>
    <row r="12" spans="1:6" ht="15.75" thickBot="1" x14ac:dyDescent="0.3">
      <c r="A12" s="138"/>
      <c r="B12" s="137"/>
      <c r="C12" s="139"/>
      <c r="D12" s="19" t="s">
        <v>37</v>
      </c>
      <c r="E12" s="36" t="s">
        <v>85</v>
      </c>
      <c r="F12" s="37">
        <v>44998</v>
      </c>
    </row>
    <row r="13" spans="1:6" ht="15.75" thickBot="1" x14ac:dyDescent="0.3">
      <c r="A13" s="133"/>
      <c r="B13" s="16" t="s">
        <v>66</v>
      </c>
      <c r="C13" s="135"/>
      <c r="D13" s="18"/>
      <c r="E13" s="15"/>
      <c r="F13" s="15"/>
    </row>
    <row r="14" spans="1:6" ht="15.75" thickBot="1" x14ac:dyDescent="0.3">
      <c r="A14" s="132" t="s">
        <v>106</v>
      </c>
      <c r="B14" s="136" t="s">
        <v>67</v>
      </c>
      <c r="C14" s="134" t="s">
        <v>68</v>
      </c>
      <c r="D14" s="17" t="s">
        <v>32</v>
      </c>
      <c r="E14" s="38" t="s">
        <v>87</v>
      </c>
      <c r="F14" s="22">
        <v>46465</v>
      </c>
    </row>
    <row r="15" spans="1:6" ht="15.75" thickBot="1" x14ac:dyDescent="0.3">
      <c r="A15" s="138"/>
      <c r="B15" s="140"/>
      <c r="C15" s="139"/>
      <c r="D15" s="17" t="s">
        <v>32</v>
      </c>
      <c r="E15" s="38" t="s">
        <v>88</v>
      </c>
      <c r="F15" s="22">
        <v>46465</v>
      </c>
    </row>
    <row r="16" spans="1:6" ht="15.75" thickBot="1" x14ac:dyDescent="0.3">
      <c r="A16" s="138"/>
      <c r="B16" s="140"/>
      <c r="C16" s="139"/>
      <c r="D16" s="17" t="s">
        <v>32</v>
      </c>
      <c r="E16" s="39" t="s">
        <v>89</v>
      </c>
      <c r="F16" s="22">
        <v>46465</v>
      </c>
    </row>
    <row r="17" spans="1:6" x14ac:dyDescent="0.25">
      <c r="A17" s="138"/>
      <c r="B17" s="140"/>
      <c r="C17" s="139"/>
      <c r="D17" s="17" t="s">
        <v>37</v>
      </c>
      <c r="E17" s="32" t="s">
        <v>90</v>
      </c>
      <c r="F17" s="22">
        <v>46465</v>
      </c>
    </row>
    <row r="18" spans="1:6" x14ac:dyDescent="0.25">
      <c r="A18" s="138"/>
      <c r="B18" s="140"/>
      <c r="C18" s="139"/>
      <c r="D18" s="17"/>
      <c r="E18" s="34"/>
      <c r="F18" s="23"/>
    </row>
    <row r="19" spans="1:6" ht="15.75" thickBot="1" x14ac:dyDescent="0.3">
      <c r="A19" s="133"/>
      <c r="B19" s="16" t="s">
        <v>91</v>
      </c>
      <c r="C19" s="135"/>
      <c r="D19" s="18"/>
      <c r="E19" s="16"/>
      <c r="F19" s="24"/>
    </row>
    <row r="20" spans="1:6" ht="30.75" thickBot="1" x14ac:dyDescent="0.3">
      <c r="A20" s="132" t="s">
        <v>107</v>
      </c>
      <c r="B20" s="16" t="s">
        <v>69</v>
      </c>
      <c r="C20" s="134" t="s">
        <v>70</v>
      </c>
      <c r="D20" s="20" t="s">
        <v>32</v>
      </c>
      <c r="E20" s="29" t="s">
        <v>71</v>
      </c>
      <c r="F20" s="22">
        <v>46186</v>
      </c>
    </row>
    <row r="21" spans="1:6" ht="15.75" thickBot="1" x14ac:dyDescent="0.3">
      <c r="A21" s="133"/>
      <c r="B21" s="16" t="s">
        <v>102</v>
      </c>
      <c r="C21" s="135"/>
      <c r="D21" s="21"/>
      <c r="E21" s="30"/>
      <c r="F21" s="24"/>
    </row>
    <row r="22" spans="1:6" ht="15.75" thickBot="1" x14ac:dyDescent="0.3">
      <c r="A22" s="132" t="s">
        <v>108</v>
      </c>
      <c r="B22" s="16" t="s">
        <v>72</v>
      </c>
      <c r="C22" s="134" t="s">
        <v>73</v>
      </c>
      <c r="D22" s="20" t="s">
        <v>32</v>
      </c>
      <c r="E22" s="26" t="s">
        <v>74</v>
      </c>
      <c r="F22" s="40">
        <v>47483</v>
      </c>
    </row>
    <row r="23" spans="1:6" ht="15.75" thickBot="1" x14ac:dyDescent="0.3">
      <c r="A23" s="138"/>
      <c r="B23" s="16"/>
      <c r="C23" s="139"/>
      <c r="D23" s="25" t="s">
        <v>37</v>
      </c>
      <c r="E23" s="27" t="s">
        <v>101</v>
      </c>
      <c r="F23" s="41">
        <v>44926</v>
      </c>
    </row>
    <row r="24" spans="1:6" ht="30.75" thickBot="1" x14ac:dyDescent="0.3">
      <c r="A24" s="133"/>
      <c r="B24" s="16" t="s">
        <v>75</v>
      </c>
      <c r="C24" s="135"/>
      <c r="D24" s="21"/>
      <c r="E24" s="28"/>
      <c r="F24" s="40"/>
    </row>
    <row r="25" spans="1:6" x14ac:dyDescent="0.25">
      <c r="A25" s="132" t="s">
        <v>109</v>
      </c>
      <c r="B25" s="136" t="s">
        <v>76</v>
      </c>
      <c r="C25" s="134" t="s">
        <v>77</v>
      </c>
      <c r="D25" s="17" t="s">
        <v>32</v>
      </c>
      <c r="E25" s="17" t="s">
        <v>78</v>
      </c>
      <c r="F25" s="31">
        <v>44789</v>
      </c>
    </row>
    <row r="26" spans="1:6" x14ac:dyDescent="0.25">
      <c r="A26" s="138"/>
      <c r="B26" s="140"/>
      <c r="C26" s="139"/>
      <c r="D26" s="17" t="s">
        <v>32</v>
      </c>
      <c r="E26" s="17" t="s">
        <v>96</v>
      </c>
      <c r="F26" s="31">
        <v>44789</v>
      </c>
    </row>
    <row r="27" spans="1:6" x14ac:dyDescent="0.25">
      <c r="A27" s="138"/>
      <c r="B27" s="140"/>
      <c r="C27" s="139"/>
      <c r="D27" s="17" t="s">
        <v>32</v>
      </c>
      <c r="E27" s="17" t="s">
        <v>97</v>
      </c>
      <c r="F27" s="31">
        <v>44789</v>
      </c>
    </row>
    <row r="28" spans="1:6" ht="15.75" thickBot="1" x14ac:dyDescent="0.3">
      <c r="A28" s="138"/>
      <c r="B28" s="137"/>
      <c r="C28" s="139"/>
      <c r="D28" s="17" t="s">
        <v>32</v>
      </c>
      <c r="E28" s="17" t="s">
        <v>98</v>
      </c>
      <c r="F28" s="31">
        <v>44789</v>
      </c>
    </row>
    <row r="29" spans="1:6" ht="30.75" thickBot="1" x14ac:dyDescent="0.3">
      <c r="A29" s="133"/>
      <c r="B29" s="16" t="s">
        <v>79</v>
      </c>
      <c r="C29" s="135"/>
      <c r="D29" s="18" t="s">
        <v>37</v>
      </c>
      <c r="E29" s="18" t="s">
        <v>114</v>
      </c>
      <c r="F29" s="52">
        <v>44818</v>
      </c>
    </row>
    <row r="30" spans="1:6" ht="30" x14ac:dyDescent="0.25">
      <c r="A30" s="132" t="s">
        <v>110</v>
      </c>
      <c r="B30" s="136" t="s">
        <v>80</v>
      </c>
      <c r="C30" s="134" t="s">
        <v>81</v>
      </c>
      <c r="D30" s="17" t="s">
        <v>32</v>
      </c>
      <c r="E30" s="42" t="s">
        <v>93</v>
      </c>
      <c r="F30" s="43">
        <v>45291</v>
      </c>
    </row>
    <row r="31" spans="1:6" ht="30" x14ac:dyDescent="0.25">
      <c r="A31" s="138"/>
      <c r="B31" s="140"/>
      <c r="C31" s="139"/>
      <c r="D31" s="17" t="s">
        <v>37</v>
      </c>
      <c r="E31" s="42" t="s">
        <v>92</v>
      </c>
      <c r="F31" s="43">
        <v>44926</v>
      </c>
    </row>
    <row r="32" spans="1:6" x14ac:dyDescent="0.25">
      <c r="A32" s="138"/>
      <c r="B32" s="140"/>
      <c r="C32" s="139"/>
      <c r="D32" s="17"/>
      <c r="E32" s="42"/>
      <c r="F32" s="44"/>
    </row>
    <row r="33" spans="1:6" ht="30" x14ac:dyDescent="0.25">
      <c r="A33" s="138"/>
      <c r="B33" s="140"/>
      <c r="C33" s="139"/>
      <c r="D33" s="17" t="s">
        <v>32</v>
      </c>
      <c r="E33" s="42" t="s">
        <v>95</v>
      </c>
      <c r="F33" s="43">
        <v>45291</v>
      </c>
    </row>
    <row r="34" spans="1:6" ht="30.75" thickBot="1" x14ac:dyDescent="0.3">
      <c r="A34" s="138"/>
      <c r="B34" s="137"/>
      <c r="C34" s="139"/>
      <c r="D34" s="17" t="s">
        <v>37</v>
      </c>
      <c r="E34" s="45" t="s">
        <v>94</v>
      </c>
      <c r="F34" s="43">
        <v>44926</v>
      </c>
    </row>
    <row r="35" spans="1:6" ht="30.75" thickBot="1" x14ac:dyDescent="0.3">
      <c r="A35" s="133"/>
      <c r="B35" s="16" t="s">
        <v>82</v>
      </c>
      <c r="C35" s="135"/>
      <c r="D35" s="18"/>
      <c r="E35" s="33"/>
      <c r="F35" s="46"/>
    </row>
    <row r="36" spans="1:6" ht="15" customHeight="1" x14ac:dyDescent="0.25">
      <c r="A36" s="141" t="s">
        <v>83</v>
      </c>
      <c r="B36" s="142"/>
      <c r="C36" s="142"/>
      <c r="D36" s="142"/>
      <c r="E36" s="142"/>
      <c r="F36" s="143"/>
    </row>
    <row r="37" spans="1:6" ht="45" customHeight="1" thickBot="1" x14ac:dyDescent="0.3">
      <c r="A37" s="144" t="s">
        <v>111</v>
      </c>
      <c r="B37" s="145"/>
      <c r="C37" s="145"/>
      <c r="D37" s="145"/>
      <c r="E37" s="145"/>
      <c r="F37" s="146"/>
    </row>
    <row r="38" spans="1:6" x14ac:dyDescent="0.25">
      <c r="A38" s="47"/>
    </row>
    <row r="39" spans="1:6" x14ac:dyDescent="0.25">
      <c r="A39" s="47"/>
    </row>
    <row r="40" spans="1:6" x14ac:dyDescent="0.25">
      <c r="A40" s="47" t="s">
        <v>84</v>
      </c>
    </row>
  </sheetData>
  <mergeCells count="27">
    <mergeCell ref="A30:A35"/>
    <mergeCell ref="B30:B34"/>
    <mergeCell ref="C30:C35"/>
    <mergeCell ref="A36:F36"/>
    <mergeCell ref="A37:F37"/>
    <mergeCell ref="A22:A24"/>
    <mergeCell ref="C22:C24"/>
    <mergeCell ref="A25:A29"/>
    <mergeCell ref="B25:B28"/>
    <mergeCell ref="C25:C29"/>
    <mergeCell ref="A14:A19"/>
    <mergeCell ref="B14:B18"/>
    <mergeCell ref="C14:C19"/>
    <mergeCell ref="A20:A21"/>
    <mergeCell ref="C20:C21"/>
    <mergeCell ref="A7:A9"/>
    <mergeCell ref="C7:C9"/>
    <mergeCell ref="A10:A13"/>
    <mergeCell ref="B10:B12"/>
    <mergeCell ref="C10:C13"/>
    <mergeCell ref="A3:A4"/>
    <mergeCell ref="C3:C4"/>
    <mergeCell ref="E3:E4"/>
    <mergeCell ref="F3:F4"/>
    <mergeCell ref="A5:A6"/>
    <mergeCell ref="C5:C6"/>
    <mergeCell ref="F5:F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C3" sqref="C3"/>
    </sheetView>
  </sheetViews>
  <sheetFormatPr defaultRowHeight="15" x14ac:dyDescent="0.25"/>
  <cols>
    <col min="1" max="1" width="15.5703125" customWidth="1"/>
    <col min="2" max="2" width="18.5703125" customWidth="1"/>
  </cols>
  <sheetData>
    <row r="1" spans="1:2" x14ac:dyDescent="0.25">
      <c r="A1" s="78" t="s">
        <v>161</v>
      </c>
    </row>
    <row r="2" spans="1:2" x14ac:dyDescent="0.25">
      <c r="A2" s="5" t="s">
        <v>159</v>
      </c>
      <c r="B2" s="5" t="s">
        <v>160</v>
      </c>
    </row>
    <row r="3" spans="1:2" x14ac:dyDescent="0.25">
      <c r="A3" s="5" t="s">
        <v>42</v>
      </c>
      <c r="B3" s="62">
        <v>51556</v>
      </c>
    </row>
    <row r="4" spans="1:2" x14ac:dyDescent="0.25">
      <c r="A4" s="5" t="s">
        <v>43</v>
      </c>
      <c r="B4" s="62">
        <v>52142</v>
      </c>
    </row>
    <row r="6" spans="1:2" x14ac:dyDescent="0.25">
      <c r="A6" s="7" t="s">
        <v>117</v>
      </c>
      <c r="B6" s="113" t="s">
        <v>209</v>
      </c>
    </row>
    <row r="7" spans="1:2" x14ac:dyDescent="0.25">
      <c r="A7" s="5" t="s">
        <v>42</v>
      </c>
      <c r="B7" s="62">
        <v>33660</v>
      </c>
    </row>
    <row r="8" spans="1:2" x14ac:dyDescent="0.25">
      <c r="A8" s="5" t="s">
        <v>43</v>
      </c>
      <c r="B8" s="62">
        <v>35465</v>
      </c>
    </row>
    <row r="10" spans="1:2" x14ac:dyDescent="0.25">
      <c r="A10" s="7" t="s">
        <v>210</v>
      </c>
      <c r="B10" s="113" t="s">
        <v>209</v>
      </c>
    </row>
    <row r="11" spans="1:2" x14ac:dyDescent="0.25">
      <c r="A11" s="9" t="s">
        <v>43</v>
      </c>
      <c r="B11" s="62">
        <v>32389</v>
      </c>
    </row>
    <row r="12" spans="1:2" x14ac:dyDescent="0.25">
      <c r="A12" s="5" t="s">
        <v>42</v>
      </c>
      <c r="B12" s="62">
        <v>31346</v>
      </c>
    </row>
    <row r="13" spans="1:2" x14ac:dyDescent="0.25">
      <c r="A13" s="5"/>
      <c r="B13" s="62"/>
    </row>
    <row r="14" spans="1:2" x14ac:dyDescent="0.25">
      <c r="A14" s="7" t="s">
        <v>148</v>
      </c>
      <c r="B14" s="113" t="s">
        <v>209</v>
      </c>
    </row>
    <row r="15" spans="1:2" x14ac:dyDescent="0.25">
      <c r="A15" s="5" t="s">
        <v>43</v>
      </c>
      <c r="B15" s="62">
        <v>36766</v>
      </c>
    </row>
    <row r="16" spans="1:2" x14ac:dyDescent="0.25">
      <c r="A16" s="5" t="s">
        <v>42</v>
      </c>
      <c r="B16" s="62">
        <v>36889</v>
      </c>
    </row>
    <row r="18" spans="1:2" x14ac:dyDescent="0.25">
      <c r="A18" s="7" t="s">
        <v>215</v>
      </c>
      <c r="B18" s="113" t="s">
        <v>209</v>
      </c>
    </row>
    <row r="19" spans="1:2" x14ac:dyDescent="0.25">
      <c r="A19" s="5" t="s">
        <v>43</v>
      </c>
      <c r="B19" s="62">
        <v>22388</v>
      </c>
    </row>
    <row r="20" spans="1:2" x14ac:dyDescent="0.25">
      <c r="A20" s="5" t="s">
        <v>42</v>
      </c>
      <c r="B20" s="62">
        <v>23526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Plant Details</vt:lpstr>
      <vt:lpstr>Plant Capacity Utilization</vt:lpstr>
      <vt:lpstr>Plant Capital Expenditure</vt:lpstr>
      <vt:lpstr>Insurance Details</vt:lpstr>
      <vt:lpstr>Statutory Approval </vt:lpstr>
      <vt:lpstr>Cane Supplier</vt:lpstr>
      <vt:lpstr>'Insurance Details'!Print_Area</vt:lpstr>
      <vt:lpstr>'Plant Capacity Utilization'!Print_Area</vt:lpstr>
      <vt:lpstr>'Plant Capital Expenditure'!Print_Area</vt:lpstr>
      <vt:lpstr>'Plant Details'!Print_Area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Anil Kumar Chauhan</cp:lastModifiedBy>
  <cp:lastPrinted>2022-05-19T05:36:37Z</cp:lastPrinted>
  <dcterms:created xsi:type="dcterms:W3CDTF">2022-05-17T10:13:40Z</dcterms:created>
  <dcterms:modified xsi:type="dcterms:W3CDTF">2022-05-27T04:47:53Z</dcterms:modified>
</cp:coreProperties>
</file>