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Y:\Arup Banerjee\BHSL DOCS\Gagnauli\"/>
    </mc:Choice>
  </mc:AlternateContent>
  <xr:revisionPtr revIDLastSave="0" documentId="13_ncr:1_{0EF2FE34-030C-4B19-B925-8BCEE9893581}" xr6:coauthVersionLast="47" xr6:coauthVersionMax="47" xr10:uidLastSave="{00000000-0000-0000-0000-000000000000}"/>
  <bookViews>
    <workbookView xWindow="-120" yWindow="-120" windowWidth="20730" windowHeight="11160" firstSheet="2" activeTab="4" xr2:uid="{00000000-000D-0000-FFFF-FFFF00000000}"/>
  </bookViews>
  <sheets>
    <sheet name="Sheet1" sheetId="1" r:id="rId1"/>
    <sheet name="villages" sheetId="3" r:id="rId2"/>
    <sheet name="circle rates" sheetId="4" r:id="rId3"/>
    <sheet name="Land  acquisition 1" sheetId="5" r:id="rId4"/>
    <sheet name="Land valuation" sheetId="6" r:id="rId5"/>
    <sheet name="Plant Land Value" sheetId="9" r:id="rId6"/>
    <sheet name="Road" sheetId="7" r:id="rId7"/>
    <sheet name="Sheet8" sheetId="8" r:id="rId8"/>
  </sheets>
  <externalReferences>
    <externalReference r:id="rId9"/>
  </externalReferenc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S11" i="6" l="1"/>
  <c r="O14" i="6"/>
  <c r="F10" i="9"/>
  <c r="H9" i="9"/>
  <c r="H8" i="9"/>
  <c r="H10" i="9" l="1"/>
  <c r="H11" i="9" s="1"/>
  <c r="H15" i="9" s="1"/>
  <c r="H17" i="9" s="1"/>
  <c r="H19" i="9" s="1"/>
  <c r="O10" i="6"/>
  <c r="H9" i="5"/>
  <c r="H10" i="5"/>
  <c r="H11" i="5"/>
  <c r="H12" i="5"/>
  <c r="H13" i="5"/>
  <c r="H14" i="5"/>
  <c r="F15" i="5"/>
  <c r="H8" i="5"/>
  <c r="L10" i="4"/>
  <c r="L11" i="4"/>
  <c r="L12" i="4"/>
  <c r="L13" i="4"/>
  <c r="L14" i="4"/>
  <c r="L15" i="4"/>
  <c r="L9" i="4"/>
  <c r="L16" i="4" s="1"/>
  <c r="I10" i="4"/>
  <c r="M10" i="4" s="1"/>
  <c r="I11" i="4"/>
  <c r="M11" i="4" s="1"/>
  <c r="I14" i="4"/>
  <c r="M14" i="4" s="1"/>
  <c r="I15" i="4"/>
  <c r="M15" i="4" s="1"/>
  <c r="G16" i="4"/>
  <c r="H10" i="4"/>
  <c r="H11" i="4"/>
  <c r="H12" i="4"/>
  <c r="I12" i="4" s="1"/>
  <c r="M12" i="4" s="1"/>
  <c r="H13" i="4"/>
  <c r="I13" i="4" s="1"/>
  <c r="M13" i="4" s="1"/>
  <c r="H14" i="4"/>
  <c r="H15" i="4"/>
  <c r="H9" i="4"/>
  <c r="I9" i="4" s="1"/>
  <c r="N15" i="3"/>
  <c r="G15" i="3" s="1"/>
  <c r="H15" i="3" s="1"/>
  <c r="F16" i="3"/>
  <c r="N14" i="3"/>
  <c r="G14" i="3" s="1"/>
  <c r="H14" i="3" s="1"/>
  <c r="N13" i="3"/>
  <c r="G13" i="3" s="1"/>
  <c r="H13" i="3" s="1"/>
  <c r="N12" i="3"/>
  <c r="G12" i="3" s="1"/>
  <c r="H12" i="3" s="1"/>
  <c r="N11" i="3"/>
  <c r="G11" i="3" s="1"/>
  <c r="H11" i="3" s="1"/>
  <c r="N9" i="3"/>
  <c r="G10" i="3" s="1"/>
  <c r="O8" i="3"/>
  <c r="N8" i="3"/>
  <c r="H9" i="3"/>
  <c r="O11" i="6" l="1"/>
  <c r="Q9" i="6"/>
  <c r="Q11" i="6"/>
  <c r="Q12" i="6" s="1"/>
  <c r="O12" i="6"/>
  <c r="Q13" i="6"/>
  <c r="M9" i="4"/>
  <c r="M16" i="4" s="1"/>
  <c r="I16" i="4"/>
  <c r="G16" i="3"/>
  <c r="H16" i="3"/>
  <c r="H16" i="4"/>
  <c r="H15" i="5"/>
  <c r="H16" i="5" s="1"/>
  <c r="H20" i="5" s="1"/>
  <c r="H22" i="5" s="1"/>
  <c r="H24" i="5" s="1"/>
  <c r="P8" i="3"/>
  <c r="H10" i="3"/>
  <c r="O13" i="6" l="1"/>
  <c r="Q10" i="6"/>
  <c r="Q18" i="6"/>
  <c r="Q15" i="6"/>
  <c r="O15" i="6"/>
  <c r="N224" i="1"/>
  <c r="N225" i="1"/>
  <c r="N226" i="1"/>
  <c r="N227" i="1"/>
  <c r="N228" i="1"/>
  <c r="N229" i="1"/>
  <c r="N230" i="1"/>
  <c r="N231" i="1"/>
  <c r="N232" i="1"/>
  <c r="N233" i="1"/>
  <c r="N234" i="1"/>
  <c r="N235" i="1"/>
  <c r="N236" i="1"/>
  <c r="N237" i="1"/>
  <c r="N238" i="1"/>
  <c r="N239" i="1"/>
  <c r="N240" i="1"/>
  <c r="N241" i="1"/>
  <c r="N242" i="1"/>
  <c r="N243" i="1"/>
  <c r="N244" i="1"/>
  <c r="N245" i="1"/>
  <c r="N246" i="1"/>
  <c r="N247" i="1"/>
  <c r="N248" i="1"/>
  <c r="N249" i="1"/>
  <c r="N250" i="1"/>
  <c r="N251" i="1"/>
  <c r="N252" i="1"/>
  <c r="N253" i="1"/>
  <c r="N254" i="1"/>
  <c r="N255" i="1"/>
  <c r="N256" i="1"/>
  <c r="N257" i="1"/>
  <c r="N258" i="1"/>
  <c r="N259" i="1"/>
  <c r="N223" i="1"/>
  <c r="N216" i="1"/>
  <c r="N217" i="1"/>
  <c r="N218" i="1"/>
  <c r="N219" i="1"/>
  <c r="N215" i="1"/>
  <c r="N207" i="1"/>
  <c r="N208" i="1"/>
  <c r="N209" i="1"/>
  <c r="N210" i="1"/>
  <c r="N211" i="1"/>
  <c r="N206" i="1"/>
  <c r="N193" i="1"/>
  <c r="N194" i="1"/>
  <c r="N195" i="1"/>
  <c r="N196" i="1"/>
  <c r="N197" i="1"/>
  <c r="N198" i="1"/>
  <c r="N199" i="1"/>
  <c r="N200" i="1"/>
  <c r="N201" i="1"/>
  <c r="N202" i="1"/>
  <c r="N192" i="1"/>
  <c r="N188" i="1"/>
  <c r="N189" i="1"/>
  <c r="N187" i="1"/>
  <c r="N169" i="1"/>
  <c r="N170" i="1"/>
  <c r="N171" i="1"/>
  <c r="N172" i="1"/>
  <c r="N173" i="1"/>
  <c r="N174" i="1"/>
  <c r="N175" i="1"/>
  <c r="N176" i="1"/>
  <c r="N177" i="1"/>
  <c r="N178" i="1"/>
  <c r="N179" i="1"/>
  <c r="N180" i="1"/>
  <c r="N181" i="1"/>
  <c r="N182" i="1"/>
  <c r="N183" i="1"/>
  <c r="N168"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39" i="1"/>
  <c r="N127" i="1"/>
  <c r="N128" i="1"/>
  <c r="N129" i="1"/>
  <c r="N130" i="1"/>
  <c r="N131" i="1"/>
  <c r="N132" i="1"/>
  <c r="N133" i="1"/>
  <c r="N134" i="1"/>
  <c r="N135" i="1"/>
  <c r="N126" i="1"/>
  <c r="N109" i="1"/>
  <c r="N110" i="1"/>
  <c r="N111" i="1"/>
  <c r="N112" i="1"/>
  <c r="N113" i="1"/>
  <c r="N114" i="1"/>
  <c r="N115" i="1"/>
  <c r="N116" i="1"/>
  <c r="N117" i="1"/>
  <c r="N118" i="1"/>
  <c r="N119" i="1"/>
  <c r="N120" i="1"/>
  <c r="N121" i="1"/>
  <c r="N122" i="1"/>
  <c r="N101" i="1"/>
  <c r="N102" i="1"/>
  <c r="N103" i="1"/>
  <c r="N104" i="1"/>
  <c r="N105" i="1"/>
  <c r="N106" i="1"/>
  <c r="N107" i="1"/>
  <c r="N108" i="1"/>
  <c r="N100" i="1"/>
  <c r="N90" i="1"/>
  <c r="N91" i="1"/>
  <c r="N92" i="1"/>
  <c r="N93" i="1"/>
  <c r="N94" i="1"/>
  <c r="N95" i="1"/>
  <c r="N78" i="1"/>
  <c r="N79" i="1"/>
  <c r="N80" i="1"/>
  <c r="N81" i="1"/>
  <c r="N82" i="1"/>
  <c r="N83" i="1"/>
  <c r="N84" i="1"/>
  <c r="N85" i="1"/>
  <c r="N86" i="1"/>
  <c r="N87" i="1"/>
  <c r="N88" i="1"/>
  <c r="N89" i="1"/>
  <c r="N71" i="1"/>
  <c r="N72" i="1"/>
  <c r="N73" i="1"/>
  <c r="N74" i="1"/>
  <c r="N75" i="1"/>
  <c r="N76" i="1"/>
  <c r="N77" i="1"/>
  <c r="N64" i="1"/>
  <c r="N65" i="1"/>
  <c r="N66" i="1"/>
  <c r="N67" i="1"/>
  <c r="N68" i="1"/>
  <c r="N69" i="1"/>
  <c r="N70" i="1"/>
  <c r="N63" i="1"/>
  <c r="N54" i="1"/>
  <c r="N55" i="1"/>
  <c r="N56" i="1"/>
  <c r="N57" i="1"/>
  <c r="N58" i="1"/>
  <c r="N53" i="1"/>
  <c r="V9" i="1" s="1"/>
  <c r="N42" i="1"/>
  <c r="N43" i="1"/>
  <c r="N44" i="1"/>
  <c r="N45" i="1"/>
  <c r="N46" i="1"/>
  <c r="N47" i="1"/>
  <c r="N29" i="1"/>
  <c r="N30" i="1"/>
  <c r="N31" i="1"/>
  <c r="N32" i="1"/>
  <c r="N33" i="1"/>
  <c r="N34" i="1"/>
  <c r="N35" i="1"/>
  <c r="N36" i="1"/>
  <c r="N37" i="1"/>
  <c r="N38" i="1"/>
  <c r="N39" i="1"/>
  <c r="N40" i="1"/>
  <c r="N41" i="1"/>
  <c r="N10" i="1"/>
  <c r="N11" i="1"/>
  <c r="N12" i="1"/>
  <c r="N13" i="1"/>
  <c r="N14" i="1"/>
  <c r="N15" i="1"/>
  <c r="N16" i="1"/>
  <c r="N17" i="1"/>
  <c r="N18" i="1"/>
  <c r="N19" i="1"/>
  <c r="N20" i="1"/>
  <c r="N21" i="1"/>
  <c r="N22" i="1"/>
  <c r="N23" i="1"/>
  <c r="N24" i="1"/>
  <c r="N25" i="1"/>
  <c r="N26" i="1"/>
  <c r="N27" i="1"/>
  <c r="N28" i="1"/>
  <c r="N9" i="1"/>
  <c r="Q259" i="1" l="1"/>
  <c r="J259" i="1"/>
  <c r="M259" i="1" s="1"/>
  <c r="Q258" i="1"/>
  <c r="J258" i="1"/>
  <c r="M258" i="1" s="1"/>
  <c r="I257" i="1"/>
  <c r="Q257" i="1" s="1"/>
  <c r="Q256" i="1"/>
  <c r="J256" i="1"/>
  <c r="M256" i="1" s="1"/>
  <c r="Q255" i="1"/>
  <c r="J255" i="1"/>
  <c r="M255" i="1" s="1"/>
  <c r="Q254" i="1"/>
  <c r="J254" i="1"/>
  <c r="Q253" i="1"/>
  <c r="J253" i="1"/>
  <c r="Q252" i="1"/>
  <c r="J252" i="1"/>
  <c r="Q251" i="1"/>
  <c r="J251" i="1"/>
  <c r="Q250" i="1"/>
  <c r="J250" i="1"/>
  <c r="Q249" i="1"/>
  <c r="J249" i="1"/>
  <c r="Q248" i="1"/>
  <c r="J248" i="1"/>
  <c r="M248" i="1" s="1"/>
  <c r="Q247" i="1"/>
  <c r="J247" i="1"/>
  <c r="M247" i="1" s="1"/>
  <c r="Q246" i="1"/>
  <c r="J246" i="1"/>
  <c r="Q245" i="1"/>
  <c r="J245" i="1"/>
  <c r="M245" i="1" s="1"/>
  <c r="Q244" i="1"/>
  <c r="J244" i="1"/>
  <c r="M244" i="1" s="1"/>
  <c r="Q243" i="1"/>
  <c r="J243" i="1"/>
  <c r="Q242" i="1"/>
  <c r="J242" i="1"/>
  <c r="M242" i="1" s="1"/>
  <c r="Q241" i="1"/>
  <c r="J241" i="1"/>
  <c r="M241" i="1" s="1"/>
  <c r="Q240" i="1"/>
  <c r="J240" i="1"/>
  <c r="M240" i="1" s="1"/>
  <c r="Q239" i="1"/>
  <c r="J239" i="1"/>
  <c r="M239" i="1" s="1"/>
  <c r="Q238" i="1"/>
  <c r="J238" i="1"/>
  <c r="Q237" i="1"/>
  <c r="J237" i="1"/>
  <c r="M237" i="1" s="1"/>
  <c r="Q236" i="1"/>
  <c r="J236" i="1"/>
  <c r="M236" i="1" s="1"/>
  <c r="Q235" i="1"/>
  <c r="J235" i="1"/>
  <c r="Q234" i="1"/>
  <c r="J234" i="1"/>
  <c r="M234" i="1" s="1"/>
  <c r="Q233" i="1"/>
  <c r="J233" i="1"/>
  <c r="M233" i="1" s="1"/>
  <c r="Q232" i="1"/>
  <c r="J232" i="1"/>
  <c r="M232" i="1" s="1"/>
  <c r="Q231" i="1"/>
  <c r="J231" i="1"/>
  <c r="M231" i="1" s="1"/>
  <c r="Q230" i="1"/>
  <c r="J230" i="1"/>
  <c r="Q229" i="1"/>
  <c r="J229" i="1"/>
  <c r="M229" i="1" s="1"/>
  <c r="Q228" i="1"/>
  <c r="J228" i="1"/>
  <c r="Q227" i="1"/>
  <c r="J227" i="1"/>
  <c r="Q226" i="1"/>
  <c r="J226" i="1"/>
  <c r="M226" i="1" s="1"/>
  <c r="Q225" i="1"/>
  <c r="J225" i="1"/>
  <c r="Q224" i="1"/>
  <c r="M224" i="1"/>
  <c r="J224" i="1"/>
  <c r="D224" i="1"/>
  <c r="D225" i="1" s="1"/>
  <c r="D226" i="1" s="1"/>
  <c r="D227" i="1" s="1"/>
  <c r="D228" i="1" s="1"/>
  <c r="D229" i="1" s="1"/>
  <c r="D230" i="1" s="1"/>
  <c r="D231" i="1" s="1"/>
  <c r="D232" i="1" s="1"/>
  <c r="D233" i="1" s="1"/>
  <c r="D234" i="1" s="1"/>
  <c r="D235" i="1" s="1"/>
  <c r="D236" i="1" s="1"/>
  <c r="D237" i="1" s="1"/>
  <c r="D238" i="1" s="1"/>
  <c r="D239" i="1" s="1"/>
  <c r="D240" i="1" s="1"/>
  <c r="D241" i="1" s="1"/>
  <c r="D242" i="1" s="1"/>
  <c r="D243" i="1" s="1"/>
  <c r="D244" i="1" s="1"/>
  <c r="D245" i="1" s="1"/>
  <c r="D246" i="1" s="1"/>
  <c r="D247" i="1" s="1"/>
  <c r="D248" i="1" s="1"/>
  <c r="D249" i="1" s="1"/>
  <c r="D250" i="1" s="1"/>
  <c r="D251" i="1" s="1"/>
  <c r="D252" i="1" s="1"/>
  <c r="D253" i="1" s="1"/>
  <c r="D254" i="1" s="1"/>
  <c r="D255" i="1" s="1"/>
  <c r="D256" i="1" s="1"/>
  <c r="Q223" i="1"/>
  <c r="J223" i="1"/>
  <c r="M223" i="1" s="1"/>
  <c r="Q219" i="1"/>
  <c r="J219" i="1"/>
  <c r="Q218" i="1"/>
  <c r="J218" i="1"/>
  <c r="M218" i="1" s="1"/>
  <c r="Q217" i="1"/>
  <c r="J217" i="1"/>
  <c r="Q216" i="1"/>
  <c r="J216" i="1"/>
  <c r="D216" i="1"/>
  <c r="D217" i="1" s="1"/>
  <c r="I215" i="1"/>
  <c r="I220" i="1" s="1"/>
  <c r="I212" i="1"/>
  <c r="Q211" i="1"/>
  <c r="J211" i="1"/>
  <c r="M211" i="1" s="1"/>
  <c r="Q210" i="1"/>
  <c r="J210" i="1"/>
  <c r="Q209" i="1"/>
  <c r="M209" i="1"/>
  <c r="J209" i="1"/>
  <c r="Q208" i="1"/>
  <c r="J208" i="1"/>
  <c r="M208" i="1" s="1"/>
  <c r="Q207" i="1"/>
  <c r="J207" i="1"/>
  <c r="D207" i="1"/>
  <c r="D208" i="1" s="1"/>
  <c r="Q206" i="1"/>
  <c r="J206" i="1"/>
  <c r="I203" i="1"/>
  <c r="Q202" i="1"/>
  <c r="J202" i="1"/>
  <c r="Q201" i="1"/>
  <c r="J201" i="1"/>
  <c r="Q200" i="1"/>
  <c r="J200" i="1"/>
  <c r="Q199" i="1"/>
  <c r="J199" i="1"/>
  <c r="M199" i="1" s="1"/>
  <c r="Q198" i="1"/>
  <c r="J198" i="1"/>
  <c r="M198" i="1" s="1"/>
  <c r="Q197" i="1"/>
  <c r="J197" i="1"/>
  <c r="M197" i="1" s="1"/>
  <c r="Q196" i="1"/>
  <c r="J196" i="1"/>
  <c r="M196" i="1" s="1"/>
  <c r="Q195" i="1"/>
  <c r="J195" i="1"/>
  <c r="M195" i="1" s="1"/>
  <c r="Q194" i="1"/>
  <c r="J194" i="1"/>
  <c r="M194" i="1" s="1"/>
  <c r="Q193" i="1"/>
  <c r="J193" i="1"/>
  <c r="Q192" i="1"/>
  <c r="J192" i="1"/>
  <c r="I189" i="1"/>
  <c r="Q188" i="1"/>
  <c r="J188" i="1"/>
  <c r="M188" i="1" s="1"/>
  <c r="Q187" i="1"/>
  <c r="Q189" i="1" s="1"/>
  <c r="X15" i="1" s="1"/>
  <c r="J187" i="1"/>
  <c r="I184" i="1"/>
  <c r="Q183" i="1"/>
  <c r="J183" i="1"/>
  <c r="M183" i="1" s="1"/>
  <c r="Q182" i="1"/>
  <c r="J182" i="1"/>
  <c r="Q181" i="1"/>
  <c r="J181" i="1"/>
  <c r="M181" i="1" s="1"/>
  <c r="Q180" i="1"/>
  <c r="J180" i="1"/>
  <c r="Q179" i="1"/>
  <c r="J179" i="1"/>
  <c r="Q178" i="1"/>
  <c r="J178" i="1"/>
  <c r="M178" i="1" s="1"/>
  <c r="Q177" i="1"/>
  <c r="J177" i="1"/>
  <c r="M177" i="1" s="1"/>
  <c r="Q176" i="1"/>
  <c r="J176" i="1"/>
  <c r="M176" i="1" s="1"/>
  <c r="Q175" i="1"/>
  <c r="J175" i="1"/>
  <c r="M175" i="1" s="1"/>
  <c r="Q174" i="1"/>
  <c r="J174" i="1"/>
  <c r="M174" i="1" s="1"/>
  <c r="Q173" i="1"/>
  <c r="J173" i="1"/>
  <c r="Q172" i="1"/>
  <c r="J172" i="1"/>
  <c r="M172" i="1" s="1"/>
  <c r="Q171" i="1"/>
  <c r="J171" i="1"/>
  <c r="M171" i="1" s="1"/>
  <c r="Q170" i="1"/>
  <c r="M170" i="1"/>
  <c r="J170" i="1"/>
  <c r="Q169" i="1"/>
  <c r="M169" i="1"/>
  <c r="J169" i="1"/>
  <c r="D169" i="1"/>
  <c r="D170" i="1" s="1"/>
  <c r="D171" i="1" s="1"/>
  <c r="D172" i="1" s="1"/>
  <c r="D173" i="1" s="1"/>
  <c r="D174" i="1" s="1"/>
  <c r="D175" i="1" s="1"/>
  <c r="D176" i="1" s="1"/>
  <c r="D177" i="1" s="1"/>
  <c r="D178" i="1" s="1"/>
  <c r="D179" i="1" s="1"/>
  <c r="D180" i="1" s="1"/>
  <c r="Q168" i="1"/>
  <c r="M168" i="1"/>
  <c r="J168" i="1"/>
  <c r="I165" i="1"/>
  <c r="Q164" i="1"/>
  <c r="J164" i="1"/>
  <c r="Q163" i="1"/>
  <c r="J163" i="1"/>
  <c r="M163" i="1" s="1"/>
  <c r="Q162" i="1"/>
  <c r="J162" i="1"/>
  <c r="M162" i="1" s="1"/>
  <c r="Q161" i="1"/>
  <c r="J161" i="1"/>
  <c r="M161" i="1" s="1"/>
  <c r="Q160" i="1"/>
  <c r="J160" i="1"/>
  <c r="M160" i="1" s="1"/>
  <c r="Q159" i="1"/>
  <c r="J159" i="1"/>
  <c r="M159" i="1" s="1"/>
  <c r="Q158" i="1"/>
  <c r="J158" i="1"/>
  <c r="M158" i="1" s="1"/>
  <c r="Q157" i="1"/>
  <c r="J157" i="1"/>
  <c r="M157" i="1" s="1"/>
  <c r="Q156" i="1"/>
  <c r="J156" i="1"/>
  <c r="Q155" i="1"/>
  <c r="J155" i="1"/>
  <c r="M155" i="1" s="1"/>
  <c r="Q154" i="1"/>
  <c r="J154" i="1"/>
  <c r="M154" i="1" s="1"/>
  <c r="Q153" i="1"/>
  <c r="J153" i="1"/>
  <c r="M153" i="1" s="1"/>
  <c r="Q152" i="1"/>
  <c r="J152" i="1"/>
  <c r="M152" i="1" s="1"/>
  <c r="Q151" i="1"/>
  <c r="J151" i="1"/>
  <c r="M151" i="1" s="1"/>
  <c r="Q150" i="1"/>
  <c r="J150" i="1"/>
  <c r="M150" i="1" s="1"/>
  <c r="Q149" i="1"/>
  <c r="J149" i="1"/>
  <c r="M149" i="1" s="1"/>
  <c r="Q148" i="1"/>
  <c r="J148" i="1"/>
  <c r="Q147" i="1"/>
  <c r="J147" i="1"/>
  <c r="M147" i="1" s="1"/>
  <c r="Q146" i="1"/>
  <c r="J146" i="1"/>
  <c r="M146" i="1" s="1"/>
  <c r="Q145" i="1"/>
  <c r="J145" i="1"/>
  <c r="M145" i="1" s="1"/>
  <c r="Q144" i="1"/>
  <c r="J144" i="1"/>
  <c r="M144" i="1" s="1"/>
  <c r="Q143" i="1"/>
  <c r="J143" i="1"/>
  <c r="M143" i="1" s="1"/>
  <c r="Q142" i="1"/>
  <c r="J142" i="1"/>
  <c r="Q141" i="1"/>
  <c r="J141" i="1"/>
  <c r="M141" i="1" s="1"/>
  <c r="Q140" i="1"/>
  <c r="J140" i="1"/>
  <c r="D140" i="1"/>
  <c r="D141" i="1" s="1"/>
  <c r="D142" i="1" s="1"/>
  <c r="D143" i="1" s="1"/>
  <c r="D144" i="1" s="1"/>
  <c r="D145" i="1" s="1"/>
  <c r="D146" i="1" s="1"/>
  <c r="D147" i="1" s="1"/>
  <c r="D148" i="1" s="1"/>
  <c r="D149" i="1" s="1"/>
  <c r="D150" i="1" s="1"/>
  <c r="D151" i="1" s="1"/>
  <c r="D152" i="1" s="1"/>
  <c r="D153" i="1" s="1"/>
  <c r="D154" i="1" s="1"/>
  <c r="D155" i="1" s="1"/>
  <c r="D156" i="1" s="1"/>
  <c r="D157" i="1" s="1"/>
  <c r="D158" i="1" s="1"/>
  <c r="D159" i="1" s="1"/>
  <c r="D160" i="1" s="1"/>
  <c r="D161" i="1" s="1"/>
  <c r="D162" i="1" s="1"/>
  <c r="D163" i="1" s="1"/>
  <c r="D164" i="1" s="1"/>
  <c r="Q139" i="1"/>
  <c r="J139" i="1"/>
  <c r="M139" i="1" s="1"/>
  <c r="I136" i="1"/>
  <c r="Q135" i="1"/>
  <c r="J135" i="1"/>
  <c r="M135" i="1" s="1"/>
  <c r="Q134" i="1"/>
  <c r="J134" i="1"/>
  <c r="M134" i="1" s="1"/>
  <c r="D134" i="1"/>
  <c r="D135" i="1" s="1"/>
  <c r="Q133" i="1"/>
  <c r="J133" i="1"/>
  <c r="M133" i="1" s="1"/>
  <c r="Q132" i="1"/>
  <c r="J132" i="1"/>
  <c r="M132" i="1" s="1"/>
  <c r="D132" i="1"/>
  <c r="D133" i="1" s="1"/>
  <c r="Q131" i="1"/>
  <c r="J131" i="1"/>
  <c r="Q130" i="1"/>
  <c r="J130" i="1"/>
  <c r="Q129" i="1"/>
  <c r="J129" i="1"/>
  <c r="M129" i="1" s="1"/>
  <c r="Q128" i="1"/>
  <c r="J128" i="1"/>
  <c r="Q127" i="1"/>
  <c r="J127" i="1"/>
  <c r="M127" i="1" s="1"/>
  <c r="Q126" i="1"/>
  <c r="J126" i="1"/>
  <c r="M126" i="1" s="1"/>
  <c r="I123" i="1"/>
  <c r="Q122" i="1"/>
  <c r="J122" i="1"/>
  <c r="Q121" i="1"/>
  <c r="J121" i="1"/>
  <c r="Q120" i="1"/>
  <c r="J120" i="1"/>
  <c r="M120" i="1" s="1"/>
  <c r="Q119" i="1"/>
  <c r="J119" i="1"/>
  <c r="Q118" i="1"/>
  <c r="J118" i="1"/>
  <c r="Q117" i="1"/>
  <c r="J117" i="1"/>
  <c r="M117" i="1" s="1"/>
  <c r="Q116" i="1"/>
  <c r="J116" i="1"/>
  <c r="M116" i="1" s="1"/>
  <c r="Q115" i="1"/>
  <c r="J115" i="1"/>
  <c r="M115" i="1" s="1"/>
  <c r="Q114" i="1"/>
  <c r="J114" i="1"/>
  <c r="M114" i="1" s="1"/>
  <c r="Q113" i="1"/>
  <c r="M113" i="1"/>
  <c r="J113" i="1"/>
  <c r="Q112" i="1"/>
  <c r="J112" i="1"/>
  <c r="M112" i="1" s="1"/>
  <c r="Q111" i="1"/>
  <c r="J111" i="1"/>
  <c r="M111" i="1" s="1"/>
  <c r="D111" i="1"/>
  <c r="D112" i="1" s="1"/>
  <c r="D113" i="1" s="1"/>
  <c r="D114" i="1" s="1"/>
  <c r="D115" i="1" s="1"/>
  <c r="D116" i="1" s="1"/>
  <c r="D117" i="1" s="1"/>
  <c r="D118" i="1" s="1"/>
  <c r="D119" i="1" s="1"/>
  <c r="D120" i="1" s="1"/>
  <c r="D121" i="1" s="1"/>
  <c r="D122" i="1" s="1"/>
  <c r="Q110" i="1"/>
  <c r="J110" i="1"/>
  <c r="M110" i="1" s="1"/>
  <c r="Q109" i="1"/>
  <c r="J109" i="1"/>
  <c r="M109" i="1" s="1"/>
  <c r="Q108" i="1"/>
  <c r="J108" i="1"/>
  <c r="M108" i="1" s="1"/>
  <c r="Q107" i="1"/>
  <c r="J107" i="1"/>
  <c r="M107" i="1" s="1"/>
  <c r="Q106" i="1"/>
  <c r="M106" i="1"/>
  <c r="J106" i="1"/>
  <c r="Q105" i="1"/>
  <c r="J105" i="1"/>
  <c r="M105" i="1" s="1"/>
  <c r="D105" i="1"/>
  <c r="D106" i="1" s="1"/>
  <c r="D107" i="1" s="1"/>
  <c r="D108" i="1" s="1"/>
  <c r="Q104" i="1"/>
  <c r="J104" i="1"/>
  <c r="M104" i="1" s="1"/>
  <c r="Q103" i="1"/>
  <c r="J103" i="1"/>
  <c r="M103" i="1" s="1"/>
  <c r="Q102" i="1"/>
  <c r="J102" i="1"/>
  <c r="M102" i="1" s="1"/>
  <c r="Q101" i="1"/>
  <c r="J101" i="1"/>
  <c r="Q100" i="1"/>
  <c r="J100" i="1"/>
  <c r="M100" i="1" s="1"/>
  <c r="Q99" i="1"/>
  <c r="J99" i="1"/>
  <c r="M99" i="1" s="1"/>
  <c r="I96" i="1"/>
  <c r="Q95" i="1"/>
  <c r="J95" i="1"/>
  <c r="Q94" i="1"/>
  <c r="J94" i="1"/>
  <c r="M94" i="1" s="1"/>
  <c r="D94" i="1"/>
  <c r="D95" i="1" s="1"/>
  <c r="Q93" i="1"/>
  <c r="J93" i="1"/>
  <c r="Q92" i="1"/>
  <c r="J92" i="1"/>
  <c r="M92" i="1" s="1"/>
  <c r="Q91" i="1"/>
  <c r="J91" i="1"/>
  <c r="M91" i="1" s="1"/>
  <c r="Q90" i="1"/>
  <c r="J90" i="1"/>
  <c r="M90" i="1" s="1"/>
  <c r="Q89" i="1"/>
  <c r="J89" i="1"/>
  <c r="M89" i="1" s="1"/>
  <c r="Q88" i="1"/>
  <c r="M88" i="1"/>
  <c r="Q87" i="1"/>
  <c r="J87" i="1"/>
  <c r="M87" i="1" s="1"/>
  <c r="Q86" i="1"/>
  <c r="J86" i="1"/>
  <c r="M86" i="1" s="1"/>
  <c r="Q85" i="1"/>
  <c r="J85" i="1"/>
  <c r="M85" i="1" s="1"/>
  <c r="Q84" i="1"/>
  <c r="J84" i="1"/>
  <c r="M84" i="1" s="1"/>
  <c r="Q83" i="1"/>
  <c r="J83" i="1"/>
  <c r="M83" i="1" s="1"/>
  <c r="Q82" i="1"/>
  <c r="M82" i="1"/>
  <c r="J82" i="1"/>
  <c r="Q81" i="1"/>
  <c r="J81" i="1"/>
  <c r="M81" i="1" s="1"/>
  <c r="Q80" i="1"/>
  <c r="J80" i="1"/>
  <c r="Q79" i="1"/>
  <c r="M79" i="1"/>
  <c r="J79" i="1"/>
  <c r="Q78" i="1"/>
  <c r="J78" i="1"/>
  <c r="M78" i="1" s="1"/>
  <c r="Q77" i="1"/>
  <c r="J77" i="1"/>
  <c r="M77" i="1" s="1"/>
  <c r="Q76" i="1"/>
  <c r="J76" i="1"/>
  <c r="Q75" i="1"/>
  <c r="J75" i="1"/>
  <c r="M75" i="1" s="1"/>
  <c r="Q74" i="1"/>
  <c r="J74" i="1"/>
  <c r="M74" i="1" s="1"/>
  <c r="Q73" i="1"/>
  <c r="J73" i="1"/>
  <c r="M73" i="1" s="1"/>
  <c r="Q72" i="1"/>
  <c r="J72" i="1"/>
  <c r="Q71" i="1"/>
  <c r="J71" i="1"/>
  <c r="M71" i="1" s="1"/>
  <c r="Q70" i="1"/>
  <c r="J70" i="1"/>
  <c r="M70" i="1" s="1"/>
  <c r="Q69" i="1"/>
  <c r="J69" i="1"/>
  <c r="M69" i="1" s="1"/>
  <c r="Q68" i="1"/>
  <c r="Q67" i="1"/>
  <c r="J67" i="1"/>
  <c r="M67" i="1" s="1"/>
  <c r="Q66" i="1"/>
  <c r="J66" i="1"/>
  <c r="M66" i="1" s="1"/>
  <c r="Q65" i="1"/>
  <c r="J65" i="1"/>
  <c r="M65" i="1" s="1"/>
  <c r="Q64" i="1"/>
  <c r="J64" i="1"/>
  <c r="M64" i="1" s="1"/>
  <c r="D64" i="1"/>
  <c r="Q63" i="1"/>
  <c r="J63" i="1"/>
  <c r="I60" i="1"/>
  <c r="Q59" i="1"/>
  <c r="J59" i="1"/>
  <c r="M59" i="1" s="1"/>
  <c r="Q58" i="1"/>
  <c r="J58" i="1"/>
  <c r="Q57" i="1"/>
  <c r="J57" i="1"/>
  <c r="M57" i="1" s="1"/>
  <c r="Q56" i="1"/>
  <c r="J56" i="1"/>
  <c r="Q55" i="1"/>
  <c r="J55" i="1"/>
  <c r="M55" i="1" s="1"/>
  <c r="Q54" i="1"/>
  <c r="J54" i="1"/>
  <c r="Q53" i="1"/>
  <c r="J53" i="1"/>
  <c r="M53" i="1" s="1"/>
  <c r="D53" i="1"/>
  <c r="D54" i="1" s="1"/>
  <c r="D55" i="1" s="1"/>
  <c r="D56" i="1" s="1"/>
  <c r="D57" i="1" s="1"/>
  <c r="D58" i="1" s="1"/>
  <c r="D59" i="1" s="1"/>
  <c r="J47" i="1"/>
  <c r="M47" i="1" s="1"/>
  <c r="Q47" i="1" s="1"/>
  <c r="J46" i="1"/>
  <c r="M46" i="1" s="1"/>
  <c r="Q46" i="1" s="1"/>
  <c r="J45" i="1"/>
  <c r="M45" i="1" s="1"/>
  <c r="Q45" i="1" s="1"/>
  <c r="J44" i="1"/>
  <c r="J43" i="1"/>
  <c r="M43" i="1" s="1"/>
  <c r="Q43" i="1" s="1"/>
  <c r="J42" i="1"/>
  <c r="M42" i="1" s="1"/>
  <c r="Q42" i="1" s="1"/>
  <c r="J41" i="1"/>
  <c r="M41" i="1" s="1"/>
  <c r="Q41" i="1" s="1"/>
  <c r="J40" i="1"/>
  <c r="J39" i="1"/>
  <c r="M39" i="1" s="1"/>
  <c r="Q39" i="1" s="1"/>
  <c r="J38" i="1"/>
  <c r="M38" i="1" s="1"/>
  <c r="Q38" i="1" s="1"/>
  <c r="M37" i="1"/>
  <c r="Q37" i="1" s="1"/>
  <c r="J37" i="1"/>
  <c r="I36" i="1"/>
  <c r="J36" i="1" s="1"/>
  <c r="J35" i="1"/>
  <c r="M35" i="1" s="1"/>
  <c r="Q35" i="1" s="1"/>
  <c r="J34" i="1"/>
  <c r="J33" i="1"/>
  <c r="M33" i="1" s="1"/>
  <c r="Q33" i="1" s="1"/>
  <c r="I33" i="1"/>
  <c r="J32" i="1"/>
  <c r="M32" i="1" s="1"/>
  <c r="Q32" i="1" s="1"/>
  <c r="J31" i="1"/>
  <c r="M31" i="1" s="1"/>
  <c r="Q31" i="1" s="1"/>
  <c r="J30" i="1"/>
  <c r="I29" i="1"/>
  <c r="J29" i="1" s="1"/>
  <c r="M29" i="1" s="1"/>
  <c r="Q29" i="1" s="1"/>
  <c r="J28" i="1"/>
  <c r="M28" i="1" s="1"/>
  <c r="Q28" i="1" s="1"/>
  <c r="J27" i="1"/>
  <c r="M27" i="1" s="1"/>
  <c r="Q27" i="1" s="1"/>
  <c r="I26" i="1"/>
  <c r="J26" i="1" s="1"/>
  <c r="J25" i="1"/>
  <c r="M25" i="1" s="1"/>
  <c r="Q25" i="1" s="1"/>
  <c r="I24" i="1"/>
  <c r="J24" i="1" s="1"/>
  <c r="J23" i="1"/>
  <c r="M23" i="1" s="1"/>
  <c r="Q23" i="1" s="1"/>
  <c r="J22" i="1"/>
  <c r="J21" i="1"/>
  <c r="M21" i="1" s="1"/>
  <c r="Q21" i="1" s="1"/>
  <c r="J20" i="1"/>
  <c r="M20" i="1" s="1"/>
  <c r="Q20" i="1" s="1"/>
  <c r="T19" i="1"/>
  <c r="I19" i="1"/>
  <c r="I48" i="1" s="1"/>
  <c r="T18" i="1"/>
  <c r="J18" i="1"/>
  <c r="M18" i="1" s="1"/>
  <c r="Q18" i="1" s="1"/>
  <c r="T17" i="1"/>
  <c r="J17" i="1"/>
  <c r="T16" i="1"/>
  <c r="J16" i="1"/>
  <c r="M16" i="1" s="1"/>
  <c r="Q16" i="1" s="1"/>
  <c r="T15" i="1"/>
  <c r="J15" i="1"/>
  <c r="M15" i="1" s="1"/>
  <c r="Q15" i="1" s="1"/>
  <c r="T14" i="1"/>
  <c r="J14" i="1"/>
  <c r="M14" i="1" s="1"/>
  <c r="Q14" i="1" s="1"/>
  <c r="AG13" i="1"/>
  <c r="T13" i="1"/>
  <c r="J13" i="1"/>
  <c r="M13" i="1" s="1"/>
  <c r="Q13" i="1" s="1"/>
  <c r="T12" i="1"/>
  <c r="J12" i="1"/>
  <c r="M12" i="1" s="1"/>
  <c r="Q12" i="1" s="1"/>
  <c r="AG11" i="1"/>
  <c r="T11" i="1"/>
  <c r="J11" i="1"/>
  <c r="M11" i="1" s="1"/>
  <c r="Q11" i="1" s="1"/>
  <c r="AG10" i="1"/>
  <c r="T10" i="1"/>
  <c r="J10" i="1"/>
  <c r="M10" i="1" s="1"/>
  <c r="Q10" i="1" s="1"/>
  <c r="D10" i="1"/>
  <c r="D11" i="1" s="1"/>
  <c r="D12" i="1" s="1"/>
  <c r="D13" i="1" s="1"/>
  <c r="D14" i="1" s="1"/>
  <c r="D15" i="1" s="1"/>
  <c r="D16" i="1" s="1"/>
  <c r="D17" i="1" s="1"/>
  <c r="D18" i="1" s="1"/>
  <c r="D19" i="1" s="1"/>
  <c r="D21" i="1" s="1"/>
  <c r="D22" i="1" s="1"/>
  <c r="D23" i="1" s="1"/>
  <c r="D24" i="1" s="1"/>
  <c r="D26" i="1" s="1"/>
  <c r="D28" i="1" s="1"/>
  <c r="D29" i="1" s="1"/>
  <c r="D31" i="1" s="1"/>
  <c r="D32" i="1" s="1"/>
  <c r="D33" i="1" s="1"/>
  <c r="D35" i="1" s="1"/>
  <c r="D36" i="1" s="1"/>
  <c r="D38" i="1" s="1"/>
  <c r="D39" i="1" s="1"/>
  <c r="D40" i="1" s="1"/>
  <c r="D41" i="1" s="1"/>
  <c r="D42" i="1" s="1"/>
  <c r="D43" i="1" s="1"/>
  <c r="D44" i="1" s="1"/>
  <c r="D45" i="1" s="1"/>
  <c r="D46" i="1" s="1"/>
  <c r="D47" i="1" s="1"/>
  <c r="AH9" i="1"/>
  <c r="T9" i="1"/>
  <c r="J9" i="1"/>
  <c r="M9" i="1" s="1"/>
  <c r="Q9" i="1" s="1"/>
  <c r="T8" i="1"/>
  <c r="J257" i="1" l="1"/>
  <c r="Q96" i="1"/>
  <c r="X10" i="1" s="1"/>
  <c r="I260" i="1"/>
  <c r="J19" i="1"/>
  <c r="M19" i="1" s="1"/>
  <c r="Q19" i="1" s="1"/>
  <c r="O9" i="1"/>
  <c r="Q203" i="1"/>
  <c r="X16" i="1" s="1"/>
  <c r="AH13" i="1"/>
  <c r="J184" i="1"/>
  <c r="U14" i="1" s="1"/>
  <c r="M26" i="1"/>
  <c r="Q26" i="1" s="1"/>
  <c r="M24" i="1"/>
  <c r="Q24" i="1" s="1"/>
  <c r="M36" i="1"/>
  <c r="Q36" i="1" s="1"/>
  <c r="J48" i="1"/>
  <c r="U8" i="1" s="1"/>
  <c r="AH11" i="1"/>
  <c r="N59" i="1" s="1"/>
  <c r="AH10" i="1"/>
  <c r="J60" i="1"/>
  <c r="U9" i="1" s="1"/>
  <c r="M249" i="1"/>
  <c r="AL9" i="1"/>
  <c r="M101" i="1"/>
  <c r="M118" i="1"/>
  <c r="Q184" i="1"/>
  <c r="X14" i="1" s="1"/>
  <c r="M246" i="1"/>
  <c r="M22" i="1"/>
  <c r="Q22" i="1" s="1"/>
  <c r="M30" i="1"/>
  <c r="Q30" i="1" s="1"/>
  <c r="M34" i="1"/>
  <c r="Q34" i="1" s="1"/>
  <c r="M40" i="1"/>
  <c r="Q40" i="1" s="1"/>
  <c r="M44" i="1"/>
  <c r="Q44" i="1" s="1"/>
  <c r="M56" i="1"/>
  <c r="J96" i="1"/>
  <c r="U10" i="1" s="1"/>
  <c r="M76" i="1"/>
  <c r="M95" i="1"/>
  <c r="M201" i="1"/>
  <c r="J260" i="1"/>
  <c r="M17" i="1"/>
  <c r="Q17" i="1" s="1"/>
  <c r="Q60" i="1"/>
  <c r="X9" i="1" s="1"/>
  <c r="M54" i="1"/>
  <c r="M80" i="1"/>
  <c r="M93" i="1"/>
  <c r="AH12" i="1"/>
  <c r="M58" i="1"/>
  <c r="M63" i="1"/>
  <c r="M72" i="1"/>
  <c r="J123" i="1"/>
  <c r="U11" i="1" s="1"/>
  <c r="M119" i="1"/>
  <c r="Q165" i="1"/>
  <c r="X13" i="1" s="1"/>
  <c r="M164" i="1"/>
  <c r="Q260" i="1"/>
  <c r="X19" i="1" s="1"/>
  <c r="M228" i="1"/>
  <c r="M254" i="1"/>
  <c r="M128" i="1"/>
  <c r="M131" i="1"/>
  <c r="M193" i="1"/>
  <c r="J212" i="1"/>
  <c r="U17" i="1" s="1"/>
  <c r="M235" i="1"/>
  <c r="I262" i="1"/>
  <c r="Q123" i="1"/>
  <c r="X11" i="1" s="1"/>
  <c r="M121" i="1"/>
  <c r="M122" i="1"/>
  <c r="M142" i="1"/>
  <c r="M148" i="1"/>
  <c r="M200" i="1"/>
  <c r="M202" i="1"/>
  <c r="M206" i="1"/>
  <c r="Q212" i="1"/>
  <c r="X17" i="1" s="1"/>
  <c r="M216" i="1"/>
  <c r="M219" i="1"/>
  <c r="M227" i="1"/>
  <c r="M250" i="1"/>
  <c r="M253" i="1"/>
  <c r="M257" i="1"/>
  <c r="Q136" i="1"/>
  <c r="X12" i="1" s="1"/>
  <c r="M140" i="1"/>
  <c r="M180" i="1"/>
  <c r="M207" i="1"/>
  <c r="J136" i="1"/>
  <c r="U12" i="1" s="1"/>
  <c r="M130" i="1"/>
  <c r="M156" i="1"/>
  <c r="M173" i="1"/>
  <c r="J189" i="1"/>
  <c r="U15" i="1" s="1"/>
  <c r="M187" i="1"/>
  <c r="M189" i="1" s="1"/>
  <c r="J215" i="1"/>
  <c r="Q215" i="1"/>
  <c r="Q220" i="1" s="1"/>
  <c r="X18" i="1" s="1"/>
  <c r="M225" i="1"/>
  <c r="M252" i="1"/>
  <c r="M179" i="1"/>
  <c r="M192" i="1"/>
  <c r="J203" i="1"/>
  <c r="U16" i="1" s="1"/>
  <c r="M210" i="1"/>
  <c r="M217" i="1"/>
  <c r="M238" i="1"/>
  <c r="M251" i="1"/>
  <c r="J165" i="1"/>
  <c r="U13" i="1" s="1"/>
  <c r="M182" i="1"/>
  <c r="M230" i="1"/>
  <c r="M243" i="1"/>
  <c r="M123" i="1" l="1"/>
  <c r="M136" i="1"/>
  <c r="Q48" i="1"/>
  <c r="X8" i="1" s="1"/>
  <c r="X20" i="1" s="1"/>
  <c r="M165" i="1"/>
  <c r="M60" i="1"/>
  <c r="M184" i="1"/>
  <c r="M260" i="1"/>
  <c r="Q262" i="1"/>
  <c r="M203" i="1"/>
  <c r="U19" i="1"/>
  <c r="O36" i="1"/>
  <c r="O26" i="1"/>
  <c r="O24" i="1"/>
  <c r="O20" i="1"/>
  <c r="O16" i="1"/>
  <c r="O46" i="1"/>
  <c r="O44" i="1"/>
  <c r="O42" i="1"/>
  <c r="O40" i="1"/>
  <c r="O38" i="1"/>
  <c r="O34" i="1"/>
  <c r="O32" i="1"/>
  <c r="O30" i="1"/>
  <c r="O28" i="1"/>
  <c r="O22" i="1"/>
  <c r="O17" i="1"/>
  <c r="O11" i="1"/>
  <c r="O47" i="1"/>
  <c r="O45" i="1"/>
  <c r="O43" i="1"/>
  <c r="O41" i="1"/>
  <c r="O39" i="1"/>
  <c r="O37" i="1"/>
  <c r="O35" i="1"/>
  <c r="O31" i="1"/>
  <c r="O27" i="1"/>
  <c r="O25" i="1"/>
  <c r="O23" i="1"/>
  <c r="O21" i="1"/>
  <c r="O15" i="1"/>
  <c r="O13" i="1"/>
  <c r="O10" i="1"/>
  <c r="O19" i="1"/>
  <c r="O18" i="1"/>
  <c r="O14" i="1"/>
  <c r="O12" i="1"/>
  <c r="O33" i="1"/>
  <c r="O29" i="1"/>
  <c r="M212" i="1"/>
  <c r="M215" i="1"/>
  <c r="M220" i="1" s="1"/>
  <c r="J220" i="1"/>
  <c r="U18" i="1" s="1"/>
  <c r="U20" i="1" s="1"/>
  <c r="M96" i="1"/>
  <c r="M48" i="1"/>
  <c r="O209" i="1"/>
  <c r="O201" i="1"/>
  <c r="O197" i="1"/>
  <c r="O193" i="1"/>
  <c r="O187" i="1"/>
  <c r="O181" i="1"/>
  <c r="O253" i="1"/>
  <c r="O252" i="1"/>
  <c r="O245" i="1"/>
  <c r="O244" i="1"/>
  <c r="O237" i="1"/>
  <c r="O236" i="1"/>
  <c r="O229" i="1"/>
  <c r="O228" i="1"/>
  <c r="O223" i="1"/>
  <c r="O218" i="1"/>
  <c r="O208" i="1"/>
  <c r="O194" i="1"/>
  <c r="O180" i="1"/>
  <c r="O177" i="1"/>
  <c r="O175" i="1"/>
  <c r="O173" i="1"/>
  <c r="O171" i="1"/>
  <c r="O169" i="1"/>
  <c r="O162" i="1"/>
  <c r="O160" i="1"/>
  <c r="O158" i="1"/>
  <c r="O156" i="1"/>
  <c r="O154" i="1"/>
  <c r="O152" i="1"/>
  <c r="O150" i="1"/>
  <c r="O148" i="1"/>
  <c r="O146" i="1"/>
  <c r="O144" i="1"/>
  <c r="O142" i="1"/>
  <c r="O140" i="1"/>
  <c r="O133" i="1"/>
  <c r="O131" i="1"/>
  <c r="O127" i="1"/>
  <c r="O251" i="1"/>
  <c r="O250" i="1"/>
  <c r="O248" i="1"/>
  <c r="O241" i="1"/>
  <c r="O239" i="1"/>
  <c r="O238" i="1"/>
  <c r="O217" i="1"/>
  <c r="O216" i="1"/>
  <c r="O210" i="1"/>
  <c r="O200" i="1"/>
  <c r="O192" i="1"/>
  <c r="O179" i="1"/>
  <c r="O176" i="1"/>
  <c r="O168" i="1"/>
  <c r="O159" i="1"/>
  <c r="O151" i="1"/>
  <c r="O143" i="1"/>
  <c r="O134" i="1"/>
  <c r="O130" i="1"/>
  <c r="O258" i="1"/>
  <c r="O257" i="1"/>
  <c r="O256" i="1"/>
  <c r="O249" i="1"/>
  <c r="O247" i="1"/>
  <c r="O246" i="1"/>
  <c r="O227" i="1"/>
  <c r="O226" i="1"/>
  <c r="O207" i="1"/>
  <c r="O206" i="1"/>
  <c r="O199" i="1"/>
  <c r="O196" i="1"/>
  <c r="O178" i="1"/>
  <c r="O170" i="1"/>
  <c r="O161" i="1"/>
  <c r="O153" i="1"/>
  <c r="O145" i="1"/>
  <c r="O129" i="1"/>
  <c r="O126" i="1"/>
  <c r="O234" i="1"/>
  <c r="O232" i="1"/>
  <c r="O230" i="1"/>
  <c r="O182" i="1"/>
  <c r="O149" i="1"/>
  <c r="O147" i="1"/>
  <c r="O122" i="1"/>
  <c r="O121" i="1"/>
  <c r="O116" i="1"/>
  <c r="O114" i="1"/>
  <c r="O112" i="1"/>
  <c r="O110" i="1"/>
  <c r="O107" i="1"/>
  <c r="O105" i="1"/>
  <c r="O102" i="1"/>
  <c r="O90" i="1"/>
  <c r="O85" i="1"/>
  <c r="O81" i="1"/>
  <c r="O77" i="1"/>
  <c r="O73" i="1"/>
  <c r="O69" i="1"/>
  <c r="O67" i="1"/>
  <c r="V11" i="1"/>
  <c r="O198" i="1"/>
  <c r="O118" i="1"/>
  <c r="O240" i="1"/>
  <c r="O235" i="1"/>
  <c r="O233" i="1"/>
  <c r="O231" i="1"/>
  <c r="O141" i="1"/>
  <c r="O139" i="1"/>
  <c r="O132" i="1"/>
  <c r="O128" i="1"/>
  <c r="O120" i="1"/>
  <c r="O119" i="1"/>
  <c r="O109" i="1"/>
  <c r="O101" i="1"/>
  <c r="O93" i="1"/>
  <c r="O89" i="1"/>
  <c r="O84" i="1"/>
  <c r="O80" i="1"/>
  <c r="O76" i="1"/>
  <c r="O72" i="1"/>
  <c r="O68" i="1"/>
  <c r="O66" i="1"/>
  <c r="O63" i="1"/>
  <c r="O58" i="1"/>
  <c r="O56" i="1"/>
  <c r="O54" i="1"/>
  <c r="O254" i="1"/>
  <c r="O242" i="1"/>
  <c r="O163" i="1"/>
  <c r="O117" i="1"/>
  <c r="O225" i="1"/>
  <c r="O224" i="1"/>
  <c r="O195" i="1"/>
  <c r="O157" i="1"/>
  <c r="O88" i="1"/>
  <c r="O86" i="1"/>
  <c r="O75" i="1"/>
  <c r="O70" i="1"/>
  <c r="O57" i="1"/>
  <c r="O106" i="1"/>
  <c r="O104" i="1"/>
  <c r="O91" i="1"/>
  <c r="O172" i="1"/>
  <c r="O113" i="1"/>
  <c r="O111" i="1"/>
  <c r="O103" i="1"/>
  <c r="O87" i="1"/>
  <c r="O71" i="1"/>
  <c r="O59" i="1"/>
  <c r="O255" i="1"/>
  <c r="O243" i="1"/>
  <c r="O174" i="1"/>
  <c r="O100" i="1"/>
  <c r="O94" i="1"/>
  <c r="O92" i="1"/>
  <c r="O79" i="1"/>
  <c r="O74" i="1"/>
  <c r="O55" i="1"/>
  <c r="AI11" i="1"/>
  <c r="O215" i="1"/>
  <c r="O155" i="1"/>
  <c r="O108" i="1"/>
  <c r="O99" i="1"/>
  <c r="O83" i="1"/>
  <c r="O78" i="1"/>
  <c r="O65" i="1"/>
  <c r="O115" i="1"/>
  <c r="O82" i="1"/>
  <c r="O64" i="1"/>
  <c r="O53" i="1" l="1"/>
  <c r="O60" i="1" s="1"/>
  <c r="W9" i="1" s="1"/>
  <c r="V13" i="1"/>
  <c r="O164" i="1"/>
  <c r="O165" i="1" s="1"/>
  <c r="W13" i="1" s="1"/>
  <c r="V10" i="1"/>
  <c r="O95" i="1"/>
  <c r="O96" i="1" s="1"/>
  <c r="W10" i="1" s="1"/>
  <c r="V19" i="1"/>
  <c r="O259" i="1"/>
  <c r="O260" i="1" s="1"/>
  <c r="W19" i="1" s="1"/>
  <c r="V8" i="1"/>
  <c r="O48" i="1"/>
  <c r="V18" i="1"/>
  <c r="O219" i="1"/>
  <c r="O220" i="1" s="1"/>
  <c r="W18" i="1" s="1"/>
  <c r="V15" i="1"/>
  <c r="O188" i="1"/>
  <c r="O189" i="1" s="1"/>
  <c r="W15" i="1" s="1"/>
  <c r="V16" i="1"/>
  <c r="O202" i="1"/>
  <c r="O203" i="1"/>
  <c r="W16" i="1" s="1"/>
  <c r="O123" i="1"/>
  <c r="W11" i="1" s="1"/>
  <c r="O135" i="1"/>
  <c r="O136" i="1" s="1"/>
  <c r="W12" i="1" s="1"/>
  <c r="V12" i="1"/>
  <c r="O183" i="1"/>
  <c r="O184" i="1" s="1"/>
  <c r="W14" i="1" s="1"/>
  <c r="V14" i="1"/>
  <c r="O211" i="1"/>
  <c r="O212" i="1" s="1"/>
  <c r="W17" i="1" s="1"/>
  <c r="V17" i="1"/>
  <c r="J262" i="1"/>
  <c r="O262" i="1" l="1"/>
  <c r="W8" i="1"/>
  <c r="W20" i="1" s="1"/>
</calcChain>
</file>

<file path=xl/sharedStrings.xml><?xml version="1.0" encoding="utf-8"?>
<sst xmlns="http://schemas.openxmlformats.org/spreadsheetml/2006/main" count="967" uniqueCount="637">
  <si>
    <t>Bajaj Hindusthan Ltd.</t>
  </si>
  <si>
    <t>Unit-  Gangnauli ( Saharanpur)</t>
  </si>
  <si>
    <t>Details of Land as on 16.09.2013</t>
  </si>
  <si>
    <t>M/S BAJAJ HINDUSTAN SUGAR LIMITED | GANGNAULI PLANT - SAHARANPUR</t>
  </si>
  <si>
    <t>S.No</t>
  </si>
  <si>
    <t>Date of Registry</t>
  </si>
  <si>
    <t>Reg.No.</t>
  </si>
  <si>
    <t>Khata No.</t>
  </si>
  <si>
    <t>Khasara No.</t>
  </si>
  <si>
    <t>Area
(in Hect.)</t>
  </si>
  <si>
    <t>Area
(in Acre)</t>
  </si>
  <si>
    <t>Name of the seller</t>
  </si>
  <si>
    <t>Father,s name</t>
  </si>
  <si>
    <t>Area
(in sq mtr)</t>
  </si>
  <si>
    <t>Adopted Market Rates
(in INR per Acre)</t>
  </si>
  <si>
    <t>Fair Market Value</t>
  </si>
  <si>
    <t>Circle Rate
(in INR per Acre)</t>
  </si>
  <si>
    <t>Guideline Value</t>
  </si>
  <si>
    <t>Sr. No.</t>
  </si>
  <si>
    <t>Particulars</t>
  </si>
  <si>
    <t>Adopted Market Rates
(in INR Acre)</t>
  </si>
  <si>
    <t>Land Purchased for Sugar Mill</t>
  </si>
  <si>
    <t>bigha</t>
  </si>
  <si>
    <t>sq mtr</t>
  </si>
  <si>
    <t>acre</t>
  </si>
  <si>
    <t>25.01.2005</t>
  </si>
  <si>
    <t>Roop Chand</t>
  </si>
  <si>
    <t>Jeevan</t>
  </si>
  <si>
    <t>615 , 624</t>
  </si>
  <si>
    <t>Shair Singh</t>
  </si>
  <si>
    <t>Jagram</t>
  </si>
  <si>
    <t>market rates</t>
  </si>
  <si>
    <t>industrial</t>
  </si>
  <si>
    <t>Prithi Singh</t>
  </si>
  <si>
    <t>agri</t>
  </si>
  <si>
    <t>Raj Singh , Virendra, Jiterdra</t>
  </si>
  <si>
    <t>Roopchand</t>
  </si>
  <si>
    <t>gangnauli</t>
  </si>
  <si>
    <t>617 , 618</t>
  </si>
  <si>
    <t>Ishampal</t>
  </si>
  <si>
    <t>Ilam Chand</t>
  </si>
  <si>
    <t>Yogesh &amp; Mukesh</t>
  </si>
  <si>
    <t>Kalu Ram</t>
  </si>
  <si>
    <t>36 lakh per hect</t>
  </si>
  <si>
    <t>Bhoop, Omkar &amp; Isham Singh</t>
  </si>
  <si>
    <t>Balwant</t>
  </si>
  <si>
    <t>Kallu</t>
  </si>
  <si>
    <t>Kashimara</t>
  </si>
  <si>
    <t>Satish &amp; Naresh</t>
  </si>
  <si>
    <t>Ram Kishan</t>
  </si>
  <si>
    <t>Satpal , &amp; Subhash</t>
  </si>
  <si>
    <t>Akal Chand</t>
  </si>
  <si>
    <t>Anil &amp; Sunjay</t>
  </si>
  <si>
    <t xml:space="preserve">Sukkad </t>
  </si>
  <si>
    <t>Grand Total</t>
  </si>
  <si>
    <t>637 , 641</t>
  </si>
  <si>
    <t>Ashok</t>
  </si>
  <si>
    <t>Phool Singh</t>
  </si>
  <si>
    <t>Ashok Kumar &amp; Satbiri w/o Ashok</t>
  </si>
  <si>
    <t>Anil &amp; Premwati w/o</t>
  </si>
  <si>
    <t>628 , 630</t>
  </si>
  <si>
    <t>Atar Singh</t>
  </si>
  <si>
    <t>Kalyan Singh</t>
  </si>
  <si>
    <t>Mangat Singh</t>
  </si>
  <si>
    <t>Rishi Pal, Bharam Pal &amp; Shyam Lal</t>
  </si>
  <si>
    <t>Vinod &amp; Anoop</t>
  </si>
  <si>
    <t>Bharat Singh</t>
  </si>
  <si>
    <t>Baldev, Vinod &amp; Anoop</t>
  </si>
  <si>
    <t>Permil Kumar</t>
  </si>
  <si>
    <t>Kabja Singh</t>
  </si>
  <si>
    <t>27.01.2005</t>
  </si>
  <si>
    <t>Ompal</t>
  </si>
  <si>
    <t xml:space="preserve">Hunnar </t>
  </si>
  <si>
    <t>171 , 43</t>
  </si>
  <si>
    <t>636 , 646,647</t>
  </si>
  <si>
    <t>Tejpal, Rajpal &amp; Rajendra</t>
  </si>
  <si>
    <t>Kartar Singh</t>
  </si>
  <si>
    <t>Jai Singh</t>
  </si>
  <si>
    <t>Shambu</t>
  </si>
  <si>
    <t>Kalu</t>
  </si>
  <si>
    <t>28.01.2005</t>
  </si>
  <si>
    <t>Bharam Pal Singh</t>
  </si>
  <si>
    <t>Dal Singh Alias Jal Singh</t>
  </si>
  <si>
    <t>Tungal</t>
  </si>
  <si>
    <t>05.10.2005</t>
  </si>
  <si>
    <t xml:space="preserve">Shyamsingh </t>
  </si>
  <si>
    <t>Manphool Singh</t>
  </si>
  <si>
    <t>Rajkali</t>
  </si>
  <si>
    <t>Rampal Singh</t>
  </si>
  <si>
    <t>Chatri  W/O</t>
  </si>
  <si>
    <t>Kavar Singh</t>
  </si>
  <si>
    <t>27.01.06</t>
  </si>
  <si>
    <t>00050</t>
  </si>
  <si>
    <t>Kanwar Pal</t>
  </si>
  <si>
    <t>Rudha</t>
  </si>
  <si>
    <t>00356</t>
  </si>
  <si>
    <t>Smt. Shimla w/o</t>
  </si>
  <si>
    <t>Satpal</t>
  </si>
  <si>
    <t>20.02.06</t>
  </si>
  <si>
    <t>00295</t>
  </si>
  <si>
    <t>Sukpal</t>
  </si>
  <si>
    <t>Total (A)</t>
  </si>
  <si>
    <t>Detail of Land Purchased for Gagnauli Sugar Out Side the Unit</t>
  </si>
  <si>
    <t>25.03.06</t>
  </si>
  <si>
    <t>00179</t>
  </si>
  <si>
    <t>569 M</t>
  </si>
  <si>
    <t>00259</t>
  </si>
  <si>
    <t>592 M</t>
  </si>
  <si>
    <t>Rajendra &amp; Punit</t>
  </si>
  <si>
    <t>Som Prakesh</t>
  </si>
  <si>
    <t>Anil &amp; Sanjai</t>
  </si>
  <si>
    <t>Sukkar Singh</t>
  </si>
  <si>
    <t>00389</t>
  </si>
  <si>
    <t>582 M, 583, 584</t>
  </si>
  <si>
    <t>Makhlu Hussan &amp; Saida w/o maklu</t>
  </si>
  <si>
    <t>Beeru</t>
  </si>
  <si>
    <t>00107</t>
  </si>
  <si>
    <t>571 M</t>
  </si>
  <si>
    <t>Birma Devi</t>
  </si>
  <si>
    <t>W/o Tirmal Singh</t>
  </si>
  <si>
    <t>00254</t>
  </si>
  <si>
    <t>570 M</t>
  </si>
  <si>
    <t>RaJ Kumar &amp; Others</t>
  </si>
  <si>
    <t>Tirmal Singh</t>
  </si>
  <si>
    <t>19.06.06</t>
  </si>
  <si>
    <t>00176</t>
  </si>
  <si>
    <t>599 M</t>
  </si>
  <si>
    <t>Babu Ram</t>
  </si>
  <si>
    <t>03.04.06</t>
  </si>
  <si>
    <t>Rajbeer &amp; Viney</t>
  </si>
  <si>
    <t>Total (B)</t>
  </si>
  <si>
    <t>Purchasse for widning of road at village Gangnauli</t>
  </si>
  <si>
    <t>28.09.2005</t>
  </si>
  <si>
    <t>Yogesh,Parmeel &amp; Mukesh Kumar</t>
  </si>
  <si>
    <t>29.09.2005</t>
  </si>
  <si>
    <t>Dharampal</t>
  </si>
  <si>
    <t>Baburam</t>
  </si>
  <si>
    <t>Tarachand</t>
  </si>
  <si>
    <t>22.11.2005</t>
  </si>
  <si>
    <t>Ompal &amp; Preetpal singh</t>
  </si>
  <si>
    <t>Bhura Singh</t>
  </si>
  <si>
    <t xml:space="preserve">Phool Singh </t>
  </si>
  <si>
    <t xml:space="preserve">Shobhachand </t>
  </si>
  <si>
    <t xml:space="preserve">Jagpal &amp; Surendra Singh </t>
  </si>
  <si>
    <t>Arjun Singh</t>
  </si>
  <si>
    <t xml:space="preserve">Rajiv Kumar </t>
  </si>
  <si>
    <t xml:space="preserve">Rati Ram </t>
  </si>
  <si>
    <t>Anil, Sanjay &amp;  Smt Bhuria</t>
  </si>
  <si>
    <t>Sukkad Singh</t>
  </si>
  <si>
    <t>22.10.2005</t>
  </si>
  <si>
    <t>Preetpal Singh</t>
  </si>
  <si>
    <t>Mahandra, Padam Singh</t>
  </si>
  <si>
    <t>Nagina Singh</t>
  </si>
  <si>
    <t xml:space="preserve">Jaipal </t>
  </si>
  <si>
    <t>Bharamjeet Singh</t>
  </si>
  <si>
    <t xml:space="preserve">Usha Devi </t>
  </si>
  <si>
    <t>Sahdev</t>
  </si>
  <si>
    <t>Ragubeer Singh</t>
  </si>
  <si>
    <t>Nikka Singh</t>
  </si>
  <si>
    <t>Narayan Singh</t>
  </si>
  <si>
    <t>Molhar Singh</t>
  </si>
  <si>
    <t>Mahandra Singh</t>
  </si>
  <si>
    <t>Padam Singh</t>
  </si>
  <si>
    <t>659 , 694</t>
  </si>
  <si>
    <t>Govind Singh</t>
  </si>
  <si>
    <t>Kaluram</t>
  </si>
  <si>
    <t xml:space="preserve">Jiveen </t>
  </si>
  <si>
    <t>Hunnar</t>
  </si>
  <si>
    <t>544 , 545</t>
  </si>
  <si>
    <t>Omprakash</t>
  </si>
  <si>
    <t>Harkesh Singh</t>
  </si>
  <si>
    <t>Kabza Singh</t>
  </si>
  <si>
    <t>Vinod &amp; Anup Kumar</t>
  </si>
  <si>
    <t>Mahipal</t>
  </si>
  <si>
    <t xml:space="preserve">Seema </t>
  </si>
  <si>
    <t>Jai Veer Singh</t>
  </si>
  <si>
    <t>Rajkumar,Rajkaran,Rajsingh,Rajbeer,Parmood,Arvind,Vinay</t>
  </si>
  <si>
    <t>Trimal Singh</t>
  </si>
  <si>
    <t xml:space="preserve">Jaisingh </t>
  </si>
  <si>
    <t>Kashmira Singh</t>
  </si>
  <si>
    <t>18.10.2005</t>
  </si>
  <si>
    <t>Satyapal Singh &amp; Subhash Chand</t>
  </si>
  <si>
    <t>577 , 580</t>
  </si>
  <si>
    <t>Satyapal Singh,Subhash Chand &amp; Ramrati</t>
  </si>
  <si>
    <t xml:space="preserve">Surandra </t>
  </si>
  <si>
    <t>Bhuddu</t>
  </si>
  <si>
    <t>04.01.2006</t>
  </si>
  <si>
    <t xml:space="preserve">Sanjay Pal / Savitri Devi w/o </t>
  </si>
  <si>
    <t>20.02.2006</t>
  </si>
  <si>
    <t xml:space="preserve">Total (C) </t>
  </si>
  <si>
    <t>Purchasse for widning of road at village Tanshi Pur</t>
  </si>
  <si>
    <t>00247</t>
  </si>
  <si>
    <t>558 M, 553 M</t>
  </si>
  <si>
    <t xml:space="preserve">Shabeer </t>
  </si>
  <si>
    <t>Kasim</t>
  </si>
  <si>
    <t>553 M</t>
  </si>
  <si>
    <t>Salim</t>
  </si>
  <si>
    <t>Bashir</t>
  </si>
  <si>
    <t>00118</t>
  </si>
  <si>
    <t>557 M</t>
  </si>
  <si>
    <t>Ayaub &amp; Yakub</t>
  </si>
  <si>
    <t>Afzal</t>
  </si>
  <si>
    <t>00275</t>
  </si>
  <si>
    <t>Hasina</t>
  </si>
  <si>
    <t>D/o Ismail</t>
  </si>
  <si>
    <t>00219</t>
  </si>
  <si>
    <t>556 M</t>
  </si>
  <si>
    <t>Murtaja, Mustkim &amp; Shamim</t>
  </si>
  <si>
    <t>Mohamad Kashim</t>
  </si>
  <si>
    <t>00205</t>
  </si>
  <si>
    <t>483 M, 486 M</t>
  </si>
  <si>
    <t>Maksood</t>
  </si>
  <si>
    <t>Ismail</t>
  </si>
  <si>
    <t>00175</t>
  </si>
  <si>
    <t>547 M</t>
  </si>
  <si>
    <t>Murslin &amp; Mustkim</t>
  </si>
  <si>
    <t>Khurshad</t>
  </si>
  <si>
    <t>00277</t>
  </si>
  <si>
    <t>546 M</t>
  </si>
  <si>
    <t>Hanif</t>
  </si>
  <si>
    <t>Mubarak</t>
  </si>
  <si>
    <t>00024</t>
  </si>
  <si>
    <t>545 M, 484 M</t>
  </si>
  <si>
    <t xml:space="preserve">Ayub Hussan </t>
  </si>
  <si>
    <t>Nazir Hussan</t>
  </si>
  <si>
    <t>30.05.06</t>
  </si>
  <si>
    <t>180</t>
  </si>
  <si>
    <t>376 m</t>
  </si>
  <si>
    <t>Ragib</t>
  </si>
  <si>
    <t>Yashin</t>
  </si>
  <si>
    <t>35</t>
  </si>
  <si>
    <t>488 M</t>
  </si>
  <si>
    <t>Iqbal &amp; Sulaman</t>
  </si>
  <si>
    <t>Abdul &amp; Nishar</t>
  </si>
  <si>
    <t>10.05.06</t>
  </si>
  <si>
    <t>206</t>
  </si>
  <si>
    <t>469 &amp; 464</t>
  </si>
  <si>
    <t>Abdul Rashid</t>
  </si>
  <si>
    <t>001</t>
  </si>
  <si>
    <t>371</t>
  </si>
  <si>
    <t>Abdul Hussan</t>
  </si>
  <si>
    <t>Nizamudin</t>
  </si>
  <si>
    <t>0096</t>
  </si>
  <si>
    <t>369</t>
  </si>
  <si>
    <t>Kazim</t>
  </si>
  <si>
    <t>Yamin</t>
  </si>
  <si>
    <t>101</t>
  </si>
  <si>
    <t>372</t>
  </si>
  <si>
    <t xml:space="preserve">khalil </t>
  </si>
  <si>
    <t>208</t>
  </si>
  <si>
    <t>373</t>
  </si>
  <si>
    <t>Abrar</t>
  </si>
  <si>
    <t>Mukrram</t>
  </si>
  <si>
    <t>230</t>
  </si>
  <si>
    <t>370</t>
  </si>
  <si>
    <t>Sahezad</t>
  </si>
  <si>
    <t>Iliash</t>
  </si>
  <si>
    <t>138</t>
  </si>
  <si>
    <t>378</t>
  </si>
  <si>
    <t>Zaahur</t>
  </si>
  <si>
    <t>Sarazu</t>
  </si>
  <si>
    <t>0009</t>
  </si>
  <si>
    <t>464</t>
  </si>
  <si>
    <t>Akram &amp; Shakir</t>
  </si>
  <si>
    <t>Ayaub</t>
  </si>
  <si>
    <t>225</t>
  </si>
  <si>
    <t>469</t>
  </si>
  <si>
    <t>Yashuf</t>
  </si>
  <si>
    <t>Sultan</t>
  </si>
  <si>
    <t>494</t>
  </si>
  <si>
    <t>0019</t>
  </si>
  <si>
    <t>492</t>
  </si>
  <si>
    <t>Akbar</t>
  </si>
  <si>
    <t>Mustak</t>
  </si>
  <si>
    <t>209</t>
  </si>
  <si>
    <t>489</t>
  </si>
  <si>
    <t>Mohatsim</t>
  </si>
  <si>
    <t>Rashid</t>
  </si>
  <si>
    <t>474</t>
  </si>
  <si>
    <t>Total (D)</t>
  </si>
  <si>
    <t xml:space="preserve">Purchasse for widning of road at village Nansob </t>
  </si>
  <si>
    <t>00011</t>
  </si>
  <si>
    <t>66 &amp; 67 M</t>
  </si>
  <si>
    <t>Isam Singh</t>
  </si>
  <si>
    <t>Badlu</t>
  </si>
  <si>
    <t>00047</t>
  </si>
  <si>
    <t>68 M</t>
  </si>
  <si>
    <t>Dheer Singh</t>
  </si>
  <si>
    <t>Attar Singh</t>
  </si>
  <si>
    <t>00141</t>
  </si>
  <si>
    <t>264 &amp; 276 M</t>
  </si>
  <si>
    <t>Shyam Lal</t>
  </si>
  <si>
    <t>Herdev</t>
  </si>
  <si>
    <t>00101</t>
  </si>
  <si>
    <t>198 M</t>
  </si>
  <si>
    <t xml:space="preserve">Mahaveer </t>
  </si>
  <si>
    <t>Hansu</t>
  </si>
  <si>
    <t>192 M</t>
  </si>
  <si>
    <t>Sompal</t>
  </si>
  <si>
    <t>Ridhawa</t>
  </si>
  <si>
    <t>00051</t>
  </si>
  <si>
    <t>195 M</t>
  </si>
  <si>
    <t>Nakli</t>
  </si>
  <si>
    <t>Chhaju</t>
  </si>
  <si>
    <t>00160</t>
  </si>
  <si>
    <t>281 M</t>
  </si>
  <si>
    <t>Sunil Kumar</t>
  </si>
  <si>
    <t>Sagar</t>
  </si>
  <si>
    <t>0042</t>
  </si>
  <si>
    <t>277 M</t>
  </si>
  <si>
    <t>DayaRam</t>
  </si>
  <si>
    <t>Manphool</t>
  </si>
  <si>
    <t>0077</t>
  </si>
  <si>
    <t>282 M</t>
  </si>
  <si>
    <t>Arun Kumar</t>
  </si>
  <si>
    <t>Rameshwar</t>
  </si>
  <si>
    <t>19.07.06</t>
  </si>
  <si>
    <t>160</t>
  </si>
  <si>
    <t>340</t>
  </si>
  <si>
    <t xml:space="preserve">Total (E) </t>
  </si>
  <si>
    <t>Purchasse for widning of road at village Dagurali</t>
  </si>
  <si>
    <t>15.05.06</t>
  </si>
  <si>
    <t>Vinay,Parmood Kumar,Jasbir</t>
  </si>
  <si>
    <t xml:space="preserve">Sarajudeen </t>
  </si>
  <si>
    <t>Hameed</t>
  </si>
  <si>
    <t>09.05.06</t>
  </si>
  <si>
    <t xml:space="preserve">Arvind,Arun Kumar </t>
  </si>
  <si>
    <t>25.04.06</t>
  </si>
  <si>
    <t>Ramesh,Naresh Kumar</t>
  </si>
  <si>
    <t>Chaman Lal</t>
  </si>
  <si>
    <t xml:space="preserve">Sudash Kumar </t>
  </si>
  <si>
    <t>Mohalad Singh</t>
  </si>
  <si>
    <t xml:space="preserve">Mahipal Singh </t>
  </si>
  <si>
    <t>Balvant Singh</t>
  </si>
  <si>
    <t>Khilari</t>
  </si>
  <si>
    <t>Harsukh</t>
  </si>
  <si>
    <t>Rajiv Kumar</t>
  </si>
  <si>
    <t>Rati Ram</t>
  </si>
  <si>
    <t>Chandradhar</t>
  </si>
  <si>
    <t>Bhagirath</t>
  </si>
  <si>
    <t xml:space="preserve">Rajveer Singh </t>
  </si>
  <si>
    <t>Bhopal Singh</t>
  </si>
  <si>
    <t>Kahar Singh</t>
  </si>
  <si>
    <t>Dayaram</t>
  </si>
  <si>
    <t>Pirthi</t>
  </si>
  <si>
    <t xml:space="preserve">Jaimal </t>
  </si>
  <si>
    <t>14 , 47</t>
  </si>
  <si>
    <t>Amresh kumar</t>
  </si>
  <si>
    <t>Leeladhar</t>
  </si>
  <si>
    <t>Niranjan &amp; Kulbeer</t>
  </si>
  <si>
    <t>Ramendra Kumar</t>
  </si>
  <si>
    <t>Kanta Prasad</t>
  </si>
  <si>
    <t>22.05.06</t>
  </si>
  <si>
    <t>Smt. Minakshi</t>
  </si>
  <si>
    <t>Madan Lal</t>
  </si>
  <si>
    <t>Suresh</t>
  </si>
  <si>
    <t>Molhad</t>
  </si>
  <si>
    <t>00105</t>
  </si>
  <si>
    <t>155 M, 160M</t>
  </si>
  <si>
    <t>Poonam</t>
  </si>
  <si>
    <t>Pradeep Kumar</t>
  </si>
  <si>
    <t>130 M</t>
  </si>
  <si>
    <t>Bharat singh</t>
  </si>
  <si>
    <t>Abhay Ram</t>
  </si>
  <si>
    <t>156 M , 157m</t>
  </si>
  <si>
    <t>Lila Dher</t>
  </si>
  <si>
    <t>Mangta</t>
  </si>
  <si>
    <t>Hamid</t>
  </si>
  <si>
    <t>006</t>
  </si>
  <si>
    <t>Har Prasad</t>
  </si>
  <si>
    <t>354, 160M</t>
  </si>
  <si>
    <t>Kuldeep Kumar</t>
  </si>
  <si>
    <t>Ishwar singh</t>
  </si>
  <si>
    <t>29.06.06</t>
  </si>
  <si>
    <t>354 M</t>
  </si>
  <si>
    <t>Naveen Kumar</t>
  </si>
  <si>
    <t>30.06.06</t>
  </si>
  <si>
    <t>390 , 391</t>
  </si>
  <si>
    <t>Preetam Singh &amp; Other</t>
  </si>
  <si>
    <t>Lakhmi Chand</t>
  </si>
  <si>
    <t>Total (F)</t>
  </si>
  <si>
    <t>Purchasse for widning of road at village Budda Khera</t>
  </si>
  <si>
    <t>Hamela Singh</t>
  </si>
  <si>
    <t>Data Ram</t>
  </si>
  <si>
    <t xml:space="preserve">Jyoti </t>
  </si>
  <si>
    <t>Harkesh</t>
  </si>
  <si>
    <t xml:space="preserve">Sarjeet </t>
  </si>
  <si>
    <t>Faggan</t>
  </si>
  <si>
    <t>Chander Pal</t>
  </si>
  <si>
    <t>Sunhara</t>
  </si>
  <si>
    <t xml:space="preserve">Rampal </t>
  </si>
  <si>
    <t>Beer Singh</t>
  </si>
  <si>
    <t>Nakli Ram</t>
  </si>
  <si>
    <t>Manglu</t>
  </si>
  <si>
    <t>Teej Pal</t>
  </si>
  <si>
    <t>Roop Ram</t>
  </si>
  <si>
    <t>Baru</t>
  </si>
  <si>
    <t>07.08.06</t>
  </si>
  <si>
    <t>98 M</t>
  </si>
  <si>
    <t>Surendra Pal</t>
  </si>
  <si>
    <t>Bali Ram</t>
  </si>
  <si>
    <t>Ranveer</t>
  </si>
  <si>
    <t>20.12.06</t>
  </si>
  <si>
    <t>415 M</t>
  </si>
  <si>
    <t>Oshram</t>
  </si>
  <si>
    <t>Ratiram</t>
  </si>
  <si>
    <t>Kamar Singh</t>
  </si>
  <si>
    <t>Hatti</t>
  </si>
  <si>
    <t>11.01.07</t>
  </si>
  <si>
    <t>Rajendra</t>
  </si>
  <si>
    <t>Bishan</t>
  </si>
  <si>
    <t>Total (G)</t>
  </si>
  <si>
    <t xml:space="preserve">Purchase for Drain at village Son chida </t>
  </si>
  <si>
    <t>9.10.06</t>
  </si>
  <si>
    <t>416,453B</t>
  </si>
  <si>
    <t>Amjad Ali &amp; Shamshad Ali</t>
  </si>
  <si>
    <t>Shareef Ali</t>
  </si>
  <si>
    <t>Aneesh Ahamad</t>
  </si>
  <si>
    <t>Total (H)</t>
  </si>
  <si>
    <t>Purchase for widning of road at village Sadharnseer</t>
  </si>
  <si>
    <t>25.11.06</t>
  </si>
  <si>
    <t>158,159,177,</t>
  </si>
  <si>
    <t>Rajveer singh</t>
  </si>
  <si>
    <t>Rampal</t>
  </si>
  <si>
    <t>06.12.06</t>
  </si>
  <si>
    <t>143, 388</t>
  </si>
  <si>
    <t>177,178,179,24</t>
  </si>
  <si>
    <t>Tripal singh</t>
  </si>
  <si>
    <t>Santa</t>
  </si>
  <si>
    <t>30.06.07</t>
  </si>
  <si>
    <t>175/1, 73, 42</t>
  </si>
  <si>
    <t>Dilip&amp; amrik aingh</t>
  </si>
  <si>
    <t>Ram kumar</t>
  </si>
  <si>
    <t>40m</t>
  </si>
  <si>
    <t>Sukhdev</t>
  </si>
  <si>
    <t>Kishora</t>
  </si>
  <si>
    <t>72m, 75m</t>
  </si>
  <si>
    <t>Mahendra</t>
  </si>
  <si>
    <t>Kadam singh</t>
  </si>
  <si>
    <t>77m, 78m</t>
  </si>
  <si>
    <t>Jhabal singh</t>
  </si>
  <si>
    <t>73m, 74m, 175/1m</t>
  </si>
  <si>
    <t>Vipin Kumar , Veenet Kumar</t>
  </si>
  <si>
    <t>Mahipal singh</t>
  </si>
  <si>
    <t>25.02.08</t>
  </si>
  <si>
    <t>369M</t>
  </si>
  <si>
    <t>Kuldeep, Ram Kumar,Roshan Lal, Arjun Singh</t>
  </si>
  <si>
    <t>Chaman Lall</t>
  </si>
  <si>
    <t>02.04.08</t>
  </si>
  <si>
    <t>Vinay Kumar</t>
  </si>
  <si>
    <t>Krishan Kumar</t>
  </si>
  <si>
    <t>429 M</t>
  </si>
  <si>
    <t>Vinay Kumar,Krishan Kumar</t>
  </si>
  <si>
    <t>Laik Ram</t>
  </si>
  <si>
    <t>241M,242M,244M,249/1,249/2,250M</t>
  </si>
  <si>
    <t>Total (I)</t>
  </si>
  <si>
    <t>Purchase for Baggase Yard</t>
  </si>
  <si>
    <t>14.03.07</t>
  </si>
  <si>
    <t>Jagpal</t>
  </si>
  <si>
    <t>mangu</t>
  </si>
  <si>
    <t>157, 94</t>
  </si>
  <si>
    <t>451, 448</t>
  </si>
  <si>
    <t>Fuggan</t>
  </si>
  <si>
    <t>Ramesh, Jaipal</t>
  </si>
  <si>
    <t>Ompal, Raju, Sanjay</t>
  </si>
  <si>
    <t>Jaikishan</t>
  </si>
  <si>
    <t>10.10.07</t>
  </si>
  <si>
    <t>453A</t>
  </si>
  <si>
    <t>Dharendra</t>
  </si>
  <si>
    <t>Lalla</t>
  </si>
  <si>
    <t>08.10.07</t>
  </si>
  <si>
    <t>453B</t>
  </si>
  <si>
    <t>Total (J)</t>
  </si>
  <si>
    <t>Purchase for Colony</t>
  </si>
  <si>
    <t>30.03.07</t>
  </si>
  <si>
    <t>Phool Singh, Jagpal</t>
  </si>
  <si>
    <t>Shobha Chand, Arjun Singh</t>
  </si>
  <si>
    <t>Rajeev Kr.</t>
  </si>
  <si>
    <t>Mahendra Singh, Pawan, Mampal, Permendra</t>
  </si>
  <si>
    <t>Ratan Singh</t>
  </si>
  <si>
    <t>16.04.07</t>
  </si>
  <si>
    <t>690M</t>
  </si>
  <si>
    <t>ombeer,Yogesh,Mahak &amp; Murti</t>
  </si>
  <si>
    <t>Surendra Singh</t>
  </si>
  <si>
    <t>690 M</t>
  </si>
  <si>
    <t>Munesh Kumar</t>
  </si>
  <si>
    <t>Total (K)</t>
  </si>
  <si>
    <t xml:space="preserve">Detail of Land Purchased for Gagnauli Sugar ( Bio Compost) </t>
  </si>
  <si>
    <t>Malkhan Singh</t>
  </si>
  <si>
    <t>31.08.06</t>
  </si>
  <si>
    <t>12 M</t>
  </si>
  <si>
    <t>9, 13/539, 11</t>
  </si>
  <si>
    <t>Mahendra, Satpal, Manga Ram</t>
  </si>
  <si>
    <t>Tara  Chand</t>
  </si>
  <si>
    <t>02.08.06</t>
  </si>
  <si>
    <t>38 A</t>
  </si>
  <si>
    <t>Bhartu &amp; Phoolo</t>
  </si>
  <si>
    <t>Harphool &amp; Rati Ram</t>
  </si>
  <si>
    <t>14.08.06</t>
  </si>
  <si>
    <t>42,54, 149</t>
  </si>
  <si>
    <t>Tallu</t>
  </si>
  <si>
    <t>Bharamananad</t>
  </si>
  <si>
    <t>chaman Lal</t>
  </si>
  <si>
    <t>Sukhbeer</t>
  </si>
  <si>
    <t>Raghubeer Alias Sukhbeer</t>
  </si>
  <si>
    <t>Om Prakesh</t>
  </si>
  <si>
    <t>Jai Prakesh</t>
  </si>
  <si>
    <t>25.08.06</t>
  </si>
  <si>
    <t>34, 35</t>
  </si>
  <si>
    <t>Raj Singh</t>
  </si>
  <si>
    <t>Subey Ram</t>
  </si>
  <si>
    <t>29.08.06</t>
  </si>
  <si>
    <t>Dila</t>
  </si>
  <si>
    <t>36, 37, 38B ,39,40,43</t>
  </si>
  <si>
    <t xml:space="preserve">Nakshtra Pal </t>
  </si>
  <si>
    <t>36, 37,39</t>
  </si>
  <si>
    <t>Rajpal</t>
  </si>
  <si>
    <t xml:space="preserve">36, 37, 39, 38B, 40, </t>
  </si>
  <si>
    <t>04.09.06</t>
  </si>
  <si>
    <t>48, 141M</t>
  </si>
  <si>
    <t>Bhartu</t>
  </si>
  <si>
    <t>Harphool</t>
  </si>
  <si>
    <t>01.09.06</t>
  </si>
  <si>
    <t>26, 27, 28,29,123M, 124</t>
  </si>
  <si>
    <t>Kirat</t>
  </si>
  <si>
    <t>Munshi</t>
  </si>
  <si>
    <t>20.03.07</t>
  </si>
  <si>
    <t>46, 49</t>
  </si>
  <si>
    <t>Baladevi</t>
  </si>
  <si>
    <t>Dhram Singh</t>
  </si>
  <si>
    <t>22.08.06</t>
  </si>
  <si>
    <t>Shivnandan</t>
  </si>
  <si>
    <t>Pitember</t>
  </si>
  <si>
    <t>478 M</t>
  </si>
  <si>
    <t>Archana Devi</t>
  </si>
  <si>
    <t>Vikram, Omkaran, Jaikaran</t>
  </si>
  <si>
    <t>Dhara Singh</t>
  </si>
  <si>
    <t>123 M</t>
  </si>
  <si>
    <t>Anuj, Ram Naresh, Sanjay, Vimla</t>
  </si>
  <si>
    <t>Prem Chamd</t>
  </si>
  <si>
    <t>08.09.06</t>
  </si>
  <si>
    <t>176,177, 178</t>
  </si>
  <si>
    <t>Shyam Singh</t>
  </si>
  <si>
    <t>11.09.06</t>
  </si>
  <si>
    <t>13.09.06</t>
  </si>
  <si>
    <t>44 M</t>
  </si>
  <si>
    <t>Kripa Ram</t>
  </si>
  <si>
    <t>44M</t>
  </si>
  <si>
    <t>Vinod Kumar</t>
  </si>
  <si>
    <t>15.09.06</t>
  </si>
  <si>
    <t>Amer Singh , Satish Kr., Brij Pal &amp; Chanderwati</t>
  </si>
  <si>
    <t>Chandu</t>
  </si>
  <si>
    <t>000159</t>
  </si>
  <si>
    <t>Kirat Singh</t>
  </si>
  <si>
    <t>manphool Singh</t>
  </si>
  <si>
    <t>00119</t>
  </si>
  <si>
    <t>Omkaran &amp; Shuk Beeri W/o</t>
  </si>
  <si>
    <t>Tej Singh</t>
  </si>
  <si>
    <t>00301</t>
  </si>
  <si>
    <t xml:space="preserve">Sunhera </t>
  </si>
  <si>
    <t>20.9.06</t>
  </si>
  <si>
    <t xml:space="preserve">Rakam, Birm &amp; Bishambri </t>
  </si>
  <si>
    <t>05.10.06</t>
  </si>
  <si>
    <t>Raj Pal</t>
  </si>
  <si>
    <t>15.12.06</t>
  </si>
  <si>
    <t>160. 161</t>
  </si>
  <si>
    <t>Devendra Kr.</t>
  </si>
  <si>
    <t>Sukhveer</t>
  </si>
  <si>
    <t>03.05.07</t>
  </si>
  <si>
    <t>Phallo, Bhartu</t>
  </si>
  <si>
    <t>Rati Ram, harphool</t>
  </si>
  <si>
    <t>07.12.07</t>
  </si>
  <si>
    <t>144M</t>
  </si>
  <si>
    <t>Phoolo W/O</t>
  </si>
  <si>
    <t>50M</t>
  </si>
  <si>
    <t>Mam Chand</t>
  </si>
  <si>
    <t>RatiRam</t>
  </si>
  <si>
    <t>Total (L)</t>
  </si>
  <si>
    <t>Grand Total
(A+B+C+D+E+G+F+G+H+I+K+L)</t>
  </si>
  <si>
    <t>Area  (Hect)</t>
  </si>
  <si>
    <t>Area (Acre)</t>
  </si>
  <si>
    <t>Circle Rate
(in INR per sq. mtr)</t>
  </si>
  <si>
    <t xml:space="preserve">LAND AREA STATEMENT </t>
  </si>
  <si>
    <t>Village Name</t>
  </si>
  <si>
    <t>Total no. of Deeds</t>
  </si>
  <si>
    <r>
      <t xml:space="preserve">Land Area 
</t>
    </r>
    <r>
      <rPr>
        <i/>
        <sz val="10"/>
        <color theme="1"/>
        <rFont val="Calibri"/>
        <family val="2"/>
        <scheme val="minor"/>
      </rPr>
      <t>(in Hectare)</t>
    </r>
  </si>
  <si>
    <r>
      <t xml:space="preserve">Land Area 
</t>
    </r>
    <r>
      <rPr>
        <i/>
        <sz val="10"/>
        <color theme="1"/>
        <rFont val="Calibri"/>
        <family val="2"/>
        <scheme val="minor"/>
      </rPr>
      <t>(in Acres)</t>
    </r>
  </si>
  <si>
    <t>Total</t>
  </si>
  <si>
    <t>Gangnauli</t>
  </si>
  <si>
    <t>SonChida</t>
  </si>
  <si>
    <t>Tanshipur</t>
  </si>
  <si>
    <t>Nansob</t>
  </si>
  <si>
    <t>Dagrauli</t>
  </si>
  <si>
    <t>Buddakhera</t>
  </si>
  <si>
    <t>Sadharanseer</t>
  </si>
  <si>
    <t>VALUATION AS PER GOVT. GUIDELINE RATES</t>
  </si>
  <si>
    <r>
      <t xml:space="preserve">Area  </t>
    </r>
    <r>
      <rPr>
        <i/>
        <sz val="11"/>
        <color theme="1"/>
        <rFont val="Calibri"/>
        <family val="2"/>
        <scheme val="minor"/>
      </rPr>
      <t>(Hectare)</t>
    </r>
  </si>
  <si>
    <r>
      <t xml:space="preserve">Area </t>
    </r>
    <r>
      <rPr>
        <i/>
        <sz val="11"/>
        <color theme="1"/>
        <rFont val="Calibri"/>
        <family val="2"/>
        <scheme val="minor"/>
      </rPr>
      <t>(Acre)</t>
    </r>
  </si>
  <si>
    <r>
      <t xml:space="preserve">Area
</t>
    </r>
    <r>
      <rPr>
        <i/>
        <sz val="11"/>
        <color theme="1"/>
        <rFont val="Calibri"/>
        <family val="2"/>
        <scheme val="minor"/>
      </rPr>
      <t>(sq. mtr.)</t>
    </r>
  </si>
  <si>
    <r>
      <t xml:space="preserve">Govt. Guidelines Rates 
</t>
    </r>
    <r>
      <rPr>
        <i/>
        <sz val="11"/>
        <color theme="1"/>
        <rFont val="Calibri"/>
        <family val="2"/>
        <scheme val="minor"/>
      </rPr>
      <t>(in Hectare)</t>
    </r>
    <r>
      <rPr>
        <b/>
        <sz val="11"/>
        <color theme="1"/>
        <rFont val="Calibri"/>
        <family val="2"/>
        <scheme val="minor"/>
      </rPr>
      <t xml:space="preserve">
</t>
    </r>
  </si>
  <si>
    <r>
      <t xml:space="preserve">Govt. Guidelines Rates 
</t>
    </r>
    <r>
      <rPr>
        <i/>
        <sz val="11"/>
        <color theme="1"/>
        <rFont val="Calibri"/>
        <family val="2"/>
        <scheme val="minor"/>
      </rPr>
      <t>(in sq. mtr.)</t>
    </r>
    <r>
      <rPr>
        <b/>
        <sz val="11"/>
        <color theme="1"/>
        <rFont val="Calibri"/>
        <family val="2"/>
        <scheme val="minor"/>
      </rPr>
      <t xml:space="preserve">
</t>
    </r>
  </si>
  <si>
    <t>Agricultural  Govt. Guideline Value</t>
  </si>
  <si>
    <t>Non- Agricultural  Govt. Guideline Value</t>
  </si>
  <si>
    <t>Remarks:</t>
  </si>
  <si>
    <t>1. The above mentioned land area has been taken on the basis of information/ data provided by the company.</t>
  </si>
  <si>
    <t>2. These circle rates gives only the indicative values. However, actually this value has no reference to the real market transaction value which is much less for this kind of land considering the land used for Industrial purpose comparing it with non-agricultural land. Hence no reference can be derived out of the Circle Guideline Value</t>
  </si>
  <si>
    <t>Circle Rate
(in INR per Hectare)</t>
  </si>
  <si>
    <r>
      <t xml:space="preserve">Land Rate under Land Acquisition Act-2013
</t>
    </r>
    <r>
      <rPr>
        <i/>
        <sz val="10"/>
        <rFont val="Calibri"/>
        <family val="2"/>
        <scheme val="minor"/>
      </rPr>
      <t>(in per hectares)</t>
    </r>
  </si>
  <si>
    <t xml:space="preserve">Total </t>
  </si>
  <si>
    <r>
      <t xml:space="preserve">Factor for Land Falls under Rural Area </t>
    </r>
    <r>
      <rPr>
        <b/>
        <sz val="11"/>
        <color theme="1"/>
        <rFont val="Calibri"/>
        <family val="2"/>
        <scheme val="minor"/>
      </rPr>
      <t>(B)</t>
    </r>
  </si>
  <si>
    <r>
      <t xml:space="preserve"> 2 times of Value of </t>
    </r>
    <r>
      <rPr>
        <b/>
        <sz val="11"/>
        <color theme="1"/>
        <rFont val="Calibri"/>
        <family val="2"/>
        <scheme val="minor"/>
      </rPr>
      <t>A</t>
    </r>
  </si>
  <si>
    <r>
      <t xml:space="preserve">Value of Assets attached to land or building </t>
    </r>
    <r>
      <rPr>
        <b/>
        <sz val="11"/>
        <color theme="1"/>
        <rFont val="Calibri"/>
        <family val="2"/>
        <scheme val="minor"/>
      </rPr>
      <t>(C)</t>
    </r>
  </si>
  <si>
    <t>Total (D=B+C)</t>
  </si>
  <si>
    <t>Add Solatium
(100%) (E)</t>
  </si>
  <si>
    <t>100% of value D</t>
  </si>
  <si>
    <t>Total Award Value (F=D+E)</t>
  </si>
  <si>
    <t>Sr.No.</t>
  </si>
  <si>
    <t>Original Land Area</t>
  </si>
  <si>
    <t xml:space="preserve">Fair Market Valuation </t>
  </si>
  <si>
    <t>Acres</t>
  </si>
  <si>
    <t>Hectares</t>
  </si>
  <si>
    <t>Power Plant Land</t>
  </si>
  <si>
    <t>Add 5% premium for non agriculture land</t>
  </si>
  <si>
    <r>
      <t xml:space="preserve">Add: Land Development, Site Levelling charges etc. </t>
    </r>
    <r>
      <rPr>
        <i/>
        <sz val="11"/>
        <color theme="1"/>
        <rFont val="Calibri"/>
        <family val="2"/>
        <scheme val="minor"/>
      </rPr>
      <t>(assumed 90% of the land developed)</t>
    </r>
  </si>
  <si>
    <t xml:space="preserve">  At Rs.2.5 Lacs per acre</t>
  </si>
  <si>
    <t>GRAND TOTAL</t>
  </si>
  <si>
    <t>Notes:</t>
  </si>
  <si>
    <t>1.  Land area details has been provided to us by the company, which is relied upon in good faith.</t>
  </si>
  <si>
    <t>Rates per Acre</t>
  </si>
  <si>
    <t>VALUATION OF PROJECT LAND | BAJAJ HINDUSTHAN SUGAR LIMITED | VILLAGE- GANGNAULI  | DISTRICT- SAHARANPUR</t>
  </si>
  <si>
    <t xml:space="preserve">FAIR MARKET VALUATION OF LAND OF  : M/S. BAJAJ HINDUSTHAN SUGAR LIMITED, GANGNAULI, SAHARANPUR, UTTAR PRTADESH  </t>
  </si>
  <si>
    <t>Sonchida</t>
  </si>
  <si>
    <r>
      <t xml:space="preserve">Area
</t>
    </r>
    <r>
      <rPr>
        <i/>
        <sz val="10"/>
        <rFont val="Calibri"/>
        <family val="2"/>
        <scheme val="minor"/>
      </rPr>
      <t>(in Hectare)</t>
    </r>
  </si>
  <si>
    <t>Discount 20% for large parcel of land</t>
  </si>
  <si>
    <t>with 5%</t>
  </si>
  <si>
    <t>Add 5% for cost &amp; effort considerations to cover administrative cost, effort towards land acquisition &amp; consolidation etc.</t>
  </si>
  <si>
    <r>
      <t xml:space="preserve">2. As per the our calculations, the market rate for the subject power project is comes out to be </t>
    </r>
    <r>
      <rPr>
        <i/>
        <sz val="11"/>
        <rFont val="Calibri"/>
        <family val="2"/>
        <scheme val="minor"/>
      </rPr>
      <t xml:space="preserve">Rs.56 Lakhs </t>
    </r>
    <r>
      <rPr>
        <i/>
        <sz val="11"/>
        <color theme="1"/>
        <rFont val="Calibri"/>
        <family val="2"/>
        <scheme val="minor"/>
      </rPr>
      <t xml:space="preserve"> per Acres, which seems to be reasonable in our point of view.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</si>
</sst>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quot;₹&quot;\ * #,##0.00_ ;_ &quot;₹&quot;\ * \-#,##0.00_ ;_ &quot;₹&quot;\ * &quot;-&quot;??_ ;_ @_ "/>
    <numFmt numFmtId="43" formatCode="_ * #,##0.00_ ;_ * \-#,##0.00_ ;_ * &quot;-&quot;??_ ;_ @_ "/>
    <numFmt numFmtId="164" formatCode="_ * #,##0_ ;_ * \-#,##0_ ;_ * &quot;-&quot;??_ ;_ @_ "/>
    <numFmt numFmtId="165" formatCode="0.0000"/>
    <numFmt numFmtId="166" formatCode="0.000"/>
    <numFmt numFmtId="167" formatCode="_ [$₹-4009]\ * #,##0.00_ ;_ [$₹-4009]\ * \-#,##0.00_ ;_ [$₹-4009]\ * &quot;-&quot;??_ ;_ @_ "/>
    <numFmt numFmtId="168" formatCode="_ [$₹-4009]\ * #,##0_ ;_ [$₹-4009]\ * \-#,##0_ ;_ [$₹-4009]\ * &quot;-&quot;??_ ;_ @_ "/>
    <numFmt numFmtId="169" formatCode="_ &quot;₹&quot;\ * #,##0_ ;_ &quot;₹&quot;\ * \-#,##0_ ;_ &quot;₹&quot;\ * &quot;-&quot;??_ ;_ @_ "/>
  </numFmts>
  <fonts count="19" x14ac:knownFonts="1">
    <font>
      <sz val="11"/>
      <color theme="1"/>
      <name val="Calibri"/>
      <family val="2"/>
      <scheme val="minor"/>
    </font>
    <font>
      <sz val="11"/>
      <color theme="1"/>
      <name val="Calibri"/>
      <family val="2"/>
      <scheme val="minor"/>
    </font>
    <font>
      <sz val="11"/>
      <color indexed="8"/>
      <name val="Calibri"/>
      <family val="2"/>
    </font>
    <font>
      <sz val="10"/>
      <name val="Verdana"/>
      <family val="2"/>
    </font>
    <font>
      <b/>
      <sz val="10"/>
      <name val="Verdana"/>
      <family val="2"/>
    </font>
    <font>
      <b/>
      <sz val="12"/>
      <color theme="0"/>
      <name val="Calibri"/>
      <family val="2"/>
      <scheme val="minor"/>
    </font>
    <font>
      <sz val="10"/>
      <name val="Arial"/>
      <family val="2"/>
    </font>
    <font>
      <b/>
      <sz val="1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10"/>
      <color theme="1"/>
      <name val="Calibri"/>
      <family val="2"/>
      <scheme val="minor"/>
    </font>
    <font>
      <sz val="11"/>
      <name val="Calibri"/>
      <family val="2"/>
      <scheme val="minor"/>
    </font>
    <font>
      <i/>
      <sz val="11"/>
      <color theme="1"/>
      <name val="Calibri"/>
      <family val="2"/>
      <scheme val="minor"/>
    </font>
    <font>
      <sz val="10"/>
      <color theme="1"/>
      <name val="Arial"/>
      <family val="2"/>
    </font>
    <font>
      <b/>
      <i/>
      <sz val="11"/>
      <color theme="1"/>
      <name val="Calibri"/>
      <family val="2"/>
      <scheme val="minor"/>
    </font>
    <font>
      <b/>
      <sz val="11"/>
      <name val="Calibri"/>
      <family val="2"/>
      <scheme val="minor"/>
    </font>
    <font>
      <i/>
      <sz val="10"/>
      <name val="Calibri"/>
      <family val="2"/>
      <scheme val="minor"/>
    </font>
    <font>
      <i/>
      <sz val="11"/>
      <name val="Calibri"/>
      <family val="2"/>
      <scheme val="minor"/>
    </font>
  </fonts>
  <fills count="13">
    <fill>
      <patternFill patternType="none"/>
    </fill>
    <fill>
      <patternFill patternType="gray125"/>
    </fill>
    <fill>
      <patternFill patternType="solid">
        <fgColor theme="3" tint="-0.499984740745262"/>
        <bgColor indexed="64"/>
      </patternFill>
    </fill>
    <fill>
      <patternFill patternType="solid">
        <fgColor theme="4" tint="0.39997558519241921"/>
        <bgColor indexed="64"/>
      </patternFill>
    </fill>
    <fill>
      <patternFill patternType="solid">
        <fgColor theme="0"/>
        <bgColor indexed="64"/>
      </patternFill>
    </fill>
    <fill>
      <patternFill patternType="solid">
        <fgColor theme="0"/>
        <bgColor indexed="13"/>
      </patternFill>
    </fill>
    <fill>
      <patternFill patternType="solid">
        <fgColor theme="0" tint="-4.9989318521683403E-2"/>
        <bgColor indexed="64"/>
      </patternFill>
    </fill>
    <fill>
      <patternFill patternType="solid">
        <fgColor rgb="FF002060"/>
        <bgColor indexed="64"/>
      </patternFill>
    </fill>
    <fill>
      <patternFill patternType="solid">
        <fgColor theme="8" tint="-0.249977111117893"/>
        <bgColor indexed="64"/>
      </patternFill>
    </fill>
    <fill>
      <patternFill patternType="solid">
        <fgColor theme="4" tint="0.59999389629810485"/>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4" tint="0.79998168889431442"/>
        <bgColor indexed="64"/>
      </patternFill>
    </fill>
  </fills>
  <borders count="42">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43" fontId="1" fillId="0" borderId="0" applyFont="0" applyFill="0" applyBorder="0" applyAlignment="0" applyProtection="0"/>
    <xf numFmtId="0" fontId="2" fillId="0" borderId="0"/>
    <xf numFmtId="0" fontId="6" fillId="0" borderId="0"/>
    <xf numFmtId="44" fontId="1" fillId="0" borderId="0" applyFont="0" applyFill="0" applyBorder="0" applyAlignment="0" applyProtection="0"/>
    <xf numFmtId="44" fontId="1" fillId="0" borderId="0" applyFont="0" applyFill="0" applyBorder="0" applyAlignment="0" applyProtection="0"/>
  </cellStyleXfs>
  <cellXfs count="195">
    <xf numFmtId="0" fontId="0" fillId="0" borderId="0" xfId="0"/>
    <xf numFmtId="0" fontId="3" fillId="0" borderId="0" xfId="2" applyFont="1" applyAlignment="1">
      <alignment horizontal="center" vertical="center"/>
    </xf>
    <xf numFmtId="0" fontId="3" fillId="0" borderId="0" xfId="2" applyFont="1" applyAlignment="1">
      <alignment horizontal="center" vertical="center"/>
    </xf>
    <xf numFmtId="0" fontId="4" fillId="0" borderId="0" xfId="2" applyFont="1" applyAlignment="1">
      <alignment horizontal="center" vertical="center"/>
    </xf>
    <xf numFmtId="0" fontId="4" fillId="0" borderId="0" xfId="2" applyFont="1" applyAlignment="1">
      <alignment horizontal="center" vertical="center" wrapText="1"/>
    </xf>
    <xf numFmtId="0" fontId="3" fillId="0" borderId="0" xfId="3" applyFont="1" applyBorder="1" applyAlignment="1">
      <alignment horizontal="center" vertical="center"/>
    </xf>
    <xf numFmtId="43" fontId="3" fillId="0" borderId="0" xfId="1" applyFont="1" applyFill="1" applyBorder="1" applyAlignment="1">
      <alignment horizontal="center" vertical="center"/>
    </xf>
    <xf numFmtId="0" fontId="3" fillId="0" borderId="0" xfId="3" applyFont="1" applyBorder="1" applyAlignment="1">
      <alignment horizontal="center" vertical="center" wrapText="1"/>
    </xf>
    <xf numFmtId="43" fontId="3" fillId="0" borderId="0" xfId="3" applyNumberFormat="1" applyFont="1" applyBorder="1" applyAlignment="1">
      <alignment horizontal="center" vertical="center" wrapText="1"/>
    </xf>
    <xf numFmtId="164" fontId="3" fillId="0" borderId="0" xfId="1" applyNumberFormat="1" applyFont="1" applyBorder="1" applyAlignment="1">
      <alignment horizontal="center" vertical="center"/>
    </xf>
    <xf numFmtId="164" fontId="3" fillId="0" borderId="0" xfId="1" applyNumberFormat="1" applyFont="1" applyAlignment="1">
      <alignment horizontal="center" vertical="center"/>
    </xf>
    <xf numFmtId="43" fontId="3" fillId="0" borderId="0" xfId="2" applyNumberFormat="1" applyFont="1" applyAlignment="1">
      <alignment horizontal="center" vertical="center"/>
    </xf>
    <xf numFmtId="164" fontId="3" fillId="0" borderId="0" xfId="2" applyNumberFormat="1" applyFont="1" applyAlignment="1">
      <alignment horizontal="center" vertical="center"/>
    </xf>
    <xf numFmtId="3" fontId="3" fillId="0" borderId="0" xfId="3" applyNumberFormat="1" applyFont="1" applyBorder="1" applyAlignment="1">
      <alignment horizontal="center" vertical="center"/>
    </xf>
    <xf numFmtId="43" fontId="4" fillId="5" borderId="17" xfId="1" applyFont="1" applyFill="1" applyBorder="1" applyAlignment="1">
      <alignment horizontal="center" vertical="center"/>
    </xf>
    <xf numFmtId="0" fontId="4" fillId="5" borderId="17" xfId="3" applyFont="1" applyFill="1" applyBorder="1" applyAlignment="1">
      <alignment horizontal="center" vertical="center" wrapText="1"/>
    </xf>
    <xf numFmtId="164" fontId="4" fillId="4" borderId="17" xfId="1" applyNumberFormat="1" applyFont="1" applyFill="1" applyBorder="1" applyAlignment="1">
      <alignment horizontal="center" vertical="center"/>
    </xf>
    <xf numFmtId="0" fontId="3" fillId="0" borderId="23" xfId="3" applyFont="1" applyBorder="1" applyAlignment="1">
      <alignment horizontal="center" vertical="center"/>
    </xf>
    <xf numFmtId="164" fontId="3" fillId="0" borderId="24" xfId="1" applyNumberFormat="1" applyFont="1" applyBorder="1" applyAlignment="1">
      <alignment horizontal="center" vertical="center"/>
    </xf>
    <xf numFmtId="164" fontId="4" fillId="4" borderId="26" xfId="1" applyNumberFormat="1" applyFont="1" applyFill="1" applyBorder="1" applyAlignment="1">
      <alignment horizontal="center" vertical="center"/>
    </xf>
    <xf numFmtId="164" fontId="3" fillId="4" borderId="17" xfId="1" applyNumberFormat="1" applyFont="1" applyFill="1" applyBorder="1" applyAlignment="1">
      <alignment horizontal="center" vertical="center"/>
    </xf>
    <xf numFmtId="43" fontId="4" fillId="0" borderId="0" xfId="1" applyFont="1" applyFill="1" applyBorder="1" applyAlignment="1">
      <alignment horizontal="center" vertical="center"/>
    </xf>
    <xf numFmtId="43" fontId="4" fillId="6" borderId="28" xfId="1" applyFont="1" applyFill="1" applyBorder="1" applyAlignment="1">
      <alignment horizontal="center" vertical="center"/>
    </xf>
    <xf numFmtId="0" fontId="4" fillId="6" borderId="28" xfId="3" applyFont="1" applyFill="1" applyBorder="1" applyAlignment="1">
      <alignment horizontal="center" vertical="center" wrapText="1"/>
    </xf>
    <xf numFmtId="0" fontId="3" fillId="0" borderId="28" xfId="2" applyFont="1" applyBorder="1" applyAlignment="1">
      <alignment horizontal="center" vertical="center"/>
    </xf>
    <xf numFmtId="164" fontId="4" fillId="0" borderId="28" xfId="2" applyNumberFormat="1" applyFont="1" applyBorder="1" applyAlignment="1">
      <alignment horizontal="center" vertical="center"/>
    </xf>
    <xf numFmtId="164" fontId="4" fillId="0" borderId="29" xfId="2" applyNumberFormat="1" applyFont="1" applyBorder="1" applyAlignment="1">
      <alignment horizontal="center" vertical="center"/>
    </xf>
    <xf numFmtId="165" fontId="3" fillId="0" borderId="0" xfId="2" applyNumberFormat="1" applyFont="1" applyAlignment="1">
      <alignment horizontal="center" vertical="center"/>
    </xf>
    <xf numFmtId="0" fontId="3" fillId="0" borderId="0" xfId="2" applyFont="1" applyAlignment="1">
      <alignment horizontal="center" vertical="center" wrapText="1"/>
    </xf>
    <xf numFmtId="0" fontId="3" fillId="0" borderId="30" xfId="2" applyFont="1" applyBorder="1" applyAlignment="1">
      <alignment horizontal="center" vertical="center"/>
    </xf>
    <xf numFmtId="164" fontId="3" fillId="0" borderId="30" xfId="1" applyNumberFormat="1" applyFont="1" applyBorder="1" applyAlignment="1">
      <alignment horizontal="center" vertical="center"/>
    </xf>
    <xf numFmtId="43" fontId="4" fillId="0" borderId="30" xfId="2" applyNumberFormat="1" applyFont="1" applyBorder="1" applyAlignment="1">
      <alignment horizontal="center" vertical="center"/>
    </xf>
    <xf numFmtId="0" fontId="4" fillId="0" borderId="30" xfId="2" applyFont="1" applyBorder="1" applyAlignment="1">
      <alignment horizontal="center" vertical="center"/>
    </xf>
    <xf numFmtId="164" fontId="4" fillId="0" borderId="30" xfId="2" applyNumberFormat="1" applyFont="1" applyBorder="1" applyAlignment="1">
      <alignment horizontal="center" vertical="center"/>
    </xf>
    <xf numFmtId="0" fontId="3" fillId="0" borderId="30" xfId="2" applyFont="1" applyBorder="1" applyAlignment="1">
      <alignment horizontal="left" vertical="center"/>
    </xf>
    <xf numFmtId="18" fontId="3" fillId="0" borderId="30" xfId="2" applyNumberFormat="1" applyFont="1" applyBorder="1" applyAlignment="1">
      <alignment horizontal="left" vertical="center"/>
    </xf>
    <xf numFmtId="44" fontId="3" fillId="0" borderId="30" xfId="4" applyFont="1" applyBorder="1" applyAlignment="1">
      <alignment horizontal="center" vertical="center"/>
    </xf>
    <xf numFmtId="2" fontId="3" fillId="0" borderId="30" xfId="2" applyNumberFormat="1" applyFont="1" applyBorder="1" applyAlignment="1">
      <alignment horizontal="center" vertical="center"/>
    </xf>
    <xf numFmtId="166" fontId="3" fillId="0" borderId="0" xfId="2" applyNumberFormat="1" applyFont="1" applyAlignment="1">
      <alignment horizontal="center" vertical="center"/>
    </xf>
    <xf numFmtId="0" fontId="5" fillId="0" borderId="1" xfId="0" applyFont="1" applyFill="1" applyBorder="1" applyAlignment="1">
      <alignment vertical="center"/>
    </xf>
    <xf numFmtId="0" fontId="5" fillId="0" borderId="2" xfId="0" applyFont="1" applyFill="1" applyBorder="1" applyAlignment="1">
      <alignment vertical="center"/>
    </xf>
    <xf numFmtId="0" fontId="3" fillId="0" borderId="0" xfId="2" applyFont="1" applyFill="1" applyAlignment="1">
      <alignment horizontal="center" vertical="center"/>
    </xf>
    <xf numFmtId="0" fontId="5" fillId="0" borderId="0" xfId="0" applyFont="1" applyFill="1" applyBorder="1" applyAlignment="1">
      <alignment vertical="center"/>
    </xf>
    <xf numFmtId="1" fontId="3" fillId="0" borderId="30" xfId="3" applyNumberFormat="1" applyFont="1" applyBorder="1" applyAlignment="1">
      <alignment horizontal="center" vertical="center"/>
    </xf>
    <xf numFmtId="0" fontId="3" fillId="0" borderId="30" xfId="3" applyFont="1" applyBorder="1" applyAlignment="1">
      <alignment horizontal="center" vertical="center"/>
    </xf>
    <xf numFmtId="43" fontId="3" fillId="0" borderId="30" xfId="1" applyFont="1" applyFill="1" applyBorder="1" applyAlignment="1">
      <alignment horizontal="center" vertical="center"/>
    </xf>
    <xf numFmtId="0" fontId="3" fillId="0" borderId="30" xfId="3" applyFont="1" applyBorder="1" applyAlignment="1">
      <alignment horizontal="center" vertical="center" wrapText="1"/>
    </xf>
    <xf numFmtId="43" fontId="3" fillId="0" borderId="30" xfId="3" applyNumberFormat="1" applyFont="1" applyBorder="1" applyAlignment="1">
      <alignment horizontal="center" vertical="center" wrapText="1"/>
    </xf>
    <xf numFmtId="3" fontId="3" fillId="0" borderId="30" xfId="3" applyNumberFormat="1" applyFont="1" applyBorder="1" applyAlignment="1">
      <alignment horizontal="center" vertical="center"/>
    </xf>
    <xf numFmtId="43" fontId="4" fillId="5" borderId="30" xfId="1" applyFont="1" applyFill="1" applyBorder="1" applyAlignment="1">
      <alignment horizontal="center" vertical="center"/>
    </xf>
    <xf numFmtId="0" fontId="4" fillId="5" borderId="30" xfId="3" applyFont="1" applyFill="1" applyBorder="1" applyAlignment="1">
      <alignment horizontal="center" vertical="center" wrapText="1"/>
    </xf>
    <xf numFmtId="164" fontId="4" fillId="4" borderId="30" xfId="1" applyNumberFormat="1" applyFont="1" applyFill="1" applyBorder="1" applyAlignment="1">
      <alignment horizontal="center" vertical="center"/>
    </xf>
    <xf numFmtId="3" fontId="3" fillId="0" borderId="30" xfId="3" applyNumberFormat="1" applyFont="1" applyBorder="1" applyAlignment="1">
      <alignment horizontal="center" vertical="center" wrapText="1"/>
    </xf>
    <xf numFmtId="49" fontId="3" fillId="0" borderId="30" xfId="3" applyNumberFormat="1" applyFont="1" applyBorder="1" applyAlignment="1">
      <alignment horizontal="center" vertical="center"/>
    </xf>
    <xf numFmtId="49" fontId="3" fillId="0" borderId="30" xfId="3" applyNumberFormat="1" applyFont="1" applyBorder="1" applyAlignment="1">
      <alignment horizontal="center" vertical="center" wrapText="1"/>
    </xf>
    <xf numFmtId="164" fontId="3" fillId="4" borderId="30" xfId="1" applyNumberFormat="1" applyFont="1" applyFill="1" applyBorder="1" applyAlignment="1">
      <alignment horizontal="center" vertical="center"/>
    </xf>
    <xf numFmtId="0" fontId="3" fillId="0" borderId="30" xfId="3" applyFont="1" applyBorder="1" applyAlignment="1">
      <alignment horizontal="center" vertical="center" wrapText="1" shrinkToFit="1"/>
    </xf>
    <xf numFmtId="0" fontId="3" fillId="4" borderId="30" xfId="2" applyFont="1" applyFill="1" applyBorder="1" applyAlignment="1">
      <alignment horizontal="center" vertical="center"/>
    </xf>
    <xf numFmtId="164" fontId="4" fillId="4" borderId="30" xfId="2" applyNumberFormat="1" applyFont="1" applyFill="1" applyBorder="1" applyAlignment="1">
      <alignment horizontal="center" vertical="center"/>
    </xf>
    <xf numFmtId="0" fontId="0" fillId="0" borderId="30" xfId="0" applyBorder="1"/>
    <xf numFmtId="0" fontId="9" fillId="9" borderId="30" xfId="0" applyFont="1" applyFill="1" applyBorder="1" applyAlignment="1">
      <alignment horizontal="center" vertical="center"/>
    </xf>
    <xf numFmtId="0" fontId="9" fillId="9" borderId="30" xfId="0" applyFont="1" applyFill="1" applyBorder="1" applyAlignment="1">
      <alignment horizontal="center" vertical="center" wrapText="1"/>
    </xf>
    <xf numFmtId="0" fontId="0" fillId="0" borderId="30" xfId="0" applyBorder="1" applyAlignment="1">
      <alignment horizontal="center"/>
    </xf>
    <xf numFmtId="2" fontId="12" fillId="0" borderId="30" xfId="0" applyNumberFormat="1" applyFont="1" applyBorder="1" applyAlignment="1">
      <alignment horizontal="center" vertical="center"/>
    </xf>
    <xf numFmtId="0" fontId="9" fillId="0" borderId="30" xfId="0" applyFont="1" applyBorder="1" applyAlignment="1">
      <alignment horizontal="center"/>
    </xf>
    <xf numFmtId="2" fontId="9" fillId="0" borderId="30" xfId="0" applyNumberFormat="1" applyFont="1" applyBorder="1" applyAlignment="1">
      <alignment horizontal="center"/>
    </xf>
    <xf numFmtId="2" fontId="0" fillId="0" borderId="0" xfId="0" applyNumberFormat="1"/>
    <xf numFmtId="2" fontId="0" fillId="0" borderId="30" xfId="0" applyNumberFormat="1" applyBorder="1" applyAlignment="1">
      <alignment horizontal="center"/>
    </xf>
    <xf numFmtId="0" fontId="0" fillId="0" borderId="30" xfId="0" applyBorder="1" applyAlignment="1">
      <alignment horizontal="left"/>
    </xf>
    <xf numFmtId="2" fontId="12" fillId="4" borderId="30" xfId="0" applyNumberFormat="1" applyFont="1" applyFill="1" applyBorder="1" applyAlignment="1">
      <alignment horizontal="center" vertical="center"/>
    </xf>
    <xf numFmtId="0" fontId="0" fillId="0" borderId="30" xfId="0" applyBorder="1" applyAlignment="1">
      <alignment horizontal="center" vertical="center"/>
    </xf>
    <xf numFmtId="2" fontId="0" fillId="0" borderId="30" xfId="0" applyNumberFormat="1" applyBorder="1" applyAlignment="1">
      <alignment horizontal="center" vertical="center"/>
    </xf>
    <xf numFmtId="167" fontId="0" fillId="0" borderId="30" xfId="0" applyNumberFormat="1" applyBorder="1" applyAlignment="1">
      <alignment vertical="center"/>
    </xf>
    <xf numFmtId="167" fontId="9" fillId="0" borderId="30" xfId="0" applyNumberFormat="1" applyFont="1" applyBorder="1" applyAlignment="1">
      <alignment vertical="center"/>
    </xf>
    <xf numFmtId="0" fontId="9" fillId="4" borderId="30" xfId="0" applyFont="1" applyFill="1" applyBorder="1" applyAlignment="1">
      <alignment horizontal="center" vertical="center" wrapText="1"/>
    </xf>
    <xf numFmtId="0" fontId="0" fillId="4" borderId="0" xfId="0" applyFill="1"/>
    <xf numFmtId="0" fontId="0" fillId="4" borderId="30" xfId="0" applyFill="1" applyBorder="1"/>
    <xf numFmtId="0" fontId="0" fillId="4" borderId="30" xfId="0" applyFont="1" applyFill="1" applyBorder="1" applyAlignment="1">
      <alignment horizontal="center" vertical="center" wrapText="1"/>
    </xf>
    <xf numFmtId="167" fontId="9" fillId="9" borderId="30" xfId="0" applyNumberFormat="1" applyFont="1" applyFill="1" applyBorder="1" applyAlignment="1">
      <alignment horizontal="center" vertical="center" wrapText="1"/>
    </xf>
    <xf numFmtId="167" fontId="0" fillId="4" borderId="30" xfId="0" applyNumberFormat="1" applyFont="1" applyFill="1" applyBorder="1" applyAlignment="1">
      <alignment horizontal="center" vertical="center" wrapText="1"/>
    </xf>
    <xf numFmtId="167" fontId="0" fillId="0" borderId="30" xfId="0" applyNumberFormat="1" applyBorder="1" applyAlignment="1">
      <alignment horizontal="center"/>
    </xf>
    <xf numFmtId="167" fontId="0" fillId="0" borderId="0" xfId="0" applyNumberFormat="1"/>
    <xf numFmtId="0" fontId="0" fillId="4" borderId="30" xfId="0" applyFill="1" applyBorder="1" applyAlignment="1">
      <alignment horizontal="left"/>
    </xf>
    <xf numFmtId="2" fontId="0" fillId="4" borderId="30" xfId="0" applyNumberFormat="1" applyFill="1" applyBorder="1" applyAlignment="1">
      <alignment horizontal="center"/>
    </xf>
    <xf numFmtId="167" fontId="14" fillId="4" borderId="30" xfId="0" applyNumberFormat="1" applyFont="1" applyFill="1" applyBorder="1" applyAlignment="1">
      <alignment horizontal="center" vertical="center"/>
    </xf>
    <xf numFmtId="168" fontId="9" fillId="9" borderId="30" xfId="0" applyNumberFormat="1" applyFont="1" applyFill="1" applyBorder="1" applyAlignment="1">
      <alignment horizontal="center" vertical="center" wrapText="1"/>
    </xf>
    <xf numFmtId="168" fontId="0" fillId="4" borderId="30" xfId="0" applyNumberFormat="1" applyFont="1" applyFill="1" applyBorder="1" applyAlignment="1">
      <alignment horizontal="center" vertical="center" wrapText="1"/>
    </xf>
    <xf numFmtId="168" fontId="9" fillId="0" borderId="30" xfId="0" applyNumberFormat="1" applyFont="1" applyBorder="1" applyAlignment="1">
      <alignment vertical="center"/>
    </xf>
    <xf numFmtId="168" fontId="0" fillId="0" borderId="0" xfId="0" applyNumberFormat="1"/>
    <xf numFmtId="0" fontId="16" fillId="11" borderId="30" xfId="0" applyFont="1" applyFill="1" applyBorder="1" applyAlignment="1">
      <alignment horizontal="center" vertical="center" wrapText="1"/>
    </xf>
    <xf numFmtId="0" fontId="16" fillId="11" borderId="30" xfId="0" applyFont="1" applyFill="1" applyBorder="1" applyAlignment="1">
      <alignment horizontal="center" vertical="center"/>
    </xf>
    <xf numFmtId="0" fontId="0" fillId="0" borderId="30" xfId="0" applyBorder="1" applyAlignment="1">
      <alignment vertical="center"/>
    </xf>
    <xf numFmtId="0" fontId="9" fillId="12" borderId="30" xfId="0" applyFont="1" applyFill="1" applyBorder="1" applyAlignment="1">
      <alignment vertical="center" wrapText="1"/>
    </xf>
    <xf numFmtId="44" fontId="12" fillId="0" borderId="30" xfId="5" applyFont="1" applyBorder="1" applyAlignment="1">
      <alignment vertical="center"/>
    </xf>
    <xf numFmtId="44" fontId="0" fillId="0" borderId="30" xfId="5" applyFont="1" applyBorder="1" applyAlignment="1">
      <alignment vertical="center"/>
    </xf>
    <xf numFmtId="44" fontId="9" fillId="12" borderId="30" xfId="5" applyFont="1" applyFill="1" applyBorder="1" applyAlignment="1">
      <alignment vertical="center"/>
    </xf>
    <xf numFmtId="44" fontId="0" fillId="0" borderId="0" xfId="4" applyFont="1"/>
    <xf numFmtId="0" fontId="0" fillId="4" borderId="30" xfId="0" applyFill="1" applyBorder="1" applyAlignment="1">
      <alignment horizontal="center" vertical="center"/>
    </xf>
    <xf numFmtId="2" fontId="0" fillId="4" borderId="30" xfId="0" applyNumberFormat="1" applyFill="1" applyBorder="1" applyAlignment="1">
      <alignment horizontal="center" vertical="center"/>
    </xf>
    <xf numFmtId="0" fontId="9" fillId="0" borderId="30" xfId="0" applyFont="1" applyBorder="1" applyAlignment="1">
      <alignment horizontal="center" vertical="center"/>
    </xf>
    <xf numFmtId="2" fontId="9" fillId="0" borderId="30" xfId="0" applyNumberFormat="1" applyFont="1" applyBorder="1" applyAlignment="1">
      <alignment horizontal="center" vertical="center"/>
    </xf>
    <xf numFmtId="0" fontId="9" fillId="0" borderId="30" xfId="0" applyFont="1" applyBorder="1" applyAlignment="1">
      <alignment vertical="center"/>
    </xf>
    <xf numFmtId="167" fontId="9" fillId="0" borderId="33" xfId="0" applyNumberFormat="1" applyFont="1" applyBorder="1" applyAlignment="1">
      <alignment vertical="center"/>
    </xf>
    <xf numFmtId="0" fontId="0" fillId="0" borderId="38" xfId="0" applyNumberFormat="1" applyFill="1" applyBorder="1" applyAlignment="1">
      <alignment vertical="center"/>
    </xf>
    <xf numFmtId="0" fontId="0" fillId="0" borderId="31" xfId="0" applyBorder="1" applyAlignment="1">
      <alignment horizontal="center" vertical="center"/>
    </xf>
    <xf numFmtId="2" fontId="0" fillId="0" borderId="33" xfId="0" applyNumberFormat="1" applyBorder="1" applyAlignment="1">
      <alignment horizontal="center" vertical="center"/>
    </xf>
    <xf numFmtId="169" fontId="0" fillId="0" borderId="0" xfId="0" applyNumberFormat="1"/>
    <xf numFmtId="169" fontId="0" fillId="0" borderId="0" xfId="0" applyNumberFormat="1" applyAlignment="1">
      <alignment vertical="center"/>
    </xf>
    <xf numFmtId="9" fontId="0" fillId="0" borderId="0" xfId="0" applyNumberFormat="1" applyAlignment="1">
      <alignment vertical="center"/>
    </xf>
    <xf numFmtId="0" fontId="0" fillId="0" borderId="0" xfId="0" applyAlignment="1">
      <alignment horizontal="center"/>
    </xf>
    <xf numFmtId="44" fontId="0" fillId="0" borderId="0" xfId="0" applyNumberFormat="1"/>
    <xf numFmtId="44" fontId="9" fillId="0" borderId="0" xfId="0" applyNumberFormat="1" applyFont="1" applyAlignment="1">
      <alignment vertical="center"/>
    </xf>
    <xf numFmtId="44" fontId="9" fillId="0" borderId="0" xfId="4" applyFont="1"/>
    <xf numFmtId="44" fontId="12" fillId="0" borderId="0" xfId="5" applyFont="1" applyBorder="1" applyAlignment="1">
      <alignment vertical="center"/>
    </xf>
    <xf numFmtId="44" fontId="0" fillId="0" borderId="0" xfId="5" applyFont="1" applyBorder="1" applyAlignment="1">
      <alignment vertical="center"/>
    </xf>
    <xf numFmtId="0" fontId="15" fillId="0" borderId="0" xfId="0" applyFont="1" applyBorder="1" applyAlignment="1">
      <alignment horizontal="left" vertical="center" wrapText="1"/>
    </xf>
    <xf numFmtId="0" fontId="13" fillId="0" borderId="0" xfId="0" applyFont="1" applyBorder="1" applyAlignment="1">
      <alignment horizontal="left" vertical="center" wrapText="1"/>
    </xf>
    <xf numFmtId="0" fontId="13" fillId="0" borderId="0" xfId="0" applyFont="1" applyFill="1" applyBorder="1" applyAlignment="1">
      <alignment horizontal="left" vertical="center" wrapText="1"/>
    </xf>
    <xf numFmtId="44" fontId="9" fillId="0" borderId="0" xfId="5" applyFont="1" applyFill="1" applyBorder="1" applyAlignment="1">
      <alignment vertical="center"/>
    </xf>
    <xf numFmtId="0" fontId="5" fillId="0" borderId="0"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4" fillId="3" borderId="7" xfId="2" applyFont="1" applyFill="1" applyBorder="1" applyAlignment="1">
      <alignment horizontal="center" vertical="center" wrapText="1"/>
    </xf>
    <xf numFmtId="0" fontId="4" fillId="3" borderId="34" xfId="2" applyFont="1" applyFill="1" applyBorder="1" applyAlignment="1">
      <alignment horizontal="center" vertical="center" wrapText="1"/>
    </xf>
    <xf numFmtId="0" fontId="4" fillId="3" borderId="8" xfId="2" applyFont="1" applyFill="1" applyBorder="1" applyAlignment="1">
      <alignment horizontal="center" vertical="center" wrapText="1"/>
    </xf>
    <xf numFmtId="0" fontId="4" fillId="3" borderId="35" xfId="2" applyFont="1" applyFill="1" applyBorder="1" applyAlignment="1">
      <alignment horizontal="center" vertical="center" wrapText="1"/>
    </xf>
    <xf numFmtId="0" fontId="4" fillId="3" borderId="9" xfId="2" applyFont="1" applyFill="1" applyBorder="1" applyAlignment="1">
      <alignment horizontal="center" vertical="center" wrapText="1"/>
    </xf>
    <xf numFmtId="0" fontId="4" fillId="3" borderId="19" xfId="2" applyFont="1" applyFill="1" applyBorder="1" applyAlignment="1">
      <alignment horizontal="center" vertical="center" wrapText="1"/>
    </xf>
    <xf numFmtId="0" fontId="4" fillId="3" borderId="10" xfId="2" applyFont="1" applyFill="1" applyBorder="1" applyAlignment="1">
      <alignment horizontal="center" vertical="center" wrapText="1"/>
    </xf>
    <xf numFmtId="0" fontId="4" fillId="3" borderId="36" xfId="2" applyFont="1" applyFill="1" applyBorder="1" applyAlignment="1">
      <alignment horizontal="center" vertical="center" wrapText="1"/>
    </xf>
    <xf numFmtId="0" fontId="4" fillId="3" borderId="12" xfId="2" applyFont="1" applyFill="1" applyBorder="1" applyAlignment="1">
      <alignment horizontal="center" vertical="center" wrapText="1"/>
    </xf>
    <xf numFmtId="0" fontId="3" fillId="0" borderId="0" xfId="2" applyFont="1" applyAlignment="1">
      <alignment horizontal="center" vertical="center"/>
    </xf>
    <xf numFmtId="0" fontId="4" fillId="0" borderId="0" xfId="2" applyFont="1" applyAlignment="1">
      <alignment horizontal="center" vertical="center"/>
    </xf>
    <xf numFmtId="0" fontId="5" fillId="7" borderId="30" xfId="0" applyFont="1" applyFill="1" applyBorder="1" applyAlignment="1">
      <alignment horizontal="center" vertical="center"/>
    </xf>
    <xf numFmtId="0" fontId="4" fillId="3" borderId="14" xfId="2" applyFont="1" applyFill="1" applyBorder="1" applyAlignment="1">
      <alignment horizontal="center" vertical="center" wrapText="1"/>
    </xf>
    <xf numFmtId="0" fontId="7" fillId="3" borderId="30" xfId="2" applyFont="1" applyFill="1" applyBorder="1" applyAlignment="1">
      <alignment horizontal="center" vertical="center" wrapText="1"/>
    </xf>
    <xf numFmtId="0" fontId="4" fillId="4" borderId="5" xfId="2" applyFont="1" applyFill="1" applyBorder="1" applyAlignment="1">
      <alignment horizontal="center" vertical="center" wrapText="1"/>
    </xf>
    <xf numFmtId="0" fontId="4" fillId="4" borderId="6" xfId="2" applyFont="1" applyFill="1" applyBorder="1" applyAlignment="1">
      <alignment horizontal="center" vertical="center" wrapText="1"/>
    </xf>
    <xf numFmtId="0" fontId="4" fillId="4" borderId="15" xfId="2" applyFont="1" applyFill="1" applyBorder="1" applyAlignment="1">
      <alignment horizontal="center" vertical="center" wrapText="1"/>
    </xf>
    <xf numFmtId="0" fontId="3" fillId="0" borderId="30" xfId="2" applyFont="1" applyBorder="1" applyAlignment="1">
      <alignment horizontal="center" vertical="center"/>
    </xf>
    <xf numFmtId="0" fontId="4" fillId="0" borderId="30" xfId="3" applyFont="1" applyBorder="1" applyAlignment="1">
      <alignment horizontal="center" vertical="center"/>
    </xf>
    <xf numFmtId="0" fontId="4" fillId="3" borderId="13" xfId="2" applyFont="1" applyFill="1" applyBorder="1" applyAlignment="1">
      <alignment horizontal="center" vertical="center" wrapText="1"/>
    </xf>
    <xf numFmtId="0" fontId="4" fillId="3" borderId="11" xfId="2" applyFont="1" applyFill="1" applyBorder="1" applyAlignment="1">
      <alignment horizontal="center" vertical="center" wrapText="1"/>
    </xf>
    <xf numFmtId="0" fontId="4" fillId="5" borderId="30" xfId="3" applyFont="1" applyFill="1" applyBorder="1" applyAlignment="1">
      <alignment horizontal="center" vertical="center"/>
    </xf>
    <xf numFmtId="0" fontId="4" fillId="0" borderId="30" xfId="2" applyFont="1" applyBorder="1" applyAlignment="1">
      <alignment horizontal="center" vertical="center"/>
    </xf>
    <xf numFmtId="0" fontId="3" fillId="0" borderId="18" xfId="3" applyFont="1" applyBorder="1" applyAlignment="1">
      <alignment horizontal="center" vertical="center"/>
    </xf>
    <xf numFmtId="0" fontId="3" fillId="0" borderId="19" xfId="3" applyFont="1" applyBorder="1" applyAlignment="1">
      <alignment horizontal="center" vertical="center"/>
    </xf>
    <xf numFmtId="0" fontId="3" fillId="0" borderId="20" xfId="3" applyFont="1" applyBorder="1" applyAlignment="1">
      <alignment horizontal="center" vertical="center"/>
    </xf>
    <xf numFmtId="18" fontId="4" fillId="0" borderId="21" xfId="3" applyNumberFormat="1" applyFont="1" applyBorder="1" applyAlignment="1">
      <alignment horizontal="center" vertical="center"/>
    </xf>
    <xf numFmtId="18" fontId="4" fillId="0" borderId="16" xfId="3" applyNumberFormat="1" applyFont="1" applyBorder="1" applyAlignment="1">
      <alignment horizontal="center" vertical="center"/>
    </xf>
    <xf numFmtId="18" fontId="4" fillId="0" borderId="22" xfId="3" applyNumberFormat="1" applyFont="1" applyBorder="1" applyAlignment="1">
      <alignment horizontal="center" vertical="center"/>
    </xf>
    <xf numFmtId="0" fontId="4" fillId="5" borderId="25" xfId="3" applyFont="1" applyFill="1" applyBorder="1" applyAlignment="1">
      <alignment horizontal="center" vertical="center"/>
    </xf>
    <xf numFmtId="0" fontId="4" fillId="5" borderId="17" xfId="3" applyFont="1" applyFill="1" applyBorder="1" applyAlignment="1">
      <alignment horizontal="center" vertical="center"/>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3" xfId="0" applyFont="1" applyFill="1" applyBorder="1" applyAlignment="1">
      <alignment horizontal="center" vertical="center"/>
    </xf>
    <xf numFmtId="0" fontId="4" fillId="6" borderId="27" xfId="3" applyFont="1" applyFill="1" applyBorder="1" applyAlignment="1">
      <alignment horizontal="center" vertical="center" wrapText="1"/>
    </xf>
    <xf numFmtId="0" fontId="4" fillId="6" borderId="28" xfId="3" applyFont="1" applyFill="1" applyBorder="1" applyAlignment="1">
      <alignment horizontal="center" vertical="center"/>
    </xf>
    <xf numFmtId="0" fontId="8" fillId="8" borderId="30" xfId="0" applyFont="1" applyFill="1" applyBorder="1" applyAlignment="1">
      <alignment horizontal="center"/>
    </xf>
    <xf numFmtId="0" fontId="10" fillId="8" borderId="30" xfId="0" applyFont="1" applyFill="1" applyBorder="1" applyAlignment="1">
      <alignment horizontal="center"/>
    </xf>
    <xf numFmtId="0" fontId="9" fillId="0" borderId="30" xfId="0" applyFont="1" applyBorder="1" applyAlignment="1">
      <alignment horizontal="center"/>
    </xf>
    <xf numFmtId="0" fontId="15" fillId="0" borderId="30" xfId="0" applyFont="1" applyBorder="1" applyAlignment="1">
      <alignment horizontal="left" vertical="center"/>
    </xf>
    <xf numFmtId="0" fontId="15" fillId="0" borderId="30" xfId="0" applyFont="1" applyBorder="1" applyAlignment="1">
      <alignment horizontal="left" wrapText="1"/>
    </xf>
    <xf numFmtId="0" fontId="0" fillId="0" borderId="30" xfId="0" applyBorder="1" applyAlignment="1">
      <alignment horizontal="center" vertical="center"/>
    </xf>
    <xf numFmtId="0" fontId="0" fillId="0" borderId="30" xfId="0" applyBorder="1" applyAlignment="1">
      <alignment horizontal="left" vertical="center"/>
    </xf>
    <xf numFmtId="0" fontId="9" fillId="0" borderId="30" xfId="0" applyFont="1" applyBorder="1" applyAlignment="1">
      <alignment horizontal="left" vertical="center"/>
    </xf>
    <xf numFmtId="0" fontId="8" fillId="10" borderId="17" xfId="0" applyFont="1" applyFill="1" applyBorder="1" applyAlignment="1">
      <alignment horizontal="center" vertical="center" wrapText="1"/>
    </xf>
    <xf numFmtId="0" fontId="0" fillId="0" borderId="38" xfId="0" applyBorder="1" applyAlignment="1">
      <alignment horizontal="left" vertical="center"/>
    </xf>
    <xf numFmtId="0" fontId="9" fillId="12" borderId="31" xfId="0" applyFont="1" applyFill="1" applyBorder="1" applyAlignment="1">
      <alignment vertical="center"/>
    </xf>
    <xf numFmtId="0" fontId="9" fillId="12" borderId="32" xfId="0" applyFont="1" applyFill="1" applyBorder="1" applyAlignment="1">
      <alignment vertical="center"/>
    </xf>
    <xf numFmtId="0" fontId="9" fillId="12" borderId="33" xfId="0" applyFont="1" applyFill="1" applyBorder="1" applyAlignment="1">
      <alignment vertical="center"/>
    </xf>
    <xf numFmtId="0" fontId="15" fillId="0" borderId="30" xfId="0" applyFont="1" applyBorder="1" applyAlignment="1">
      <alignment horizontal="left" vertical="center" wrapText="1"/>
    </xf>
    <xf numFmtId="0" fontId="13" fillId="0" borderId="30" xfId="0" applyFont="1" applyBorder="1" applyAlignment="1">
      <alignment horizontal="left" vertical="center" wrapText="1"/>
    </xf>
    <xf numFmtId="0" fontId="13" fillId="0" borderId="30" xfId="0" applyFont="1" applyFill="1" applyBorder="1" applyAlignment="1">
      <alignment horizontal="left" vertical="center" wrapText="1"/>
    </xf>
    <xf numFmtId="0" fontId="0" fillId="0" borderId="31" xfId="0" applyFont="1" applyBorder="1" applyAlignment="1">
      <alignment vertical="center" wrapText="1"/>
    </xf>
    <xf numFmtId="0" fontId="0" fillId="0" borderId="33" xfId="0" applyFont="1" applyBorder="1" applyAlignment="1">
      <alignment vertical="center" wrapText="1"/>
    </xf>
    <xf numFmtId="9" fontId="0" fillId="0" borderId="31" xfId="0" applyNumberFormat="1" applyFont="1" applyBorder="1" applyAlignment="1">
      <alignment horizontal="center" vertical="center"/>
    </xf>
    <xf numFmtId="0" fontId="0" fillId="0" borderId="33" xfId="0" applyFont="1" applyBorder="1" applyAlignment="1">
      <alignment horizontal="center" vertical="center"/>
    </xf>
    <xf numFmtId="0" fontId="0" fillId="4" borderId="31" xfId="0" applyFill="1" applyBorder="1" applyAlignment="1">
      <alignment vertical="center" wrapText="1"/>
    </xf>
    <xf numFmtId="0" fontId="0" fillId="4" borderId="33" xfId="0" applyFill="1" applyBorder="1" applyAlignment="1">
      <alignment vertical="center" wrapText="1"/>
    </xf>
    <xf numFmtId="0" fontId="0" fillId="4" borderId="31" xfId="0" applyFill="1" applyBorder="1" applyAlignment="1">
      <alignment vertical="center"/>
    </xf>
    <xf numFmtId="0" fontId="0" fillId="4" borderId="32" xfId="0" applyFill="1" applyBorder="1" applyAlignment="1">
      <alignment vertical="center"/>
    </xf>
    <xf numFmtId="0" fontId="0" fillId="0" borderId="31" xfId="0" applyBorder="1" applyAlignment="1">
      <alignment horizontal="center" vertical="center"/>
    </xf>
    <xf numFmtId="0" fontId="0" fillId="0" borderId="33" xfId="0" applyBorder="1" applyAlignment="1">
      <alignment horizontal="center" vertical="center"/>
    </xf>
    <xf numFmtId="0" fontId="0" fillId="0" borderId="31" xfId="0" applyBorder="1" applyAlignment="1">
      <alignment vertical="center"/>
    </xf>
    <xf numFmtId="0" fontId="0" fillId="0" borderId="33" xfId="0" applyBorder="1" applyAlignment="1">
      <alignment vertical="center"/>
    </xf>
    <xf numFmtId="0" fontId="5" fillId="2" borderId="30" xfId="0" applyFont="1" applyFill="1" applyBorder="1" applyAlignment="1">
      <alignment horizontal="center" vertical="center" wrapText="1"/>
    </xf>
    <xf numFmtId="0" fontId="9" fillId="12" borderId="30" xfId="0" applyFont="1" applyFill="1" applyBorder="1" applyAlignment="1">
      <alignment horizontal="center" vertical="center"/>
    </xf>
    <xf numFmtId="0" fontId="9" fillId="12" borderId="39" xfId="0" applyFont="1" applyFill="1" applyBorder="1" applyAlignment="1">
      <alignment vertical="center"/>
    </xf>
    <xf numFmtId="0" fontId="9" fillId="12" borderId="37" xfId="0" applyFont="1" applyFill="1" applyBorder="1" applyAlignment="1">
      <alignment vertical="center"/>
    </xf>
    <xf numFmtId="0" fontId="9" fillId="12" borderId="40" xfId="0" applyFont="1" applyFill="1" applyBorder="1" applyAlignment="1">
      <alignment vertical="center"/>
    </xf>
    <xf numFmtId="0" fontId="9" fillId="12" borderId="41" xfId="0" applyFont="1" applyFill="1" applyBorder="1" applyAlignment="1">
      <alignment vertical="center"/>
    </xf>
    <xf numFmtId="0" fontId="9" fillId="12" borderId="31" xfId="0" applyFont="1" applyFill="1" applyBorder="1" applyAlignment="1">
      <alignment vertical="center" wrapText="1"/>
    </xf>
    <xf numFmtId="0" fontId="9" fillId="12" borderId="33" xfId="0" applyFont="1" applyFill="1" applyBorder="1" applyAlignment="1">
      <alignment vertical="center" wrapText="1"/>
    </xf>
    <xf numFmtId="44" fontId="9" fillId="12" borderId="30" xfId="5" applyFont="1" applyFill="1" applyBorder="1" applyAlignment="1">
      <alignment vertical="center"/>
    </xf>
  </cellXfs>
  <cellStyles count="6">
    <cellStyle name="Comma" xfId="1" builtinId="3"/>
    <cellStyle name="Currency" xfId="4" builtinId="4"/>
    <cellStyle name="Currency 6" xfId="5" xr:uid="{00000000-0005-0000-0000-000002000000}"/>
    <cellStyle name="Excel Built-in Normal" xfId="2" xr:uid="{00000000-0005-0000-0000-000003000000}"/>
    <cellStyle name="Normal" xfId="0" builtinId="0"/>
    <cellStyle name="Normal 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666750</xdr:colOff>
      <xdr:row>1</xdr:row>
      <xdr:rowOff>152400</xdr:rowOff>
    </xdr:from>
    <xdr:to>
      <xdr:col>17</xdr:col>
      <xdr:colOff>133350</xdr:colOff>
      <xdr:row>11</xdr:row>
      <xdr:rowOff>71755</xdr:rowOff>
    </xdr:to>
    <xdr:pic>
      <xdr:nvPicPr>
        <xdr:cNvPr id="2" name="Picture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350" y="342900"/>
          <a:ext cx="6229350" cy="202438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In%20Progress%20Files\Zaid%20Ebne%20Mairaj\delhi\314-%20Bajaj%20Hindusthan%20Sugar%20Ltd\Gangnauli%20Bajaj%20sugar%20plant%20doc\GNL%20Land%20detai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8">
          <cell r="G8">
            <v>0.53200000000000003</v>
          </cell>
        </row>
        <row r="9">
          <cell r="G9">
            <v>0.28899999999999998</v>
          </cell>
        </row>
        <row r="10">
          <cell r="G10">
            <v>3.6999999999999998E-2</v>
          </cell>
        </row>
        <row r="11">
          <cell r="G11">
            <v>1.405</v>
          </cell>
        </row>
        <row r="12">
          <cell r="G12">
            <v>5.5609999999999999</v>
          </cell>
        </row>
        <row r="13">
          <cell r="G13">
            <v>0.88800000000000001</v>
          </cell>
        </row>
        <row r="14">
          <cell r="G14">
            <v>1.6120000000000001</v>
          </cell>
        </row>
        <row r="15">
          <cell r="G15">
            <v>0.27800000000000002</v>
          </cell>
        </row>
        <row r="16">
          <cell r="G16">
            <v>2.403</v>
          </cell>
        </row>
        <row r="17">
          <cell r="G17">
            <v>2.3860000000000001</v>
          </cell>
        </row>
        <row r="18">
          <cell r="G18">
            <v>3.1000000000000028E-2</v>
          </cell>
        </row>
        <row r="19">
          <cell r="G19">
            <v>0.29299999999999998</v>
          </cell>
        </row>
        <row r="20">
          <cell r="G20">
            <v>0.68400000000000005</v>
          </cell>
        </row>
        <row r="21">
          <cell r="G21">
            <v>0.53700000000000003</v>
          </cell>
        </row>
        <row r="22">
          <cell r="G22">
            <v>0.95399999999999996</v>
          </cell>
        </row>
        <row r="23">
          <cell r="G23">
            <v>0.88200000000000001</v>
          </cell>
        </row>
        <row r="24">
          <cell r="G24">
            <v>0.114</v>
          </cell>
        </row>
        <row r="25">
          <cell r="G25">
            <v>1.8249999999999997</v>
          </cell>
        </row>
        <row r="26">
          <cell r="G26">
            <v>0.51900000000000002</v>
          </cell>
        </row>
        <row r="27">
          <cell r="G27">
            <v>1.147</v>
          </cell>
        </row>
        <row r="28">
          <cell r="G28">
            <v>1.7160000000000002</v>
          </cell>
        </row>
        <row r="29">
          <cell r="G29">
            <v>0.66200000000000003</v>
          </cell>
        </row>
        <row r="30">
          <cell r="G30">
            <v>4.1000000000000002E-2</v>
          </cell>
        </row>
        <row r="31">
          <cell r="G31">
            <v>0.44400000000000001</v>
          </cell>
        </row>
        <row r="32">
          <cell r="G32">
            <v>0.56100000000000005</v>
          </cell>
        </row>
        <row r="33">
          <cell r="G33">
            <v>0.999</v>
          </cell>
        </row>
        <row r="34">
          <cell r="G34">
            <v>2.3849999999999998</v>
          </cell>
        </row>
        <row r="35">
          <cell r="G35">
            <v>2.6579999999999999</v>
          </cell>
        </row>
        <row r="36">
          <cell r="G36">
            <v>0.21199999999999999</v>
          </cell>
        </row>
        <row r="37">
          <cell r="G37">
            <v>0.29599999999999999</v>
          </cell>
        </row>
        <row r="38">
          <cell r="G38">
            <v>0.16500000000000001</v>
          </cell>
        </row>
        <row r="39">
          <cell r="G39">
            <v>0.95699999999999996</v>
          </cell>
        </row>
        <row r="40">
          <cell r="G40">
            <v>1.1259999999999999</v>
          </cell>
        </row>
        <row r="41">
          <cell r="G41">
            <v>0.96599999999999997</v>
          </cell>
        </row>
        <row r="42">
          <cell r="G42">
            <v>0.184</v>
          </cell>
        </row>
        <row r="43">
          <cell r="G43">
            <v>0.184</v>
          </cell>
        </row>
        <row r="44">
          <cell r="G44">
            <v>0.309</v>
          </cell>
        </row>
        <row r="45">
          <cell r="G45">
            <v>0.29699999999999999</v>
          </cell>
        </row>
        <row r="46">
          <cell r="G46">
            <v>0.27900000000000003</v>
          </cell>
        </row>
        <row r="47">
          <cell r="G47">
            <v>0.41199999999999998</v>
          </cell>
        </row>
        <row r="48">
          <cell r="G48">
            <v>0.22500000000000001</v>
          </cell>
        </row>
        <row r="49">
          <cell r="G49">
            <v>0.23899999999999999</v>
          </cell>
        </row>
        <row r="50">
          <cell r="G50">
            <v>0.441</v>
          </cell>
        </row>
        <row r="51">
          <cell r="G51">
            <v>0.28699999999999998</v>
          </cell>
        </row>
        <row r="52">
          <cell r="G52">
            <v>0.184</v>
          </cell>
        </row>
        <row r="53">
          <cell r="G53">
            <v>0.40539999999999998</v>
          </cell>
        </row>
        <row r="54">
          <cell r="G54">
            <v>7.3400000000000007E-2</v>
          </cell>
        </row>
        <row r="55">
          <cell r="G55">
            <v>0.125</v>
          </cell>
        </row>
        <row r="56">
          <cell r="G56">
            <v>0.104</v>
          </cell>
        </row>
        <row r="57">
          <cell r="G57">
            <v>2.1000000000000001E-2</v>
          </cell>
        </row>
        <row r="58">
          <cell r="G58">
            <v>8.0000000000000002E-3</v>
          </cell>
        </row>
        <row r="59">
          <cell r="G59">
            <v>0.122</v>
          </cell>
        </row>
        <row r="61">
          <cell r="G61">
            <v>3.15E-2</v>
          </cell>
        </row>
        <row r="62">
          <cell r="G62">
            <v>3.3500000000000002E-2</v>
          </cell>
        </row>
        <row r="63">
          <cell r="G63">
            <v>2.4E-2</v>
          </cell>
        </row>
        <row r="64">
          <cell r="G64">
            <v>3.4000000000000002E-2</v>
          </cell>
        </row>
        <row r="65">
          <cell r="G65">
            <v>6.3E-2</v>
          </cell>
        </row>
        <row r="66">
          <cell r="G66">
            <v>3.5000000000000003E-2</v>
          </cell>
        </row>
        <row r="67">
          <cell r="G67">
            <v>0.13200000000000001</v>
          </cell>
        </row>
        <row r="68">
          <cell r="G68">
            <v>1.15E-2</v>
          </cell>
        </row>
        <row r="69">
          <cell r="G69">
            <v>5.9499999999999997E-2</v>
          </cell>
        </row>
        <row r="70">
          <cell r="G70">
            <v>4.5999999999999999E-2</v>
          </cell>
        </row>
        <row r="71">
          <cell r="G71">
            <v>0.11</v>
          </cell>
        </row>
        <row r="72">
          <cell r="G72">
            <v>0.14649999999999999</v>
          </cell>
        </row>
        <row r="73">
          <cell r="G73">
            <v>2.75E-2</v>
          </cell>
        </row>
        <row r="74">
          <cell r="G74">
            <v>1.2500000000000001E-2</v>
          </cell>
        </row>
        <row r="75">
          <cell r="G75">
            <v>3.4500000000000003E-2</v>
          </cell>
        </row>
        <row r="76">
          <cell r="G76">
            <v>0.1565</v>
          </cell>
        </row>
        <row r="77">
          <cell r="G77">
            <v>8.5999999999999993E-2</v>
          </cell>
        </row>
        <row r="78">
          <cell r="G78">
            <v>6.3500000000000001E-2</v>
          </cell>
        </row>
        <row r="79">
          <cell r="G79">
            <v>4.2999999999999997E-2</v>
          </cell>
        </row>
        <row r="81">
          <cell r="G81">
            <v>3.2000000000000001E-2</v>
          </cell>
        </row>
        <row r="82">
          <cell r="G82">
            <v>3.6999999999999998E-2</v>
          </cell>
        </row>
        <row r="83">
          <cell r="G83">
            <v>7.9000000000000001E-2</v>
          </cell>
        </row>
        <row r="84">
          <cell r="G84">
            <v>0.02</v>
          </cell>
        </row>
        <row r="85">
          <cell r="G85">
            <v>0.14499999999999999</v>
          </cell>
        </row>
        <row r="86">
          <cell r="G86">
            <v>8.0000000000000002E-3</v>
          </cell>
        </row>
        <row r="87">
          <cell r="G87">
            <v>9.5600000000000004E-2</v>
          </cell>
        </row>
        <row r="90">
          <cell r="G90">
            <v>0.13300000000000001</v>
          </cell>
        </row>
        <row r="91">
          <cell r="G91">
            <v>6.0999999999999999E-2</v>
          </cell>
        </row>
        <row r="92">
          <cell r="G92">
            <v>0.06</v>
          </cell>
        </row>
        <row r="93">
          <cell r="G93">
            <v>8.9999999999999993E-3</v>
          </cell>
        </row>
        <row r="94">
          <cell r="G94">
            <v>1.2E-2</v>
          </cell>
        </row>
        <row r="95">
          <cell r="G95">
            <v>9.4E-2</v>
          </cell>
        </row>
        <row r="96">
          <cell r="G96">
            <v>2.5999999999999999E-2</v>
          </cell>
        </row>
        <row r="97">
          <cell r="G97">
            <v>3.7999999999999999E-2</v>
          </cell>
        </row>
        <row r="98">
          <cell r="G98">
            <v>4.9000000000000002E-2</v>
          </cell>
        </row>
        <row r="99">
          <cell r="G99">
            <v>0.25600000000000001</v>
          </cell>
        </row>
        <row r="100">
          <cell r="G100">
            <v>1.2E-2</v>
          </cell>
        </row>
        <row r="101">
          <cell r="G101">
            <v>3.5000000000000003E-2</v>
          </cell>
        </row>
        <row r="102">
          <cell r="G102">
            <v>0.1</v>
          </cell>
        </row>
        <row r="103">
          <cell r="G103">
            <v>0.13800000000000001</v>
          </cell>
        </row>
        <row r="104">
          <cell r="G104">
            <v>0.152</v>
          </cell>
        </row>
        <row r="105">
          <cell r="G105">
            <v>3.5999999999999997E-2</v>
          </cell>
        </row>
        <row r="106">
          <cell r="G106">
            <v>3.1E-2</v>
          </cell>
        </row>
        <row r="107">
          <cell r="G107">
            <v>3.6999999999999998E-2</v>
          </cell>
        </row>
        <row r="108">
          <cell r="G108">
            <v>5.0999999999999997E-2</v>
          </cell>
        </row>
        <row r="109">
          <cell r="G109">
            <v>1.7000000000000001E-2</v>
          </cell>
        </row>
        <row r="110">
          <cell r="G110">
            <v>2.35E-2</v>
          </cell>
        </row>
        <row r="111">
          <cell r="G111">
            <v>3.1E-2</v>
          </cell>
        </row>
        <row r="112">
          <cell r="G112">
            <v>1.7000000000000001E-2</v>
          </cell>
        </row>
        <row r="113">
          <cell r="G113">
            <v>5.0999999999999997E-2</v>
          </cell>
        </row>
        <row r="116">
          <cell r="G116">
            <v>6.7000000000000004E-2</v>
          </cell>
        </row>
        <row r="117">
          <cell r="G117">
            <v>2E-3</v>
          </cell>
        </row>
        <row r="118">
          <cell r="G118">
            <v>9.5000000000000001E-2</v>
          </cell>
        </row>
        <row r="119">
          <cell r="G119">
            <v>1.7999999999999999E-2</v>
          </cell>
        </row>
        <row r="120">
          <cell r="G120">
            <v>2.3E-2</v>
          </cell>
        </row>
        <row r="121">
          <cell r="G121">
            <v>4.2000000000000003E-2</v>
          </cell>
        </row>
        <row r="122">
          <cell r="G122">
            <v>3.0000000000000001E-3</v>
          </cell>
        </row>
        <row r="123">
          <cell r="G123">
            <v>5.6000000000000001E-2</v>
          </cell>
        </row>
        <row r="124">
          <cell r="G124">
            <v>3.5999999999999997E-2</v>
          </cell>
        </row>
        <row r="125">
          <cell r="G125">
            <v>3.7999999999999999E-2</v>
          </cell>
        </row>
        <row r="128">
          <cell r="G128">
            <v>3.1E-2</v>
          </cell>
        </row>
        <row r="129">
          <cell r="G129">
            <v>4.4999999999999997E-3</v>
          </cell>
        </row>
        <row r="130">
          <cell r="G130">
            <v>8.9999999999999993E-3</v>
          </cell>
        </row>
        <row r="131">
          <cell r="G131">
            <v>6.6500000000000004E-2</v>
          </cell>
        </row>
        <row r="132">
          <cell r="G132">
            <v>3.2000000000000001E-2</v>
          </cell>
        </row>
        <row r="133">
          <cell r="G133">
            <v>4.65E-2</v>
          </cell>
        </row>
        <row r="134">
          <cell r="G134">
            <v>2.1499999999999998E-2</v>
          </cell>
        </row>
        <row r="135">
          <cell r="G135">
            <v>4.3999999999999997E-2</v>
          </cell>
        </row>
        <row r="136">
          <cell r="G136">
            <v>2.4500000000000001E-2</v>
          </cell>
        </row>
        <row r="137">
          <cell r="G137">
            <v>4.9500000000000002E-2</v>
          </cell>
        </row>
        <row r="138">
          <cell r="G138">
            <v>3.15E-2</v>
          </cell>
        </row>
        <row r="139">
          <cell r="G139">
            <v>2.1499999999999998E-2</v>
          </cell>
        </row>
        <row r="140">
          <cell r="G140">
            <v>5.6000000000000001E-2</v>
          </cell>
        </row>
        <row r="141">
          <cell r="G141">
            <v>1.6E-2</v>
          </cell>
        </row>
        <row r="142">
          <cell r="G142">
            <v>3.4500000000000003E-2</v>
          </cell>
        </row>
        <row r="143">
          <cell r="G143">
            <v>3.5499999999999997E-2</v>
          </cell>
        </row>
        <row r="144">
          <cell r="G144">
            <v>3.5000000000000003E-2</v>
          </cell>
        </row>
        <row r="145">
          <cell r="G145">
            <v>0.191</v>
          </cell>
        </row>
        <row r="146">
          <cell r="G146">
            <v>8.7999999999999995E-2</v>
          </cell>
        </row>
        <row r="147">
          <cell r="G147">
            <v>0.14949999999999999</v>
          </cell>
        </row>
        <row r="148">
          <cell r="G148">
            <v>4.4999999999999997E-3</v>
          </cell>
        </row>
        <row r="149">
          <cell r="G149">
            <v>1.35E-2</v>
          </cell>
        </row>
        <row r="150">
          <cell r="G150">
            <v>0.151</v>
          </cell>
        </row>
        <row r="151">
          <cell r="G151">
            <v>2.4500000000000001E-2</v>
          </cell>
        </row>
        <row r="152">
          <cell r="G152">
            <v>4.7500000000000001E-2</v>
          </cell>
        </row>
        <row r="153">
          <cell r="G153">
            <v>5.6500000000000002E-2</v>
          </cell>
        </row>
        <row r="155">
          <cell r="G155">
            <v>0.107</v>
          </cell>
        </row>
        <row r="156">
          <cell r="G156">
            <v>9.0999999999999998E-2</v>
          </cell>
        </row>
        <row r="157">
          <cell r="G157">
            <v>3.1E-2</v>
          </cell>
        </row>
        <row r="158">
          <cell r="G158">
            <v>0.02</v>
          </cell>
        </row>
        <row r="159">
          <cell r="G159">
            <v>1.4999999999999999E-2</v>
          </cell>
        </row>
        <row r="160">
          <cell r="G160">
            <v>2.5000000000000001E-2</v>
          </cell>
        </row>
        <row r="161">
          <cell r="G161">
            <v>0.1</v>
          </cell>
        </row>
        <row r="162">
          <cell r="G162">
            <v>0.02</v>
          </cell>
        </row>
        <row r="163">
          <cell r="G163">
            <v>4.4999999999999998E-2</v>
          </cell>
        </row>
        <row r="164">
          <cell r="G164">
            <v>1.4E-2</v>
          </cell>
        </row>
        <row r="165">
          <cell r="G165">
            <v>1.37E-2</v>
          </cell>
        </row>
        <row r="166">
          <cell r="G166">
            <v>1.37E-2</v>
          </cell>
        </row>
        <row r="167">
          <cell r="G167">
            <v>1.37E-2</v>
          </cell>
        </row>
        <row r="168">
          <cell r="G168">
            <v>0.01</v>
          </cell>
        </row>
        <row r="169">
          <cell r="G169">
            <v>1.7000000000000001E-2</v>
          </cell>
        </row>
        <row r="170">
          <cell r="G170">
            <v>7.0000000000000001E-3</v>
          </cell>
        </row>
        <row r="173">
          <cell r="G173">
            <v>0.47899999999999998</v>
          </cell>
        </row>
        <row r="174">
          <cell r="G174">
            <v>0.26400000000000001</v>
          </cell>
        </row>
        <row r="177">
          <cell r="G177">
            <v>0.13300000000000001</v>
          </cell>
        </row>
        <row r="178">
          <cell r="G178">
            <v>0.13650000000000001</v>
          </cell>
        </row>
        <row r="179">
          <cell r="G179">
            <v>0.10199999999999999</v>
          </cell>
        </row>
        <row r="180">
          <cell r="G180">
            <v>2.7E-2</v>
          </cell>
        </row>
        <row r="181">
          <cell r="G181">
            <v>1.7000000000000001E-2</v>
          </cell>
        </row>
        <row r="182">
          <cell r="G182">
            <v>5.4600000000000003E-2</v>
          </cell>
        </row>
        <row r="183">
          <cell r="G183">
            <v>2.5000000000000001E-2</v>
          </cell>
        </row>
        <row r="184">
          <cell r="G184">
            <v>0.13700000000000001</v>
          </cell>
        </row>
        <row r="185">
          <cell r="G185">
            <v>7.1999999999999995E-2</v>
          </cell>
        </row>
        <row r="186">
          <cell r="G186">
            <v>4.0000000000000001E-3</v>
          </cell>
        </row>
        <row r="187">
          <cell r="G187">
            <v>0.13400000000000001</v>
          </cell>
        </row>
        <row r="190">
          <cell r="G190">
            <v>0.97799999999999998</v>
          </cell>
        </row>
        <row r="191">
          <cell r="G191">
            <v>0.39200000000000002</v>
          </cell>
        </row>
        <row r="192">
          <cell r="G192">
            <v>0.28000000000000003</v>
          </cell>
        </row>
        <row r="193">
          <cell r="G193">
            <v>0.19600000000000001</v>
          </cell>
        </row>
        <row r="194">
          <cell r="G194">
            <v>7.5999999999999998E-2</v>
          </cell>
        </row>
        <row r="195">
          <cell r="G195">
            <v>0.254</v>
          </cell>
        </row>
        <row r="196">
          <cell r="G196">
            <v>2.298</v>
          </cell>
        </row>
        <row r="197">
          <cell r="G197">
            <v>0.78749999999999998</v>
          </cell>
        </row>
        <row r="198">
          <cell r="G198">
            <v>0.84399999999999997</v>
          </cell>
        </row>
        <row r="199">
          <cell r="G199">
            <v>0.61299999999999999</v>
          </cell>
        </row>
        <row r="200">
          <cell r="G200">
            <v>0.153</v>
          </cell>
        </row>
        <row r="201">
          <cell r="G201">
            <v>0.57599999999999996</v>
          </cell>
        </row>
        <row r="202">
          <cell r="G202">
            <v>0.41</v>
          </cell>
        </row>
        <row r="203">
          <cell r="G203">
            <v>0.67649999999999999</v>
          </cell>
        </row>
        <row r="204">
          <cell r="G204">
            <v>0.27700000000000002</v>
          </cell>
        </row>
        <row r="205">
          <cell r="G205">
            <v>0.80600000000000005</v>
          </cell>
        </row>
        <row r="206">
          <cell r="G206">
            <v>0.16900000000000001</v>
          </cell>
        </row>
        <row r="207">
          <cell r="G207">
            <v>0.255</v>
          </cell>
        </row>
        <row r="208">
          <cell r="G208">
            <v>4.7E-2</v>
          </cell>
        </row>
        <row r="209">
          <cell r="G209">
            <v>9.0999999999999998E-2</v>
          </cell>
        </row>
        <row r="210">
          <cell r="G210">
            <v>0.27400000000000002</v>
          </cell>
        </row>
        <row r="211">
          <cell r="G211">
            <v>0.77900000000000003</v>
          </cell>
        </row>
        <row r="212">
          <cell r="G212">
            <v>0.79800000000000004</v>
          </cell>
        </row>
        <row r="213">
          <cell r="G213">
            <v>0.2016</v>
          </cell>
        </row>
        <row r="214">
          <cell r="G214">
            <v>3.1E-2</v>
          </cell>
        </row>
        <row r="215">
          <cell r="G215">
            <v>9.6000000000000002E-2</v>
          </cell>
        </row>
        <row r="216">
          <cell r="G216">
            <v>0.28699999999999998</v>
          </cell>
        </row>
        <row r="217">
          <cell r="G217">
            <v>1.452</v>
          </cell>
        </row>
        <row r="218">
          <cell r="G218">
            <v>1.4890000000000001</v>
          </cell>
        </row>
        <row r="219">
          <cell r="G219">
            <v>1.1180000000000001</v>
          </cell>
        </row>
        <row r="220">
          <cell r="G220">
            <v>0.52800000000000002</v>
          </cell>
        </row>
        <row r="221">
          <cell r="G221">
            <v>1.331</v>
          </cell>
        </row>
        <row r="222">
          <cell r="G222">
            <v>0.752</v>
          </cell>
        </row>
        <row r="223">
          <cell r="G223">
            <v>0.61499999999999999</v>
          </cell>
        </row>
        <row r="224">
          <cell r="G224">
            <v>0.17799999999999999</v>
          </cell>
        </row>
        <row r="225">
          <cell r="G225">
            <v>0.79800000000000004</v>
          </cell>
        </row>
        <row r="226">
          <cell r="G226">
            <v>0.1646</v>
          </cell>
        </row>
        <row r="227">
          <cell r="G227">
            <v>0.1646</v>
          </cell>
        </row>
        <row r="228">
          <cell r="G228">
            <v>0.33200000000000002</v>
          </cell>
        </row>
        <row r="229">
          <cell r="G229">
            <v>0.97499999999999998</v>
          </cell>
        </row>
        <row r="230">
          <cell r="G230">
            <v>0.97499999999999998</v>
          </cell>
        </row>
        <row r="231">
          <cell r="G231">
            <v>2.0419999999999998</v>
          </cell>
        </row>
        <row r="232">
          <cell r="G232">
            <v>0.59299999999999997</v>
          </cell>
        </row>
        <row r="233">
          <cell r="G233">
            <v>0.79800000000000004</v>
          </cell>
        </row>
        <row r="234">
          <cell r="G234">
            <v>0.64600000000000002</v>
          </cell>
        </row>
        <row r="235">
          <cell r="G235">
            <v>0.154</v>
          </cell>
        </row>
        <row r="236">
          <cell r="G236">
            <v>0.23799999999999999</v>
          </cell>
        </row>
        <row r="237">
          <cell r="G237">
            <v>0.28599999999999998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1:AR369"/>
  <sheetViews>
    <sheetView topLeftCell="P1" workbookViewId="0">
      <selection activeCell="P51" sqref="P51:P52"/>
    </sheetView>
  </sheetViews>
  <sheetFormatPr defaultRowHeight="12.75" x14ac:dyDescent="0.25"/>
  <cols>
    <col min="1" max="3" width="9.140625" style="1"/>
    <col min="4" max="4" width="6" style="1" bestFit="1" customWidth="1"/>
    <col min="5" max="5" width="18.140625" style="1" hidden="1" customWidth="1"/>
    <col min="6" max="6" width="9.28515625" style="1" bestFit="1" customWidth="1"/>
    <col min="7" max="7" width="11.28515625" style="1" bestFit="1" customWidth="1"/>
    <col min="8" max="8" width="13.85546875" style="1" customWidth="1"/>
    <col min="9" max="9" width="14.28515625" style="1" bestFit="1" customWidth="1"/>
    <col min="10" max="10" width="13.5703125" style="1" bestFit="1" customWidth="1"/>
    <col min="11" max="11" width="20.42578125" style="28" hidden="1" customWidth="1"/>
    <col min="12" max="12" width="16.5703125" style="28" hidden="1" customWidth="1"/>
    <col min="13" max="13" width="15" style="28" bestFit="1" customWidth="1"/>
    <col min="14" max="14" width="24.5703125" style="1" bestFit="1" customWidth="1"/>
    <col min="15" max="15" width="19.7109375" style="1" bestFit="1" customWidth="1"/>
    <col min="16" max="16" width="18.85546875" style="1" customWidth="1"/>
    <col min="17" max="17" width="17.5703125" style="1" customWidth="1"/>
    <col min="18" max="18" width="9.140625" style="1"/>
    <col min="19" max="19" width="8.140625" style="1" bestFit="1" customWidth="1"/>
    <col min="20" max="20" width="61.28515625" style="1" bestFit="1" customWidth="1"/>
    <col min="21" max="21" width="10.85546875" style="1" bestFit="1" customWidth="1"/>
    <col min="22" max="22" width="19" style="1" bestFit="1" customWidth="1"/>
    <col min="23" max="23" width="20" style="1" bestFit="1" customWidth="1"/>
    <col min="24" max="24" width="20" style="1" hidden="1" customWidth="1"/>
    <col min="25" max="29" width="9.140625" style="1"/>
    <col min="30" max="30" width="13.140625" style="1" bestFit="1" customWidth="1"/>
    <col min="31" max="31" width="9.42578125" style="1" bestFit="1" customWidth="1"/>
    <col min="32" max="32" width="16.5703125" style="1" bestFit="1" customWidth="1"/>
    <col min="33" max="33" width="8.85546875" style="1" bestFit="1" customWidth="1"/>
    <col min="34" max="35" width="13.7109375" style="1" bestFit="1" customWidth="1"/>
    <col min="36" max="37" width="9.140625" style="1"/>
    <col min="38" max="38" width="13.7109375" style="1" bestFit="1" customWidth="1"/>
    <col min="39" max="258" width="9.140625" style="1"/>
    <col min="259" max="259" width="9.28515625" style="1" bestFit="1" customWidth="1"/>
    <col min="260" max="260" width="13" style="1" customWidth="1"/>
    <col min="261" max="261" width="11.140625" style="1" customWidth="1"/>
    <col min="262" max="262" width="10.140625" style="1" customWidth="1"/>
    <col min="263" max="263" width="15" style="1" customWidth="1"/>
    <col min="264" max="264" width="13.42578125" style="1" customWidth="1"/>
    <col min="265" max="265" width="14" style="1" customWidth="1"/>
    <col min="266" max="267" width="16.85546875" style="1" customWidth="1"/>
    <col min="268" max="268" width="13.85546875" style="1" customWidth="1"/>
    <col min="269" max="269" width="23.140625" style="1" customWidth="1"/>
    <col min="270" max="270" width="18" style="1" customWidth="1"/>
    <col min="271" max="271" width="21" style="1" customWidth="1"/>
    <col min="272" max="273" width="22.42578125" style="1" customWidth="1"/>
    <col min="274" max="275" width="17.5703125" style="1" customWidth="1"/>
    <col min="276" max="276" width="18.85546875" style="1" bestFit="1" customWidth="1"/>
    <col min="277" max="277" width="15" style="1" customWidth="1"/>
    <col min="278" max="278" width="19.5703125" style="1" customWidth="1"/>
    <col min="279" max="514" width="9.140625" style="1"/>
    <col min="515" max="515" width="9.28515625" style="1" bestFit="1" customWidth="1"/>
    <col min="516" max="516" width="13" style="1" customWidth="1"/>
    <col min="517" max="517" width="11.140625" style="1" customWidth="1"/>
    <col min="518" max="518" width="10.140625" style="1" customWidth="1"/>
    <col min="519" max="519" width="15" style="1" customWidth="1"/>
    <col min="520" max="520" width="13.42578125" style="1" customWidth="1"/>
    <col min="521" max="521" width="14" style="1" customWidth="1"/>
    <col min="522" max="523" width="16.85546875" style="1" customWidth="1"/>
    <col min="524" max="524" width="13.85546875" style="1" customWidth="1"/>
    <col min="525" max="525" width="23.140625" style="1" customWidth="1"/>
    <col min="526" max="526" width="18" style="1" customWidth="1"/>
    <col min="527" max="527" width="21" style="1" customWidth="1"/>
    <col min="528" max="529" width="22.42578125" style="1" customWidth="1"/>
    <col min="530" max="531" width="17.5703125" style="1" customWidth="1"/>
    <col min="532" max="532" width="18.85546875" style="1" bestFit="1" customWidth="1"/>
    <col min="533" max="533" width="15" style="1" customWidth="1"/>
    <col min="534" max="534" width="19.5703125" style="1" customWidth="1"/>
    <col min="535" max="770" width="9.140625" style="1"/>
    <col min="771" max="771" width="9.28515625" style="1" bestFit="1" customWidth="1"/>
    <col min="772" max="772" width="13" style="1" customWidth="1"/>
    <col min="773" max="773" width="11.140625" style="1" customWidth="1"/>
    <col min="774" max="774" width="10.140625" style="1" customWidth="1"/>
    <col min="775" max="775" width="15" style="1" customWidth="1"/>
    <col min="776" max="776" width="13.42578125" style="1" customWidth="1"/>
    <col min="777" max="777" width="14" style="1" customWidth="1"/>
    <col min="778" max="779" width="16.85546875" style="1" customWidth="1"/>
    <col min="780" max="780" width="13.85546875" style="1" customWidth="1"/>
    <col min="781" max="781" width="23.140625" style="1" customWidth="1"/>
    <col min="782" max="782" width="18" style="1" customWidth="1"/>
    <col min="783" max="783" width="21" style="1" customWidth="1"/>
    <col min="784" max="785" width="22.42578125" style="1" customWidth="1"/>
    <col min="786" max="787" width="17.5703125" style="1" customWidth="1"/>
    <col min="788" max="788" width="18.85546875" style="1" bestFit="1" customWidth="1"/>
    <col min="789" max="789" width="15" style="1" customWidth="1"/>
    <col min="790" max="790" width="19.5703125" style="1" customWidth="1"/>
    <col min="791" max="1026" width="9.140625" style="1"/>
    <col min="1027" max="1027" width="9.28515625" style="1" bestFit="1" customWidth="1"/>
    <col min="1028" max="1028" width="13" style="1" customWidth="1"/>
    <col min="1029" max="1029" width="11.140625" style="1" customWidth="1"/>
    <col min="1030" max="1030" width="10.140625" style="1" customWidth="1"/>
    <col min="1031" max="1031" width="15" style="1" customWidth="1"/>
    <col min="1032" max="1032" width="13.42578125" style="1" customWidth="1"/>
    <col min="1033" max="1033" width="14" style="1" customWidth="1"/>
    <col min="1034" max="1035" width="16.85546875" style="1" customWidth="1"/>
    <col min="1036" max="1036" width="13.85546875" style="1" customWidth="1"/>
    <col min="1037" max="1037" width="23.140625" style="1" customWidth="1"/>
    <col min="1038" max="1038" width="18" style="1" customWidth="1"/>
    <col min="1039" max="1039" width="21" style="1" customWidth="1"/>
    <col min="1040" max="1041" width="22.42578125" style="1" customWidth="1"/>
    <col min="1042" max="1043" width="17.5703125" style="1" customWidth="1"/>
    <col min="1044" max="1044" width="18.85546875" style="1" bestFit="1" customWidth="1"/>
    <col min="1045" max="1045" width="15" style="1" customWidth="1"/>
    <col min="1046" max="1046" width="19.5703125" style="1" customWidth="1"/>
    <col min="1047" max="1282" width="9.140625" style="1"/>
    <col min="1283" max="1283" width="9.28515625" style="1" bestFit="1" customWidth="1"/>
    <col min="1284" max="1284" width="13" style="1" customWidth="1"/>
    <col min="1285" max="1285" width="11.140625" style="1" customWidth="1"/>
    <col min="1286" max="1286" width="10.140625" style="1" customWidth="1"/>
    <col min="1287" max="1287" width="15" style="1" customWidth="1"/>
    <col min="1288" max="1288" width="13.42578125" style="1" customWidth="1"/>
    <col min="1289" max="1289" width="14" style="1" customWidth="1"/>
    <col min="1290" max="1291" width="16.85546875" style="1" customWidth="1"/>
    <col min="1292" max="1292" width="13.85546875" style="1" customWidth="1"/>
    <col min="1293" max="1293" width="23.140625" style="1" customWidth="1"/>
    <col min="1294" max="1294" width="18" style="1" customWidth="1"/>
    <col min="1295" max="1295" width="21" style="1" customWidth="1"/>
    <col min="1296" max="1297" width="22.42578125" style="1" customWidth="1"/>
    <col min="1298" max="1299" width="17.5703125" style="1" customWidth="1"/>
    <col min="1300" max="1300" width="18.85546875" style="1" bestFit="1" customWidth="1"/>
    <col min="1301" max="1301" width="15" style="1" customWidth="1"/>
    <col min="1302" max="1302" width="19.5703125" style="1" customWidth="1"/>
    <col min="1303" max="1538" width="9.140625" style="1"/>
    <col min="1539" max="1539" width="9.28515625" style="1" bestFit="1" customWidth="1"/>
    <col min="1540" max="1540" width="13" style="1" customWidth="1"/>
    <col min="1541" max="1541" width="11.140625" style="1" customWidth="1"/>
    <col min="1542" max="1542" width="10.140625" style="1" customWidth="1"/>
    <col min="1543" max="1543" width="15" style="1" customWidth="1"/>
    <col min="1544" max="1544" width="13.42578125" style="1" customWidth="1"/>
    <col min="1545" max="1545" width="14" style="1" customWidth="1"/>
    <col min="1546" max="1547" width="16.85546875" style="1" customWidth="1"/>
    <col min="1548" max="1548" width="13.85546875" style="1" customWidth="1"/>
    <col min="1549" max="1549" width="23.140625" style="1" customWidth="1"/>
    <col min="1550" max="1550" width="18" style="1" customWidth="1"/>
    <col min="1551" max="1551" width="21" style="1" customWidth="1"/>
    <col min="1552" max="1553" width="22.42578125" style="1" customWidth="1"/>
    <col min="1554" max="1555" width="17.5703125" style="1" customWidth="1"/>
    <col min="1556" max="1556" width="18.85546875" style="1" bestFit="1" customWidth="1"/>
    <col min="1557" max="1557" width="15" style="1" customWidth="1"/>
    <col min="1558" max="1558" width="19.5703125" style="1" customWidth="1"/>
    <col min="1559" max="1794" width="9.140625" style="1"/>
    <col min="1795" max="1795" width="9.28515625" style="1" bestFit="1" customWidth="1"/>
    <col min="1796" max="1796" width="13" style="1" customWidth="1"/>
    <col min="1797" max="1797" width="11.140625" style="1" customWidth="1"/>
    <col min="1798" max="1798" width="10.140625" style="1" customWidth="1"/>
    <col min="1799" max="1799" width="15" style="1" customWidth="1"/>
    <col min="1800" max="1800" width="13.42578125" style="1" customWidth="1"/>
    <col min="1801" max="1801" width="14" style="1" customWidth="1"/>
    <col min="1802" max="1803" width="16.85546875" style="1" customWidth="1"/>
    <col min="1804" max="1804" width="13.85546875" style="1" customWidth="1"/>
    <col min="1805" max="1805" width="23.140625" style="1" customWidth="1"/>
    <col min="1806" max="1806" width="18" style="1" customWidth="1"/>
    <col min="1807" max="1807" width="21" style="1" customWidth="1"/>
    <col min="1808" max="1809" width="22.42578125" style="1" customWidth="1"/>
    <col min="1810" max="1811" width="17.5703125" style="1" customWidth="1"/>
    <col min="1812" max="1812" width="18.85546875" style="1" bestFit="1" customWidth="1"/>
    <col min="1813" max="1813" width="15" style="1" customWidth="1"/>
    <col min="1814" max="1814" width="19.5703125" style="1" customWidth="1"/>
    <col min="1815" max="2050" width="9.140625" style="1"/>
    <col min="2051" max="2051" width="9.28515625" style="1" bestFit="1" customWidth="1"/>
    <col min="2052" max="2052" width="13" style="1" customWidth="1"/>
    <col min="2053" max="2053" width="11.140625" style="1" customWidth="1"/>
    <col min="2054" max="2054" width="10.140625" style="1" customWidth="1"/>
    <col min="2055" max="2055" width="15" style="1" customWidth="1"/>
    <col min="2056" max="2056" width="13.42578125" style="1" customWidth="1"/>
    <col min="2057" max="2057" width="14" style="1" customWidth="1"/>
    <col min="2058" max="2059" width="16.85546875" style="1" customWidth="1"/>
    <col min="2060" max="2060" width="13.85546875" style="1" customWidth="1"/>
    <col min="2061" max="2061" width="23.140625" style="1" customWidth="1"/>
    <col min="2062" max="2062" width="18" style="1" customWidth="1"/>
    <col min="2063" max="2063" width="21" style="1" customWidth="1"/>
    <col min="2064" max="2065" width="22.42578125" style="1" customWidth="1"/>
    <col min="2066" max="2067" width="17.5703125" style="1" customWidth="1"/>
    <col min="2068" max="2068" width="18.85546875" style="1" bestFit="1" customWidth="1"/>
    <col min="2069" max="2069" width="15" style="1" customWidth="1"/>
    <col min="2070" max="2070" width="19.5703125" style="1" customWidth="1"/>
    <col min="2071" max="2306" width="9.140625" style="1"/>
    <col min="2307" max="2307" width="9.28515625" style="1" bestFit="1" customWidth="1"/>
    <col min="2308" max="2308" width="13" style="1" customWidth="1"/>
    <col min="2309" max="2309" width="11.140625" style="1" customWidth="1"/>
    <col min="2310" max="2310" width="10.140625" style="1" customWidth="1"/>
    <col min="2311" max="2311" width="15" style="1" customWidth="1"/>
    <col min="2312" max="2312" width="13.42578125" style="1" customWidth="1"/>
    <col min="2313" max="2313" width="14" style="1" customWidth="1"/>
    <col min="2314" max="2315" width="16.85546875" style="1" customWidth="1"/>
    <col min="2316" max="2316" width="13.85546875" style="1" customWidth="1"/>
    <col min="2317" max="2317" width="23.140625" style="1" customWidth="1"/>
    <col min="2318" max="2318" width="18" style="1" customWidth="1"/>
    <col min="2319" max="2319" width="21" style="1" customWidth="1"/>
    <col min="2320" max="2321" width="22.42578125" style="1" customWidth="1"/>
    <col min="2322" max="2323" width="17.5703125" style="1" customWidth="1"/>
    <col min="2324" max="2324" width="18.85546875" style="1" bestFit="1" customWidth="1"/>
    <col min="2325" max="2325" width="15" style="1" customWidth="1"/>
    <col min="2326" max="2326" width="19.5703125" style="1" customWidth="1"/>
    <col min="2327" max="2562" width="9.140625" style="1"/>
    <col min="2563" max="2563" width="9.28515625" style="1" bestFit="1" customWidth="1"/>
    <col min="2564" max="2564" width="13" style="1" customWidth="1"/>
    <col min="2565" max="2565" width="11.140625" style="1" customWidth="1"/>
    <col min="2566" max="2566" width="10.140625" style="1" customWidth="1"/>
    <col min="2567" max="2567" width="15" style="1" customWidth="1"/>
    <col min="2568" max="2568" width="13.42578125" style="1" customWidth="1"/>
    <col min="2569" max="2569" width="14" style="1" customWidth="1"/>
    <col min="2570" max="2571" width="16.85546875" style="1" customWidth="1"/>
    <col min="2572" max="2572" width="13.85546875" style="1" customWidth="1"/>
    <col min="2573" max="2573" width="23.140625" style="1" customWidth="1"/>
    <col min="2574" max="2574" width="18" style="1" customWidth="1"/>
    <col min="2575" max="2575" width="21" style="1" customWidth="1"/>
    <col min="2576" max="2577" width="22.42578125" style="1" customWidth="1"/>
    <col min="2578" max="2579" width="17.5703125" style="1" customWidth="1"/>
    <col min="2580" max="2580" width="18.85546875" style="1" bestFit="1" customWidth="1"/>
    <col min="2581" max="2581" width="15" style="1" customWidth="1"/>
    <col min="2582" max="2582" width="19.5703125" style="1" customWidth="1"/>
    <col min="2583" max="2818" width="9.140625" style="1"/>
    <col min="2819" max="2819" width="9.28515625" style="1" bestFit="1" customWidth="1"/>
    <col min="2820" max="2820" width="13" style="1" customWidth="1"/>
    <col min="2821" max="2821" width="11.140625" style="1" customWidth="1"/>
    <col min="2822" max="2822" width="10.140625" style="1" customWidth="1"/>
    <col min="2823" max="2823" width="15" style="1" customWidth="1"/>
    <col min="2824" max="2824" width="13.42578125" style="1" customWidth="1"/>
    <col min="2825" max="2825" width="14" style="1" customWidth="1"/>
    <col min="2826" max="2827" width="16.85546875" style="1" customWidth="1"/>
    <col min="2828" max="2828" width="13.85546875" style="1" customWidth="1"/>
    <col min="2829" max="2829" width="23.140625" style="1" customWidth="1"/>
    <col min="2830" max="2830" width="18" style="1" customWidth="1"/>
    <col min="2831" max="2831" width="21" style="1" customWidth="1"/>
    <col min="2832" max="2833" width="22.42578125" style="1" customWidth="1"/>
    <col min="2834" max="2835" width="17.5703125" style="1" customWidth="1"/>
    <col min="2836" max="2836" width="18.85546875" style="1" bestFit="1" customWidth="1"/>
    <col min="2837" max="2837" width="15" style="1" customWidth="1"/>
    <col min="2838" max="2838" width="19.5703125" style="1" customWidth="1"/>
    <col min="2839" max="3074" width="9.140625" style="1"/>
    <col min="3075" max="3075" width="9.28515625" style="1" bestFit="1" customWidth="1"/>
    <col min="3076" max="3076" width="13" style="1" customWidth="1"/>
    <col min="3077" max="3077" width="11.140625" style="1" customWidth="1"/>
    <col min="3078" max="3078" width="10.140625" style="1" customWidth="1"/>
    <col min="3079" max="3079" width="15" style="1" customWidth="1"/>
    <col min="3080" max="3080" width="13.42578125" style="1" customWidth="1"/>
    <col min="3081" max="3081" width="14" style="1" customWidth="1"/>
    <col min="3082" max="3083" width="16.85546875" style="1" customWidth="1"/>
    <col min="3084" max="3084" width="13.85546875" style="1" customWidth="1"/>
    <col min="3085" max="3085" width="23.140625" style="1" customWidth="1"/>
    <col min="3086" max="3086" width="18" style="1" customWidth="1"/>
    <col min="3087" max="3087" width="21" style="1" customWidth="1"/>
    <col min="3088" max="3089" width="22.42578125" style="1" customWidth="1"/>
    <col min="3090" max="3091" width="17.5703125" style="1" customWidth="1"/>
    <col min="3092" max="3092" width="18.85546875" style="1" bestFit="1" customWidth="1"/>
    <col min="3093" max="3093" width="15" style="1" customWidth="1"/>
    <col min="3094" max="3094" width="19.5703125" style="1" customWidth="1"/>
    <col min="3095" max="3330" width="9.140625" style="1"/>
    <col min="3331" max="3331" width="9.28515625" style="1" bestFit="1" customWidth="1"/>
    <col min="3332" max="3332" width="13" style="1" customWidth="1"/>
    <col min="3333" max="3333" width="11.140625" style="1" customWidth="1"/>
    <col min="3334" max="3334" width="10.140625" style="1" customWidth="1"/>
    <col min="3335" max="3335" width="15" style="1" customWidth="1"/>
    <col min="3336" max="3336" width="13.42578125" style="1" customWidth="1"/>
    <col min="3337" max="3337" width="14" style="1" customWidth="1"/>
    <col min="3338" max="3339" width="16.85546875" style="1" customWidth="1"/>
    <col min="3340" max="3340" width="13.85546875" style="1" customWidth="1"/>
    <col min="3341" max="3341" width="23.140625" style="1" customWidth="1"/>
    <col min="3342" max="3342" width="18" style="1" customWidth="1"/>
    <col min="3343" max="3343" width="21" style="1" customWidth="1"/>
    <col min="3344" max="3345" width="22.42578125" style="1" customWidth="1"/>
    <col min="3346" max="3347" width="17.5703125" style="1" customWidth="1"/>
    <col min="3348" max="3348" width="18.85546875" style="1" bestFit="1" customWidth="1"/>
    <col min="3349" max="3349" width="15" style="1" customWidth="1"/>
    <col min="3350" max="3350" width="19.5703125" style="1" customWidth="1"/>
    <col min="3351" max="3586" width="9.140625" style="1"/>
    <col min="3587" max="3587" width="9.28515625" style="1" bestFit="1" customWidth="1"/>
    <col min="3588" max="3588" width="13" style="1" customWidth="1"/>
    <col min="3589" max="3589" width="11.140625" style="1" customWidth="1"/>
    <col min="3590" max="3590" width="10.140625" style="1" customWidth="1"/>
    <col min="3591" max="3591" width="15" style="1" customWidth="1"/>
    <col min="3592" max="3592" width="13.42578125" style="1" customWidth="1"/>
    <col min="3593" max="3593" width="14" style="1" customWidth="1"/>
    <col min="3594" max="3595" width="16.85546875" style="1" customWidth="1"/>
    <col min="3596" max="3596" width="13.85546875" style="1" customWidth="1"/>
    <col min="3597" max="3597" width="23.140625" style="1" customWidth="1"/>
    <col min="3598" max="3598" width="18" style="1" customWidth="1"/>
    <col min="3599" max="3599" width="21" style="1" customWidth="1"/>
    <col min="3600" max="3601" width="22.42578125" style="1" customWidth="1"/>
    <col min="3602" max="3603" width="17.5703125" style="1" customWidth="1"/>
    <col min="3604" max="3604" width="18.85546875" style="1" bestFit="1" customWidth="1"/>
    <col min="3605" max="3605" width="15" style="1" customWidth="1"/>
    <col min="3606" max="3606" width="19.5703125" style="1" customWidth="1"/>
    <col min="3607" max="3842" width="9.140625" style="1"/>
    <col min="3843" max="3843" width="9.28515625" style="1" bestFit="1" customWidth="1"/>
    <col min="3844" max="3844" width="13" style="1" customWidth="1"/>
    <col min="3845" max="3845" width="11.140625" style="1" customWidth="1"/>
    <col min="3846" max="3846" width="10.140625" style="1" customWidth="1"/>
    <col min="3847" max="3847" width="15" style="1" customWidth="1"/>
    <col min="3848" max="3848" width="13.42578125" style="1" customWidth="1"/>
    <col min="3849" max="3849" width="14" style="1" customWidth="1"/>
    <col min="3850" max="3851" width="16.85546875" style="1" customWidth="1"/>
    <col min="3852" max="3852" width="13.85546875" style="1" customWidth="1"/>
    <col min="3853" max="3853" width="23.140625" style="1" customWidth="1"/>
    <col min="3854" max="3854" width="18" style="1" customWidth="1"/>
    <col min="3855" max="3855" width="21" style="1" customWidth="1"/>
    <col min="3856" max="3857" width="22.42578125" style="1" customWidth="1"/>
    <col min="3858" max="3859" width="17.5703125" style="1" customWidth="1"/>
    <col min="3860" max="3860" width="18.85546875" style="1" bestFit="1" customWidth="1"/>
    <col min="3861" max="3861" width="15" style="1" customWidth="1"/>
    <col min="3862" max="3862" width="19.5703125" style="1" customWidth="1"/>
    <col min="3863" max="4098" width="9.140625" style="1"/>
    <col min="4099" max="4099" width="9.28515625" style="1" bestFit="1" customWidth="1"/>
    <col min="4100" max="4100" width="13" style="1" customWidth="1"/>
    <col min="4101" max="4101" width="11.140625" style="1" customWidth="1"/>
    <col min="4102" max="4102" width="10.140625" style="1" customWidth="1"/>
    <col min="4103" max="4103" width="15" style="1" customWidth="1"/>
    <col min="4104" max="4104" width="13.42578125" style="1" customWidth="1"/>
    <col min="4105" max="4105" width="14" style="1" customWidth="1"/>
    <col min="4106" max="4107" width="16.85546875" style="1" customWidth="1"/>
    <col min="4108" max="4108" width="13.85546875" style="1" customWidth="1"/>
    <col min="4109" max="4109" width="23.140625" style="1" customWidth="1"/>
    <col min="4110" max="4110" width="18" style="1" customWidth="1"/>
    <col min="4111" max="4111" width="21" style="1" customWidth="1"/>
    <col min="4112" max="4113" width="22.42578125" style="1" customWidth="1"/>
    <col min="4114" max="4115" width="17.5703125" style="1" customWidth="1"/>
    <col min="4116" max="4116" width="18.85546875" style="1" bestFit="1" customWidth="1"/>
    <col min="4117" max="4117" width="15" style="1" customWidth="1"/>
    <col min="4118" max="4118" width="19.5703125" style="1" customWidth="1"/>
    <col min="4119" max="4354" width="9.140625" style="1"/>
    <col min="4355" max="4355" width="9.28515625" style="1" bestFit="1" customWidth="1"/>
    <col min="4356" max="4356" width="13" style="1" customWidth="1"/>
    <col min="4357" max="4357" width="11.140625" style="1" customWidth="1"/>
    <col min="4358" max="4358" width="10.140625" style="1" customWidth="1"/>
    <col min="4359" max="4359" width="15" style="1" customWidth="1"/>
    <col min="4360" max="4360" width="13.42578125" style="1" customWidth="1"/>
    <col min="4361" max="4361" width="14" style="1" customWidth="1"/>
    <col min="4362" max="4363" width="16.85546875" style="1" customWidth="1"/>
    <col min="4364" max="4364" width="13.85546875" style="1" customWidth="1"/>
    <col min="4365" max="4365" width="23.140625" style="1" customWidth="1"/>
    <col min="4366" max="4366" width="18" style="1" customWidth="1"/>
    <col min="4367" max="4367" width="21" style="1" customWidth="1"/>
    <col min="4368" max="4369" width="22.42578125" style="1" customWidth="1"/>
    <col min="4370" max="4371" width="17.5703125" style="1" customWidth="1"/>
    <col min="4372" max="4372" width="18.85546875" style="1" bestFit="1" customWidth="1"/>
    <col min="4373" max="4373" width="15" style="1" customWidth="1"/>
    <col min="4374" max="4374" width="19.5703125" style="1" customWidth="1"/>
    <col min="4375" max="4610" width="9.140625" style="1"/>
    <col min="4611" max="4611" width="9.28515625" style="1" bestFit="1" customWidth="1"/>
    <col min="4612" max="4612" width="13" style="1" customWidth="1"/>
    <col min="4613" max="4613" width="11.140625" style="1" customWidth="1"/>
    <col min="4614" max="4614" width="10.140625" style="1" customWidth="1"/>
    <col min="4615" max="4615" width="15" style="1" customWidth="1"/>
    <col min="4616" max="4616" width="13.42578125" style="1" customWidth="1"/>
    <col min="4617" max="4617" width="14" style="1" customWidth="1"/>
    <col min="4618" max="4619" width="16.85546875" style="1" customWidth="1"/>
    <col min="4620" max="4620" width="13.85546875" style="1" customWidth="1"/>
    <col min="4621" max="4621" width="23.140625" style="1" customWidth="1"/>
    <col min="4622" max="4622" width="18" style="1" customWidth="1"/>
    <col min="4623" max="4623" width="21" style="1" customWidth="1"/>
    <col min="4624" max="4625" width="22.42578125" style="1" customWidth="1"/>
    <col min="4626" max="4627" width="17.5703125" style="1" customWidth="1"/>
    <col min="4628" max="4628" width="18.85546875" style="1" bestFit="1" customWidth="1"/>
    <col min="4629" max="4629" width="15" style="1" customWidth="1"/>
    <col min="4630" max="4630" width="19.5703125" style="1" customWidth="1"/>
    <col min="4631" max="4866" width="9.140625" style="1"/>
    <col min="4867" max="4867" width="9.28515625" style="1" bestFit="1" customWidth="1"/>
    <col min="4868" max="4868" width="13" style="1" customWidth="1"/>
    <col min="4869" max="4869" width="11.140625" style="1" customWidth="1"/>
    <col min="4870" max="4870" width="10.140625" style="1" customWidth="1"/>
    <col min="4871" max="4871" width="15" style="1" customWidth="1"/>
    <col min="4872" max="4872" width="13.42578125" style="1" customWidth="1"/>
    <col min="4873" max="4873" width="14" style="1" customWidth="1"/>
    <col min="4874" max="4875" width="16.85546875" style="1" customWidth="1"/>
    <col min="4876" max="4876" width="13.85546875" style="1" customWidth="1"/>
    <col min="4877" max="4877" width="23.140625" style="1" customWidth="1"/>
    <col min="4878" max="4878" width="18" style="1" customWidth="1"/>
    <col min="4879" max="4879" width="21" style="1" customWidth="1"/>
    <col min="4880" max="4881" width="22.42578125" style="1" customWidth="1"/>
    <col min="4882" max="4883" width="17.5703125" style="1" customWidth="1"/>
    <col min="4884" max="4884" width="18.85546875" style="1" bestFit="1" customWidth="1"/>
    <col min="4885" max="4885" width="15" style="1" customWidth="1"/>
    <col min="4886" max="4886" width="19.5703125" style="1" customWidth="1"/>
    <col min="4887" max="5122" width="9.140625" style="1"/>
    <col min="5123" max="5123" width="9.28515625" style="1" bestFit="1" customWidth="1"/>
    <col min="5124" max="5124" width="13" style="1" customWidth="1"/>
    <col min="5125" max="5125" width="11.140625" style="1" customWidth="1"/>
    <col min="5126" max="5126" width="10.140625" style="1" customWidth="1"/>
    <col min="5127" max="5127" width="15" style="1" customWidth="1"/>
    <col min="5128" max="5128" width="13.42578125" style="1" customWidth="1"/>
    <col min="5129" max="5129" width="14" style="1" customWidth="1"/>
    <col min="5130" max="5131" width="16.85546875" style="1" customWidth="1"/>
    <col min="5132" max="5132" width="13.85546875" style="1" customWidth="1"/>
    <col min="5133" max="5133" width="23.140625" style="1" customWidth="1"/>
    <col min="5134" max="5134" width="18" style="1" customWidth="1"/>
    <col min="5135" max="5135" width="21" style="1" customWidth="1"/>
    <col min="5136" max="5137" width="22.42578125" style="1" customWidth="1"/>
    <col min="5138" max="5139" width="17.5703125" style="1" customWidth="1"/>
    <col min="5140" max="5140" width="18.85546875" style="1" bestFit="1" customWidth="1"/>
    <col min="5141" max="5141" width="15" style="1" customWidth="1"/>
    <col min="5142" max="5142" width="19.5703125" style="1" customWidth="1"/>
    <col min="5143" max="5378" width="9.140625" style="1"/>
    <col min="5379" max="5379" width="9.28515625" style="1" bestFit="1" customWidth="1"/>
    <col min="5380" max="5380" width="13" style="1" customWidth="1"/>
    <col min="5381" max="5381" width="11.140625" style="1" customWidth="1"/>
    <col min="5382" max="5382" width="10.140625" style="1" customWidth="1"/>
    <col min="5383" max="5383" width="15" style="1" customWidth="1"/>
    <col min="5384" max="5384" width="13.42578125" style="1" customWidth="1"/>
    <col min="5385" max="5385" width="14" style="1" customWidth="1"/>
    <col min="5386" max="5387" width="16.85546875" style="1" customWidth="1"/>
    <col min="5388" max="5388" width="13.85546875" style="1" customWidth="1"/>
    <col min="5389" max="5389" width="23.140625" style="1" customWidth="1"/>
    <col min="5390" max="5390" width="18" style="1" customWidth="1"/>
    <col min="5391" max="5391" width="21" style="1" customWidth="1"/>
    <col min="5392" max="5393" width="22.42578125" style="1" customWidth="1"/>
    <col min="5394" max="5395" width="17.5703125" style="1" customWidth="1"/>
    <col min="5396" max="5396" width="18.85546875" style="1" bestFit="1" customWidth="1"/>
    <col min="5397" max="5397" width="15" style="1" customWidth="1"/>
    <col min="5398" max="5398" width="19.5703125" style="1" customWidth="1"/>
    <col min="5399" max="5634" width="9.140625" style="1"/>
    <col min="5635" max="5635" width="9.28515625" style="1" bestFit="1" customWidth="1"/>
    <col min="5636" max="5636" width="13" style="1" customWidth="1"/>
    <col min="5637" max="5637" width="11.140625" style="1" customWidth="1"/>
    <col min="5638" max="5638" width="10.140625" style="1" customWidth="1"/>
    <col min="5639" max="5639" width="15" style="1" customWidth="1"/>
    <col min="5640" max="5640" width="13.42578125" style="1" customWidth="1"/>
    <col min="5641" max="5641" width="14" style="1" customWidth="1"/>
    <col min="5642" max="5643" width="16.85546875" style="1" customWidth="1"/>
    <col min="5644" max="5644" width="13.85546875" style="1" customWidth="1"/>
    <col min="5645" max="5645" width="23.140625" style="1" customWidth="1"/>
    <col min="5646" max="5646" width="18" style="1" customWidth="1"/>
    <col min="5647" max="5647" width="21" style="1" customWidth="1"/>
    <col min="5648" max="5649" width="22.42578125" style="1" customWidth="1"/>
    <col min="5650" max="5651" width="17.5703125" style="1" customWidth="1"/>
    <col min="5652" max="5652" width="18.85546875" style="1" bestFit="1" customWidth="1"/>
    <col min="5653" max="5653" width="15" style="1" customWidth="1"/>
    <col min="5654" max="5654" width="19.5703125" style="1" customWidth="1"/>
    <col min="5655" max="5890" width="9.140625" style="1"/>
    <col min="5891" max="5891" width="9.28515625" style="1" bestFit="1" customWidth="1"/>
    <col min="5892" max="5892" width="13" style="1" customWidth="1"/>
    <col min="5893" max="5893" width="11.140625" style="1" customWidth="1"/>
    <col min="5894" max="5894" width="10.140625" style="1" customWidth="1"/>
    <col min="5895" max="5895" width="15" style="1" customWidth="1"/>
    <col min="5896" max="5896" width="13.42578125" style="1" customWidth="1"/>
    <col min="5897" max="5897" width="14" style="1" customWidth="1"/>
    <col min="5898" max="5899" width="16.85546875" style="1" customWidth="1"/>
    <col min="5900" max="5900" width="13.85546875" style="1" customWidth="1"/>
    <col min="5901" max="5901" width="23.140625" style="1" customWidth="1"/>
    <col min="5902" max="5902" width="18" style="1" customWidth="1"/>
    <col min="5903" max="5903" width="21" style="1" customWidth="1"/>
    <col min="5904" max="5905" width="22.42578125" style="1" customWidth="1"/>
    <col min="5906" max="5907" width="17.5703125" style="1" customWidth="1"/>
    <col min="5908" max="5908" width="18.85546875" style="1" bestFit="1" customWidth="1"/>
    <col min="5909" max="5909" width="15" style="1" customWidth="1"/>
    <col min="5910" max="5910" width="19.5703125" style="1" customWidth="1"/>
    <col min="5911" max="6146" width="9.140625" style="1"/>
    <col min="6147" max="6147" width="9.28515625" style="1" bestFit="1" customWidth="1"/>
    <col min="6148" max="6148" width="13" style="1" customWidth="1"/>
    <col min="6149" max="6149" width="11.140625" style="1" customWidth="1"/>
    <col min="6150" max="6150" width="10.140625" style="1" customWidth="1"/>
    <col min="6151" max="6151" width="15" style="1" customWidth="1"/>
    <col min="6152" max="6152" width="13.42578125" style="1" customWidth="1"/>
    <col min="6153" max="6153" width="14" style="1" customWidth="1"/>
    <col min="6154" max="6155" width="16.85546875" style="1" customWidth="1"/>
    <col min="6156" max="6156" width="13.85546875" style="1" customWidth="1"/>
    <col min="6157" max="6157" width="23.140625" style="1" customWidth="1"/>
    <col min="6158" max="6158" width="18" style="1" customWidth="1"/>
    <col min="6159" max="6159" width="21" style="1" customWidth="1"/>
    <col min="6160" max="6161" width="22.42578125" style="1" customWidth="1"/>
    <col min="6162" max="6163" width="17.5703125" style="1" customWidth="1"/>
    <col min="6164" max="6164" width="18.85546875" style="1" bestFit="1" customWidth="1"/>
    <col min="6165" max="6165" width="15" style="1" customWidth="1"/>
    <col min="6166" max="6166" width="19.5703125" style="1" customWidth="1"/>
    <col min="6167" max="6402" width="9.140625" style="1"/>
    <col min="6403" max="6403" width="9.28515625" style="1" bestFit="1" customWidth="1"/>
    <col min="6404" max="6404" width="13" style="1" customWidth="1"/>
    <col min="6405" max="6405" width="11.140625" style="1" customWidth="1"/>
    <col min="6406" max="6406" width="10.140625" style="1" customWidth="1"/>
    <col min="6407" max="6407" width="15" style="1" customWidth="1"/>
    <col min="6408" max="6408" width="13.42578125" style="1" customWidth="1"/>
    <col min="6409" max="6409" width="14" style="1" customWidth="1"/>
    <col min="6410" max="6411" width="16.85546875" style="1" customWidth="1"/>
    <col min="6412" max="6412" width="13.85546875" style="1" customWidth="1"/>
    <col min="6413" max="6413" width="23.140625" style="1" customWidth="1"/>
    <col min="6414" max="6414" width="18" style="1" customWidth="1"/>
    <col min="6415" max="6415" width="21" style="1" customWidth="1"/>
    <col min="6416" max="6417" width="22.42578125" style="1" customWidth="1"/>
    <col min="6418" max="6419" width="17.5703125" style="1" customWidth="1"/>
    <col min="6420" max="6420" width="18.85546875" style="1" bestFit="1" customWidth="1"/>
    <col min="6421" max="6421" width="15" style="1" customWidth="1"/>
    <col min="6422" max="6422" width="19.5703125" style="1" customWidth="1"/>
    <col min="6423" max="6658" width="9.140625" style="1"/>
    <col min="6659" max="6659" width="9.28515625" style="1" bestFit="1" customWidth="1"/>
    <col min="6660" max="6660" width="13" style="1" customWidth="1"/>
    <col min="6661" max="6661" width="11.140625" style="1" customWidth="1"/>
    <col min="6662" max="6662" width="10.140625" style="1" customWidth="1"/>
    <col min="6663" max="6663" width="15" style="1" customWidth="1"/>
    <col min="6664" max="6664" width="13.42578125" style="1" customWidth="1"/>
    <col min="6665" max="6665" width="14" style="1" customWidth="1"/>
    <col min="6666" max="6667" width="16.85546875" style="1" customWidth="1"/>
    <col min="6668" max="6668" width="13.85546875" style="1" customWidth="1"/>
    <col min="6669" max="6669" width="23.140625" style="1" customWidth="1"/>
    <col min="6670" max="6670" width="18" style="1" customWidth="1"/>
    <col min="6671" max="6671" width="21" style="1" customWidth="1"/>
    <col min="6672" max="6673" width="22.42578125" style="1" customWidth="1"/>
    <col min="6674" max="6675" width="17.5703125" style="1" customWidth="1"/>
    <col min="6676" max="6676" width="18.85546875" style="1" bestFit="1" customWidth="1"/>
    <col min="6677" max="6677" width="15" style="1" customWidth="1"/>
    <col min="6678" max="6678" width="19.5703125" style="1" customWidth="1"/>
    <col min="6679" max="6914" width="9.140625" style="1"/>
    <col min="6915" max="6915" width="9.28515625" style="1" bestFit="1" customWidth="1"/>
    <col min="6916" max="6916" width="13" style="1" customWidth="1"/>
    <col min="6917" max="6917" width="11.140625" style="1" customWidth="1"/>
    <col min="6918" max="6918" width="10.140625" style="1" customWidth="1"/>
    <col min="6919" max="6919" width="15" style="1" customWidth="1"/>
    <col min="6920" max="6920" width="13.42578125" style="1" customWidth="1"/>
    <col min="6921" max="6921" width="14" style="1" customWidth="1"/>
    <col min="6922" max="6923" width="16.85546875" style="1" customWidth="1"/>
    <col min="6924" max="6924" width="13.85546875" style="1" customWidth="1"/>
    <col min="6925" max="6925" width="23.140625" style="1" customWidth="1"/>
    <col min="6926" max="6926" width="18" style="1" customWidth="1"/>
    <col min="6927" max="6927" width="21" style="1" customWidth="1"/>
    <col min="6928" max="6929" width="22.42578125" style="1" customWidth="1"/>
    <col min="6930" max="6931" width="17.5703125" style="1" customWidth="1"/>
    <col min="6932" max="6932" width="18.85546875" style="1" bestFit="1" customWidth="1"/>
    <col min="6933" max="6933" width="15" style="1" customWidth="1"/>
    <col min="6934" max="6934" width="19.5703125" style="1" customWidth="1"/>
    <col min="6935" max="7170" width="9.140625" style="1"/>
    <col min="7171" max="7171" width="9.28515625" style="1" bestFit="1" customWidth="1"/>
    <col min="7172" max="7172" width="13" style="1" customWidth="1"/>
    <col min="7173" max="7173" width="11.140625" style="1" customWidth="1"/>
    <col min="7174" max="7174" width="10.140625" style="1" customWidth="1"/>
    <col min="7175" max="7175" width="15" style="1" customWidth="1"/>
    <col min="7176" max="7176" width="13.42578125" style="1" customWidth="1"/>
    <col min="7177" max="7177" width="14" style="1" customWidth="1"/>
    <col min="7178" max="7179" width="16.85546875" style="1" customWidth="1"/>
    <col min="7180" max="7180" width="13.85546875" style="1" customWidth="1"/>
    <col min="7181" max="7181" width="23.140625" style="1" customWidth="1"/>
    <col min="7182" max="7182" width="18" style="1" customWidth="1"/>
    <col min="7183" max="7183" width="21" style="1" customWidth="1"/>
    <col min="7184" max="7185" width="22.42578125" style="1" customWidth="1"/>
    <col min="7186" max="7187" width="17.5703125" style="1" customWidth="1"/>
    <col min="7188" max="7188" width="18.85546875" style="1" bestFit="1" customWidth="1"/>
    <col min="7189" max="7189" width="15" style="1" customWidth="1"/>
    <col min="7190" max="7190" width="19.5703125" style="1" customWidth="1"/>
    <col min="7191" max="7426" width="9.140625" style="1"/>
    <col min="7427" max="7427" width="9.28515625" style="1" bestFit="1" customWidth="1"/>
    <col min="7428" max="7428" width="13" style="1" customWidth="1"/>
    <col min="7429" max="7429" width="11.140625" style="1" customWidth="1"/>
    <col min="7430" max="7430" width="10.140625" style="1" customWidth="1"/>
    <col min="7431" max="7431" width="15" style="1" customWidth="1"/>
    <col min="7432" max="7432" width="13.42578125" style="1" customWidth="1"/>
    <col min="7433" max="7433" width="14" style="1" customWidth="1"/>
    <col min="7434" max="7435" width="16.85546875" style="1" customWidth="1"/>
    <col min="7436" max="7436" width="13.85546875" style="1" customWidth="1"/>
    <col min="7437" max="7437" width="23.140625" style="1" customWidth="1"/>
    <col min="7438" max="7438" width="18" style="1" customWidth="1"/>
    <col min="7439" max="7439" width="21" style="1" customWidth="1"/>
    <col min="7440" max="7441" width="22.42578125" style="1" customWidth="1"/>
    <col min="7442" max="7443" width="17.5703125" style="1" customWidth="1"/>
    <col min="7444" max="7444" width="18.85546875" style="1" bestFit="1" customWidth="1"/>
    <col min="7445" max="7445" width="15" style="1" customWidth="1"/>
    <col min="7446" max="7446" width="19.5703125" style="1" customWidth="1"/>
    <col min="7447" max="7682" width="9.140625" style="1"/>
    <col min="7683" max="7683" width="9.28515625" style="1" bestFit="1" customWidth="1"/>
    <col min="7684" max="7684" width="13" style="1" customWidth="1"/>
    <col min="7685" max="7685" width="11.140625" style="1" customWidth="1"/>
    <col min="7686" max="7686" width="10.140625" style="1" customWidth="1"/>
    <col min="7687" max="7687" width="15" style="1" customWidth="1"/>
    <col min="7688" max="7688" width="13.42578125" style="1" customWidth="1"/>
    <col min="7689" max="7689" width="14" style="1" customWidth="1"/>
    <col min="7690" max="7691" width="16.85546875" style="1" customWidth="1"/>
    <col min="7692" max="7692" width="13.85546875" style="1" customWidth="1"/>
    <col min="7693" max="7693" width="23.140625" style="1" customWidth="1"/>
    <col min="7694" max="7694" width="18" style="1" customWidth="1"/>
    <col min="7695" max="7695" width="21" style="1" customWidth="1"/>
    <col min="7696" max="7697" width="22.42578125" style="1" customWidth="1"/>
    <col min="7698" max="7699" width="17.5703125" style="1" customWidth="1"/>
    <col min="7700" max="7700" width="18.85546875" style="1" bestFit="1" customWidth="1"/>
    <col min="7701" max="7701" width="15" style="1" customWidth="1"/>
    <col min="7702" max="7702" width="19.5703125" style="1" customWidth="1"/>
    <col min="7703" max="7938" width="9.140625" style="1"/>
    <col min="7939" max="7939" width="9.28515625" style="1" bestFit="1" customWidth="1"/>
    <col min="7940" max="7940" width="13" style="1" customWidth="1"/>
    <col min="7941" max="7941" width="11.140625" style="1" customWidth="1"/>
    <col min="7942" max="7942" width="10.140625" style="1" customWidth="1"/>
    <col min="7943" max="7943" width="15" style="1" customWidth="1"/>
    <col min="7944" max="7944" width="13.42578125" style="1" customWidth="1"/>
    <col min="7945" max="7945" width="14" style="1" customWidth="1"/>
    <col min="7946" max="7947" width="16.85546875" style="1" customWidth="1"/>
    <col min="7948" max="7948" width="13.85546875" style="1" customWidth="1"/>
    <col min="7949" max="7949" width="23.140625" style="1" customWidth="1"/>
    <col min="7950" max="7950" width="18" style="1" customWidth="1"/>
    <col min="7951" max="7951" width="21" style="1" customWidth="1"/>
    <col min="7952" max="7953" width="22.42578125" style="1" customWidth="1"/>
    <col min="7954" max="7955" width="17.5703125" style="1" customWidth="1"/>
    <col min="7956" max="7956" width="18.85546875" style="1" bestFit="1" customWidth="1"/>
    <col min="7957" max="7957" width="15" style="1" customWidth="1"/>
    <col min="7958" max="7958" width="19.5703125" style="1" customWidth="1"/>
    <col min="7959" max="8194" width="9.140625" style="1"/>
    <col min="8195" max="8195" width="9.28515625" style="1" bestFit="1" customWidth="1"/>
    <col min="8196" max="8196" width="13" style="1" customWidth="1"/>
    <col min="8197" max="8197" width="11.140625" style="1" customWidth="1"/>
    <col min="8198" max="8198" width="10.140625" style="1" customWidth="1"/>
    <col min="8199" max="8199" width="15" style="1" customWidth="1"/>
    <col min="8200" max="8200" width="13.42578125" style="1" customWidth="1"/>
    <col min="8201" max="8201" width="14" style="1" customWidth="1"/>
    <col min="8202" max="8203" width="16.85546875" style="1" customWidth="1"/>
    <col min="8204" max="8204" width="13.85546875" style="1" customWidth="1"/>
    <col min="8205" max="8205" width="23.140625" style="1" customWidth="1"/>
    <col min="8206" max="8206" width="18" style="1" customWidth="1"/>
    <col min="8207" max="8207" width="21" style="1" customWidth="1"/>
    <col min="8208" max="8209" width="22.42578125" style="1" customWidth="1"/>
    <col min="8210" max="8211" width="17.5703125" style="1" customWidth="1"/>
    <col min="8212" max="8212" width="18.85546875" style="1" bestFit="1" customWidth="1"/>
    <col min="8213" max="8213" width="15" style="1" customWidth="1"/>
    <col min="8214" max="8214" width="19.5703125" style="1" customWidth="1"/>
    <col min="8215" max="8450" width="9.140625" style="1"/>
    <col min="8451" max="8451" width="9.28515625" style="1" bestFit="1" customWidth="1"/>
    <col min="8452" max="8452" width="13" style="1" customWidth="1"/>
    <col min="8453" max="8453" width="11.140625" style="1" customWidth="1"/>
    <col min="8454" max="8454" width="10.140625" style="1" customWidth="1"/>
    <col min="8455" max="8455" width="15" style="1" customWidth="1"/>
    <col min="8456" max="8456" width="13.42578125" style="1" customWidth="1"/>
    <col min="8457" max="8457" width="14" style="1" customWidth="1"/>
    <col min="8458" max="8459" width="16.85546875" style="1" customWidth="1"/>
    <col min="8460" max="8460" width="13.85546875" style="1" customWidth="1"/>
    <col min="8461" max="8461" width="23.140625" style="1" customWidth="1"/>
    <col min="8462" max="8462" width="18" style="1" customWidth="1"/>
    <col min="8463" max="8463" width="21" style="1" customWidth="1"/>
    <col min="8464" max="8465" width="22.42578125" style="1" customWidth="1"/>
    <col min="8466" max="8467" width="17.5703125" style="1" customWidth="1"/>
    <col min="8468" max="8468" width="18.85546875" style="1" bestFit="1" customWidth="1"/>
    <col min="8469" max="8469" width="15" style="1" customWidth="1"/>
    <col min="8470" max="8470" width="19.5703125" style="1" customWidth="1"/>
    <col min="8471" max="8706" width="9.140625" style="1"/>
    <col min="8707" max="8707" width="9.28515625" style="1" bestFit="1" customWidth="1"/>
    <col min="8708" max="8708" width="13" style="1" customWidth="1"/>
    <col min="8709" max="8709" width="11.140625" style="1" customWidth="1"/>
    <col min="8710" max="8710" width="10.140625" style="1" customWidth="1"/>
    <col min="8711" max="8711" width="15" style="1" customWidth="1"/>
    <col min="8712" max="8712" width="13.42578125" style="1" customWidth="1"/>
    <col min="8713" max="8713" width="14" style="1" customWidth="1"/>
    <col min="8714" max="8715" width="16.85546875" style="1" customWidth="1"/>
    <col min="8716" max="8716" width="13.85546875" style="1" customWidth="1"/>
    <col min="8717" max="8717" width="23.140625" style="1" customWidth="1"/>
    <col min="8718" max="8718" width="18" style="1" customWidth="1"/>
    <col min="8719" max="8719" width="21" style="1" customWidth="1"/>
    <col min="8720" max="8721" width="22.42578125" style="1" customWidth="1"/>
    <col min="8722" max="8723" width="17.5703125" style="1" customWidth="1"/>
    <col min="8724" max="8724" width="18.85546875" style="1" bestFit="1" customWidth="1"/>
    <col min="8725" max="8725" width="15" style="1" customWidth="1"/>
    <col min="8726" max="8726" width="19.5703125" style="1" customWidth="1"/>
    <col min="8727" max="8962" width="9.140625" style="1"/>
    <col min="8963" max="8963" width="9.28515625" style="1" bestFit="1" customWidth="1"/>
    <col min="8964" max="8964" width="13" style="1" customWidth="1"/>
    <col min="8965" max="8965" width="11.140625" style="1" customWidth="1"/>
    <col min="8966" max="8966" width="10.140625" style="1" customWidth="1"/>
    <col min="8967" max="8967" width="15" style="1" customWidth="1"/>
    <col min="8968" max="8968" width="13.42578125" style="1" customWidth="1"/>
    <col min="8969" max="8969" width="14" style="1" customWidth="1"/>
    <col min="8970" max="8971" width="16.85546875" style="1" customWidth="1"/>
    <col min="8972" max="8972" width="13.85546875" style="1" customWidth="1"/>
    <col min="8973" max="8973" width="23.140625" style="1" customWidth="1"/>
    <col min="8974" max="8974" width="18" style="1" customWidth="1"/>
    <col min="8975" max="8975" width="21" style="1" customWidth="1"/>
    <col min="8976" max="8977" width="22.42578125" style="1" customWidth="1"/>
    <col min="8978" max="8979" width="17.5703125" style="1" customWidth="1"/>
    <col min="8980" max="8980" width="18.85546875" style="1" bestFit="1" customWidth="1"/>
    <col min="8981" max="8981" width="15" style="1" customWidth="1"/>
    <col min="8982" max="8982" width="19.5703125" style="1" customWidth="1"/>
    <col min="8983" max="9218" width="9.140625" style="1"/>
    <col min="9219" max="9219" width="9.28515625" style="1" bestFit="1" customWidth="1"/>
    <col min="9220" max="9220" width="13" style="1" customWidth="1"/>
    <col min="9221" max="9221" width="11.140625" style="1" customWidth="1"/>
    <col min="9222" max="9222" width="10.140625" style="1" customWidth="1"/>
    <col min="9223" max="9223" width="15" style="1" customWidth="1"/>
    <col min="9224" max="9224" width="13.42578125" style="1" customWidth="1"/>
    <col min="9225" max="9225" width="14" style="1" customWidth="1"/>
    <col min="9226" max="9227" width="16.85546875" style="1" customWidth="1"/>
    <col min="9228" max="9228" width="13.85546875" style="1" customWidth="1"/>
    <col min="9229" max="9229" width="23.140625" style="1" customWidth="1"/>
    <col min="9230" max="9230" width="18" style="1" customWidth="1"/>
    <col min="9231" max="9231" width="21" style="1" customWidth="1"/>
    <col min="9232" max="9233" width="22.42578125" style="1" customWidth="1"/>
    <col min="9234" max="9235" width="17.5703125" style="1" customWidth="1"/>
    <col min="9236" max="9236" width="18.85546875" style="1" bestFit="1" customWidth="1"/>
    <col min="9237" max="9237" width="15" style="1" customWidth="1"/>
    <col min="9238" max="9238" width="19.5703125" style="1" customWidth="1"/>
    <col min="9239" max="9474" width="9.140625" style="1"/>
    <col min="9475" max="9475" width="9.28515625" style="1" bestFit="1" customWidth="1"/>
    <col min="9476" max="9476" width="13" style="1" customWidth="1"/>
    <col min="9477" max="9477" width="11.140625" style="1" customWidth="1"/>
    <col min="9478" max="9478" width="10.140625" style="1" customWidth="1"/>
    <col min="9479" max="9479" width="15" style="1" customWidth="1"/>
    <col min="9480" max="9480" width="13.42578125" style="1" customWidth="1"/>
    <col min="9481" max="9481" width="14" style="1" customWidth="1"/>
    <col min="9482" max="9483" width="16.85546875" style="1" customWidth="1"/>
    <col min="9484" max="9484" width="13.85546875" style="1" customWidth="1"/>
    <col min="9485" max="9485" width="23.140625" style="1" customWidth="1"/>
    <col min="9486" max="9486" width="18" style="1" customWidth="1"/>
    <col min="9487" max="9487" width="21" style="1" customWidth="1"/>
    <col min="9488" max="9489" width="22.42578125" style="1" customWidth="1"/>
    <col min="9490" max="9491" width="17.5703125" style="1" customWidth="1"/>
    <col min="9492" max="9492" width="18.85546875" style="1" bestFit="1" customWidth="1"/>
    <col min="9493" max="9493" width="15" style="1" customWidth="1"/>
    <col min="9494" max="9494" width="19.5703125" style="1" customWidth="1"/>
    <col min="9495" max="9730" width="9.140625" style="1"/>
    <col min="9731" max="9731" width="9.28515625" style="1" bestFit="1" customWidth="1"/>
    <col min="9732" max="9732" width="13" style="1" customWidth="1"/>
    <col min="9733" max="9733" width="11.140625" style="1" customWidth="1"/>
    <col min="9734" max="9734" width="10.140625" style="1" customWidth="1"/>
    <col min="9735" max="9735" width="15" style="1" customWidth="1"/>
    <col min="9736" max="9736" width="13.42578125" style="1" customWidth="1"/>
    <col min="9737" max="9737" width="14" style="1" customWidth="1"/>
    <col min="9738" max="9739" width="16.85546875" style="1" customWidth="1"/>
    <col min="9740" max="9740" width="13.85546875" style="1" customWidth="1"/>
    <col min="9741" max="9741" width="23.140625" style="1" customWidth="1"/>
    <col min="9742" max="9742" width="18" style="1" customWidth="1"/>
    <col min="9743" max="9743" width="21" style="1" customWidth="1"/>
    <col min="9744" max="9745" width="22.42578125" style="1" customWidth="1"/>
    <col min="9746" max="9747" width="17.5703125" style="1" customWidth="1"/>
    <col min="9748" max="9748" width="18.85546875" style="1" bestFit="1" customWidth="1"/>
    <col min="9749" max="9749" width="15" style="1" customWidth="1"/>
    <col min="9750" max="9750" width="19.5703125" style="1" customWidth="1"/>
    <col min="9751" max="9986" width="9.140625" style="1"/>
    <col min="9987" max="9987" width="9.28515625" style="1" bestFit="1" customWidth="1"/>
    <col min="9988" max="9988" width="13" style="1" customWidth="1"/>
    <col min="9989" max="9989" width="11.140625" style="1" customWidth="1"/>
    <col min="9990" max="9990" width="10.140625" style="1" customWidth="1"/>
    <col min="9991" max="9991" width="15" style="1" customWidth="1"/>
    <col min="9992" max="9992" width="13.42578125" style="1" customWidth="1"/>
    <col min="9993" max="9993" width="14" style="1" customWidth="1"/>
    <col min="9994" max="9995" width="16.85546875" style="1" customWidth="1"/>
    <col min="9996" max="9996" width="13.85546875" style="1" customWidth="1"/>
    <col min="9997" max="9997" width="23.140625" style="1" customWidth="1"/>
    <col min="9998" max="9998" width="18" style="1" customWidth="1"/>
    <col min="9999" max="9999" width="21" style="1" customWidth="1"/>
    <col min="10000" max="10001" width="22.42578125" style="1" customWidth="1"/>
    <col min="10002" max="10003" width="17.5703125" style="1" customWidth="1"/>
    <col min="10004" max="10004" width="18.85546875" style="1" bestFit="1" customWidth="1"/>
    <col min="10005" max="10005" width="15" style="1" customWidth="1"/>
    <col min="10006" max="10006" width="19.5703125" style="1" customWidth="1"/>
    <col min="10007" max="10242" width="9.140625" style="1"/>
    <col min="10243" max="10243" width="9.28515625" style="1" bestFit="1" customWidth="1"/>
    <col min="10244" max="10244" width="13" style="1" customWidth="1"/>
    <col min="10245" max="10245" width="11.140625" style="1" customWidth="1"/>
    <col min="10246" max="10246" width="10.140625" style="1" customWidth="1"/>
    <col min="10247" max="10247" width="15" style="1" customWidth="1"/>
    <col min="10248" max="10248" width="13.42578125" style="1" customWidth="1"/>
    <col min="10249" max="10249" width="14" style="1" customWidth="1"/>
    <col min="10250" max="10251" width="16.85546875" style="1" customWidth="1"/>
    <col min="10252" max="10252" width="13.85546875" style="1" customWidth="1"/>
    <col min="10253" max="10253" width="23.140625" style="1" customWidth="1"/>
    <col min="10254" max="10254" width="18" style="1" customWidth="1"/>
    <col min="10255" max="10255" width="21" style="1" customWidth="1"/>
    <col min="10256" max="10257" width="22.42578125" style="1" customWidth="1"/>
    <col min="10258" max="10259" width="17.5703125" style="1" customWidth="1"/>
    <col min="10260" max="10260" width="18.85546875" style="1" bestFit="1" customWidth="1"/>
    <col min="10261" max="10261" width="15" style="1" customWidth="1"/>
    <col min="10262" max="10262" width="19.5703125" style="1" customWidth="1"/>
    <col min="10263" max="10498" width="9.140625" style="1"/>
    <col min="10499" max="10499" width="9.28515625" style="1" bestFit="1" customWidth="1"/>
    <col min="10500" max="10500" width="13" style="1" customWidth="1"/>
    <col min="10501" max="10501" width="11.140625" style="1" customWidth="1"/>
    <col min="10502" max="10502" width="10.140625" style="1" customWidth="1"/>
    <col min="10503" max="10503" width="15" style="1" customWidth="1"/>
    <col min="10504" max="10504" width="13.42578125" style="1" customWidth="1"/>
    <col min="10505" max="10505" width="14" style="1" customWidth="1"/>
    <col min="10506" max="10507" width="16.85546875" style="1" customWidth="1"/>
    <col min="10508" max="10508" width="13.85546875" style="1" customWidth="1"/>
    <col min="10509" max="10509" width="23.140625" style="1" customWidth="1"/>
    <col min="10510" max="10510" width="18" style="1" customWidth="1"/>
    <col min="10511" max="10511" width="21" style="1" customWidth="1"/>
    <col min="10512" max="10513" width="22.42578125" style="1" customWidth="1"/>
    <col min="10514" max="10515" width="17.5703125" style="1" customWidth="1"/>
    <col min="10516" max="10516" width="18.85546875" style="1" bestFit="1" customWidth="1"/>
    <col min="10517" max="10517" width="15" style="1" customWidth="1"/>
    <col min="10518" max="10518" width="19.5703125" style="1" customWidth="1"/>
    <col min="10519" max="10754" width="9.140625" style="1"/>
    <col min="10755" max="10755" width="9.28515625" style="1" bestFit="1" customWidth="1"/>
    <col min="10756" max="10756" width="13" style="1" customWidth="1"/>
    <col min="10757" max="10757" width="11.140625" style="1" customWidth="1"/>
    <col min="10758" max="10758" width="10.140625" style="1" customWidth="1"/>
    <col min="10759" max="10759" width="15" style="1" customWidth="1"/>
    <col min="10760" max="10760" width="13.42578125" style="1" customWidth="1"/>
    <col min="10761" max="10761" width="14" style="1" customWidth="1"/>
    <col min="10762" max="10763" width="16.85546875" style="1" customWidth="1"/>
    <col min="10764" max="10764" width="13.85546875" style="1" customWidth="1"/>
    <col min="10765" max="10765" width="23.140625" style="1" customWidth="1"/>
    <col min="10766" max="10766" width="18" style="1" customWidth="1"/>
    <col min="10767" max="10767" width="21" style="1" customWidth="1"/>
    <col min="10768" max="10769" width="22.42578125" style="1" customWidth="1"/>
    <col min="10770" max="10771" width="17.5703125" style="1" customWidth="1"/>
    <col min="10772" max="10772" width="18.85546875" style="1" bestFit="1" customWidth="1"/>
    <col min="10773" max="10773" width="15" style="1" customWidth="1"/>
    <col min="10774" max="10774" width="19.5703125" style="1" customWidth="1"/>
    <col min="10775" max="11010" width="9.140625" style="1"/>
    <col min="11011" max="11011" width="9.28515625" style="1" bestFit="1" customWidth="1"/>
    <col min="11012" max="11012" width="13" style="1" customWidth="1"/>
    <col min="11013" max="11013" width="11.140625" style="1" customWidth="1"/>
    <col min="11014" max="11014" width="10.140625" style="1" customWidth="1"/>
    <col min="11015" max="11015" width="15" style="1" customWidth="1"/>
    <col min="11016" max="11016" width="13.42578125" style="1" customWidth="1"/>
    <col min="11017" max="11017" width="14" style="1" customWidth="1"/>
    <col min="11018" max="11019" width="16.85546875" style="1" customWidth="1"/>
    <col min="11020" max="11020" width="13.85546875" style="1" customWidth="1"/>
    <col min="11021" max="11021" width="23.140625" style="1" customWidth="1"/>
    <col min="11022" max="11022" width="18" style="1" customWidth="1"/>
    <col min="11023" max="11023" width="21" style="1" customWidth="1"/>
    <col min="11024" max="11025" width="22.42578125" style="1" customWidth="1"/>
    <col min="11026" max="11027" width="17.5703125" style="1" customWidth="1"/>
    <col min="11028" max="11028" width="18.85546875" style="1" bestFit="1" customWidth="1"/>
    <col min="11029" max="11029" width="15" style="1" customWidth="1"/>
    <col min="11030" max="11030" width="19.5703125" style="1" customWidth="1"/>
    <col min="11031" max="11266" width="9.140625" style="1"/>
    <col min="11267" max="11267" width="9.28515625" style="1" bestFit="1" customWidth="1"/>
    <col min="11268" max="11268" width="13" style="1" customWidth="1"/>
    <col min="11269" max="11269" width="11.140625" style="1" customWidth="1"/>
    <col min="11270" max="11270" width="10.140625" style="1" customWidth="1"/>
    <col min="11271" max="11271" width="15" style="1" customWidth="1"/>
    <col min="11272" max="11272" width="13.42578125" style="1" customWidth="1"/>
    <col min="11273" max="11273" width="14" style="1" customWidth="1"/>
    <col min="11274" max="11275" width="16.85546875" style="1" customWidth="1"/>
    <col min="11276" max="11276" width="13.85546875" style="1" customWidth="1"/>
    <col min="11277" max="11277" width="23.140625" style="1" customWidth="1"/>
    <col min="11278" max="11278" width="18" style="1" customWidth="1"/>
    <col min="11279" max="11279" width="21" style="1" customWidth="1"/>
    <col min="11280" max="11281" width="22.42578125" style="1" customWidth="1"/>
    <col min="11282" max="11283" width="17.5703125" style="1" customWidth="1"/>
    <col min="11284" max="11284" width="18.85546875" style="1" bestFit="1" customWidth="1"/>
    <col min="11285" max="11285" width="15" style="1" customWidth="1"/>
    <col min="11286" max="11286" width="19.5703125" style="1" customWidth="1"/>
    <col min="11287" max="11522" width="9.140625" style="1"/>
    <col min="11523" max="11523" width="9.28515625" style="1" bestFit="1" customWidth="1"/>
    <col min="11524" max="11524" width="13" style="1" customWidth="1"/>
    <col min="11525" max="11525" width="11.140625" style="1" customWidth="1"/>
    <col min="11526" max="11526" width="10.140625" style="1" customWidth="1"/>
    <col min="11527" max="11527" width="15" style="1" customWidth="1"/>
    <col min="11528" max="11528" width="13.42578125" style="1" customWidth="1"/>
    <col min="11529" max="11529" width="14" style="1" customWidth="1"/>
    <col min="11530" max="11531" width="16.85546875" style="1" customWidth="1"/>
    <col min="11532" max="11532" width="13.85546875" style="1" customWidth="1"/>
    <col min="11533" max="11533" width="23.140625" style="1" customWidth="1"/>
    <col min="11534" max="11534" width="18" style="1" customWidth="1"/>
    <col min="11535" max="11535" width="21" style="1" customWidth="1"/>
    <col min="11536" max="11537" width="22.42578125" style="1" customWidth="1"/>
    <col min="11538" max="11539" width="17.5703125" style="1" customWidth="1"/>
    <col min="11540" max="11540" width="18.85546875" style="1" bestFit="1" customWidth="1"/>
    <col min="11541" max="11541" width="15" style="1" customWidth="1"/>
    <col min="11542" max="11542" width="19.5703125" style="1" customWidth="1"/>
    <col min="11543" max="11778" width="9.140625" style="1"/>
    <col min="11779" max="11779" width="9.28515625" style="1" bestFit="1" customWidth="1"/>
    <col min="11780" max="11780" width="13" style="1" customWidth="1"/>
    <col min="11781" max="11781" width="11.140625" style="1" customWidth="1"/>
    <col min="11782" max="11782" width="10.140625" style="1" customWidth="1"/>
    <col min="11783" max="11783" width="15" style="1" customWidth="1"/>
    <col min="11784" max="11784" width="13.42578125" style="1" customWidth="1"/>
    <col min="11785" max="11785" width="14" style="1" customWidth="1"/>
    <col min="11786" max="11787" width="16.85546875" style="1" customWidth="1"/>
    <col min="11788" max="11788" width="13.85546875" style="1" customWidth="1"/>
    <col min="11789" max="11789" width="23.140625" style="1" customWidth="1"/>
    <col min="11790" max="11790" width="18" style="1" customWidth="1"/>
    <col min="11791" max="11791" width="21" style="1" customWidth="1"/>
    <col min="11792" max="11793" width="22.42578125" style="1" customWidth="1"/>
    <col min="11794" max="11795" width="17.5703125" style="1" customWidth="1"/>
    <col min="11796" max="11796" width="18.85546875" style="1" bestFit="1" customWidth="1"/>
    <col min="11797" max="11797" width="15" style="1" customWidth="1"/>
    <col min="11798" max="11798" width="19.5703125" style="1" customWidth="1"/>
    <col min="11799" max="12034" width="9.140625" style="1"/>
    <col min="12035" max="12035" width="9.28515625" style="1" bestFit="1" customWidth="1"/>
    <col min="12036" max="12036" width="13" style="1" customWidth="1"/>
    <col min="12037" max="12037" width="11.140625" style="1" customWidth="1"/>
    <col min="12038" max="12038" width="10.140625" style="1" customWidth="1"/>
    <col min="12039" max="12039" width="15" style="1" customWidth="1"/>
    <col min="12040" max="12040" width="13.42578125" style="1" customWidth="1"/>
    <col min="12041" max="12041" width="14" style="1" customWidth="1"/>
    <col min="12042" max="12043" width="16.85546875" style="1" customWidth="1"/>
    <col min="12044" max="12044" width="13.85546875" style="1" customWidth="1"/>
    <col min="12045" max="12045" width="23.140625" style="1" customWidth="1"/>
    <col min="12046" max="12046" width="18" style="1" customWidth="1"/>
    <col min="12047" max="12047" width="21" style="1" customWidth="1"/>
    <col min="12048" max="12049" width="22.42578125" style="1" customWidth="1"/>
    <col min="12050" max="12051" width="17.5703125" style="1" customWidth="1"/>
    <col min="12052" max="12052" width="18.85546875" style="1" bestFit="1" customWidth="1"/>
    <col min="12053" max="12053" width="15" style="1" customWidth="1"/>
    <col min="12054" max="12054" width="19.5703125" style="1" customWidth="1"/>
    <col min="12055" max="12290" width="9.140625" style="1"/>
    <col min="12291" max="12291" width="9.28515625" style="1" bestFit="1" customWidth="1"/>
    <col min="12292" max="12292" width="13" style="1" customWidth="1"/>
    <col min="12293" max="12293" width="11.140625" style="1" customWidth="1"/>
    <col min="12294" max="12294" width="10.140625" style="1" customWidth="1"/>
    <col min="12295" max="12295" width="15" style="1" customWidth="1"/>
    <col min="12296" max="12296" width="13.42578125" style="1" customWidth="1"/>
    <col min="12297" max="12297" width="14" style="1" customWidth="1"/>
    <col min="12298" max="12299" width="16.85546875" style="1" customWidth="1"/>
    <col min="12300" max="12300" width="13.85546875" style="1" customWidth="1"/>
    <col min="12301" max="12301" width="23.140625" style="1" customWidth="1"/>
    <col min="12302" max="12302" width="18" style="1" customWidth="1"/>
    <col min="12303" max="12303" width="21" style="1" customWidth="1"/>
    <col min="12304" max="12305" width="22.42578125" style="1" customWidth="1"/>
    <col min="12306" max="12307" width="17.5703125" style="1" customWidth="1"/>
    <col min="12308" max="12308" width="18.85546875" style="1" bestFit="1" customWidth="1"/>
    <col min="12309" max="12309" width="15" style="1" customWidth="1"/>
    <col min="12310" max="12310" width="19.5703125" style="1" customWidth="1"/>
    <col min="12311" max="12546" width="9.140625" style="1"/>
    <col min="12547" max="12547" width="9.28515625" style="1" bestFit="1" customWidth="1"/>
    <col min="12548" max="12548" width="13" style="1" customWidth="1"/>
    <col min="12549" max="12549" width="11.140625" style="1" customWidth="1"/>
    <col min="12550" max="12550" width="10.140625" style="1" customWidth="1"/>
    <col min="12551" max="12551" width="15" style="1" customWidth="1"/>
    <col min="12552" max="12552" width="13.42578125" style="1" customWidth="1"/>
    <col min="12553" max="12553" width="14" style="1" customWidth="1"/>
    <col min="12554" max="12555" width="16.85546875" style="1" customWidth="1"/>
    <col min="12556" max="12556" width="13.85546875" style="1" customWidth="1"/>
    <col min="12557" max="12557" width="23.140625" style="1" customWidth="1"/>
    <col min="12558" max="12558" width="18" style="1" customWidth="1"/>
    <col min="12559" max="12559" width="21" style="1" customWidth="1"/>
    <col min="12560" max="12561" width="22.42578125" style="1" customWidth="1"/>
    <col min="12562" max="12563" width="17.5703125" style="1" customWidth="1"/>
    <col min="12564" max="12564" width="18.85546875" style="1" bestFit="1" customWidth="1"/>
    <col min="12565" max="12565" width="15" style="1" customWidth="1"/>
    <col min="12566" max="12566" width="19.5703125" style="1" customWidth="1"/>
    <col min="12567" max="12802" width="9.140625" style="1"/>
    <col min="12803" max="12803" width="9.28515625" style="1" bestFit="1" customWidth="1"/>
    <col min="12804" max="12804" width="13" style="1" customWidth="1"/>
    <col min="12805" max="12805" width="11.140625" style="1" customWidth="1"/>
    <col min="12806" max="12806" width="10.140625" style="1" customWidth="1"/>
    <col min="12807" max="12807" width="15" style="1" customWidth="1"/>
    <col min="12808" max="12808" width="13.42578125" style="1" customWidth="1"/>
    <col min="12809" max="12809" width="14" style="1" customWidth="1"/>
    <col min="12810" max="12811" width="16.85546875" style="1" customWidth="1"/>
    <col min="12812" max="12812" width="13.85546875" style="1" customWidth="1"/>
    <col min="12813" max="12813" width="23.140625" style="1" customWidth="1"/>
    <col min="12814" max="12814" width="18" style="1" customWidth="1"/>
    <col min="12815" max="12815" width="21" style="1" customWidth="1"/>
    <col min="12816" max="12817" width="22.42578125" style="1" customWidth="1"/>
    <col min="12818" max="12819" width="17.5703125" style="1" customWidth="1"/>
    <col min="12820" max="12820" width="18.85546875" style="1" bestFit="1" customWidth="1"/>
    <col min="12821" max="12821" width="15" style="1" customWidth="1"/>
    <col min="12822" max="12822" width="19.5703125" style="1" customWidth="1"/>
    <col min="12823" max="13058" width="9.140625" style="1"/>
    <col min="13059" max="13059" width="9.28515625" style="1" bestFit="1" customWidth="1"/>
    <col min="13060" max="13060" width="13" style="1" customWidth="1"/>
    <col min="13061" max="13061" width="11.140625" style="1" customWidth="1"/>
    <col min="13062" max="13062" width="10.140625" style="1" customWidth="1"/>
    <col min="13063" max="13063" width="15" style="1" customWidth="1"/>
    <col min="13064" max="13064" width="13.42578125" style="1" customWidth="1"/>
    <col min="13065" max="13065" width="14" style="1" customWidth="1"/>
    <col min="13066" max="13067" width="16.85546875" style="1" customWidth="1"/>
    <col min="13068" max="13068" width="13.85546875" style="1" customWidth="1"/>
    <col min="13069" max="13069" width="23.140625" style="1" customWidth="1"/>
    <col min="13070" max="13070" width="18" style="1" customWidth="1"/>
    <col min="13071" max="13071" width="21" style="1" customWidth="1"/>
    <col min="13072" max="13073" width="22.42578125" style="1" customWidth="1"/>
    <col min="13074" max="13075" width="17.5703125" style="1" customWidth="1"/>
    <col min="13076" max="13076" width="18.85546875" style="1" bestFit="1" customWidth="1"/>
    <col min="13077" max="13077" width="15" style="1" customWidth="1"/>
    <col min="13078" max="13078" width="19.5703125" style="1" customWidth="1"/>
    <col min="13079" max="13314" width="9.140625" style="1"/>
    <col min="13315" max="13315" width="9.28515625" style="1" bestFit="1" customWidth="1"/>
    <col min="13316" max="13316" width="13" style="1" customWidth="1"/>
    <col min="13317" max="13317" width="11.140625" style="1" customWidth="1"/>
    <col min="13318" max="13318" width="10.140625" style="1" customWidth="1"/>
    <col min="13319" max="13319" width="15" style="1" customWidth="1"/>
    <col min="13320" max="13320" width="13.42578125" style="1" customWidth="1"/>
    <col min="13321" max="13321" width="14" style="1" customWidth="1"/>
    <col min="13322" max="13323" width="16.85546875" style="1" customWidth="1"/>
    <col min="13324" max="13324" width="13.85546875" style="1" customWidth="1"/>
    <col min="13325" max="13325" width="23.140625" style="1" customWidth="1"/>
    <col min="13326" max="13326" width="18" style="1" customWidth="1"/>
    <col min="13327" max="13327" width="21" style="1" customWidth="1"/>
    <col min="13328" max="13329" width="22.42578125" style="1" customWidth="1"/>
    <col min="13330" max="13331" width="17.5703125" style="1" customWidth="1"/>
    <col min="13332" max="13332" width="18.85546875" style="1" bestFit="1" customWidth="1"/>
    <col min="13333" max="13333" width="15" style="1" customWidth="1"/>
    <col min="13334" max="13334" width="19.5703125" style="1" customWidth="1"/>
    <col min="13335" max="13570" width="9.140625" style="1"/>
    <col min="13571" max="13571" width="9.28515625" style="1" bestFit="1" customWidth="1"/>
    <col min="13572" max="13572" width="13" style="1" customWidth="1"/>
    <col min="13573" max="13573" width="11.140625" style="1" customWidth="1"/>
    <col min="13574" max="13574" width="10.140625" style="1" customWidth="1"/>
    <col min="13575" max="13575" width="15" style="1" customWidth="1"/>
    <col min="13576" max="13576" width="13.42578125" style="1" customWidth="1"/>
    <col min="13577" max="13577" width="14" style="1" customWidth="1"/>
    <col min="13578" max="13579" width="16.85546875" style="1" customWidth="1"/>
    <col min="13580" max="13580" width="13.85546875" style="1" customWidth="1"/>
    <col min="13581" max="13581" width="23.140625" style="1" customWidth="1"/>
    <col min="13582" max="13582" width="18" style="1" customWidth="1"/>
    <col min="13583" max="13583" width="21" style="1" customWidth="1"/>
    <col min="13584" max="13585" width="22.42578125" style="1" customWidth="1"/>
    <col min="13586" max="13587" width="17.5703125" style="1" customWidth="1"/>
    <col min="13588" max="13588" width="18.85546875" style="1" bestFit="1" customWidth="1"/>
    <col min="13589" max="13589" width="15" style="1" customWidth="1"/>
    <col min="13590" max="13590" width="19.5703125" style="1" customWidth="1"/>
    <col min="13591" max="13826" width="9.140625" style="1"/>
    <col min="13827" max="13827" width="9.28515625" style="1" bestFit="1" customWidth="1"/>
    <col min="13828" max="13828" width="13" style="1" customWidth="1"/>
    <col min="13829" max="13829" width="11.140625" style="1" customWidth="1"/>
    <col min="13830" max="13830" width="10.140625" style="1" customWidth="1"/>
    <col min="13831" max="13831" width="15" style="1" customWidth="1"/>
    <col min="13832" max="13832" width="13.42578125" style="1" customWidth="1"/>
    <col min="13833" max="13833" width="14" style="1" customWidth="1"/>
    <col min="13834" max="13835" width="16.85546875" style="1" customWidth="1"/>
    <col min="13836" max="13836" width="13.85546875" style="1" customWidth="1"/>
    <col min="13837" max="13837" width="23.140625" style="1" customWidth="1"/>
    <col min="13838" max="13838" width="18" style="1" customWidth="1"/>
    <col min="13839" max="13839" width="21" style="1" customWidth="1"/>
    <col min="13840" max="13841" width="22.42578125" style="1" customWidth="1"/>
    <col min="13842" max="13843" width="17.5703125" style="1" customWidth="1"/>
    <col min="13844" max="13844" width="18.85546875" style="1" bestFit="1" customWidth="1"/>
    <col min="13845" max="13845" width="15" style="1" customWidth="1"/>
    <col min="13846" max="13846" width="19.5703125" style="1" customWidth="1"/>
    <col min="13847" max="14082" width="9.140625" style="1"/>
    <col min="14083" max="14083" width="9.28515625" style="1" bestFit="1" customWidth="1"/>
    <col min="14084" max="14084" width="13" style="1" customWidth="1"/>
    <col min="14085" max="14085" width="11.140625" style="1" customWidth="1"/>
    <col min="14086" max="14086" width="10.140625" style="1" customWidth="1"/>
    <col min="14087" max="14087" width="15" style="1" customWidth="1"/>
    <col min="14088" max="14088" width="13.42578125" style="1" customWidth="1"/>
    <col min="14089" max="14089" width="14" style="1" customWidth="1"/>
    <col min="14090" max="14091" width="16.85546875" style="1" customWidth="1"/>
    <col min="14092" max="14092" width="13.85546875" style="1" customWidth="1"/>
    <col min="14093" max="14093" width="23.140625" style="1" customWidth="1"/>
    <col min="14094" max="14094" width="18" style="1" customWidth="1"/>
    <col min="14095" max="14095" width="21" style="1" customWidth="1"/>
    <col min="14096" max="14097" width="22.42578125" style="1" customWidth="1"/>
    <col min="14098" max="14099" width="17.5703125" style="1" customWidth="1"/>
    <col min="14100" max="14100" width="18.85546875" style="1" bestFit="1" customWidth="1"/>
    <col min="14101" max="14101" width="15" style="1" customWidth="1"/>
    <col min="14102" max="14102" width="19.5703125" style="1" customWidth="1"/>
    <col min="14103" max="14338" width="9.140625" style="1"/>
    <col min="14339" max="14339" width="9.28515625" style="1" bestFit="1" customWidth="1"/>
    <col min="14340" max="14340" width="13" style="1" customWidth="1"/>
    <col min="14341" max="14341" width="11.140625" style="1" customWidth="1"/>
    <col min="14342" max="14342" width="10.140625" style="1" customWidth="1"/>
    <col min="14343" max="14343" width="15" style="1" customWidth="1"/>
    <col min="14344" max="14344" width="13.42578125" style="1" customWidth="1"/>
    <col min="14345" max="14345" width="14" style="1" customWidth="1"/>
    <col min="14346" max="14347" width="16.85546875" style="1" customWidth="1"/>
    <col min="14348" max="14348" width="13.85546875" style="1" customWidth="1"/>
    <col min="14349" max="14349" width="23.140625" style="1" customWidth="1"/>
    <col min="14350" max="14350" width="18" style="1" customWidth="1"/>
    <col min="14351" max="14351" width="21" style="1" customWidth="1"/>
    <col min="14352" max="14353" width="22.42578125" style="1" customWidth="1"/>
    <col min="14354" max="14355" width="17.5703125" style="1" customWidth="1"/>
    <col min="14356" max="14356" width="18.85546875" style="1" bestFit="1" customWidth="1"/>
    <col min="14357" max="14357" width="15" style="1" customWidth="1"/>
    <col min="14358" max="14358" width="19.5703125" style="1" customWidth="1"/>
    <col min="14359" max="14594" width="9.140625" style="1"/>
    <col min="14595" max="14595" width="9.28515625" style="1" bestFit="1" customWidth="1"/>
    <col min="14596" max="14596" width="13" style="1" customWidth="1"/>
    <col min="14597" max="14597" width="11.140625" style="1" customWidth="1"/>
    <col min="14598" max="14598" width="10.140625" style="1" customWidth="1"/>
    <col min="14599" max="14599" width="15" style="1" customWidth="1"/>
    <col min="14600" max="14600" width="13.42578125" style="1" customWidth="1"/>
    <col min="14601" max="14601" width="14" style="1" customWidth="1"/>
    <col min="14602" max="14603" width="16.85546875" style="1" customWidth="1"/>
    <col min="14604" max="14604" width="13.85546875" style="1" customWidth="1"/>
    <col min="14605" max="14605" width="23.140625" style="1" customWidth="1"/>
    <col min="14606" max="14606" width="18" style="1" customWidth="1"/>
    <col min="14607" max="14607" width="21" style="1" customWidth="1"/>
    <col min="14608" max="14609" width="22.42578125" style="1" customWidth="1"/>
    <col min="14610" max="14611" width="17.5703125" style="1" customWidth="1"/>
    <col min="14612" max="14612" width="18.85546875" style="1" bestFit="1" customWidth="1"/>
    <col min="14613" max="14613" width="15" style="1" customWidth="1"/>
    <col min="14614" max="14614" width="19.5703125" style="1" customWidth="1"/>
    <col min="14615" max="14850" width="9.140625" style="1"/>
    <col min="14851" max="14851" width="9.28515625" style="1" bestFit="1" customWidth="1"/>
    <col min="14852" max="14852" width="13" style="1" customWidth="1"/>
    <col min="14853" max="14853" width="11.140625" style="1" customWidth="1"/>
    <col min="14854" max="14854" width="10.140625" style="1" customWidth="1"/>
    <col min="14855" max="14855" width="15" style="1" customWidth="1"/>
    <col min="14856" max="14856" width="13.42578125" style="1" customWidth="1"/>
    <col min="14857" max="14857" width="14" style="1" customWidth="1"/>
    <col min="14858" max="14859" width="16.85546875" style="1" customWidth="1"/>
    <col min="14860" max="14860" width="13.85546875" style="1" customWidth="1"/>
    <col min="14861" max="14861" width="23.140625" style="1" customWidth="1"/>
    <col min="14862" max="14862" width="18" style="1" customWidth="1"/>
    <col min="14863" max="14863" width="21" style="1" customWidth="1"/>
    <col min="14864" max="14865" width="22.42578125" style="1" customWidth="1"/>
    <col min="14866" max="14867" width="17.5703125" style="1" customWidth="1"/>
    <col min="14868" max="14868" width="18.85546875" style="1" bestFit="1" customWidth="1"/>
    <col min="14869" max="14869" width="15" style="1" customWidth="1"/>
    <col min="14870" max="14870" width="19.5703125" style="1" customWidth="1"/>
    <col min="14871" max="15106" width="9.140625" style="1"/>
    <col min="15107" max="15107" width="9.28515625" style="1" bestFit="1" customWidth="1"/>
    <col min="15108" max="15108" width="13" style="1" customWidth="1"/>
    <col min="15109" max="15109" width="11.140625" style="1" customWidth="1"/>
    <col min="15110" max="15110" width="10.140625" style="1" customWidth="1"/>
    <col min="15111" max="15111" width="15" style="1" customWidth="1"/>
    <col min="15112" max="15112" width="13.42578125" style="1" customWidth="1"/>
    <col min="15113" max="15113" width="14" style="1" customWidth="1"/>
    <col min="15114" max="15115" width="16.85546875" style="1" customWidth="1"/>
    <col min="15116" max="15116" width="13.85546875" style="1" customWidth="1"/>
    <col min="15117" max="15117" width="23.140625" style="1" customWidth="1"/>
    <col min="15118" max="15118" width="18" style="1" customWidth="1"/>
    <col min="15119" max="15119" width="21" style="1" customWidth="1"/>
    <col min="15120" max="15121" width="22.42578125" style="1" customWidth="1"/>
    <col min="15122" max="15123" width="17.5703125" style="1" customWidth="1"/>
    <col min="15124" max="15124" width="18.85546875" style="1" bestFit="1" customWidth="1"/>
    <col min="15125" max="15125" width="15" style="1" customWidth="1"/>
    <col min="15126" max="15126" width="19.5703125" style="1" customWidth="1"/>
    <col min="15127" max="15362" width="9.140625" style="1"/>
    <col min="15363" max="15363" width="9.28515625" style="1" bestFit="1" customWidth="1"/>
    <col min="15364" max="15364" width="13" style="1" customWidth="1"/>
    <col min="15365" max="15365" width="11.140625" style="1" customWidth="1"/>
    <col min="15366" max="15366" width="10.140625" style="1" customWidth="1"/>
    <col min="15367" max="15367" width="15" style="1" customWidth="1"/>
    <col min="15368" max="15368" width="13.42578125" style="1" customWidth="1"/>
    <col min="15369" max="15369" width="14" style="1" customWidth="1"/>
    <col min="15370" max="15371" width="16.85546875" style="1" customWidth="1"/>
    <col min="15372" max="15372" width="13.85546875" style="1" customWidth="1"/>
    <col min="15373" max="15373" width="23.140625" style="1" customWidth="1"/>
    <col min="15374" max="15374" width="18" style="1" customWidth="1"/>
    <col min="15375" max="15375" width="21" style="1" customWidth="1"/>
    <col min="15376" max="15377" width="22.42578125" style="1" customWidth="1"/>
    <col min="15378" max="15379" width="17.5703125" style="1" customWidth="1"/>
    <col min="15380" max="15380" width="18.85546875" style="1" bestFit="1" customWidth="1"/>
    <col min="15381" max="15381" width="15" style="1" customWidth="1"/>
    <col min="15382" max="15382" width="19.5703125" style="1" customWidth="1"/>
    <col min="15383" max="15618" width="9.140625" style="1"/>
    <col min="15619" max="15619" width="9.28515625" style="1" bestFit="1" customWidth="1"/>
    <col min="15620" max="15620" width="13" style="1" customWidth="1"/>
    <col min="15621" max="15621" width="11.140625" style="1" customWidth="1"/>
    <col min="15622" max="15622" width="10.140625" style="1" customWidth="1"/>
    <col min="15623" max="15623" width="15" style="1" customWidth="1"/>
    <col min="15624" max="15624" width="13.42578125" style="1" customWidth="1"/>
    <col min="15625" max="15625" width="14" style="1" customWidth="1"/>
    <col min="15626" max="15627" width="16.85546875" style="1" customWidth="1"/>
    <col min="15628" max="15628" width="13.85546875" style="1" customWidth="1"/>
    <col min="15629" max="15629" width="23.140625" style="1" customWidth="1"/>
    <col min="15630" max="15630" width="18" style="1" customWidth="1"/>
    <col min="15631" max="15631" width="21" style="1" customWidth="1"/>
    <col min="15632" max="15633" width="22.42578125" style="1" customWidth="1"/>
    <col min="15634" max="15635" width="17.5703125" style="1" customWidth="1"/>
    <col min="15636" max="15636" width="18.85546875" style="1" bestFit="1" customWidth="1"/>
    <col min="15637" max="15637" width="15" style="1" customWidth="1"/>
    <col min="15638" max="15638" width="19.5703125" style="1" customWidth="1"/>
    <col min="15639" max="15874" width="9.140625" style="1"/>
    <col min="15875" max="15875" width="9.28515625" style="1" bestFit="1" customWidth="1"/>
    <col min="15876" max="15876" width="13" style="1" customWidth="1"/>
    <col min="15877" max="15877" width="11.140625" style="1" customWidth="1"/>
    <col min="15878" max="15878" width="10.140625" style="1" customWidth="1"/>
    <col min="15879" max="15879" width="15" style="1" customWidth="1"/>
    <col min="15880" max="15880" width="13.42578125" style="1" customWidth="1"/>
    <col min="15881" max="15881" width="14" style="1" customWidth="1"/>
    <col min="15882" max="15883" width="16.85546875" style="1" customWidth="1"/>
    <col min="15884" max="15884" width="13.85546875" style="1" customWidth="1"/>
    <col min="15885" max="15885" width="23.140625" style="1" customWidth="1"/>
    <col min="15886" max="15886" width="18" style="1" customWidth="1"/>
    <col min="15887" max="15887" width="21" style="1" customWidth="1"/>
    <col min="15888" max="15889" width="22.42578125" style="1" customWidth="1"/>
    <col min="15890" max="15891" width="17.5703125" style="1" customWidth="1"/>
    <col min="15892" max="15892" width="18.85546875" style="1" bestFit="1" customWidth="1"/>
    <col min="15893" max="15893" width="15" style="1" customWidth="1"/>
    <col min="15894" max="15894" width="19.5703125" style="1" customWidth="1"/>
    <col min="15895" max="16130" width="9.140625" style="1"/>
    <col min="16131" max="16131" width="9.28515625" style="1" bestFit="1" customWidth="1"/>
    <col min="16132" max="16132" width="13" style="1" customWidth="1"/>
    <col min="16133" max="16133" width="11.140625" style="1" customWidth="1"/>
    <col min="16134" max="16134" width="10.140625" style="1" customWidth="1"/>
    <col min="16135" max="16135" width="15" style="1" customWidth="1"/>
    <col min="16136" max="16136" width="13.42578125" style="1" customWidth="1"/>
    <col min="16137" max="16137" width="14" style="1" customWidth="1"/>
    <col min="16138" max="16139" width="16.85546875" style="1" customWidth="1"/>
    <col min="16140" max="16140" width="13.85546875" style="1" customWidth="1"/>
    <col min="16141" max="16141" width="23.140625" style="1" customWidth="1"/>
    <col min="16142" max="16142" width="18" style="1" customWidth="1"/>
    <col min="16143" max="16143" width="21" style="1" customWidth="1"/>
    <col min="16144" max="16145" width="22.42578125" style="1" customWidth="1"/>
    <col min="16146" max="16147" width="17.5703125" style="1" customWidth="1"/>
    <col min="16148" max="16148" width="18.85546875" style="1" bestFit="1" customWidth="1"/>
    <col min="16149" max="16149" width="15" style="1" customWidth="1"/>
    <col min="16150" max="16150" width="19.5703125" style="1" customWidth="1"/>
    <col min="16151" max="16384" width="9.140625" style="1"/>
  </cols>
  <sheetData>
    <row r="1" spans="4:44" x14ac:dyDescent="0.25">
      <c r="D1" s="131"/>
      <c r="E1" s="132" t="s">
        <v>0</v>
      </c>
      <c r="F1" s="132"/>
      <c r="G1" s="132"/>
      <c r="H1" s="132"/>
      <c r="I1" s="132"/>
      <c r="J1" s="132"/>
      <c r="K1" s="132"/>
      <c r="L1" s="132"/>
      <c r="M1" s="3"/>
    </row>
    <row r="2" spans="4:44" ht="13.5" thickBot="1" x14ac:dyDescent="0.3">
      <c r="D2" s="131"/>
      <c r="E2" s="132" t="s">
        <v>1</v>
      </c>
      <c r="F2" s="132"/>
      <c r="G2" s="132"/>
      <c r="H2" s="132"/>
      <c r="I2" s="132"/>
      <c r="J2" s="132"/>
      <c r="K2" s="132"/>
      <c r="L2" s="132"/>
      <c r="M2" s="3"/>
    </row>
    <row r="3" spans="4:44" ht="15.75" x14ac:dyDescent="0.25">
      <c r="E3" s="132" t="s">
        <v>2</v>
      </c>
      <c r="F3" s="132"/>
      <c r="G3" s="132"/>
      <c r="H3" s="132"/>
      <c r="I3" s="132"/>
      <c r="J3" s="132"/>
      <c r="K3" s="132"/>
      <c r="L3" s="132"/>
      <c r="M3" s="3"/>
      <c r="S3" s="133" t="s">
        <v>3</v>
      </c>
      <c r="T3" s="133"/>
      <c r="U3" s="133"/>
      <c r="V3" s="133"/>
      <c r="W3" s="133"/>
      <c r="X3" s="133"/>
      <c r="Y3" s="39"/>
      <c r="Z3" s="39"/>
      <c r="AA3" s="39"/>
      <c r="AB3" s="39"/>
      <c r="AC3" s="39"/>
      <c r="AD3" s="39"/>
      <c r="AE3" s="40"/>
      <c r="AF3" s="41"/>
      <c r="AG3" s="41"/>
      <c r="AH3" s="41"/>
      <c r="AI3" s="41"/>
      <c r="AJ3" s="41"/>
      <c r="AK3" s="41"/>
      <c r="AL3" s="41"/>
      <c r="AM3" s="41"/>
      <c r="AN3" s="41"/>
      <c r="AO3" s="41"/>
      <c r="AP3" s="41"/>
      <c r="AQ3" s="41"/>
      <c r="AR3" s="41"/>
    </row>
    <row r="4" spans="4:44" ht="16.5" thickBot="1" x14ac:dyDescent="0.3">
      <c r="D4" s="120" t="s">
        <v>3</v>
      </c>
      <c r="E4" s="121"/>
      <c r="F4" s="121"/>
      <c r="G4" s="121"/>
      <c r="H4" s="121"/>
      <c r="I4" s="121"/>
      <c r="J4" s="121"/>
      <c r="K4" s="121"/>
      <c r="L4" s="121"/>
      <c r="M4" s="121"/>
      <c r="N4" s="121"/>
      <c r="O4" s="121"/>
      <c r="P4" s="121"/>
      <c r="Q4" s="121"/>
      <c r="S4" s="153"/>
      <c r="T4" s="154"/>
      <c r="U4" s="154"/>
      <c r="V4" s="154"/>
      <c r="W4" s="154"/>
      <c r="X4" s="155"/>
      <c r="Y4" s="42"/>
      <c r="Z4" s="42"/>
      <c r="AA4" s="42"/>
      <c r="AB4" s="42"/>
      <c r="AC4" s="42"/>
      <c r="AD4" s="42"/>
      <c r="AE4" s="42"/>
      <c r="AF4" s="41"/>
      <c r="AG4" s="41"/>
      <c r="AH4" s="41"/>
      <c r="AI4" s="41"/>
      <c r="AJ4" s="41"/>
      <c r="AK4" s="41"/>
      <c r="AL4" s="41"/>
      <c r="AM4" s="41"/>
      <c r="AN4" s="41"/>
      <c r="AO4" s="41"/>
      <c r="AP4" s="41"/>
      <c r="AQ4" s="41"/>
      <c r="AR4" s="41"/>
    </row>
    <row r="5" spans="4:44" s="4" customFormat="1" ht="37.9" customHeight="1" x14ac:dyDescent="0.25">
      <c r="D5" s="122" t="s">
        <v>4</v>
      </c>
      <c r="E5" s="124" t="s">
        <v>5</v>
      </c>
      <c r="F5" s="124" t="s">
        <v>6</v>
      </c>
      <c r="G5" s="124" t="s">
        <v>7</v>
      </c>
      <c r="H5" s="124" t="s">
        <v>8</v>
      </c>
      <c r="I5" s="124" t="s">
        <v>9</v>
      </c>
      <c r="J5" s="124" t="s">
        <v>10</v>
      </c>
      <c r="K5" s="124" t="s">
        <v>11</v>
      </c>
      <c r="L5" s="124" t="s">
        <v>12</v>
      </c>
      <c r="M5" s="126" t="s">
        <v>13</v>
      </c>
      <c r="N5" s="124" t="s">
        <v>14</v>
      </c>
      <c r="O5" s="124" t="s">
        <v>15</v>
      </c>
      <c r="P5" s="124" t="s">
        <v>581</v>
      </c>
      <c r="Q5" s="128" t="s">
        <v>17</v>
      </c>
      <c r="S5" s="135" t="s">
        <v>18</v>
      </c>
      <c r="T5" s="135" t="s">
        <v>19</v>
      </c>
      <c r="U5" s="135" t="s">
        <v>10</v>
      </c>
      <c r="V5" s="135" t="s">
        <v>20</v>
      </c>
      <c r="W5" s="135" t="s">
        <v>15</v>
      </c>
      <c r="X5" s="135" t="s">
        <v>17</v>
      </c>
    </row>
    <row r="6" spans="4:44" ht="13.5" thickBot="1" x14ac:dyDescent="0.3">
      <c r="D6" s="142"/>
      <c r="E6" s="130"/>
      <c r="F6" s="130"/>
      <c r="G6" s="130"/>
      <c r="H6" s="130"/>
      <c r="I6" s="130"/>
      <c r="J6" s="130"/>
      <c r="K6" s="130"/>
      <c r="L6" s="130"/>
      <c r="M6" s="141"/>
      <c r="N6" s="130"/>
      <c r="O6" s="130"/>
      <c r="P6" s="130"/>
      <c r="Q6" s="134"/>
      <c r="S6" s="135"/>
      <c r="T6" s="135"/>
      <c r="U6" s="135"/>
      <c r="V6" s="135"/>
      <c r="W6" s="135"/>
      <c r="X6" s="135"/>
    </row>
    <row r="7" spans="4:44" x14ac:dyDescent="0.25">
      <c r="D7" s="136"/>
      <c r="E7" s="137"/>
      <c r="F7" s="137"/>
      <c r="G7" s="137"/>
      <c r="H7" s="137"/>
      <c r="I7" s="137"/>
      <c r="J7" s="137"/>
      <c r="K7" s="137"/>
      <c r="L7" s="137"/>
      <c r="M7" s="137"/>
      <c r="N7" s="137"/>
      <c r="O7" s="137"/>
      <c r="P7" s="137"/>
      <c r="Q7" s="138"/>
      <c r="S7" s="139"/>
      <c r="T7" s="139"/>
      <c r="U7" s="139"/>
      <c r="V7" s="139"/>
      <c r="W7" s="139"/>
      <c r="X7" s="139"/>
    </row>
    <row r="8" spans="4:44" x14ac:dyDescent="0.25">
      <c r="D8" s="140" t="s">
        <v>21</v>
      </c>
      <c r="E8" s="140"/>
      <c r="F8" s="140"/>
      <c r="G8" s="140"/>
      <c r="H8" s="140"/>
      <c r="I8" s="140"/>
      <c r="J8" s="140"/>
      <c r="K8" s="140"/>
      <c r="L8" s="140"/>
      <c r="M8" s="140"/>
      <c r="N8" s="140"/>
      <c r="O8" s="140"/>
      <c r="P8" s="140"/>
      <c r="Q8" s="140"/>
      <c r="S8" s="29">
        <v>1</v>
      </c>
      <c r="T8" s="34" t="str">
        <f>D8</f>
        <v>Land Purchased for Sugar Mill</v>
      </c>
      <c r="U8" s="37">
        <f>J48</f>
        <v>90.940460000000016</v>
      </c>
      <c r="V8" s="36">
        <f>N9</f>
        <v>3600000</v>
      </c>
      <c r="W8" s="36">
        <f>O48</f>
        <v>327385656</v>
      </c>
      <c r="X8" s="36">
        <f>Q48</f>
        <v>478429830.05188811</v>
      </c>
      <c r="AF8" s="1" t="s">
        <v>22</v>
      </c>
      <c r="AG8" s="1" t="s">
        <v>23</v>
      </c>
      <c r="AH8" s="1" t="s">
        <v>24</v>
      </c>
    </row>
    <row r="9" spans="4:44" x14ac:dyDescent="0.25">
      <c r="D9" s="43">
        <v>1</v>
      </c>
      <c r="E9" s="44" t="s">
        <v>25</v>
      </c>
      <c r="F9" s="44">
        <v>952</v>
      </c>
      <c r="G9" s="44">
        <v>268</v>
      </c>
      <c r="H9" s="44">
        <v>601</v>
      </c>
      <c r="I9" s="45">
        <v>0.53200000000000003</v>
      </c>
      <c r="J9" s="45">
        <f t="shared" ref="J9:J47" si="0">+I9*2.47</f>
        <v>1.3140400000000001</v>
      </c>
      <c r="K9" s="46" t="s">
        <v>26</v>
      </c>
      <c r="L9" s="46" t="s">
        <v>27</v>
      </c>
      <c r="M9" s="47">
        <f>J9*4046.856</f>
        <v>5317.7306582400006</v>
      </c>
      <c r="N9" s="30">
        <f>$AI$10</f>
        <v>3600000</v>
      </c>
      <c r="O9" s="30">
        <f t="shared" ref="O9:O47" si="1">J9*N9</f>
        <v>4730544</v>
      </c>
      <c r="P9" s="30">
        <v>1300</v>
      </c>
      <c r="Q9" s="30">
        <f>M9*P9</f>
        <v>6913049.8557120012</v>
      </c>
      <c r="S9" s="29">
        <v>2</v>
      </c>
      <c r="T9" s="35" t="str">
        <f>D50</f>
        <v>Detail of Land Purchased for Gagnauli Sugar Out Side the Unit</v>
      </c>
      <c r="U9" s="37">
        <f>J60</f>
        <v>4.5813560000000013</v>
      </c>
      <c r="V9" s="36">
        <f>N53</f>
        <v>3000000</v>
      </c>
      <c r="W9" s="36">
        <f>O60</f>
        <v>13750164.179226391</v>
      </c>
      <c r="X9" s="36">
        <f>Q60</f>
        <v>6677280</v>
      </c>
      <c r="AF9" s="1">
        <v>1</v>
      </c>
      <c r="AG9" s="1">
        <v>667</v>
      </c>
      <c r="AH9" s="1">
        <f>AG9/4046.856</f>
        <v>0.16481930664199565</v>
      </c>
      <c r="AL9" s="1">
        <f>AF9/AH9</f>
        <v>6.0672503748125939</v>
      </c>
    </row>
    <row r="10" spans="4:44" x14ac:dyDescent="0.25">
      <c r="D10" s="43">
        <f t="shared" ref="D10:D19" si="2">+D9+1</f>
        <v>2</v>
      </c>
      <c r="E10" s="44" t="s">
        <v>25</v>
      </c>
      <c r="F10" s="44">
        <v>951</v>
      </c>
      <c r="G10" s="44">
        <v>278</v>
      </c>
      <c r="H10" s="44" t="s">
        <v>28</v>
      </c>
      <c r="I10" s="45">
        <v>0.28899999999999998</v>
      </c>
      <c r="J10" s="45">
        <f t="shared" si="0"/>
        <v>0.71382999999999996</v>
      </c>
      <c r="K10" s="46" t="s">
        <v>29</v>
      </c>
      <c r="L10" s="46" t="s">
        <v>30</v>
      </c>
      <c r="M10" s="47">
        <f t="shared" ref="M10:M47" si="3">J10*4046.856</f>
        <v>2888.7672184799999</v>
      </c>
      <c r="N10" s="30">
        <f t="shared" ref="N10:N47" si="4">$AI$10</f>
        <v>3600000</v>
      </c>
      <c r="O10" s="30">
        <f t="shared" si="1"/>
        <v>2569788</v>
      </c>
      <c r="P10" s="30">
        <v>1300</v>
      </c>
      <c r="Q10" s="30">
        <f t="shared" ref="Q10:Q47" si="5">M10*P10</f>
        <v>3755397.3840239998</v>
      </c>
      <c r="S10" s="29">
        <v>3</v>
      </c>
      <c r="T10" s="35" t="str">
        <f>D62</f>
        <v>Purchasse for widning of road at village Gangnauli</v>
      </c>
      <c r="U10" s="37">
        <f>J96</f>
        <v>4.8081020000000008</v>
      </c>
      <c r="V10" s="36">
        <f>N95</f>
        <v>3000000</v>
      </c>
      <c r="W10" s="36">
        <f>O96</f>
        <v>14424306</v>
      </c>
      <c r="X10" s="36">
        <f>Q96</f>
        <v>7007760</v>
      </c>
      <c r="AD10" s="131" t="s">
        <v>31</v>
      </c>
      <c r="AE10" s="1" t="s">
        <v>32</v>
      </c>
      <c r="AF10" s="10">
        <v>600000</v>
      </c>
      <c r="AG10" s="11">
        <f>AF10/AG9</f>
        <v>899.55022488755617</v>
      </c>
      <c r="AH10" s="12">
        <f>AF10/AH9</f>
        <v>3640350.2248875564</v>
      </c>
      <c r="AI10" s="1">
        <v>3600000</v>
      </c>
    </row>
    <row r="11" spans="4:44" x14ac:dyDescent="0.25">
      <c r="D11" s="43">
        <f t="shared" si="2"/>
        <v>3</v>
      </c>
      <c r="E11" s="44" t="s">
        <v>25</v>
      </c>
      <c r="F11" s="44">
        <v>950</v>
      </c>
      <c r="G11" s="44">
        <v>143</v>
      </c>
      <c r="H11" s="44">
        <v>614</v>
      </c>
      <c r="I11" s="45">
        <v>3.6999999999999998E-2</v>
      </c>
      <c r="J11" s="45">
        <f t="shared" si="0"/>
        <v>9.1389999999999999E-2</v>
      </c>
      <c r="K11" s="46" t="s">
        <v>33</v>
      </c>
      <c r="L11" s="46" t="s">
        <v>30</v>
      </c>
      <c r="M11" s="47">
        <f t="shared" si="3"/>
        <v>369.84216984</v>
      </c>
      <c r="N11" s="30">
        <f t="shared" si="4"/>
        <v>3600000</v>
      </c>
      <c r="O11" s="30">
        <f t="shared" si="1"/>
        <v>329004</v>
      </c>
      <c r="P11" s="30">
        <v>1300</v>
      </c>
      <c r="Q11" s="30">
        <f t="shared" si="5"/>
        <v>480794.82079199998</v>
      </c>
      <c r="S11" s="29">
        <v>4</v>
      </c>
      <c r="T11" s="35" t="str">
        <f>D98</f>
        <v>Purchasse for widning of road at village Tanshi Pur</v>
      </c>
      <c r="U11" s="37">
        <f>J123</f>
        <v>3.6296650000000006</v>
      </c>
      <c r="V11" s="36">
        <f t="shared" ref="V11" si="6">$AH$11</f>
        <v>3033625.1874062973</v>
      </c>
      <c r="W11" s="36">
        <f>O123</f>
        <v>9903465</v>
      </c>
      <c r="X11" s="36">
        <f>Q123</f>
        <v>5290200</v>
      </c>
      <c r="AD11" s="131"/>
      <c r="AE11" s="1" t="s">
        <v>34</v>
      </c>
      <c r="AF11" s="10">
        <v>500000</v>
      </c>
      <c r="AG11" s="11">
        <f>AF11/AG9</f>
        <v>749.62518740629685</v>
      </c>
      <c r="AH11" s="12">
        <f>AF11/AH9</f>
        <v>3033625.1874062973</v>
      </c>
      <c r="AI11" s="38">
        <f>1-(AH11/AH10)</f>
        <v>0.16666666666666663</v>
      </c>
      <c r="AJ11" s="1">
        <v>3000000</v>
      </c>
    </row>
    <row r="12" spans="4:44" ht="25.5" x14ac:dyDescent="0.25">
      <c r="D12" s="43">
        <f t="shared" si="2"/>
        <v>4</v>
      </c>
      <c r="E12" s="44" t="s">
        <v>25</v>
      </c>
      <c r="F12" s="44">
        <v>949</v>
      </c>
      <c r="G12" s="44">
        <v>41</v>
      </c>
      <c r="H12" s="44">
        <v>619</v>
      </c>
      <c r="I12" s="45">
        <v>1.405</v>
      </c>
      <c r="J12" s="45">
        <f t="shared" si="0"/>
        <v>3.4703500000000003</v>
      </c>
      <c r="K12" s="46" t="s">
        <v>35</v>
      </c>
      <c r="L12" s="46" t="s">
        <v>36</v>
      </c>
      <c r="M12" s="47">
        <f t="shared" si="3"/>
        <v>14044.006719600002</v>
      </c>
      <c r="N12" s="30">
        <f t="shared" si="4"/>
        <v>3600000</v>
      </c>
      <c r="O12" s="30">
        <f t="shared" si="1"/>
        <v>12493260.000000002</v>
      </c>
      <c r="P12" s="30">
        <v>1300</v>
      </c>
      <c r="Q12" s="30">
        <f t="shared" si="5"/>
        <v>18257208.735480003</v>
      </c>
      <c r="S12" s="29">
        <v>5</v>
      </c>
      <c r="T12" s="35" t="str">
        <f>D125</f>
        <v xml:space="preserve">Purchasse for widning of road at village Nansob </v>
      </c>
      <c r="U12" s="37">
        <f>J136</f>
        <v>0.9386000000000001</v>
      </c>
      <c r="V12" s="36">
        <f>N135</f>
        <v>3000000</v>
      </c>
      <c r="W12" s="36">
        <f>O136</f>
        <v>2815800.0000000005</v>
      </c>
      <c r="X12" s="36">
        <f>Q136</f>
        <v>1368000</v>
      </c>
      <c r="AD12" s="131" t="s">
        <v>37</v>
      </c>
      <c r="AE12" s="1" t="s">
        <v>32</v>
      </c>
      <c r="AG12" s="1">
        <v>1300</v>
      </c>
      <c r="AH12" s="1">
        <f>AG12/AH9</f>
        <v>7887.4254872563724</v>
      </c>
    </row>
    <row r="13" spans="4:44" x14ac:dyDescent="0.25">
      <c r="D13" s="43">
        <f t="shared" si="2"/>
        <v>5</v>
      </c>
      <c r="E13" s="44" t="s">
        <v>25</v>
      </c>
      <c r="F13" s="44">
        <v>948</v>
      </c>
      <c r="G13" s="44">
        <v>24</v>
      </c>
      <c r="H13" s="44" t="s">
        <v>38</v>
      </c>
      <c r="I13" s="45">
        <v>5.5609999999999999</v>
      </c>
      <c r="J13" s="45">
        <f t="shared" si="0"/>
        <v>13.735670000000001</v>
      </c>
      <c r="K13" s="46" t="s">
        <v>39</v>
      </c>
      <c r="L13" s="46" t="s">
        <v>40</v>
      </c>
      <c r="M13" s="47">
        <f t="shared" si="3"/>
        <v>55586.278553520009</v>
      </c>
      <c r="N13" s="30">
        <f t="shared" si="4"/>
        <v>3600000</v>
      </c>
      <c r="O13" s="30">
        <f t="shared" si="1"/>
        <v>49448412</v>
      </c>
      <c r="P13" s="30">
        <v>1300</v>
      </c>
      <c r="Q13" s="30">
        <f t="shared" si="5"/>
        <v>72262162.119576007</v>
      </c>
      <c r="S13" s="29">
        <v>6</v>
      </c>
      <c r="T13" s="35" t="str">
        <f>D138</f>
        <v>Purchasse for widning of road at village Dagurali</v>
      </c>
      <c r="U13" s="37">
        <f>J165</f>
        <v>3.1739500000000009</v>
      </c>
      <c r="V13" s="36">
        <f>N164</f>
        <v>3000000</v>
      </c>
      <c r="W13" s="36">
        <f>O165</f>
        <v>9521850</v>
      </c>
      <c r="X13" s="36">
        <f>Q165</f>
        <v>4626000</v>
      </c>
      <c r="AD13" s="131"/>
      <c r="AE13" s="1" t="s">
        <v>34</v>
      </c>
      <c r="AG13" s="1">
        <f>AF13/AG9</f>
        <v>0</v>
      </c>
      <c r="AH13" s="1">
        <f>AG13/AH9</f>
        <v>0</v>
      </c>
    </row>
    <row r="14" spans="4:44" x14ac:dyDescent="0.25">
      <c r="D14" s="43">
        <f t="shared" si="2"/>
        <v>6</v>
      </c>
      <c r="E14" s="44" t="s">
        <v>25</v>
      </c>
      <c r="F14" s="44">
        <v>955</v>
      </c>
      <c r="G14" s="44">
        <v>220</v>
      </c>
      <c r="H14" s="44">
        <v>604</v>
      </c>
      <c r="I14" s="45">
        <v>0.88800000000000001</v>
      </c>
      <c r="J14" s="45">
        <f t="shared" si="0"/>
        <v>2.1933600000000002</v>
      </c>
      <c r="K14" s="46" t="s">
        <v>41</v>
      </c>
      <c r="L14" s="46" t="s">
        <v>42</v>
      </c>
      <c r="M14" s="47">
        <f t="shared" si="3"/>
        <v>8876.2120761600017</v>
      </c>
      <c r="N14" s="30">
        <f t="shared" si="4"/>
        <v>3600000</v>
      </c>
      <c r="O14" s="30">
        <f t="shared" si="1"/>
        <v>7896096.0000000009</v>
      </c>
      <c r="P14" s="30">
        <v>1300</v>
      </c>
      <c r="Q14" s="30">
        <f t="shared" si="5"/>
        <v>11539075.699008003</v>
      </c>
      <c r="S14" s="29">
        <v>7</v>
      </c>
      <c r="T14" s="35" t="str">
        <f>D167</f>
        <v>Purchasse for widning of road at village Budda Khera</v>
      </c>
      <c r="U14" s="37">
        <f>J184</f>
        <v>1.3414570000000001</v>
      </c>
      <c r="V14" s="36">
        <f>N183</f>
        <v>3000000</v>
      </c>
      <c r="W14" s="36">
        <f>O184</f>
        <v>4024371.0000000005</v>
      </c>
      <c r="X14" s="36">
        <f>Q184</f>
        <v>1955160</v>
      </c>
      <c r="AF14" s="1" t="s">
        <v>43</v>
      </c>
    </row>
    <row r="15" spans="4:44" ht="25.5" x14ac:dyDescent="0.25">
      <c r="D15" s="43">
        <f t="shared" si="2"/>
        <v>7</v>
      </c>
      <c r="E15" s="44" t="s">
        <v>25</v>
      </c>
      <c r="F15" s="44">
        <v>953</v>
      </c>
      <c r="G15" s="44">
        <v>190</v>
      </c>
      <c r="H15" s="44">
        <v>642</v>
      </c>
      <c r="I15" s="45">
        <v>1.6120000000000001</v>
      </c>
      <c r="J15" s="45">
        <f t="shared" si="0"/>
        <v>3.9816400000000005</v>
      </c>
      <c r="K15" s="46" t="s">
        <v>44</v>
      </c>
      <c r="L15" s="46" t="s">
        <v>45</v>
      </c>
      <c r="M15" s="47">
        <f t="shared" si="3"/>
        <v>16113.123723840003</v>
      </c>
      <c r="N15" s="30">
        <f t="shared" si="4"/>
        <v>3600000</v>
      </c>
      <c r="O15" s="30">
        <f t="shared" si="1"/>
        <v>14333904.000000002</v>
      </c>
      <c r="P15" s="30">
        <v>1300</v>
      </c>
      <c r="Q15" s="30">
        <f t="shared" si="5"/>
        <v>20947060.840992004</v>
      </c>
      <c r="S15" s="29">
        <v>8</v>
      </c>
      <c r="T15" s="35" t="str">
        <f>D186</f>
        <v xml:space="preserve">Purchase for Drain at village Son chida </v>
      </c>
      <c r="U15" s="37">
        <f>J189</f>
        <v>1.8352100000000005</v>
      </c>
      <c r="V15" s="36">
        <f>N188</f>
        <v>3000000</v>
      </c>
      <c r="W15" s="36">
        <f>O189</f>
        <v>5505630.0000000009</v>
      </c>
      <c r="X15" s="36">
        <f>Q189</f>
        <v>2674800</v>
      </c>
    </row>
    <row r="16" spans="4:44" x14ac:dyDescent="0.25">
      <c r="D16" s="43">
        <f t="shared" si="2"/>
        <v>8</v>
      </c>
      <c r="E16" s="44" t="s">
        <v>25</v>
      </c>
      <c r="F16" s="44">
        <v>954</v>
      </c>
      <c r="G16" s="44">
        <v>57</v>
      </c>
      <c r="H16" s="44">
        <v>626</v>
      </c>
      <c r="I16" s="45">
        <v>0.27800000000000002</v>
      </c>
      <c r="J16" s="45">
        <f t="shared" si="0"/>
        <v>0.68666000000000016</v>
      </c>
      <c r="K16" s="46" t="s">
        <v>46</v>
      </c>
      <c r="L16" s="46" t="s">
        <v>47</v>
      </c>
      <c r="M16" s="47">
        <f t="shared" si="3"/>
        <v>2778.8141409600007</v>
      </c>
      <c r="N16" s="30">
        <f t="shared" si="4"/>
        <v>3600000</v>
      </c>
      <c r="O16" s="30">
        <f t="shared" si="1"/>
        <v>2471976.0000000005</v>
      </c>
      <c r="P16" s="30">
        <v>1300</v>
      </c>
      <c r="Q16" s="30">
        <f t="shared" si="5"/>
        <v>3612458.3832480009</v>
      </c>
      <c r="S16" s="29">
        <v>9</v>
      </c>
      <c r="T16" s="35" t="str">
        <f>D191</f>
        <v>Purchase for widning of road at village Sadharnseer</v>
      </c>
      <c r="U16" s="37">
        <f>J203</f>
        <v>2.079987</v>
      </c>
      <c r="V16" s="36">
        <f>N202</f>
        <v>3000000</v>
      </c>
      <c r="W16" s="36">
        <f>O203</f>
        <v>6239961.0000000009</v>
      </c>
      <c r="X16" s="36">
        <f>Q203</f>
        <v>5052600</v>
      </c>
    </row>
    <row r="17" spans="4:24" x14ac:dyDescent="0.25">
      <c r="D17" s="43">
        <f t="shared" si="2"/>
        <v>9</v>
      </c>
      <c r="E17" s="44" t="s">
        <v>25</v>
      </c>
      <c r="F17" s="44">
        <v>956</v>
      </c>
      <c r="G17" s="44">
        <v>288</v>
      </c>
      <c r="H17" s="44">
        <v>603</v>
      </c>
      <c r="I17" s="45">
        <v>2.403</v>
      </c>
      <c r="J17" s="45">
        <f t="shared" si="0"/>
        <v>5.935410000000001</v>
      </c>
      <c r="K17" s="46" t="s">
        <v>48</v>
      </c>
      <c r="L17" s="46" t="s">
        <v>49</v>
      </c>
      <c r="M17" s="47">
        <f t="shared" si="3"/>
        <v>24019.749570960004</v>
      </c>
      <c r="N17" s="30">
        <f t="shared" si="4"/>
        <v>3600000</v>
      </c>
      <c r="O17" s="30">
        <f t="shared" si="1"/>
        <v>21367476.000000004</v>
      </c>
      <c r="P17" s="30">
        <v>1300</v>
      </c>
      <c r="Q17" s="30">
        <f t="shared" si="5"/>
        <v>31225674.442248005</v>
      </c>
      <c r="S17" s="29">
        <v>10</v>
      </c>
      <c r="T17" s="35" t="str">
        <f>D205</f>
        <v>Purchase for Baggase Yard</v>
      </c>
      <c r="U17" s="37">
        <f>J212</f>
        <v>5.3747199999999999</v>
      </c>
      <c r="V17" s="36">
        <f>N211</f>
        <v>3000000</v>
      </c>
      <c r="W17" s="36">
        <f>O212</f>
        <v>16124160.000000002</v>
      </c>
      <c r="X17" s="36">
        <f>Q212</f>
        <v>7833600</v>
      </c>
    </row>
    <row r="18" spans="4:24" x14ac:dyDescent="0.25">
      <c r="D18" s="43">
        <f t="shared" si="2"/>
        <v>10</v>
      </c>
      <c r="E18" s="44" t="s">
        <v>25</v>
      </c>
      <c r="F18" s="44">
        <v>960</v>
      </c>
      <c r="G18" s="44">
        <v>302</v>
      </c>
      <c r="H18" s="44">
        <v>620</v>
      </c>
      <c r="I18" s="45">
        <v>2.3860000000000001</v>
      </c>
      <c r="J18" s="45">
        <f t="shared" si="0"/>
        <v>5.8934200000000008</v>
      </c>
      <c r="K18" s="46" t="s">
        <v>50</v>
      </c>
      <c r="L18" s="46" t="s">
        <v>51</v>
      </c>
      <c r="M18" s="47">
        <f t="shared" si="3"/>
        <v>23849.822087520006</v>
      </c>
      <c r="N18" s="30">
        <f t="shared" si="4"/>
        <v>3600000</v>
      </c>
      <c r="O18" s="30">
        <f t="shared" si="1"/>
        <v>21216312.000000004</v>
      </c>
      <c r="P18" s="30">
        <v>1300</v>
      </c>
      <c r="Q18" s="30">
        <f t="shared" si="5"/>
        <v>31004768.713776007</v>
      </c>
      <c r="S18" s="29">
        <v>11</v>
      </c>
      <c r="T18" s="35" t="str">
        <f>D214</f>
        <v>Purchase for Colony</v>
      </c>
      <c r="U18" s="37">
        <f>J220</f>
        <v>11.597885000000002</v>
      </c>
      <c r="V18" s="36">
        <f>N219</f>
        <v>3000000</v>
      </c>
      <c r="W18" s="36">
        <f>O220</f>
        <v>34793655</v>
      </c>
      <c r="X18" s="36">
        <f>Q220</f>
        <v>16903800</v>
      </c>
    </row>
    <row r="19" spans="4:24" x14ac:dyDescent="0.25">
      <c r="D19" s="43">
        <f t="shared" si="2"/>
        <v>11</v>
      </c>
      <c r="E19" s="44" t="s">
        <v>25</v>
      </c>
      <c r="F19" s="44">
        <v>959</v>
      </c>
      <c r="G19" s="44">
        <v>329</v>
      </c>
      <c r="H19" s="44">
        <v>633</v>
      </c>
      <c r="I19" s="45">
        <f>0.324-0.293</f>
        <v>3.1000000000000028E-2</v>
      </c>
      <c r="J19" s="45">
        <f t="shared" si="0"/>
        <v>7.6570000000000069E-2</v>
      </c>
      <c r="K19" s="46" t="s">
        <v>52</v>
      </c>
      <c r="L19" s="46" t="s">
        <v>53</v>
      </c>
      <c r="M19" s="47">
        <f t="shared" si="3"/>
        <v>309.8677639200003</v>
      </c>
      <c r="N19" s="30">
        <f t="shared" si="4"/>
        <v>3600000</v>
      </c>
      <c r="O19" s="30">
        <f t="shared" si="1"/>
        <v>275652.00000000023</v>
      </c>
      <c r="P19" s="30">
        <v>1300</v>
      </c>
      <c r="Q19" s="30">
        <f t="shared" si="5"/>
        <v>402828.09309600038</v>
      </c>
      <c r="S19" s="29">
        <v>12</v>
      </c>
      <c r="T19" s="35" t="str">
        <f>D222</f>
        <v xml:space="preserve">Detail of Land Purchased for Gagnauli Sugar ( Bio Compost) </v>
      </c>
      <c r="U19" s="37">
        <f>J260</f>
        <v>52.866151000000016</v>
      </c>
      <c r="V19" s="36">
        <f>N259</f>
        <v>3000000</v>
      </c>
      <c r="W19" s="36">
        <f>O260</f>
        <v>158598453</v>
      </c>
      <c r="X19" s="36">
        <f>Q260</f>
        <v>77051880</v>
      </c>
    </row>
    <row r="20" spans="4:24" x14ac:dyDescent="0.25">
      <c r="D20" s="43"/>
      <c r="E20" s="44" t="s">
        <v>25</v>
      </c>
      <c r="F20" s="44">
        <v>959</v>
      </c>
      <c r="G20" s="44">
        <v>329</v>
      </c>
      <c r="H20" s="44">
        <v>633</v>
      </c>
      <c r="I20" s="45">
        <v>0.29299999999999998</v>
      </c>
      <c r="J20" s="45">
        <f t="shared" si="0"/>
        <v>0.72370999999999996</v>
      </c>
      <c r="K20" s="46" t="s">
        <v>52</v>
      </c>
      <c r="L20" s="46" t="s">
        <v>53</v>
      </c>
      <c r="M20" s="47">
        <f t="shared" si="3"/>
        <v>2928.7501557599999</v>
      </c>
      <c r="N20" s="30">
        <f t="shared" si="4"/>
        <v>3600000</v>
      </c>
      <c r="O20" s="30">
        <f t="shared" si="1"/>
        <v>2605356</v>
      </c>
      <c r="P20" s="30">
        <v>1300</v>
      </c>
      <c r="Q20" s="30">
        <f t="shared" si="5"/>
        <v>3807375.202488</v>
      </c>
      <c r="S20" s="144" t="s">
        <v>54</v>
      </c>
      <c r="T20" s="144"/>
      <c r="U20" s="31">
        <f>SUM(U8:U19)</f>
        <v>183.16754300000002</v>
      </c>
      <c r="V20" s="32"/>
      <c r="W20" s="33">
        <f t="shared" ref="W20:X20" si="7">SUM(W8:W19)</f>
        <v>603087471.1792264</v>
      </c>
      <c r="X20" s="33">
        <f t="shared" si="7"/>
        <v>614870910.05188811</v>
      </c>
    </row>
    <row r="21" spans="4:24" x14ac:dyDescent="0.25">
      <c r="D21" s="43">
        <f>+D19+1</f>
        <v>12</v>
      </c>
      <c r="E21" s="44" t="s">
        <v>25</v>
      </c>
      <c r="F21" s="44">
        <v>957</v>
      </c>
      <c r="G21" s="44">
        <v>10</v>
      </c>
      <c r="H21" s="44" t="s">
        <v>55</v>
      </c>
      <c r="I21" s="45">
        <v>0.68400000000000005</v>
      </c>
      <c r="J21" s="45">
        <f t="shared" si="0"/>
        <v>1.6894800000000003</v>
      </c>
      <c r="K21" s="46" t="s">
        <v>56</v>
      </c>
      <c r="L21" s="46" t="s">
        <v>57</v>
      </c>
      <c r="M21" s="47">
        <f t="shared" si="3"/>
        <v>6837.0822748800019</v>
      </c>
      <c r="N21" s="30">
        <f t="shared" si="4"/>
        <v>3600000</v>
      </c>
      <c r="O21" s="30">
        <f t="shared" si="1"/>
        <v>6082128.0000000009</v>
      </c>
      <c r="P21" s="30">
        <v>1300</v>
      </c>
      <c r="Q21" s="30">
        <f t="shared" si="5"/>
        <v>8888206.957344003</v>
      </c>
    </row>
    <row r="22" spans="4:24" ht="25.5" x14ac:dyDescent="0.25">
      <c r="D22" s="43">
        <f>+D21+1</f>
        <v>13</v>
      </c>
      <c r="E22" s="44" t="s">
        <v>25</v>
      </c>
      <c r="F22" s="44">
        <v>963</v>
      </c>
      <c r="G22" s="44">
        <v>190</v>
      </c>
      <c r="H22" s="44">
        <v>642</v>
      </c>
      <c r="I22" s="45">
        <v>0.53700000000000003</v>
      </c>
      <c r="J22" s="45">
        <f t="shared" si="0"/>
        <v>1.3263900000000002</v>
      </c>
      <c r="K22" s="46" t="s">
        <v>58</v>
      </c>
      <c r="L22" s="46" t="s">
        <v>57</v>
      </c>
      <c r="M22" s="47">
        <f t="shared" si="3"/>
        <v>5367.7093298400014</v>
      </c>
      <c r="N22" s="30">
        <f t="shared" si="4"/>
        <v>3600000</v>
      </c>
      <c r="O22" s="30">
        <f t="shared" si="1"/>
        <v>4775004.0000000009</v>
      </c>
      <c r="P22" s="30">
        <v>1300</v>
      </c>
      <c r="Q22" s="30">
        <f t="shared" si="5"/>
        <v>6978022.1287920019</v>
      </c>
    </row>
    <row r="23" spans="4:24" x14ac:dyDescent="0.25">
      <c r="D23" s="43">
        <f>+D22+1</f>
        <v>14</v>
      </c>
      <c r="E23" s="44" t="s">
        <v>25</v>
      </c>
      <c r="F23" s="44">
        <v>961</v>
      </c>
      <c r="G23" s="44">
        <v>1</v>
      </c>
      <c r="H23" s="44">
        <v>622</v>
      </c>
      <c r="I23" s="45">
        <v>0.95400000000000007</v>
      </c>
      <c r="J23" s="45">
        <f t="shared" si="0"/>
        <v>2.3563800000000001</v>
      </c>
      <c r="K23" s="46" t="s">
        <v>59</v>
      </c>
      <c r="L23" s="46" t="s">
        <v>51</v>
      </c>
      <c r="M23" s="47">
        <f t="shared" si="3"/>
        <v>9535.9305412800004</v>
      </c>
      <c r="N23" s="30">
        <f t="shared" si="4"/>
        <v>3600000</v>
      </c>
      <c r="O23" s="30">
        <f t="shared" si="1"/>
        <v>8482968</v>
      </c>
      <c r="P23" s="30">
        <v>1300</v>
      </c>
      <c r="Q23" s="30">
        <f t="shared" si="5"/>
        <v>12396709.703664001</v>
      </c>
    </row>
    <row r="24" spans="4:24" x14ac:dyDescent="0.25">
      <c r="D24" s="43">
        <f>+D23+1</f>
        <v>15</v>
      </c>
      <c r="E24" s="44" t="s">
        <v>25</v>
      </c>
      <c r="F24" s="44">
        <v>958</v>
      </c>
      <c r="G24" s="44">
        <v>249</v>
      </c>
      <c r="H24" s="44" t="s">
        <v>60</v>
      </c>
      <c r="I24" s="45">
        <f>0.996-0.114</f>
        <v>0.88200000000000001</v>
      </c>
      <c r="J24" s="45">
        <f t="shared" si="0"/>
        <v>2.1785400000000004</v>
      </c>
      <c r="K24" s="46" t="s">
        <v>49</v>
      </c>
      <c r="L24" s="46" t="s">
        <v>61</v>
      </c>
      <c r="M24" s="47">
        <f t="shared" si="3"/>
        <v>8816.2376702400015</v>
      </c>
      <c r="N24" s="30">
        <f t="shared" si="4"/>
        <v>3600000</v>
      </c>
      <c r="O24" s="30">
        <f t="shared" si="1"/>
        <v>7842744.0000000009</v>
      </c>
      <c r="P24" s="30">
        <v>1300</v>
      </c>
      <c r="Q24" s="30">
        <f t="shared" si="5"/>
        <v>11461108.971312001</v>
      </c>
    </row>
    <row r="25" spans="4:24" x14ac:dyDescent="0.25">
      <c r="D25" s="43"/>
      <c r="E25" s="44" t="s">
        <v>25</v>
      </c>
      <c r="F25" s="44">
        <v>958</v>
      </c>
      <c r="G25" s="44">
        <v>249</v>
      </c>
      <c r="H25" s="44">
        <v>628</v>
      </c>
      <c r="I25" s="45">
        <v>0.114</v>
      </c>
      <c r="J25" s="45">
        <f t="shared" si="0"/>
        <v>0.28158000000000005</v>
      </c>
      <c r="K25" s="46" t="s">
        <v>49</v>
      </c>
      <c r="L25" s="46" t="s">
        <v>61</v>
      </c>
      <c r="M25" s="47">
        <f t="shared" si="3"/>
        <v>1139.5137124800003</v>
      </c>
      <c r="N25" s="30">
        <f t="shared" si="4"/>
        <v>3600000</v>
      </c>
      <c r="O25" s="30">
        <f t="shared" si="1"/>
        <v>1013688.0000000002</v>
      </c>
      <c r="P25" s="30">
        <v>1300</v>
      </c>
      <c r="Q25" s="30">
        <f t="shared" si="5"/>
        <v>1481367.8262240004</v>
      </c>
    </row>
    <row r="26" spans="4:24" x14ac:dyDescent="0.25">
      <c r="D26" s="43">
        <f>+D24+1</f>
        <v>16</v>
      </c>
      <c r="E26" s="44" t="s">
        <v>25</v>
      </c>
      <c r="F26" s="44">
        <v>962</v>
      </c>
      <c r="G26" s="44">
        <v>46</v>
      </c>
      <c r="H26" s="44">
        <v>645</v>
      </c>
      <c r="I26" s="45">
        <f>2.344-0.519</f>
        <v>1.8249999999999997</v>
      </c>
      <c r="J26" s="45">
        <f t="shared" si="0"/>
        <v>4.5077499999999997</v>
      </c>
      <c r="K26" s="46" t="s">
        <v>62</v>
      </c>
      <c r="L26" s="46" t="s">
        <v>63</v>
      </c>
      <c r="M26" s="47">
        <f t="shared" si="3"/>
        <v>18242.215133999998</v>
      </c>
      <c r="N26" s="30">
        <f t="shared" si="4"/>
        <v>3600000</v>
      </c>
      <c r="O26" s="30">
        <f t="shared" si="1"/>
        <v>16227899.999999998</v>
      </c>
      <c r="P26" s="30">
        <v>1300</v>
      </c>
      <c r="Q26" s="30">
        <f t="shared" si="5"/>
        <v>23714879.674199998</v>
      </c>
    </row>
    <row r="27" spans="4:24" x14ac:dyDescent="0.25">
      <c r="D27" s="43"/>
      <c r="E27" s="44"/>
      <c r="F27" s="44">
        <v>962</v>
      </c>
      <c r="G27" s="44">
        <v>46</v>
      </c>
      <c r="H27" s="44">
        <v>645</v>
      </c>
      <c r="I27" s="45">
        <v>0.51900000000000002</v>
      </c>
      <c r="J27" s="45">
        <f t="shared" si="0"/>
        <v>1.2819300000000002</v>
      </c>
      <c r="K27" s="46" t="s">
        <v>62</v>
      </c>
      <c r="L27" s="46" t="s">
        <v>63</v>
      </c>
      <c r="M27" s="47">
        <f t="shared" si="3"/>
        <v>5187.7861120800017</v>
      </c>
      <c r="N27" s="30">
        <f t="shared" si="4"/>
        <v>3600000</v>
      </c>
      <c r="O27" s="30">
        <f t="shared" si="1"/>
        <v>4614948.0000000009</v>
      </c>
      <c r="P27" s="30">
        <v>1300</v>
      </c>
      <c r="Q27" s="30">
        <f t="shared" si="5"/>
        <v>6744121.9457040019</v>
      </c>
    </row>
    <row r="28" spans="4:24" ht="25.5" x14ac:dyDescent="0.25">
      <c r="D28" s="43">
        <f>+D26+1</f>
        <v>17</v>
      </c>
      <c r="E28" s="44" t="s">
        <v>25</v>
      </c>
      <c r="F28" s="44">
        <v>966</v>
      </c>
      <c r="G28" s="44">
        <v>54</v>
      </c>
      <c r="H28" s="44">
        <v>631</v>
      </c>
      <c r="I28" s="45">
        <v>1.147</v>
      </c>
      <c r="J28" s="45">
        <f t="shared" si="0"/>
        <v>2.8330900000000003</v>
      </c>
      <c r="K28" s="46" t="s">
        <v>64</v>
      </c>
      <c r="L28" s="46" t="s">
        <v>42</v>
      </c>
      <c r="M28" s="47">
        <f t="shared" si="3"/>
        <v>11465.107265040002</v>
      </c>
      <c r="N28" s="30">
        <f t="shared" si="4"/>
        <v>3600000</v>
      </c>
      <c r="O28" s="30">
        <f t="shared" si="1"/>
        <v>10199124.000000002</v>
      </c>
      <c r="P28" s="30">
        <v>1300</v>
      </c>
      <c r="Q28" s="30">
        <f t="shared" si="5"/>
        <v>14904639.444552002</v>
      </c>
    </row>
    <row r="29" spans="4:24" x14ac:dyDescent="0.25">
      <c r="D29" s="43">
        <f>+D28+1</f>
        <v>18</v>
      </c>
      <c r="E29" s="44" t="s">
        <v>25</v>
      </c>
      <c r="F29" s="44">
        <v>964</v>
      </c>
      <c r="G29" s="44">
        <v>272</v>
      </c>
      <c r="H29" s="44">
        <v>634</v>
      </c>
      <c r="I29" s="45">
        <f>2.378-0.662</f>
        <v>1.7160000000000002</v>
      </c>
      <c r="J29" s="45">
        <f t="shared" si="0"/>
        <v>4.2385200000000012</v>
      </c>
      <c r="K29" s="46" t="s">
        <v>65</v>
      </c>
      <c r="L29" s="46" t="s">
        <v>66</v>
      </c>
      <c r="M29" s="47">
        <f t="shared" si="3"/>
        <v>17152.680093120005</v>
      </c>
      <c r="N29" s="30">
        <f t="shared" si="4"/>
        <v>3600000</v>
      </c>
      <c r="O29" s="30">
        <f t="shared" si="1"/>
        <v>15258672.000000004</v>
      </c>
      <c r="P29" s="30">
        <v>1300</v>
      </c>
      <c r="Q29" s="30">
        <f t="shared" si="5"/>
        <v>22298484.121056005</v>
      </c>
    </row>
    <row r="30" spans="4:24" x14ac:dyDescent="0.25">
      <c r="D30" s="43"/>
      <c r="E30" s="44"/>
      <c r="F30" s="44">
        <v>964</v>
      </c>
      <c r="G30" s="44"/>
      <c r="H30" s="44">
        <v>634</v>
      </c>
      <c r="I30" s="45">
        <v>0.66200000000000003</v>
      </c>
      <c r="J30" s="45">
        <f t="shared" si="0"/>
        <v>1.6351400000000003</v>
      </c>
      <c r="K30" s="46" t="s">
        <v>65</v>
      </c>
      <c r="L30" s="46" t="s">
        <v>66</v>
      </c>
      <c r="M30" s="47">
        <f t="shared" si="3"/>
        <v>6617.1761198400018</v>
      </c>
      <c r="N30" s="30">
        <f t="shared" si="4"/>
        <v>3600000</v>
      </c>
      <c r="O30" s="30">
        <f t="shared" si="1"/>
        <v>5886504.0000000009</v>
      </c>
      <c r="P30" s="30">
        <v>1300</v>
      </c>
      <c r="Q30" s="30">
        <f t="shared" si="5"/>
        <v>8602328.9557920024</v>
      </c>
    </row>
    <row r="31" spans="4:24" ht="25.5" x14ac:dyDescent="0.25">
      <c r="D31" s="43">
        <f>+D29+1</f>
        <v>19</v>
      </c>
      <c r="E31" s="44" t="s">
        <v>25</v>
      </c>
      <c r="F31" s="44">
        <v>965</v>
      </c>
      <c r="G31" s="44">
        <v>164</v>
      </c>
      <c r="H31" s="44">
        <v>635</v>
      </c>
      <c r="I31" s="45">
        <v>4.1000000000000002E-2</v>
      </c>
      <c r="J31" s="45">
        <f t="shared" si="0"/>
        <v>0.10127000000000001</v>
      </c>
      <c r="K31" s="46" t="s">
        <v>67</v>
      </c>
      <c r="L31" s="46" t="s">
        <v>66</v>
      </c>
      <c r="M31" s="47">
        <f t="shared" si="3"/>
        <v>409.8251071200001</v>
      </c>
      <c r="N31" s="30">
        <f t="shared" si="4"/>
        <v>3600000</v>
      </c>
      <c r="O31" s="30">
        <f t="shared" si="1"/>
        <v>364572.00000000006</v>
      </c>
      <c r="P31" s="30">
        <v>1300</v>
      </c>
      <c r="Q31" s="30">
        <f t="shared" si="5"/>
        <v>532772.63925600017</v>
      </c>
    </row>
    <row r="32" spans="4:24" x14ac:dyDescent="0.25">
      <c r="D32" s="43">
        <f>+D31+1</f>
        <v>20</v>
      </c>
      <c r="E32" s="44" t="s">
        <v>25</v>
      </c>
      <c r="F32" s="44">
        <v>967</v>
      </c>
      <c r="G32" s="44">
        <v>220</v>
      </c>
      <c r="H32" s="44">
        <v>604</v>
      </c>
      <c r="I32" s="45">
        <v>0.44400000000000001</v>
      </c>
      <c r="J32" s="45">
        <f t="shared" si="0"/>
        <v>1.0966800000000001</v>
      </c>
      <c r="K32" s="46" t="s">
        <v>68</v>
      </c>
      <c r="L32" s="46" t="s">
        <v>42</v>
      </c>
      <c r="M32" s="47">
        <f t="shared" si="3"/>
        <v>4438.1060380800009</v>
      </c>
      <c r="N32" s="30">
        <f t="shared" si="4"/>
        <v>3600000</v>
      </c>
      <c r="O32" s="30">
        <f t="shared" si="1"/>
        <v>3948048.0000000005</v>
      </c>
      <c r="P32" s="30">
        <v>1300</v>
      </c>
      <c r="Q32" s="30">
        <f t="shared" si="5"/>
        <v>5769537.8495040014</v>
      </c>
    </row>
    <row r="33" spans="4:17" x14ac:dyDescent="0.25">
      <c r="D33" s="43">
        <f>+D32+1</f>
        <v>21</v>
      </c>
      <c r="E33" s="44" t="s">
        <v>25</v>
      </c>
      <c r="F33" s="44">
        <v>968</v>
      </c>
      <c r="G33" s="44">
        <v>20</v>
      </c>
      <c r="H33" s="44">
        <v>643</v>
      </c>
      <c r="I33" s="45">
        <f>1.56-0.999</f>
        <v>0.56100000000000005</v>
      </c>
      <c r="J33" s="45">
        <f t="shared" si="0"/>
        <v>1.3856700000000002</v>
      </c>
      <c r="K33" s="46" t="s">
        <v>40</v>
      </c>
      <c r="L33" s="46" t="s">
        <v>69</v>
      </c>
      <c r="M33" s="47">
        <f t="shared" si="3"/>
        <v>5607.6069535200013</v>
      </c>
      <c r="N33" s="30">
        <f t="shared" si="4"/>
        <v>3600000</v>
      </c>
      <c r="O33" s="30">
        <f t="shared" si="1"/>
        <v>4988412.0000000009</v>
      </c>
      <c r="P33" s="30">
        <v>1300</v>
      </c>
      <c r="Q33" s="30">
        <f t="shared" si="5"/>
        <v>7289889.0395760015</v>
      </c>
    </row>
    <row r="34" spans="4:17" x14ac:dyDescent="0.25">
      <c r="D34" s="43"/>
      <c r="E34" s="44"/>
      <c r="F34" s="44">
        <v>968</v>
      </c>
      <c r="G34" s="44">
        <v>20</v>
      </c>
      <c r="H34" s="44">
        <v>643</v>
      </c>
      <c r="I34" s="45">
        <v>0.999</v>
      </c>
      <c r="J34" s="45">
        <f t="shared" si="0"/>
        <v>2.46753</v>
      </c>
      <c r="K34" s="46" t="s">
        <v>40</v>
      </c>
      <c r="L34" s="46" t="s">
        <v>69</v>
      </c>
      <c r="M34" s="47">
        <f t="shared" si="3"/>
        <v>9985.7385856800011</v>
      </c>
      <c r="N34" s="30">
        <f t="shared" si="4"/>
        <v>3600000</v>
      </c>
      <c r="O34" s="30">
        <f t="shared" si="1"/>
        <v>8883108</v>
      </c>
      <c r="P34" s="30">
        <v>1300</v>
      </c>
      <c r="Q34" s="30">
        <f t="shared" si="5"/>
        <v>12981460.161384001</v>
      </c>
    </row>
    <row r="35" spans="4:17" x14ac:dyDescent="0.25">
      <c r="D35" s="43">
        <f>+D33+1</f>
        <v>22</v>
      </c>
      <c r="E35" s="44" t="s">
        <v>70</v>
      </c>
      <c r="F35" s="44">
        <v>1026</v>
      </c>
      <c r="G35" s="44">
        <v>32</v>
      </c>
      <c r="H35" s="44">
        <v>629</v>
      </c>
      <c r="I35" s="45">
        <v>2.3849999999999998</v>
      </c>
      <c r="J35" s="45">
        <f t="shared" si="0"/>
        <v>5.8909500000000001</v>
      </c>
      <c r="K35" s="46" t="s">
        <v>71</v>
      </c>
      <c r="L35" s="46" t="s">
        <v>72</v>
      </c>
      <c r="M35" s="47">
        <f t="shared" si="3"/>
        <v>23839.826353200002</v>
      </c>
      <c r="N35" s="30">
        <f t="shared" si="4"/>
        <v>3600000</v>
      </c>
      <c r="O35" s="30">
        <f t="shared" si="1"/>
        <v>21207420</v>
      </c>
      <c r="P35" s="30">
        <v>1300</v>
      </c>
      <c r="Q35" s="30">
        <f t="shared" si="5"/>
        <v>30991774.259160001</v>
      </c>
    </row>
    <row r="36" spans="4:17" ht="25.5" x14ac:dyDescent="0.25">
      <c r="D36" s="43">
        <f>+D35+1</f>
        <v>23</v>
      </c>
      <c r="E36" s="44" t="s">
        <v>70</v>
      </c>
      <c r="F36" s="44">
        <v>1025</v>
      </c>
      <c r="G36" s="44" t="s">
        <v>73</v>
      </c>
      <c r="H36" s="44" t="s">
        <v>74</v>
      </c>
      <c r="I36" s="45">
        <f>2.87-0.212</f>
        <v>2.6579999999999999</v>
      </c>
      <c r="J36" s="45">
        <f t="shared" si="0"/>
        <v>6.5652600000000003</v>
      </c>
      <c r="K36" s="46" t="s">
        <v>75</v>
      </c>
      <c r="L36" s="46" t="s">
        <v>76</v>
      </c>
      <c r="M36" s="47">
        <f t="shared" si="3"/>
        <v>26568.661822560003</v>
      </c>
      <c r="N36" s="30">
        <f t="shared" si="4"/>
        <v>3600000</v>
      </c>
      <c r="O36" s="30">
        <f t="shared" si="1"/>
        <v>23634936</v>
      </c>
      <c r="P36" s="30">
        <v>1300</v>
      </c>
      <c r="Q36" s="30">
        <f t="shared" si="5"/>
        <v>34539260.369328007</v>
      </c>
    </row>
    <row r="37" spans="4:17" ht="25.5" x14ac:dyDescent="0.25">
      <c r="D37" s="43"/>
      <c r="E37" s="44"/>
      <c r="F37" s="44">
        <v>1025</v>
      </c>
      <c r="G37" s="44" t="s">
        <v>73</v>
      </c>
      <c r="H37" s="48">
        <v>646647</v>
      </c>
      <c r="I37" s="45">
        <v>0.21199999999999999</v>
      </c>
      <c r="J37" s="45">
        <f t="shared" si="0"/>
        <v>0.52363999999999999</v>
      </c>
      <c r="K37" s="46" t="s">
        <v>75</v>
      </c>
      <c r="L37" s="46" t="s">
        <v>76</v>
      </c>
      <c r="M37" s="47">
        <f t="shared" si="3"/>
        <v>2119.0956758400002</v>
      </c>
      <c r="N37" s="30">
        <f t="shared" si="4"/>
        <v>3600000</v>
      </c>
      <c r="O37" s="30">
        <f t="shared" si="1"/>
        <v>1885104</v>
      </c>
      <c r="P37" s="30">
        <v>1300</v>
      </c>
      <c r="Q37" s="30">
        <f t="shared" si="5"/>
        <v>2754824.3785920003</v>
      </c>
    </row>
    <row r="38" spans="4:17" x14ac:dyDescent="0.25">
      <c r="D38" s="43">
        <f>+D36+1</f>
        <v>24</v>
      </c>
      <c r="E38" s="44" t="s">
        <v>70</v>
      </c>
      <c r="F38" s="44">
        <v>1024</v>
      </c>
      <c r="G38" s="44">
        <v>108</v>
      </c>
      <c r="H38" s="44">
        <v>640</v>
      </c>
      <c r="I38" s="45">
        <v>0.29599999999999999</v>
      </c>
      <c r="J38" s="45">
        <f t="shared" si="0"/>
        <v>0.73111999999999999</v>
      </c>
      <c r="K38" s="46" t="s">
        <v>77</v>
      </c>
      <c r="L38" s="46" t="s">
        <v>78</v>
      </c>
      <c r="M38" s="47">
        <f t="shared" si="3"/>
        <v>2958.73735872</v>
      </c>
      <c r="N38" s="30">
        <f t="shared" si="4"/>
        <v>3600000</v>
      </c>
      <c r="O38" s="30">
        <f t="shared" si="1"/>
        <v>2632032</v>
      </c>
      <c r="P38" s="30">
        <v>1300</v>
      </c>
      <c r="Q38" s="30">
        <f t="shared" si="5"/>
        <v>3846358.5663359999</v>
      </c>
    </row>
    <row r="39" spans="4:17" x14ac:dyDescent="0.25">
      <c r="D39" s="43">
        <f t="shared" ref="D39:D47" si="8">+D38+1</f>
        <v>25</v>
      </c>
      <c r="E39" s="44" t="s">
        <v>70</v>
      </c>
      <c r="F39" s="44">
        <v>1023</v>
      </c>
      <c r="G39" s="44">
        <v>335</v>
      </c>
      <c r="H39" s="44">
        <v>639</v>
      </c>
      <c r="I39" s="45">
        <v>0.16500000000000001</v>
      </c>
      <c r="J39" s="45">
        <f t="shared" si="0"/>
        <v>0.40755000000000008</v>
      </c>
      <c r="K39" s="46" t="s">
        <v>79</v>
      </c>
      <c r="L39" s="46" t="s">
        <v>78</v>
      </c>
      <c r="M39" s="47">
        <f t="shared" si="3"/>
        <v>1649.2961628000005</v>
      </c>
      <c r="N39" s="30">
        <f t="shared" si="4"/>
        <v>3600000</v>
      </c>
      <c r="O39" s="30">
        <f t="shared" si="1"/>
        <v>1467180.0000000002</v>
      </c>
      <c r="P39" s="30">
        <v>1300</v>
      </c>
      <c r="Q39" s="30">
        <f t="shared" si="5"/>
        <v>2144085.0116400006</v>
      </c>
    </row>
    <row r="40" spans="4:17" x14ac:dyDescent="0.25">
      <c r="D40" s="43">
        <f t="shared" si="8"/>
        <v>26</v>
      </c>
      <c r="E40" s="44" t="s">
        <v>80</v>
      </c>
      <c r="F40" s="44">
        <v>1093</v>
      </c>
      <c r="G40" s="44">
        <v>171</v>
      </c>
      <c r="H40" s="48">
        <v>636646647</v>
      </c>
      <c r="I40" s="45">
        <v>0.95700000000000007</v>
      </c>
      <c r="J40" s="45">
        <f t="shared" si="0"/>
        <v>2.3637900000000003</v>
      </c>
      <c r="K40" s="46" t="s">
        <v>81</v>
      </c>
      <c r="L40" s="46" t="s">
        <v>76</v>
      </c>
      <c r="M40" s="47">
        <f t="shared" si="3"/>
        <v>9565.9177442400014</v>
      </c>
      <c r="N40" s="30">
        <f t="shared" si="4"/>
        <v>3600000</v>
      </c>
      <c r="O40" s="30">
        <f t="shared" si="1"/>
        <v>8509644.0000000019</v>
      </c>
      <c r="P40" s="30">
        <v>1300</v>
      </c>
      <c r="Q40" s="30">
        <f t="shared" si="5"/>
        <v>12435693.067512002</v>
      </c>
    </row>
    <row r="41" spans="4:17" ht="25.5" x14ac:dyDescent="0.25">
      <c r="D41" s="43">
        <f t="shared" si="8"/>
        <v>27</v>
      </c>
      <c r="E41" s="44" t="s">
        <v>80</v>
      </c>
      <c r="F41" s="44">
        <v>1092</v>
      </c>
      <c r="G41" s="44">
        <v>121</v>
      </c>
      <c r="H41" s="44">
        <v>623</v>
      </c>
      <c r="I41" s="45">
        <v>1.1259999999999999</v>
      </c>
      <c r="J41" s="45">
        <f t="shared" si="0"/>
        <v>2.7812199999999998</v>
      </c>
      <c r="K41" s="46" t="s">
        <v>82</v>
      </c>
      <c r="L41" s="46" t="s">
        <v>83</v>
      </c>
      <c r="M41" s="47">
        <f t="shared" si="3"/>
        <v>11255.19684432</v>
      </c>
      <c r="N41" s="30">
        <f t="shared" si="4"/>
        <v>3600000</v>
      </c>
      <c r="O41" s="30">
        <f t="shared" si="1"/>
        <v>10012392</v>
      </c>
      <c r="P41" s="30">
        <v>1300</v>
      </c>
      <c r="Q41" s="30">
        <f t="shared" si="5"/>
        <v>14631755.897616001</v>
      </c>
    </row>
    <row r="42" spans="4:17" x14ac:dyDescent="0.25">
      <c r="D42" s="43">
        <f t="shared" si="8"/>
        <v>28</v>
      </c>
      <c r="E42" s="44" t="s">
        <v>84</v>
      </c>
      <c r="F42" s="44">
        <v>5856</v>
      </c>
      <c r="G42" s="46">
        <v>276</v>
      </c>
      <c r="H42" s="46">
        <v>610</v>
      </c>
      <c r="I42" s="45">
        <v>0.96599999999999997</v>
      </c>
      <c r="J42" s="45">
        <f t="shared" si="0"/>
        <v>2.3860200000000003</v>
      </c>
      <c r="K42" s="46" t="s">
        <v>85</v>
      </c>
      <c r="L42" s="46" t="s">
        <v>86</v>
      </c>
      <c r="M42" s="47">
        <f t="shared" si="3"/>
        <v>9655.8793531200008</v>
      </c>
      <c r="N42" s="30">
        <f t="shared" si="4"/>
        <v>3600000</v>
      </c>
      <c r="O42" s="30">
        <f t="shared" si="1"/>
        <v>8589672</v>
      </c>
      <c r="P42" s="30">
        <v>1300</v>
      </c>
      <c r="Q42" s="30">
        <f t="shared" si="5"/>
        <v>12552643.159056</v>
      </c>
    </row>
    <row r="43" spans="4:17" x14ac:dyDescent="0.25">
      <c r="D43" s="43">
        <f t="shared" si="8"/>
        <v>29</v>
      </c>
      <c r="E43" s="44" t="s">
        <v>84</v>
      </c>
      <c r="F43" s="44">
        <v>5854</v>
      </c>
      <c r="G43" s="46">
        <v>145</v>
      </c>
      <c r="H43" s="46">
        <v>7</v>
      </c>
      <c r="I43" s="45">
        <v>0.184</v>
      </c>
      <c r="J43" s="45">
        <f t="shared" si="0"/>
        <v>0.45448000000000005</v>
      </c>
      <c r="K43" s="46" t="s">
        <v>87</v>
      </c>
      <c r="L43" s="46" t="s">
        <v>88</v>
      </c>
      <c r="M43" s="47">
        <f t="shared" si="3"/>
        <v>1839.2151148800003</v>
      </c>
      <c r="N43" s="30">
        <f t="shared" si="4"/>
        <v>3600000</v>
      </c>
      <c r="O43" s="30">
        <f t="shared" si="1"/>
        <v>1636128.0000000002</v>
      </c>
      <c r="P43" s="30">
        <v>1300</v>
      </c>
      <c r="Q43" s="30">
        <f t="shared" si="5"/>
        <v>2390979.6493440005</v>
      </c>
    </row>
    <row r="44" spans="4:17" x14ac:dyDescent="0.25">
      <c r="D44" s="43">
        <f t="shared" si="8"/>
        <v>30</v>
      </c>
      <c r="E44" s="44" t="s">
        <v>84</v>
      </c>
      <c r="F44" s="44">
        <v>5855</v>
      </c>
      <c r="G44" s="46">
        <v>49</v>
      </c>
      <c r="H44" s="46">
        <v>6</v>
      </c>
      <c r="I44" s="45">
        <v>0.184</v>
      </c>
      <c r="J44" s="45">
        <f t="shared" si="0"/>
        <v>0.45448000000000005</v>
      </c>
      <c r="K44" s="46" t="s">
        <v>89</v>
      </c>
      <c r="L44" s="46" t="s">
        <v>90</v>
      </c>
      <c r="M44" s="47">
        <f t="shared" si="3"/>
        <v>1839.2151148800003</v>
      </c>
      <c r="N44" s="30">
        <f t="shared" si="4"/>
        <v>3600000</v>
      </c>
      <c r="O44" s="30">
        <f t="shared" si="1"/>
        <v>1636128.0000000002</v>
      </c>
      <c r="P44" s="30">
        <v>1300</v>
      </c>
      <c r="Q44" s="30">
        <f t="shared" si="5"/>
        <v>2390979.6493440005</v>
      </c>
    </row>
    <row r="45" spans="4:17" x14ac:dyDescent="0.25">
      <c r="D45" s="43">
        <f t="shared" si="8"/>
        <v>31</v>
      </c>
      <c r="E45" s="44" t="s">
        <v>91</v>
      </c>
      <c r="F45" s="44">
        <v>937</v>
      </c>
      <c r="G45" s="44" t="s">
        <v>92</v>
      </c>
      <c r="H45" s="44">
        <v>613</v>
      </c>
      <c r="I45" s="45">
        <v>0.309</v>
      </c>
      <c r="J45" s="45">
        <f t="shared" si="0"/>
        <v>0.76323000000000008</v>
      </c>
      <c r="K45" s="46" t="s">
        <v>93</v>
      </c>
      <c r="L45" s="46" t="s">
        <v>94</v>
      </c>
      <c r="M45" s="47">
        <f t="shared" si="3"/>
        <v>3088.6819048800003</v>
      </c>
      <c r="N45" s="30">
        <f t="shared" si="4"/>
        <v>3600000</v>
      </c>
      <c r="O45" s="30">
        <f t="shared" si="1"/>
        <v>2747628.0000000005</v>
      </c>
      <c r="P45" s="30">
        <v>1300</v>
      </c>
      <c r="Q45" s="30">
        <f t="shared" si="5"/>
        <v>4015286.4763440005</v>
      </c>
    </row>
    <row r="46" spans="4:17" x14ac:dyDescent="0.25">
      <c r="D46" s="43">
        <f t="shared" si="8"/>
        <v>32</v>
      </c>
      <c r="E46" s="44" t="s">
        <v>91</v>
      </c>
      <c r="F46" s="44">
        <v>936</v>
      </c>
      <c r="G46" s="44" t="s">
        <v>95</v>
      </c>
      <c r="H46" s="44">
        <v>611</v>
      </c>
      <c r="I46" s="45">
        <v>0.29699999999999999</v>
      </c>
      <c r="J46" s="45">
        <f t="shared" si="0"/>
        <v>0.73359000000000008</v>
      </c>
      <c r="K46" s="46" t="s">
        <v>96</v>
      </c>
      <c r="L46" s="46" t="s">
        <v>97</v>
      </c>
      <c r="M46" s="47">
        <f t="shared" si="3"/>
        <v>2968.7330930400003</v>
      </c>
      <c r="N46" s="30">
        <f t="shared" si="4"/>
        <v>3600000</v>
      </c>
      <c r="O46" s="30">
        <f t="shared" si="1"/>
        <v>2640924.0000000005</v>
      </c>
      <c r="P46" s="30">
        <v>1300</v>
      </c>
      <c r="Q46" s="30">
        <f t="shared" si="5"/>
        <v>3859353.0209520003</v>
      </c>
    </row>
    <row r="47" spans="4:17" x14ac:dyDescent="0.25">
      <c r="D47" s="43">
        <f t="shared" si="8"/>
        <v>33</v>
      </c>
      <c r="E47" s="44" t="s">
        <v>98</v>
      </c>
      <c r="F47" s="44">
        <v>1864</v>
      </c>
      <c r="G47" s="44" t="s">
        <v>99</v>
      </c>
      <c r="H47" s="44">
        <v>612</v>
      </c>
      <c r="I47" s="45">
        <v>0.27900000000000003</v>
      </c>
      <c r="J47" s="45">
        <f t="shared" si="0"/>
        <v>0.68913000000000013</v>
      </c>
      <c r="K47" s="46" t="s">
        <v>100</v>
      </c>
      <c r="L47" s="46" t="s">
        <v>94</v>
      </c>
      <c r="M47" s="47">
        <f t="shared" si="3"/>
        <v>2788.8098752800006</v>
      </c>
      <c r="N47" s="30">
        <f t="shared" si="4"/>
        <v>3600000</v>
      </c>
      <c r="O47" s="30">
        <f t="shared" si="1"/>
        <v>2480868.0000000005</v>
      </c>
      <c r="P47" s="30">
        <v>1300</v>
      </c>
      <c r="Q47" s="30">
        <f t="shared" si="5"/>
        <v>3625452.8378640008</v>
      </c>
    </row>
    <row r="48" spans="4:17" x14ac:dyDescent="0.25">
      <c r="D48" s="143" t="s">
        <v>101</v>
      </c>
      <c r="E48" s="143"/>
      <c r="F48" s="143"/>
      <c r="G48" s="143"/>
      <c r="H48" s="143"/>
      <c r="I48" s="49">
        <f>SUM(I9:I47)</f>
        <v>36.817999999999991</v>
      </c>
      <c r="J48" s="49">
        <f>SUM(J9:J47)</f>
        <v>90.940460000000016</v>
      </c>
      <c r="K48" s="50"/>
      <c r="L48" s="50"/>
      <c r="M48" s="49">
        <f>SUM(M9:M47)</f>
        <v>368022.94619376003</v>
      </c>
      <c r="N48" s="51"/>
      <c r="O48" s="51">
        <f>SUM(O9:O47)</f>
        <v>327385656</v>
      </c>
      <c r="P48" s="51"/>
      <c r="Q48" s="51">
        <f>SUM(Q9:Q47)</f>
        <v>478429830.05188811</v>
      </c>
    </row>
    <row r="49" spans="4:17" x14ac:dyDescent="0.25">
      <c r="D49" s="145"/>
      <c r="E49" s="146"/>
      <c r="F49" s="146"/>
      <c r="G49" s="146"/>
      <c r="H49" s="146"/>
      <c r="I49" s="146"/>
      <c r="J49" s="146"/>
      <c r="K49" s="146"/>
      <c r="L49" s="146"/>
      <c r="M49" s="146"/>
      <c r="N49" s="146"/>
      <c r="O49" s="146"/>
      <c r="P49" s="146"/>
      <c r="Q49" s="147"/>
    </row>
    <row r="50" spans="4:17" ht="13.5" thickBot="1" x14ac:dyDescent="0.3">
      <c r="D50" s="148" t="s">
        <v>102</v>
      </c>
      <c r="E50" s="149"/>
      <c r="F50" s="149"/>
      <c r="G50" s="149"/>
      <c r="H50" s="149"/>
      <c r="I50" s="149"/>
      <c r="J50" s="149"/>
      <c r="K50" s="149"/>
      <c r="L50" s="149"/>
      <c r="M50" s="149"/>
      <c r="N50" s="149"/>
      <c r="O50" s="149"/>
      <c r="P50" s="149"/>
      <c r="Q50" s="150"/>
    </row>
    <row r="51" spans="4:17" s="2" customFormat="1" x14ac:dyDescent="0.25">
      <c r="D51" s="122" t="s">
        <v>4</v>
      </c>
      <c r="E51" s="124" t="s">
        <v>5</v>
      </c>
      <c r="F51" s="124" t="s">
        <v>6</v>
      </c>
      <c r="G51" s="124" t="s">
        <v>7</v>
      </c>
      <c r="H51" s="124" t="s">
        <v>8</v>
      </c>
      <c r="I51" s="124" t="s">
        <v>9</v>
      </c>
      <c r="J51" s="124" t="s">
        <v>10</v>
      </c>
      <c r="K51" s="124" t="s">
        <v>11</v>
      </c>
      <c r="L51" s="124" t="s">
        <v>12</v>
      </c>
      <c r="M51" s="126" t="s">
        <v>13</v>
      </c>
      <c r="N51" s="124" t="s">
        <v>14</v>
      </c>
      <c r="O51" s="124" t="s">
        <v>15</v>
      </c>
      <c r="P51" s="124" t="s">
        <v>606</v>
      </c>
      <c r="Q51" s="128" t="s">
        <v>17</v>
      </c>
    </row>
    <row r="52" spans="4:17" ht="29.25" customHeight="1" x14ac:dyDescent="0.25">
      <c r="D52" s="123"/>
      <c r="E52" s="125"/>
      <c r="F52" s="125"/>
      <c r="G52" s="125"/>
      <c r="H52" s="125"/>
      <c r="I52" s="125"/>
      <c r="J52" s="125"/>
      <c r="K52" s="125"/>
      <c r="L52" s="125"/>
      <c r="M52" s="127"/>
      <c r="N52" s="125"/>
      <c r="O52" s="125"/>
      <c r="P52" s="125"/>
      <c r="Q52" s="129"/>
    </row>
    <row r="53" spans="4:17" x14ac:dyDescent="0.25">
      <c r="D53" s="44">
        <f t="shared" ref="D53:D59" si="9">+D52+1</f>
        <v>1</v>
      </c>
      <c r="E53" s="44" t="s">
        <v>103</v>
      </c>
      <c r="F53" s="44">
        <v>3368</v>
      </c>
      <c r="G53" s="44" t="s">
        <v>106</v>
      </c>
      <c r="H53" s="44" t="s">
        <v>107</v>
      </c>
      <c r="I53" s="45">
        <v>0.22500000000000001</v>
      </c>
      <c r="J53" s="45">
        <f t="shared" ref="J53:J59" si="10">+I53*2.47</f>
        <v>0.55575000000000008</v>
      </c>
      <c r="K53" s="46" t="s">
        <v>108</v>
      </c>
      <c r="L53" s="46" t="s">
        <v>109</v>
      </c>
      <c r="M53" s="47">
        <f t="shared" ref="M53:M59" si="11">J53*4046.856</f>
        <v>2249.0402220000005</v>
      </c>
      <c r="N53" s="30">
        <f>$AJ$11</f>
        <v>3000000</v>
      </c>
      <c r="O53" s="30">
        <f t="shared" ref="O53:O59" si="12">J53*N53</f>
        <v>1667250.0000000002</v>
      </c>
      <c r="P53" s="30">
        <v>3600000</v>
      </c>
      <c r="Q53" s="30">
        <f t="shared" ref="Q53:Q59" si="13">I53*P53</f>
        <v>810000</v>
      </c>
    </row>
    <row r="54" spans="4:17" x14ac:dyDescent="0.25">
      <c r="D54" s="44">
        <f t="shared" si="9"/>
        <v>2</v>
      </c>
      <c r="E54" s="44" t="s">
        <v>103</v>
      </c>
      <c r="F54" s="44">
        <v>3369</v>
      </c>
      <c r="G54" s="44" t="s">
        <v>104</v>
      </c>
      <c r="H54" s="44" t="s">
        <v>105</v>
      </c>
      <c r="I54" s="45">
        <v>0.23900000000000002</v>
      </c>
      <c r="J54" s="45">
        <f t="shared" si="10"/>
        <v>0.59033000000000013</v>
      </c>
      <c r="K54" s="46" t="s">
        <v>110</v>
      </c>
      <c r="L54" s="46" t="s">
        <v>111</v>
      </c>
      <c r="M54" s="47">
        <f t="shared" si="11"/>
        <v>2388.9805024800007</v>
      </c>
      <c r="N54" s="30">
        <f t="shared" ref="N54:N58" si="14">$AJ$11</f>
        <v>3000000</v>
      </c>
      <c r="O54" s="30">
        <f t="shared" si="12"/>
        <v>1770990.0000000005</v>
      </c>
      <c r="P54" s="30">
        <v>3600000</v>
      </c>
      <c r="Q54" s="30">
        <f t="shared" si="13"/>
        <v>860400.00000000012</v>
      </c>
    </row>
    <row r="55" spans="4:17" ht="25.5" x14ac:dyDescent="0.25">
      <c r="D55" s="44">
        <f t="shared" si="9"/>
        <v>3</v>
      </c>
      <c r="E55" s="44" t="s">
        <v>103</v>
      </c>
      <c r="F55" s="44">
        <v>3370</v>
      </c>
      <c r="G55" s="44" t="s">
        <v>112</v>
      </c>
      <c r="H55" s="46" t="s">
        <v>113</v>
      </c>
      <c r="I55" s="45">
        <v>0.441</v>
      </c>
      <c r="J55" s="45">
        <f t="shared" si="10"/>
        <v>1.0892700000000002</v>
      </c>
      <c r="K55" s="46" t="s">
        <v>114</v>
      </c>
      <c r="L55" s="46" t="s">
        <v>115</v>
      </c>
      <c r="M55" s="47">
        <f t="shared" si="11"/>
        <v>4408.1188351200008</v>
      </c>
      <c r="N55" s="30">
        <f t="shared" si="14"/>
        <v>3000000</v>
      </c>
      <c r="O55" s="30">
        <f t="shared" si="12"/>
        <v>3267810.0000000005</v>
      </c>
      <c r="P55" s="30">
        <v>3600000</v>
      </c>
      <c r="Q55" s="30">
        <f t="shared" si="13"/>
        <v>1587600</v>
      </c>
    </row>
    <row r="56" spans="4:17" ht="25.5" x14ac:dyDescent="0.25">
      <c r="D56" s="44">
        <f t="shared" si="9"/>
        <v>4</v>
      </c>
      <c r="E56" s="44" t="s">
        <v>103</v>
      </c>
      <c r="F56" s="44">
        <v>3371</v>
      </c>
      <c r="G56" s="44" t="s">
        <v>116</v>
      </c>
      <c r="H56" s="44" t="s">
        <v>117</v>
      </c>
      <c r="I56" s="45">
        <v>0.28700000000000003</v>
      </c>
      <c r="J56" s="45">
        <f t="shared" si="10"/>
        <v>0.70889000000000013</v>
      </c>
      <c r="K56" s="46" t="s">
        <v>118</v>
      </c>
      <c r="L56" s="46" t="s">
        <v>119</v>
      </c>
      <c r="M56" s="47">
        <f t="shared" si="11"/>
        <v>2868.7757498400006</v>
      </c>
      <c r="N56" s="30">
        <f t="shared" si="14"/>
        <v>3000000</v>
      </c>
      <c r="O56" s="30">
        <f t="shared" si="12"/>
        <v>2126670.0000000005</v>
      </c>
      <c r="P56" s="30">
        <v>3600000</v>
      </c>
      <c r="Q56" s="30">
        <f t="shared" si="13"/>
        <v>1033200.0000000001</v>
      </c>
    </row>
    <row r="57" spans="4:17" x14ac:dyDescent="0.25">
      <c r="D57" s="44">
        <f t="shared" si="9"/>
        <v>5</v>
      </c>
      <c r="E57" s="44" t="s">
        <v>103</v>
      </c>
      <c r="F57" s="44">
        <v>3372</v>
      </c>
      <c r="G57" s="44" t="s">
        <v>120</v>
      </c>
      <c r="H57" s="44" t="s">
        <v>121</v>
      </c>
      <c r="I57" s="45">
        <v>0.184</v>
      </c>
      <c r="J57" s="45">
        <f t="shared" si="10"/>
        <v>0.45448000000000005</v>
      </c>
      <c r="K57" s="46" t="s">
        <v>122</v>
      </c>
      <c r="L57" s="46" t="s">
        <v>123</v>
      </c>
      <c r="M57" s="47">
        <f t="shared" si="11"/>
        <v>1839.2151148800003</v>
      </c>
      <c r="N57" s="30">
        <f t="shared" si="14"/>
        <v>3000000</v>
      </c>
      <c r="O57" s="30">
        <f t="shared" si="12"/>
        <v>1363440.0000000002</v>
      </c>
      <c r="P57" s="30">
        <v>3600000</v>
      </c>
      <c r="Q57" s="30">
        <f t="shared" si="13"/>
        <v>662400</v>
      </c>
    </row>
    <row r="58" spans="4:17" x14ac:dyDescent="0.25">
      <c r="D58" s="44">
        <f t="shared" si="9"/>
        <v>6</v>
      </c>
      <c r="E58" s="44" t="s">
        <v>124</v>
      </c>
      <c r="F58" s="44">
        <v>7458</v>
      </c>
      <c r="G58" s="46" t="s">
        <v>125</v>
      </c>
      <c r="H58" s="46" t="s">
        <v>126</v>
      </c>
      <c r="I58" s="45">
        <v>0.40540000000000004</v>
      </c>
      <c r="J58" s="45">
        <f t="shared" si="10"/>
        <v>1.0013380000000003</v>
      </c>
      <c r="K58" s="46" t="s">
        <v>127</v>
      </c>
      <c r="L58" s="46" t="s">
        <v>79</v>
      </c>
      <c r="M58" s="47">
        <f t="shared" si="11"/>
        <v>4052.2706933280015</v>
      </c>
      <c r="N58" s="30">
        <f t="shared" si="14"/>
        <v>3000000</v>
      </c>
      <c r="O58" s="30">
        <f t="shared" si="12"/>
        <v>3004014.0000000009</v>
      </c>
      <c r="P58" s="30">
        <v>3600000</v>
      </c>
      <c r="Q58" s="30">
        <f t="shared" si="13"/>
        <v>1459440.0000000002</v>
      </c>
    </row>
    <row r="59" spans="4:17" x14ac:dyDescent="0.25">
      <c r="D59" s="44">
        <f t="shared" si="9"/>
        <v>7</v>
      </c>
      <c r="E59" s="44" t="s">
        <v>128</v>
      </c>
      <c r="F59" s="44">
        <v>3739</v>
      </c>
      <c r="G59" s="44" t="s">
        <v>120</v>
      </c>
      <c r="H59" s="44" t="s">
        <v>121</v>
      </c>
      <c r="I59" s="45">
        <v>7.3400000000000007E-2</v>
      </c>
      <c r="J59" s="45">
        <f t="shared" si="10"/>
        <v>0.18129800000000004</v>
      </c>
      <c r="K59" s="46" t="s">
        <v>129</v>
      </c>
      <c r="L59" s="46" t="s">
        <v>123</v>
      </c>
      <c r="M59" s="47">
        <f t="shared" si="11"/>
        <v>733.68689908800025</v>
      </c>
      <c r="N59" s="30">
        <f t="shared" ref="N59" si="15">$AH$11</f>
        <v>3033625.1874062973</v>
      </c>
      <c r="O59" s="30">
        <f t="shared" si="12"/>
        <v>549990.17922638706</v>
      </c>
      <c r="P59" s="30">
        <v>3600000</v>
      </c>
      <c r="Q59" s="30">
        <f t="shared" si="13"/>
        <v>264240</v>
      </c>
    </row>
    <row r="60" spans="4:17" x14ac:dyDescent="0.25">
      <c r="D60" s="143" t="s">
        <v>130</v>
      </c>
      <c r="E60" s="143"/>
      <c r="F60" s="143"/>
      <c r="G60" s="143"/>
      <c r="H60" s="143"/>
      <c r="I60" s="49">
        <f>SUM(I52:I59)</f>
        <v>1.8548</v>
      </c>
      <c r="J60" s="49">
        <f>SUM(J52:J59)</f>
        <v>4.5813560000000013</v>
      </c>
      <c r="K60" s="50"/>
      <c r="L60" s="50"/>
      <c r="M60" s="49">
        <f>SUM(M52:M59)</f>
        <v>18540.088016736005</v>
      </c>
      <c r="N60" s="51"/>
      <c r="O60" s="51">
        <f>SUM(O52:O59)</f>
        <v>13750164.179226391</v>
      </c>
      <c r="P60" s="51"/>
      <c r="Q60" s="51">
        <f>SUM(Q52:Q59)</f>
        <v>6677280</v>
      </c>
    </row>
    <row r="61" spans="4:17" x14ac:dyDescent="0.25">
      <c r="D61" s="145"/>
      <c r="E61" s="146"/>
      <c r="F61" s="146"/>
      <c r="G61" s="146"/>
      <c r="H61" s="146"/>
      <c r="I61" s="146"/>
      <c r="J61" s="146"/>
      <c r="K61" s="146"/>
      <c r="L61" s="146"/>
      <c r="M61" s="146"/>
      <c r="N61" s="146"/>
      <c r="O61" s="146"/>
      <c r="P61" s="146"/>
      <c r="Q61" s="147"/>
    </row>
    <row r="62" spans="4:17" x14ac:dyDescent="0.25">
      <c r="D62" s="148" t="s">
        <v>131</v>
      </c>
      <c r="E62" s="149"/>
      <c r="F62" s="149"/>
      <c r="G62" s="149"/>
      <c r="H62" s="149"/>
      <c r="I62" s="149"/>
      <c r="J62" s="149"/>
      <c r="K62" s="149"/>
      <c r="L62" s="149"/>
      <c r="M62" s="149"/>
      <c r="N62" s="149"/>
      <c r="O62" s="149"/>
      <c r="P62" s="149"/>
      <c r="Q62" s="150"/>
    </row>
    <row r="63" spans="4:17" ht="25.5" x14ac:dyDescent="0.25">
      <c r="D63" s="43">
        <v>42</v>
      </c>
      <c r="E63" s="44" t="s">
        <v>132</v>
      </c>
      <c r="F63" s="44">
        <v>5843</v>
      </c>
      <c r="G63" s="44">
        <v>220</v>
      </c>
      <c r="H63" s="44">
        <v>756</v>
      </c>
      <c r="I63" s="45">
        <v>0.125</v>
      </c>
      <c r="J63" s="45">
        <f>+I63*2.47</f>
        <v>0.30875000000000002</v>
      </c>
      <c r="K63" s="46" t="s">
        <v>133</v>
      </c>
      <c r="L63" s="46" t="s">
        <v>42</v>
      </c>
      <c r="M63" s="47">
        <f t="shared" ref="M63:M95" si="16">J63*4046.856</f>
        <v>1249.4667900000002</v>
      </c>
      <c r="N63" s="30">
        <f>$AJ$11</f>
        <v>3000000</v>
      </c>
      <c r="O63" s="30">
        <f t="shared" ref="O63:O95" si="17">J63*N63</f>
        <v>926250.00000000012</v>
      </c>
      <c r="P63" s="30">
        <v>3600000</v>
      </c>
      <c r="Q63" s="30">
        <f t="shared" ref="Q63:Q95" si="18">I63*P63</f>
        <v>450000</v>
      </c>
    </row>
    <row r="64" spans="4:17" x14ac:dyDescent="0.25">
      <c r="D64" s="43">
        <f>+D63+1</f>
        <v>43</v>
      </c>
      <c r="E64" s="44" t="s">
        <v>134</v>
      </c>
      <c r="F64" s="44">
        <v>5851</v>
      </c>
      <c r="G64" s="44">
        <v>124</v>
      </c>
      <c r="H64" s="44">
        <v>747</v>
      </c>
      <c r="I64" s="45">
        <v>0.10400000000000001</v>
      </c>
      <c r="J64" s="45">
        <f>+I64*2.47</f>
        <v>0.25688000000000005</v>
      </c>
      <c r="K64" s="46" t="s">
        <v>135</v>
      </c>
      <c r="L64" s="46" t="s">
        <v>66</v>
      </c>
      <c r="M64" s="47">
        <f t="shared" si="16"/>
        <v>1039.5563692800004</v>
      </c>
      <c r="N64" s="30">
        <f t="shared" ref="N64:N95" si="19">$AJ$11</f>
        <v>3000000</v>
      </c>
      <c r="O64" s="30">
        <f t="shared" si="17"/>
        <v>770640.00000000012</v>
      </c>
      <c r="P64" s="30">
        <v>3600000</v>
      </c>
      <c r="Q64" s="30">
        <f t="shared" si="18"/>
        <v>374400.00000000006</v>
      </c>
    </row>
    <row r="65" spans="4:17" x14ac:dyDescent="0.25">
      <c r="D65" s="43">
        <v>44</v>
      </c>
      <c r="E65" s="44" t="s">
        <v>132</v>
      </c>
      <c r="F65" s="44">
        <v>5841</v>
      </c>
      <c r="G65" s="44">
        <v>179</v>
      </c>
      <c r="H65" s="44">
        <v>746</v>
      </c>
      <c r="I65" s="45">
        <v>2.1000000000000001E-2</v>
      </c>
      <c r="J65" s="45">
        <f>+I65*2.47</f>
        <v>5.1870000000000006E-2</v>
      </c>
      <c r="K65" s="46" t="s">
        <v>136</v>
      </c>
      <c r="L65" s="46" t="s">
        <v>137</v>
      </c>
      <c r="M65" s="47">
        <f t="shared" si="16"/>
        <v>209.91042072000005</v>
      </c>
      <c r="N65" s="30">
        <f t="shared" si="19"/>
        <v>3000000</v>
      </c>
      <c r="O65" s="30">
        <f t="shared" si="17"/>
        <v>155610.00000000003</v>
      </c>
      <c r="P65" s="30">
        <v>3600000</v>
      </c>
      <c r="Q65" s="30">
        <f t="shared" si="18"/>
        <v>75600</v>
      </c>
    </row>
    <row r="66" spans="4:17" ht="25.5" x14ac:dyDescent="0.25">
      <c r="D66" s="44">
        <v>45</v>
      </c>
      <c r="E66" s="44" t="s">
        <v>138</v>
      </c>
      <c r="F66" s="44">
        <v>5861</v>
      </c>
      <c r="G66" s="44">
        <v>320</v>
      </c>
      <c r="H66" s="44">
        <v>650</v>
      </c>
      <c r="I66" s="45">
        <v>8.0000000000000002E-3</v>
      </c>
      <c r="J66" s="45">
        <f>+I66*2.47</f>
        <v>1.9760000000000003E-2</v>
      </c>
      <c r="K66" s="46" t="s">
        <v>139</v>
      </c>
      <c r="L66" s="46" t="s">
        <v>140</v>
      </c>
      <c r="M66" s="47">
        <f t="shared" si="16"/>
        <v>79.965874560000017</v>
      </c>
      <c r="N66" s="30">
        <f t="shared" si="19"/>
        <v>3000000</v>
      </c>
      <c r="O66" s="30">
        <f t="shared" si="17"/>
        <v>59280.000000000007</v>
      </c>
      <c r="P66" s="30">
        <v>3600000</v>
      </c>
      <c r="Q66" s="30">
        <f t="shared" si="18"/>
        <v>28800</v>
      </c>
    </row>
    <row r="67" spans="4:17" x14ac:dyDescent="0.25">
      <c r="D67" s="44">
        <v>46</v>
      </c>
      <c r="E67" s="44" t="s">
        <v>134</v>
      </c>
      <c r="F67" s="44">
        <v>5853</v>
      </c>
      <c r="G67" s="44">
        <v>156</v>
      </c>
      <c r="H67" s="44">
        <v>690</v>
      </c>
      <c r="I67" s="45">
        <v>0.122</v>
      </c>
      <c r="J67" s="45">
        <f>+I67*2.47</f>
        <v>0.30134</v>
      </c>
      <c r="K67" s="46" t="s">
        <v>141</v>
      </c>
      <c r="L67" s="46" t="s">
        <v>142</v>
      </c>
      <c r="M67" s="47">
        <f t="shared" si="16"/>
        <v>1219.4795870400001</v>
      </c>
      <c r="N67" s="30">
        <f t="shared" si="19"/>
        <v>3000000</v>
      </c>
      <c r="O67" s="30">
        <f t="shared" si="17"/>
        <v>904020</v>
      </c>
      <c r="P67" s="30">
        <v>3600000</v>
      </c>
      <c r="Q67" s="30">
        <f t="shared" si="18"/>
        <v>439200</v>
      </c>
    </row>
    <row r="68" spans="4:17" ht="25.5" x14ac:dyDescent="0.25">
      <c r="D68" s="43"/>
      <c r="E68" s="44"/>
      <c r="F68" s="44"/>
      <c r="G68" s="44"/>
      <c r="H68" s="44"/>
      <c r="I68" s="45"/>
      <c r="J68" s="45"/>
      <c r="K68" s="46" t="s">
        <v>143</v>
      </c>
      <c r="L68" s="46" t="s">
        <v>144</v>
      </c>
      <c r="M68" s="47"/>
      <c r="N68" s="30">
        <f t="shared" si="19"/>
        <v>3000000</v>
      </c>
      <c r="O68" s="30">
        <f t="shared" si="17"/>
        <v>0</v>
      </c>
      <c r="P68" s="30">
        <v>3600000</v>
      </c>
      <c r="Q68" s="30">
        <f t="shared" si="18"/>
        <v>0</v>
      </c>
    </row>
    <row r="69" spans="4:17" x14ac:dyDescent="0.25">
      <c r="D69" s="43">
        <v>47</v>
      </c>
      <c r="E69" s="44" t="s">
        <v>134</v>
      </c>
      <c r="F69" s="44">
        <v>5850</v>
      </c>
      <c r="G69" s="44">
        <v>225</v>
      </c>
      <c r="H69" s="44">
        <v>691</v>
      </c>
      <c r="I69" s="45">
        <v>3.15E-2</v>
      </c>
      <c r="J69" s="45">
        <f t="shared" ref="J69:J87" si="20">+I69*2.47</f>
        <v>7.7805000000000013E-2</v>
      </c>
      <c r="K69" s="46" t="s">
        <v>145</v>
      </c>
      <c r="L69" s="46" t="s">
        <v>146</v>
      </c>
      <c r="M69" s="47">
        <f t="shared" si="16"/>
        <v>314.86563108000007</v>
      </c>
      <c r="N69" s="30">
        <f t="shared" si="19"/>
        <v>3000000</v>
      </c>
      <c r="O69" s="30">
        <f t="shared" si="17"/>
        <v>233415.00000000003</v>
      </c>
      <c r="P69" s="30">
        <v>3600000</v>
      </c>
      <c r="Q69" s="30">
        <f t="shared" si="18"/>
        <v>113400</v>
      </c>
    </row>
    <row r="70" spans="4:17" ht="25.5" x14ac:dyDescent="0.25">
      <c r="D70" s="44">
        <v>48</v>
      </c>
      <c r="E70" s="44" t="s">
        <v>134</v>
      </c>
      <c r="F70" s="44">
        <v>5848</v>
      </c>
      <c r="G70" s="44">
        <v>292</v>
      </c>
      <c r="H70" s="44">
        <v>695</v>
      </c>
      <c r="I70" s="45">
        <v>3.3500000000000002E-2</v>
      </c>
      <c r="J70" s="45">
        <f t="shared" si="20"/>
        <v>8.2745000000000013E-2</v>
      </c>
      <c r="K70" s="46" t="s">
        <v>147</v>
      </c>
      <c r="L70" s="46" t="s">
        <v>148</v>
      </c>
      <c r="M70" s="47">
        <f t="shared" si="16"/>
        <v>334.85709972000006</v>
      </c>
      <c r="N70" s="30">
        <f t="shared" si="19"/>
        <v>3000000</v>
      </c>
      <c r="O70" s="30">
        <f t="shared" si="17"/>
        <v>248235.00000000003</v>
      </c>
      <c r="P70" s="30">
        <v>3600000</v>
      </c>
      <c r="Q70" s="30">
        <f t="shared" si="18"/>
        <v>120600</v>
      </c>
    </row>
    <row r="71" spans="4:17" x14ac:dyDescent="0.25">
      <c r="D71" s="44">
        <v>49</v>
      </c>
      <c r="E71" s="44" t="s">
        <v>149</v>
      </c>
      <c r="F71" s="44">
        <v>5862</v>
      </c>
      <c r="G71" s="44">
        <v>149</v>
      </c>
      <c r="H71" s="44">
        <v>728</v>
      </c>
      <c r="I71" s="45">
        <v>2.4E-2</v>
      </c>
      <c r="J71" s="45">
        <f t="shared" si="20"/>
        <v>5.9280000000000006E-2</v>
      </c>
      <c r="K71" s="46" t="s">
        <v>150</v>
      </c>
      <c r="L71" s="46" t="s">
        <v>140</v>
      </c>
      <c r="M71" s="47">
        <f t="shared" si="16"/>
        <v>239.89762368000004</v>
      </c>
      <c r="N71" s="30">
        <f t="shared" si="19"/>
        <v>3000000</v>
      </c>
      <c r="O71" s="30">
        <f t="shared" si="17"/>
        <v>177840.00000000003</v>
      </c>
      <c r="P71" s="30">
        <v>3600000</v>
      </c>
      <c r="Q71" s="30">
        <f t="shared" si="18"/>
        <v>86400</v>
      </c>
    </row>
    <row r="72" spans="4:17" ht="25.5" x14ac:dyDescent="0.25">
      <c r="D72" s="43">
        <v>50</v>
      </c>
      <c r="E72" s="44" t="s">
        <v>132</v>
      </c>
      <c r="F72" s="44">
        <v>5838</v>
      </c>
      <c r="G72" s="46">
        <v>152</v>
      </c>
      <c r="H72" s="46">
        <v>717</v>
      </c>
      <c r="I72" s="45">
        <v>3.4000000000000002E-2</v>
      </c>
      <c r="J72" s="45">
        <f t="shared" si="20"/>
        <v>8.3980000000000013E-2</v>
      </c>
      <c r="K72" s="46" t="s">
        <v>151</v>
      </c>
      <c r="L72" s="46" t="s">
        <v>152</v>
      </c>
      <c r="M72" s="47">
        <f t="shared" si="16"/>
        <v>339.85496688000006</v>
      </c>
      <c r="N72" s="30">
        <f t="shared" si="19"/>
        <v>3000000</v>
      </c>
      <c r="O72" s="30">
        <f t="shared" si="17"/>
        <v>251940.00000000003</v>
      </c>
      <c r="P72" s="30">
        <v>3600000</v>
      </c>
      <c r="Q72" s="30">
        <f t="shared" si="18"/>
        <v>122400.00000000001</v>
      </c>
    </row>
    <row r="73" spans="4:17" ht="25.5" x14ac:dyDescent="0.25">
      <c r="D73" s="43">
        <v>51</v>
      </c>
      <c r="E73" s="44" t="s">
        <v>132</v>
      </c>
      <c r="F73" s="44">
        <v>5842</v>
      </c>
      <c r="G73" s="46">
        <v>111</v>
      </c>
      <c r="H73" s="46">
        <v>713</v>
      </c>
      <c r="I73" s="45">
        <v>6.3E-2</v>
      </c>
      <c r="J73" s="45">
        <f t="shared" si="20"/>
        <v>0.15561000000000003</v>
      </c>
      <c r="K73" s="46" t="s">
        <v>153</v>
      </c>
      <c r="L73" s="46" t="s">
        <v>154</v>
      </c>
      <c r="M73" s="47">
        <f t="shared" si="16"/>
        <v>629.73126216000014</v>
      </c>
      <c r="N73" s="30">
        <f t="shared" si="19"/>
        <v>3000000</v>
      </c>
      <c r="O73" s="30">
        <f t="shared" si="17"/>
        <v>466830.00000000006</v>
      </c>
      <c r="P73" s="30">
        <v>3600000</v>
      </c>
      <c r="Q73" s="30">
        <f t="shared" si="18"/>
        <v>226800</v>
      </c>
    </row>
    <row r="74" spans="4:17" x14ac:dyDescent="0.25">
      <c r="D74" s="44">
        <v>52</v>
      </c>
      <c r="E74" s="44" t="s">
        <v>132</v>
      </c>
      <c r="F74" s="44">
        <v>5835</v>
      </c>
      <c r="G74" s="44">
        <v>230</v>
      </c>
      <c r="H74" s="44">
        <v>699</v>
      </c>
      <c r="I74" s="45">
        <v>3.5000000000000003E-2</v>
      </c>
      <c r="J74" s="45">
        <f t="shared" si="20"/>
        <v>8.6450000000000013E-2</v>
      </c>
      <c r="K74" s="46" t="s">
        <v>155</v>
      </c>
      <c r="L74" s="46" t="s">
        <v>156</v>
      </c>
      <c r="M74" s="47">
        <f t="shared" si="16"/>
        <v>349.85070120000006</v>
      </c>
      <c r="N74" s="30">
        <f t="shared" si="19"/>
        <v>3000000</v>
      </c>
      <c r="O74" s="30">
        <f t="shared" si="17"/>
        <v>259350.00000000003</v>
      </c>
      <c r="P74" s="30">
        <v>3600000</v>
      </c>
      <c r="Q74" s="30">
        <f t="shared" si="18"/>
        <v>126000.00000000001</v>
      </c>
    </row>
    <row r="75" spans="4:17" x14ac:dyDescent="0.25">
      <c r="D75" s="44">
        <v>53</v>
      </c>
      <c r="E75" s="44" t="s">
        <v>132</v>
      </c>
      <c r="F75" s="44">
        <v>5832</v>
      </c>
      <c r="G75" s="44">
        <v>223</v>
      </c>
      <c r="H75" s="44">
        <v>700</v>
      </c>
      <c r="I75" s="45">
        <v>0.13200000000000001</v>
      </c>
      <c r="J75" s="45">
        <f t="shared" si="20"/>
        <v>0.32604000000000005</v>
      </c>
      <c r="K75" s="46" t="s">
        <v>157</v>
      </c>
      <c r="L75" s="46" t="s">
        <v>158</v>
      </c>
      <c r="M75" s="47">
        <f t="shared" si="16"/>
        <v>1319.4369302400003</v>
      </c>
      <c r="N75" s="30">
        <f t="shared" si="19"/>
        <v>3000000</v>
      </c>
      <c r="O75" s="30">
        <f t="shared" si="17"/>
        <v>978120.00000000012</v>
      </c>
      <c r="P75" s="30">
        <v>3600000</v>
      </c>
      <c r="Q75" s="30">
        <f t="shared" si="18"/>
        <v>475200</v>
      </c>
    </row>
    <row r="76" spans="4:17" x14ac:dyDescent="0.25">
      <c r="D76" s="43">
        <v>54</v>
      </c>
      <c r="E76" s="44" t="s">
        <v>132</v>
      </c>
      <c r="F76" s="44">
        <v>5834</v>
      </c>
      <c r="G76" s="44">
        <v>4</v>
      </c>
      <c r="H76" s="44">
        <v>701</v>
      </c>
      <c r="I76" s="45">
        <v>1.15E-2</v>
      </c>
      <c r="J76" s="45">
        <f t="shared" si="20"/>
        <v>2.8405000000000003E-2</v>
      </c>
      <c r="K76" s="46" t="s">
        <v>144</v>
      </c>
      <c r="L76" s="46" t="s">
        <v>158</v>
      </c>
      <c r="M76" s="47">
        <f t="shared" si="16"/>
        <v>114.95094468000002</v>
      </c>
      <c r="N76" s="30">
        <f t="shared" si="19"/>
        <v>3000000</v>
      </c>
      <c r="O76" s="30">
        <f t="shared" si="17"/>
        <v>85215.000000000015</v>
      </c>
      <c r="P76" s="30">
        <v>3600000</v>
      </c>
      <c r="Q76" s="30">
        <f t="shared" si="18"/>
        <v>41400</v>
      </c>
    </row>
    <row r="77" spans="4:17" x14ac:dyDescent="0.25">
      <c r="D77" s="43">
        <v>55</v>
      </c>
      <c r="E77" s="44" t="s">
        <v>134</v>
      </c>
      <c r="F77" s="44">
        <v>5846</v>
      </c>
      <c r="G77" s="44">
        <v>82</v>
      </c>
      <c r="H77" s="44">
        <v>669</v>
      </c>
      <c r="I77" s="45">
        <v>5.9500000000000004E-2</v>
      </c>
      <c r="J77" s="45">
        <f t="shared" si="20"/>
        <v>0.14696500000000001</v>
      </c>
      <c r="K77" s="46" t="s">
        <v>159</v>
      </c>
      <c r="L77" s="46" t="s">
        <v>160</v>
      </c>
      <c r="M77" s="47">
        <f t="shared" si="16"/>
        <v>594.7461920400001</v>
      </c>
      <c r="N77" s="30">
        <f t="shared" si="19"/>
        <v>3000000</v>
      </c>
      <c r="O77" s="30">
        <f t="shared" si="17"/>
        <v>440895.00000000006</v>
      </c>
      <c r="P77" s="30">
        <v>3600000</v>
      </c>
      <c r="Q77" s="30">
        <f t="shared" si="18"/>
        <v>214200.00000000003</v>
      </c>
    </row>
    <row r="78" spans="4:17" x14ac:dyDescent="0.25">
      <c r="D78" s="44">
        <v>56</v>
      </c>
      <c r="E78" s="44" t="s">
        <v>132</v>
      </c>
      <c r="F78" s="44">
        <v>5837</v>
      </c>
      <c r="G78" s="46">
        <v>202</v>
      </c>
      <c r="H78" s="46">
        <v>673</v>
      </c>
      <c r="I78" s="45">
        <v>4.5999999999999999E-2</v>
      </c>
      <c r="J78" s="45">
        <f t="shared" si="20"/>
        <v>0.11362000000000001</v>
      </c>
      <c r="K78" s="46" t="s">
        <v>161</v>
      </c>
      <c r="L78" s="46" t="s">
        <v>152</v>
      </c>
      <c r="M78" s="47">
        <f t="shared" si="16"/>
        <v>459.80377872000008</v>
      </c>
      <c r="N78" s="30">
        <f t="shared" si="19"/>
        <v>3000000</v>
      </c>
      <c r="O78" s="30">
        <f t="shared" si="17"/>
        <v>340860.00000000006</v>
      </c>
      <c r="P78" s="30">
        <v>3600000</v>
      </c>
      <c r="Q78" s="30">
        <f t="shared" si="18"/>
        <v>165600</v>
      </c>
    </row>
    <row r="79" spans="4:17" x14ac:dyDescent="0.25">
      <c r="D79" s="44">
        <v>57</v>
      </c>
      <c r="E79" s="44" t="s">
        <v>132</v>
      </c>
      <c r="F79" s="44">
        <v>5839</v>
      </c>
      <c r="G79" s="46">
        <v>135</v>
      </c>
      <c r="H79" s="46">
        <v>687</v>
      </c>
      <c r="I79" s="45">
        <v>0.11</v>
      </c>
      <c r="J79" s="45">
        <f t="shared" si="20"/>
        <v>0.2717</v>
      </c>
      <c r="K79" s="46" t="s">
        <v>162</v>
      </c>
      <c r="L79" s="46" t="s">
        <v>152</v>
      </c>
      <c r="M79" s="47">
        <f t="shared" si="16"/>
        <v>1099.5307752000001</v>
      </c>
      <c r="N79" s="30">
        <f t="shared" si="19"/>
        <v>3000000</v>
      </c>
      <c r="O79" s="30">
        <f t="shared" si="17"/>
        <v>815100</v>
      </c>
      <c r="P79" s="30">
        <v>3600000</v>
      </c>
      <c r="Q79" s="30">
        <f t="shared" si="18"/>
        <v>396000</v>
      </c>
    </row>
    <row r="80" spans="4:17" x14ac:dyDescent="0.25">
      <c r="D80" s="44">
        <v>58</v>
      </c>
      <c r="E80" s="44" t="s">
        <v>132</v>
      </c>
      <c r="F80" s="44">
        <v>5831</v>
      </c>
      <c r="G80" s="46">
        <v>46</v>
      </c>
      <c r="H80" s="46" t="s">
        <v>163</v>
      </c>
      <c r="I80" s="45">
        <v>0.14650000000000002</v>
      </c>
      <c r="J80" s="45">
        <f t="shared" si="20"/>
        <v>0.36185500000000009</v>
      </c>
      <c r="K80" s="46" t="s">
        <v>62</v>
      </c>
      <c r="L80" s="46" t="s">
        <v>63</v>
      </c>
      <c r="M80" s="47">
        <f t="shared" si="16"/>
        <v>1464.3750778800004</v>
      </c>
      <c r="N80" s="30">
        <f t="shared" si="19"/>
        <v>3000000</v>
      </c>
      <c r="O80" s="30">
        <f t="shared" si="17"/>
        <v>1085565.0000000002</v>
      </c>
      <c r="P80" s="30">
        <v>3600000</v>
      </c>
      <c r="Q80" s="30">
        <f t="shared" si="18"/>
        <v>527400.00000000012</v>
      </c>
    </row>
    <row r="81" spans="4:17" x14ac:dyDescent="0.25">
      <c r="D81" s="44">
        <v>59</v>
      </c>
      <c r="E81" s="44" t="s">
        <v>132</v>
      </c>
      <c r="F81" s="44">
        <v>5840</v>
      </c>
      <c r="G81" s="46">
        <v>180</v>
      </c>
      <c r="H81" s="46">
        <v>658</v>
      </c>
      <c r="I81" s="45">
        <v>2.75E-2</v>
      </c>
      <c r="J81" s="45">
        <f t="shared" si="20"/>
        <v>6.7924999999999999E-2</v>
      </c>
      <c r="K81" s="46" t="s">
        <v>136</v>
      </c>
      <c r="L81" s="46" t="s">
        <v>164</v>
      </c>
      <c r="M81" s="47">
        <f t="shared" si="16"/>
        <v>274.88269380000003</v>
      </c>
      <c r="N81" s="30">
        <f t="shared" si="19"/>
        <v>3000000</v>
      </c>
      <c r="O81" s="30">
        <f t="shared" si="17"/>
        <v>203775</v>
      </c>
      <c r="P81" s="30">
        <v>3600000</v>
      </c>
      <c r="Q81" s="30">
        <f t="shared" si="18"/>
        <v>99000</v>
      </c>
    </row>
    <row r="82" spans="4:17" x14ac:dyDescent="0.25">
      <c r="D82" s="44">
        <v>60</v>
      </c>
      <c r="E82" s="44" t="s">
        <v>134</v>
      </c>
      <c r="F82" s="44">
        <v>5852</v>
      </c>
      <c r="G82" s="46">
        <v>53</v>
      </c>
      <c r="H82" s="46">
        <v>542</v>
      </c>
      <c r="I82" s="45">
        <v>1.2500000000000001E-2</v>
      </c>
      <c r="J82" s="45">
        <f t="shared" si="20"/>
        <v>3.0875000000000003E-2</v>
      </c>
      <c r="K82" s="46" t="s">
        <v>165</v>
      </c>
      <c r="L82" s="46" t="s">
        <v>166</v>
      </c>
      <c r="M82" s="47">
        <f t="shared" si="16"/>
        <v>124.94667900000002</v>
      </c>
      <c r="N82" s="30">
        <f t="shared" si="19"/>
        <v>3000000</v>
      </c>
      <c r="O82" s="30">
        <f t="shared" si="17"/>
        <v>92625.000000000015</v>
      </c>
      <c r="P82" s="30">
        <v>3600000</v>
      </c>
      <c r="Q82" s="30">
        <f t="shared" si="18"/>
        <v>45000</v>
      </c>
    </row>
    <row r="83" spans="4:17" x14ac:dyDescent="0.25">
      <c r="D83" s="44">
        <v>61</v>
      </c>
      <c r="E83" s="44" t="s">
        <v>134</v>
      </c>
      <c r="F83" s="44">
        <v>5845</v>
      </c>
      <c r="G83" s="46">
        <v>32</v>
      </c>
      <c r="H83" s="46">
        <v>543</v>
      </c>
      <c r="I83" s="45">
        <v>3.4500000000000003E-2</v>
      </c>
      <c r="J83" s="45">
        <f t="shared" si="20"/>
        <v>8.5215000000000013E-2</v>
      </c>
      <c r="K83" s="46" t="s">
        <v>71</v>
      </c>
      <c r="L83" s="46" t="s">
        <v>167</v>
      </c>
      <c r="M83" s="47">
        <f t="shared" si="16"/>
        <v>344.85283404000006</v>
      </c>
      <c r="N83" s="30">
        <f t="shared" si="19"/>
        <v>3000000</v>
      </c>
      <c r="O83" s="30">
        <f t="shared" si="17"/>
        <v>255645.00000000003</v>
      </c>
      <c r="P83" s="30">
        <v>3600000</v>
      </c>
      <c r="Q83" s="30">
        <f t="shared" si="18"/>
        <v>124200.00000000001</v>
      </c>
    </row>
    <row r="84" spans="4:17" x14ac:dyDescent="0.25">
      <c r="D84" s="44">
        <v>62</v>
      </c>
      <c r="E84" s="44" t="s">
        <v>134</v>
      </c>
      <c r="F84" s="44">
        <v>5849</v>
      </c>
      <c r="G84" s="46">
        <v>38</v>
      </c>
      <c r="H84" s="46" t="s">
        <v>168</v>
      </c>
      <c r="I84" s="45">
        <v>0.1565</v>
      </c>
      <c r="J84" s="45">
        <f t="shared" si="20"/>
        <v>0.38655500000000004</v>
      </c>
      <c r="K84" s="46" t="s">
        <v>169</v>
      </c>
      <c r="L84" s="46" t="s">
        <v>170</v>
      </c>
      <c r="M84" s="47">
        <f t="shared" si="16"/>
        <v>1564.3324210800001</v>
      </c>
      <c r="N84" s="30">
        <f t="shared" si="19"/>
        <v>3000000</v>
      </c>
      <c r="O84" s="30">
        <f t="shared" si="17"/>
        <v>1159665</v>
      </c>
      <c r="P84" s="30">
        <v>3600000</v>
      </c>
      <c r="Q84" s="30">
        <f t="shared" si="18"/>
        <v>563400</v>
      </c>
    </row>
    <row r="85" spans="4:17" x14ac:dyDescent="0.25">
      <c r="D85" s="44">
        <v>63</v>
      </c>
      <c r="E85" s="44" t="s">
        <v>134</v>
      </c>
      <c r="F85" s="44">
        <v>5844</v>
      </c>
      <c r="G85" s="46">
        <v>20</v>
      </c>
      <c r="H85" s="52">
        <v>558559</v>
      </c>
      <c r="I85" s="45">
        <v>8.6000000000000007E-2</v>
      </c>
      <c r="J85" s="45">
        <f t="shared" si="20"/>
        <v>0.21242000000000003</v>
      </c>
      <c r="K85" s="46" t="s">
        <v>40</v>
      </c>
      <c r="L85" s="46" t="s">
        <v>171</v>
      </c>
      <c r="M85" s="47">
        <f t="shared" si="16"/>
        <v>859.63315152000018</v>
      </c>
      <c r="N85" s="30">
        <f t="shared" si="19"/>
        <v>3000000</v>
      </c>
      <c r="O85" s="30">
        <f t="shared" si="17"/>
        <v>637260.00000000012</v>
      </c>
      <c r="P85" s="30">
        <v>3600000</v>
      </c>
      <c r="Q85" s="30">
        <f t="shared" si="18"/>
        <v>309600</v>
      </c>
    </row>
    <row r="86" spans="4:17" x14ac:dyDescent="0.25">
      <c r="D86" s="44">
        <v>64</v>
      </c>
      <c r="E86" s="44" t="s">
        <v>134</v>
      </c>
      <c r="F86" s="44">
        <v>5847</v>
      </c>
      <c r="G86" s="46">
        <v>272</v>
      </c>
      <c r="H86" s="46">
        <v>568</v>
      </c>
      <c r="I86" s="45">
        <v>6.3500000000000001E-2</v>
      </c>
      <c r="J86" s="45">
        <f t="shared" si="20"/>
        <v>0.15684500000000001</v>
      </c>
      <c r="K86" s="46" t="s">
        <v>172</v>
      </c>
      <c r="L86" s="46" t="s">
        <v>66</v>
      </c>
      <c r="M86" s="47">
        <f t="shared" si="16"/>
        <v>634.72912932000008</v>
      </c>
      <c r="N86" s="30">
        <f t="shared" si="19"/>
        <v>3000000</v>
      </c>
      <c r="O86" s="30">
        <f t="shared" si="17"/>
        <v>470535.00000000006</v>
      </c>
      <c r="P86" s="30">
        <v>3600000</v>
      </c>
      <c r="Q86" s="30">
        <f t="shared" si="18"/>
        <v>228600</v>
      </c>
    </row>
    <row r="87" spans="4:17" x14ac:dyDescent="0.25">
      <c r="D87" s="44">
        <v>65</v>
      </c>
      <c r="E87" s="44" t="s">
        <v>132</v>
      </c>
      <c r="F87" s="44">
        <v>5836</v>
      </c>
      <c r="G87" s="46">
        <v>179</v>
      </c>
      <c r="H87" s="46">
        <v>569</v>
      </c>
      <c r="I87" s="45">
        <v>4.3000000000000003E-2</v>
      </c>
      <c r="J87" s="45">
        <f t="shared" si="20"/>
        <v>0.10621000000000001</v>
      </c>
      <c r="K87" s="46" t="s">
        <v>173</v>
      </c>
      <c r="L87" s="46" t="s">
        <v>136</v>
      </c>
      <c r="M87" s="47">
        <f t="shared" si="16"/>
        <v>429.81657576000009</v>
      </c>
      <c r="N87" s="30">
        <f t="shared" si="19"/>
        <v>3000000</v>
      </c>
      <c r="O87" s="30">
        <f t="shared" si="17"/>
        <v>318630.00000000006</v>
      </c>
      <c r="P87" s="30">
        <v>3600000</v>
      </c>
      <c r="Q87" s="30">
        <f t="shared" si="18"/>
        <v>154800</v>
      </c>
    </row>
    <row r="88" spans="4:17" x14ac:dyDescent="0.25">
      <c r="D88" s="44"/>
      <c r="E88" s="44"/>
      <c r="F88" s="44"/>
      <c r="G88" s="46"/>
      <c r="H88" s="46"/>
      <c r="I88" s="45"/>
      <c r="J88" s="45"/>
      <c r="K88" s="46" t="s">
        <v>174</v>
      </c>
      <c r="L88" s="46" t="s">
        <v>175</v>
      </c>
      <c r="M88" s="47">
        <f t="shared" si="16"/>
        <v>0</v>
      </c>
      <c r="N88" s="30">
        <f t="shared" si="19"/>
        <v>3000000</v>
      </c>
      <c r="O88" s="30">
        <f t="shared" si="17"/>
        <v>0</v>
      </c>
      <c r="P88" s="30">
        <v>3600000</v>
      </c>
      <c r="Q88" s="30">
        <f t="shared" si="18"/>
        <v>0</v>
      </c>
    </row>
    <row r="89" spans="4:17" ht="38.25" x14ac:dyDescent="0.25">
      <c r="D89" s="44">
        <v>66</v>
      </c>
      <c r="E89" s="44" t="s">
        <v>84</v>
      </c>
      <c r="F89" s="44">
        <v>5857</v>
      </c>
      <c r="G89" s="46">
        <v>254</v>
      </c>
      <c r="H89" s="46">
        <v>570</v>
      </c>
      <c r="I89" s="45">
        <v>3.2000000000000001E-2</v>
      </c>
      <c r="J89" s="45">
        <f t="shared" ref="J89:J95" si="21">+I89*2.47</f>
        <v>7.9040000000000013E-2</v>
      </c>
      <c r="K89" s="46" t="s">
        <v>176</v>
      </c>
      <c r="L89" s="46" t="s">
        <v>177</v>
      </c>
      <c r="M89" s="47">
        <f t="shared" si="16"/>
        <v>319.86349824000007</v>
      </c>
      <c r="N89" s="30">
        <f t="shared" si="19"/>
        <v>3000000</v>
      </c>
      <c r="O89" s="30">
        <f t="shared" si="17"/>
        <v>237120.00000000003</v>
      </c>
      <c r="P89" s="30">
        <v>3600000</v>
      </c>
      <c r="Q89" s="30">
        <f t="shared" si="18"/>
        <v>115200</v>
      </c>
    </row>
    <row r="90" spans="4:17" x14ac:dyDescent="0.25">
      <c r="D90" s="44">
        <v>67</v>
      </c>
      <c r="E90" s="44" t="s">
        <v>84</v>
      </c>
      <c r="F90" s="44">
        <v>5858</v>
      </c>
      <c r="G90" s="46">
        <v>107</v>
      </c>
      <c r="H90" s="46">
        <v>571</v>
      </c>
      <c r="I90" s="45">
        <v>3.6999999999999998E-2</v>
      </c>
      <c r="J90" s="45">
        <f t="shared" si="21"/>
        <v>9.1389999999999999E-2</v>
      </c>
      <c r="K90" s="46" t="s">
        <v>178</v>
      </c>
      <c r="L90" s="46" t="s">
        <v>179</v>
      </c>
      <c r="M90" s="47">
        <f t="shared" si="16"/>
        <v>369.84216984</v>
      </c>
      <c r="N90" s="30">
        <f t="shared" si="19"/>
        <v>3000000</v>
      </c>
      <c r="O90" s="30">
        <f t="shared" si="17"/>
        <v>274170</v>
      </c>
      <c r="P90" s="30">
        <v>3600000</v>
      </c>
      <c r="Q90" s="30">
        <f t="shared" si="18"/>
        <v>133200</v>
      </c>
    </row>
    <row r="91" spans="4:17" ht="25.5" x14ac:dyDescent="0.25">
      <c r="D91" s="44">
        <v>68</v>
      </c>
      <c r="E91" s="44" t="s">
        <v>180</v>
      </c>
      <c r="F91" s="44">
        <v>5859</v>
      </c>
      <c r="G91" s="46">
        <v>302</v>
      </c>
      <c r="H91" s="46">
        <v>581</v>
      </c>
      <c r="I91" s="45">
        <v>7.9000000000000001E-2</v>
      </c>
      <c r="J91" s="45">
        <f t="shared" si="21"/>
        <v>0.19513000000000003</v>
      </c>
      <c r="K91" s="46" t="s">
        <v>181</v>
      </c>
      <c r="L91" s="46" t="s">
        <v>51</v>
      </c>
      <c r="M91" s="47">
        <f t="shared" si="16"/>
        <v>789.66301128000009</v>
      </c>
      <c r="N91" s="30">
        <f t="shared" si="19"/>
        <v>3000000</v>
      </c>
      <c r="O91" s="30">
        <f t="shared" si="17"/>
        <v>585390.00000000012</v>
      </c>
      <c r="P91" s="30">
        <v>3600000</v>
      </c>
      <c r="Q91" s="30">
        <f t="shared" si="18"/>
        <v>284400</v>
      </c>
    </row>
    <row r="92" spans="4:17" ht="38.25" x14ac:dyDescent="0.25">
      <c r="D92" s="44">
        <v>69</v>
      </c>
      <c r="E92" s="44" t="s">
        <v>180</v>
      </c>
      <c r="F92" s="44">
        <v>5860</v>
      </c>
      <c r="G92" s="46">
        <v>63</v>
      </c>
      <c r="H92" s="46" t="s">
        <v>182</v>
      </c>
      <c r="I92" s="45">
        <v>0.02</v>
      </c>
      <c r="J92" s="45">
        <f t="shared" si="21"/>
        <v>4.9400000000000006E-2</v>
      </c>
      <c r="K92" s="46" t="s">
        <v>183</v>
      </c>
      <c r="L92" s="46" t="s">
        <v>51</v>
      </c>
      <c r="M92" s="47">
        <f t="shared" si="16"/>
        <v>199.91468640000005</v>
      </c>
      <c r="N92" s="30">
        <f t="shared" si="19"/>
        <v>3000000</v>
      </c>
      <c r="O92" s="30">
        <f t="shared" si="17"/>
        <v>148200.00000000003</v>
      </c>
      <c r="P92" s="30">
        <v>3600000</v>
      </c>
      <c r="Q92" s="30">
        <f t="shared" si="18"/>
        <v>72000</v>
      </c>
    </row>
    <row r="93" spans="4:17" x14ac:dyDescent="0.25">
      <c r="D93" s="44">
        <v>70</v>
      </c>
      <c r="E93" s="44" t="s">
        <v>132</v>
      </c>
      <c r="F93" s="44">
        <v>5833</v>
      </c>
      <c r="G93" s="46">
        <v>312</v>
      </c>
      <c r="H93" s="46">
        <v>598</v>
      </c>
      <c r="I93" s="45">
        <v>0.14499999999999999</v>
      </c>
      <c r="J93" s="45">
        <f t="shared" si="21"/>
        <v>0.35815000000000002</v>
      </c>
      <c r="K93" s="46" t="s">
        <v>184</v>
      </c>
      <c r="L93" s="46" t="s">
        <v>185</v>
      </c>
      <c r="M93" s="47">
        <f t="shared" si="16"/>
        <v>1449.3814764000001</v>
      </c>
      <c r="N93" s="30">
        <f t="shared" si="19"/>
        <v>3000000</v>
      </c>
      <c r="O93" s="30">
        <f t="shared" si="17"/>
        <v>1074450</v>
      </c>
      <c r="P93" s="30">
        <v>3600000</v>
      </c>
      <c r="Q93" s="30">
        <f t="shared" si="18"/>
        <v>521999.99999999994</v>
      </c>
    </row>
    <row r="94" spans="4:17" ht="25.5" x14ac:dyDescent="0.25">
      <c r="D94" s="44">
        <f>+D93+1</f>
        <v>71</v>
      </c>
      <c r="E94" s="44" t="s">
        <v>186</v>
      </c>
      <c r="F94" s="44">
        <v>152</v>
      </c>
      <c r="G94" s="46">
        <v>320</v>
      </c>
      <c r="H94" s="46">
        <v>650</v>
      </c>
      <c r="I94" s="45">
        <v>8.0000000000000002E-3</v>
      </c>
      <c r="J94" s="45">
        <f t="shared" si="21"/>
        <v>1.9760000000000003E-2</v>
      </c>
      <c r="K94" s="46" t="s">
        <v>187</v>
      </c>
      <c r="L94" s="46" t="s">
        <v>88</v>
      </c>
      <c r="M94" s="47">
        <f t="shared" si="16"/>
        <v>79.965874560000017</v>
      </c>
      <c r="N94" s="30">
        <f t="shared" si="19"/>
        <v>3000000</v>
      </c>
      <c r="O94" s="30">
        <f t="shared" si="17"/>
        <v>59280.000000000007</v>
      </c>
      <c r="P94" s="30">
        <v>3600000</v>
      </c>
      <c r="Q94" s="30">
        <f t="shared" si="18"/>
        <v>28800</v>
      </c>
    </row>
    <row r="95" spans="4:17" x14ac:dyDescent="0.25">
      <c r="D95" s="44">
        <f>+D94+1</f>
        <v>72</v>
      </c>
      <c r="E95" s="44" t="s">
        <v>188</v>
      </c>
      <c r="F95" s="44">
        <v>1862</v>
      </c>
      <c r="G95" s="46" t="s">
        <v>125</v>
      </c>
      <c r="H95" s="46">
        <v>599</v>
      </c>
      <c r="I95" s="45">
        <v>9.5600000000000004E-2</v>
      </c>
      <c r="J95" s="45">
        <f t="shared" si="21"/>
        <v>0.23613200000000004</v>
      </c>
      <c r="K95" s="46" t="s">
        <v>136</v>
      </c>
      <c r="L95" s="46" t="s">
        <v>42</v>
      </c>
      <c r="M95" s="47">
        <f t="shared" si="16"/>
        <v>955.59220099200024</v>
      </c>
      <c r="N95" s="30">
        <f t="shared" si="19"/>
        <v>3000000</v>
      </c>
      <c r="O95" s="30">
        <f t="shared" si="17"/>
        <v>708396.00000000012</v>
      </c>
      <c r="P95" s="30">
        <v>3600000</v>
      </c>
      <c r="Q95" s="30">
        <f t="shared" si="18"/>
        <v>344160</v>
      </c>
    </row>
    <row r="96" spans="4:17" x14ac:dyDescent="0.25">
      <c r="D96" s="143" t="s">
        <v>189</v>
      </c>
      <c r="E96" s="143"/>
      <c r="F96" s="143"/>
      <c r="G96" s="143"/>
      <c r="H96" s="143"/>
      <c r="I96" s="49">
        <f>SUM(I63:I95)</f>
        <v>1.9465999999999999</v>
      </c>
      <c r="J96" s="49">
        <f>SUM(J63:J95)</f>
        <v>4.8081020000000008</v>
      </c>
      <c r="K96" s="50"/>
      <c r="L96" s="50"/>
      <c r="M96" s="49">
        <f>SUM(M63:M95)</f>
        <v>19457.696427312003</v>
      </c>
      <c r="N96" s="30"/>
      <c r="O96" s="51">
        <f>SUM(O63:O95)</f>
        <v>14424306</v>
      </c>
      <c r="P96" s="51"/>
      <c r="Q96" s="51">
        <f>SUM(Q63:Q95)</f>
        <v>7007760</v>
      </c>
    </row>
    <row r="97" spans="4:17" x14ac:dyDescent="0.25">
      <c r="D97" s="145"/>
      <c r="E97" s="146"/>
      <c r="F97" s="146"/>
      <c r="G97" s="146"/>
      <c r="H97" s="146"/>
      <c r="I97" s="146"/>
      <c r="J97" s="146"/>
      <c r="K97" s="146"/>
      <c r="L97" s="146"/>
      <c r="M97" s="146"/>
      <c r="N97" s="146"/>
      <c r="O97" s="146"/>
      <c r="P97" s="146"/>
      <c r="Q97" s="147"/>
    </row>
    <row r="98" spans="4:17" x14ac:dyDescent="0.25">
      <c r="D98" s="148" t="s">
        <v>190</v>
      </c>
      <c r="E98" s="149"/>
      <c r="F98" s="149"/>
      <c r="G98" s="149"/>
      <c r="H98" s="149"/>
      <c r="I98" s="149"/>
      <c r="J98" s="149"/>
      <c r="K98" s="149"/>
      <c r="L98" s="149"/>
      <c r="M98" s="149"/>
      <c r="N98" s="149"/>
      <c r="O98" s="149"/>
      <c r="P98" s="149"/>
      <c r="Q98" s="150"/>
    </row>
    <row r="99" spans="4:17" x14ac:dyDescent="0.25">
      <c r="D99" s="43">
        <v>73</v>
      </c>
      <c r="E99" s="44" t="s">
        <v>128</v>
      </c>
      <c r="F99" s="44">
        <v>3740</v>
      </c>
      <c r="G99" s="53" t="s">
        <v>191</v>
      </c>
      <c r="H99" s="44" t="s">
        <v>192</v>
      </c>
      <c r="I99" s="45">
        <v>0.13300000000000001</v>
      </c>
      <c r="J99" s="45">
        <f t="shared" ref="J99:J122" si="22">+I99*2.47</f>
        <v>0.32851000000000002</v>
      </c>
      <c r="K99" s="46" t="s">
        <v>193</v>
      </c>
      <c r="L99" s="46" t="s">
        <v>194</v>
      </c>
      <c r="M99" s="47">
        <f t="shared" ref="M99:M122" si="23">J99*4046.856</f>
        <v>1329.4326645600001</v>
      </c>
      <c r="N99" s="30"/>
      <c r="O99" s="30">
        <f t="shared" ref="O99:O122" si="24">J99*N99</f>
        <v>0</v>
      </c>
      <c r="P99" s="30">
        <v>3600000</v>
      </c>
      <c r="Q99" s="30">
        <f t="shared" ref="Q99:Q122" si="25">I99*P99</f>
        <v>478800</v>
      </c>
    </row>
    <row r="100" spans="4:17" x14ac:dyDescent="0.25">
      <c r="D100" s="43">
        <v>74</v>
      </c>
      <c r="E100" s="44" t="s">
        <v>128</v>
      </c>
      <c r="F100" s="44">
        <v>3741</v>
      </c>
      <c r="G100" s="53" t="s">
        <v>191</v>
      </c>
      <c r="H100" s="44" t="s">
        <v>195</v>
      </c>
      <c r="I100" s="45">
        <v>6.0999999999999999E-2</v>
      </c>
      <c r="J100" s="45">
        <f t="shared" si="22"/>
        <v>0.15067</v>
      </c>
      <c r="K100" s="46" t="s">
        <v>196</v>
      </c>
      <c r="L100" s="46" t="s">
        <v>197</v>
      </c>
      <c r="M100" s="47">
        <f t="shared" si="23"/>
        <v>609.73979352000003</v>
      </c>
      <c r="N100" s="30">
        <f>$AJ$11</f>
        <v>3000000</v>
      </c>
      <c r="O100" s="30">
        <f t="shared" si="24"/>
        <v>452010</v>
      </c>
      <c r="P100" s="30">
        <v>3600000</v>
      </c>
      <c r="Q100" s="30">
        <f t="shared" si="25"/>
        <v>219600</v>
      </c>
    </row>
    <row r="101" spans="4:17" x14ac:dyDescent="0.25">
      <c r="D101" s="43">
        <v>75</v>
      </c>
      <c r="E101" s="44" t="s">
        <v>128</v>
      </c>
      <c r="F101" s="44">
        <v>3742</v>
      </c>
      <c r="G101" s="53" t="s">
        <v>198</v>
      </c>
      <c r="H101" s="44" t="s">
        <v>199</v>
      </c>
      <c r="I101" s="45">
        <v>0.06</v>
      </c>
      <c r="J101" s="45">
        <f t="shared" si="22"/>
        <v>0.1482</v>
      </c>
      <c r="K101" s="46" t="s">
        <v>200</v>
      </c>
      <c r="L101" s="46" t="s">
        <v>201</v>
      </c>
      <c r="M101" s="47">
        <f t="shared" si="23"/>
        <v>599.74405920000004</v>
      </c>
      <c r="N101" s="30">
        <f t="shared" ref="N101:N122" si="26">$AJ$11</f>
        <v>3000000</v>
      </c>
      <c r="O101" s="30">
        <f t="shared" si="24"/>
        <v>444600</v>
      </c>
      <c r="P101" s="30">
        <v>3600000</v>
      </c>
      <c r="Q101" s="30">
        <f t="shared" si="25"/>
        <v>216000</v>
      </c>
    </row>
    <row r="102" spans="4:17" x14ac:dyDescent="0.25">
      <c r="D102" s="44">
        <v>76</v>
      </c>
      <c r="E102" s="44" t="s">
        <v>128</v>
      </c>
      <c r="F102" s="44">
        <v>3743</v>
      </c>
      <c r="G102" s="53" t="s">
        <v>202</v>
      </c>
      <c r="H102" s="44"/>
      <c r="I102" s="45">
        <v>9.0000000000000011E-3</v>
      </c>
      <c r="J102" s="45">
        <f t="shared" si="22"/>
        <v>2.2230000000000003E-2</v>
      </c>
      <c r="K102" s="46" t="s">
        <v>203</v>
      </c>
      <c r="L102" s="46" t="s">
        <v>204</v>
      </c>
      <c r="M102" s="47">
        <f t="shared" si="23"/>
        <v>89.961608880000014</v>
      </c>
      <c r="N102" s="30">
        <f t="shared" si="26"/>
        <v>3000000</v>
      </c>
      <c r="O102" s="30">
        <f t="shared" si="24"/>
        <v>66690.000000000015</v>
      </c>
      <c r="P102" s="30">
        <v>3600000</v>
      </c>
      <c r="Q102" s="30">
        <f t="shared" si="25"/>
        <v>32400.000000000004</v>
      </c>
    </row>
    <row r="103" spans="4:17" ht="25.5" x14ac:dyDescent="0.25">
      <c r="D103" s="44">
        <v>77</v>
      </c>
      <c r="E103" s="44" t="s">
        <v>128</v>
      </c>
      <c r="F103" s="44">
        <v>3744</v>
      </c>
      <c r="G103" s="53" t="s">
        <v>205</v>
      </c>
      <c r="H103" s="44" t="s">
        <v>206</v>
      </c>
      <c r="I103" s="45">
        <v>1.2E-2</v>
      </c>
      <c r="J103" s="45">
        <f t="shared" si="22"/>
        <v>2.9640000000000003E-2</v>
      </c>
      <c r="K103" s="46" t="s">
        <v>207</v>
      </c>
      <c r="L103" s="46" t="s">
        <v>208</v>
      </c>
      <c r="M103" s="47">
        <f t="shared" si="23"/>
        <v>119.94881184000002</v>
      </c>
      <c r="N103" s="30">
        <f t="shared" si="26"/>
        <v>3000000</v>
      </c>
      <c r="O103" s="30">
        <f t="shared" si="24"/>
        <v>88920.000000000015</v>
      </c>
      <c r="P103" s="30">
        <v>3600000</v>
      </c>
      <c r="Q103" s="30">
        <f t="shared" si="25"/>
        <v>43200</v>
      </c>
    </row>
    <row r="104" spans="4:17" x14ac:dyDescent="0.25">
      <c r="D104" s="43">
        <v>78</v>
      </c>
      <c r="E104" s="44" t="s">
        <v>128</v>
      </c>
      <c r="F104" s="44">
        <v>3745</v>
      </c>
      <c r="G104" s="53" t="s">
        <v>209</v>
      </c>
      <c r="H104" s="44" t="s">
        <v>210</v>
      </c>
      <c r="I104" s="45">
        <v>9.4E-2</v>
      </c>
      <c r="J104" s="45">
        <f t="shared" si="22"/>
        <v>0.23218000000000003</v>
      </c>
      <c r="K104" s="46" t="s">
        <v>211</v>
      </c>
      <c r="L104" s="46" t="s">
        <v>212</v>
      </c>
      <c r="M104" s="47">
        <f t="shared" si="23"/>
        <v>939.59902608000016</v>
      </c>
      <c r="N104" s="30">
        <f t="shared" si="26"/>
        <v>3000000</v>
      </c>
      <c r="O104" s="30">
        <f t="shared" si="24"/>
        <v>696540.00000000012</v>
      </c>
      <c r="P104" s="30">
        <v>3600000</v>
      </c>
      <c r="Q104" s="30">
        <f t="shared" si="25"/>
        <v>338400</v>
      </c>
    </row>
    <row r="105" spans="4:17" x14ac:dyDescent="0.25">
      <c r="D105" s="43">
        <f>+D104+1</f>
        <v>79</v>
      </c>
      <c r="E105" s="44" t="s">
        <v>128</v>
      </c>
      <c r="F105" s="44">
        <v>3746</v>
      </c>
      <c r="G105" s="53" t="s">
        <v>213</v>
      </c>
      <c r="H105" s="44" t="s">
        <v>214</v>
      </c>
      <c r="I105" s="45">
        <v>2.6000000000000002E-2</v>
      </c>
      <c r="J105" s="45">
        <f t="shared" si="22"/>
        <v>6.4220000000000013E-2</v>
      </c>
      <c r="K105" s="46" t="s">
        <v>215</v>
      </c>
      <c r="L105" s="46" t="s">
        <v>216</v>
      </c>
      <c r="M105" s="47">
        <f t="shared" si="23"/>
        <v>259.88909232000009</v>
      </c>
      <c r="N105" s="30">
        <f t="shared" si="26"/>
        <v>3000000</v>
      </c>
      <c r="O105" s="30">
        <f t="shared" si="24"/>
        <v>192660.00000000003</v>
      </c>
      <c r="P105" s="30">
        <v>3600000</v>
      </c>
      <c r="Q105" s="30">
        <f t="shared" si="25"/>
        <v>93600.000000000015</v>
      </c>
    </row>
    <row r="106" spans="4:17" x14ac:dyDescent="0.25">
      <c r="D106" s="43">
        <f>+D105+1</f>
        <v>80</v>
      </c>
      <c r="E106" s="44" t="s">
        <v>128</v>
      </c>
      <c r="F106" s="44">
        <v>3747</v>
      </c>
      <c r="G106" s="54" t="s">
        <v>217</v>
      </c>
      <c r="H106" s="46" t="s">
        <v>218</v>
      </c>
      <c r="I106" s="45">
        <v>3.7999999999999999E-2</v>
      </c>
      <c r="J106" s="45">
        <f t="shared" si="22"/>
        <v>9.3859999999999999E-2</v>
      </c>
      <c r="K106" s="46" t="s">
        <v>219</v>
      </c>
      <c r="L106" s="46" t="s">
        <v>220</v>
      </c>
      <c r="M106" s="47">
        <f t="shared" si="23"/>
        <v>379.83790415999999</v>
      </c>
      <c r="N106" s="30">
        <f t="shared" si="26"/>
        <v>3000000</v>
      </c>
      <c r="O106" s="30">
        <f t="shared" si="24"/>
        <v>281580</v>
      </c>
      <c r="P106" s="30">
        <v>3600000</v>
      </c>
      <c r="Q106" s="30">
        <f t="shared" si="25"/>
        <v>136800</v>
      </c>
    </row>
    <row r="107" spans="4:17" ht="25.5" x14ac:dyDescent="0.25">
      <c r="D107" s="43">
        <f>+D106+1</f>
        <v>81</v>
      </c>
      <c r="E107" s="44" t="s">
        <v>128</v>
      </c>
      <c r="F107" s="44">
        <v>3748</v>
      </c>
      <c r="G107" s="54" t="s">
        <v>221</v>
      </c>
      <c r="H107" s="46" t="s">
        <v>222</v>
      </c>
      <c r="I107" s="45">
        <v>4.9000000000000002E-2</v>
      </c>
      <c r="J107" s="45">
        <f t="shared" si="22"/>
        <v>0.12103000000000001</v>
      </c>
      <c r="K107" s="46" t="s">
        <v>223</v>
      </c>
      <c r="L107" s="46" t="s">
        <v>224</v>
      </c>
      <c r="M107" s="47">
        <f t="shared" si="23"/>
        <v>489.79098168000007</v>
      </c>
      <c r="N107" s="30">
        <f t="shared" si="26"/>
        <v>3000000</v>
      </c>
      <c r="O107" s="30">
        <f t="shared" si="24"/>
        <v>363090.00000000006</v>
      </c>
      <c r="P107" s="30">
        <v>3600000</v>
      </c>
      <c r="Q107" s="30">
        <f t="shared" si="25"/>
        <v>176400</v>
      </c>
    </row>
    <row r="108" spans="4:17" x14ac:dyDescent="0.25">
      <c r="D108" s="43">
        <f>+D107+1</f>
        <v>82</v>
      </c>
      <c r="E108" s="44" t="s">
        <v>225</v>
      </c>
      <c r="F108" s="44">
        <v>6452</v>
      </c>
      <c r="G108" s="54" t="s">
        <v>226</v>
      </c>
      <c r="H108" s="54" t="s">
        <v>227</v>
      </c>
      <c r="I108" s="45">
        <v>0.25600000000000001</v>
      </c>
      <c r="J108" s="45">
        <f t="shared" si="22"/>
        <v>0.6323200000000001</v>
      </c>
      <c r="K108" s="46" t="s">
        <v>228</v>
      </c>
      <c r="L108" s="46" t="s">
        <v>229</v>
      </c>
      <c r="M108" s="47">
        <f t="shared" si="23"/>
        <v>2558.9079859200006</v>
      </c>
      <c r="N108" s="30">
        <f t="shared" si="26"/>
        <v>3000000</v>
      </c>
      <c r="O108" s="30">
        <f t="shared" si="24"/>
        <v>1896960.0000000002</v>
      </c>
      <c r="P108" s="30">
        <v>3600000</v>
      </c>
      <c r="Q108" s="30">
        <f t="shared" si="25"/>
        <v>921600</v>
      </c>
    </row>
    <row r="109" spans="4:17" x14ac:dyDescent="0.25">
      <c r="D109" s="43">
        <v>83</v>
      </c>
      <c r="E109" s="44" t="s">
        <v>225</v>
      </c>
      <c r="F109" s="44">
        <v>6449</v>
      </c>
      <c r="G109" s="54" t="s">
        <v>230</v>
      </c>
      <c r="H109" s="54" t="s">
        <v>231</v>
      </c>
      <c r="I109" s="45">
        <v>1.2E-2</v>
      </c>
      <c r="J109" s="45">
        <f t="shared" si="22"/>
        <v>2.9640000000000003E-2</v>
      </c>
      <c r="K109" s="46" t="s">
        <v>232</v>
      </c>
      <c r="L109" s="46" t="s">
        <v>233</v>
      </c>
      <c r="M109" s="47">
        <f t="shared" si="23"/>
        <v>119.94881184000002</v>
      </c>
      <c r="N109" s="30">
        <f t="shared" si="26"/>
        <v>3000000</v>
      </c>
      <c r="O109" s="30">
        <f t="shared" si="24"/>
        <v>88920.000000000015</v>
      </c>
      <c r="P109" s="30">
        <v>3600000</v>
      </c>
      <c r="Q109" s="30">
        <f t="shared" si="25"/>
        <v>43200</v>
      </c>
    </row>
    <row r="110" spans="4:17" x14ac:dyDescent="0.25">
      <c r="D110" s="43">
        <v>84</v>
      </c>
      <c r="E110" s="44" t="s">
        <v>234</v>
      </c>
      <c r="F110" s="44">
        <v>5359</v>
      </c>
      <c r="G110" s="54" t="s">
        <v>235</v>
      </c>
      <c r="H110" s="54" t="s">
        <v>236</v>
      </c>
      <c r="I110" s="45">
        <v>3.5000000000000003E-2</v>
      </c>
      <c r="J110" s="45">
        <f t="shared" si="22"/>
        <v>8.6450000000000013E-2</v>
      </c>
      <c r="K110" s="46" t="s">
        <v>211</v>
      </c>
      <c r="L110" s="46" t="s">
        <v>237</v>
      </c>
      <c r="M110" s="47">
        <f t="shared" si="23"/>
        <v>349.85070120000006</v>
      </c>
      <c r="N110" s="30">
        <f t="shared" si="26"/>
        <v>3000000</v>
      </c>
      <c r="O110" s="30">
        <f t="shared" si="24"/>
        <v>259350.00000000003</v>
      </c>
      <c r="P110" s="30">
        <v>3600000</v>
      </c>
      <c r="Q110" s="30">
        <f t="shared" si="25"/>
        <v>126000.00000000001</v>
      </c>
    </row>
    <row r="111" spans="4:17" x14ac:dyDescent="0.25">
      <c r="D111" s="43">
        <f t="shared" ref="D111:D122" si="27">+D110+1</f>
        <v>85</v>
      </c>
      <c r="E111" s="44" t="s">
        <v>234</v>
      </c>
      <c r="F111" s="44">
        <v>5358</v>
      </c>
      <c r="G111" s="54" t="s">
        <v>238</v>
      </c>
      <c r="H111" s="54" t="s">
        <v>239</v>
      </c>
      <c r="I111" s="45">
        <v>0.1</v>
      </c>
      <c r="J111" s="45">
        <f t="shared" si="22"/>
        <v>0.24700000000000003</v>
      </c>
      <c r="K111" s="46" t="s">
        <v>240</v>
      </c>
      <c r="L111" s="46" t="s">
        <v>241</v>
      </c>
      <c r="M111" s="47">
        <f t="shared" si="23"/>
        <v>999.57343200000014</v>
      </c>
      <c r="N111" s="30">
        <f t="shared" si="26"/>
        <v>3000000</v>
      </c>
      <c r="O111" s="30">
        <f t="shared" si="24"/>
        <v>741000.00000000012</v>
      </c>
      <c r="P111" s="30">
        <v>3600000</v>
      </c>
      <c r="Q111" s="30">
        <f t="shared" si="25"/>
        <v>360000</v>
      </c>
    </row>
    <row r="112" spans="4:17" x14ac:dyDescent="0.25">
      <c r="D112" s="43">
        <f t="shared" si="27"/>
        <v>86</v>
      </c>
      <c r="E112" s="44" t="s">
        <v>234</v>
      </c>
      <c r="F112" s="44">
        <v>5340</v>
      </c>
      <c r="G112" s="54" t="s">
        <v>242</v>
      </c>
      <c r="H112" s="54" t="s">
        <v>243</v>
      </c>
      <c r="I112" s="45">
        <v>0.13800000000000001</v>
      </c>
      <c r="J112" s="45">
        <f t="shared" si="22"/>
        <v>0.34086000000000005</v>
      </c>
      <c r="K112" s="46" t="s">
        <v>244</v>
      </c>
      <c r="L112" s="46" t="s">
        <v>245</v>
      </c>
      <c r="M112" s="47">
        <f t="shared" si="23"/>
        <v>1379.4113361600002</v>
      </c>
      <c r="N112" s="30">
        <f t="shared" si="26"/>
        <v>3000000</v>
      </c>
      <c r="O112" s="30">
        <f t="shared" si="24"/>
        <v>1022580.0000000001</v>
      </c>
      <c r="P112" s="30">
        <v>3600000</v>
      </c>
      <c r="Q112" s="30">
        <f t="shared" si="25"/>
        <v>496800.00000000006</v>
      </c>
    </row>
    <row r="113" spans="4:17" x14ac:dyDescent="0.25">
      <c r="D113" s="43">
        <f t="shared" si="27"/>
        <v>87</v>
      </c>
      <c r="E113" s="44" t="s">
        <v>234</v>
      </c>
      <c r="F113" s="44">
        <v>5355</v>
      </c>
      <c r="G113" s="54" t="s">
        <v>246</v>
      </c>
      <c r="H113" s="54" t="s">
        <v>247</v>
      </c>
      <c r="I113" s="45">
        <v>0.152</v>
      </c>
      <c r="J113" s="45">
        <f t="shared" si="22"/>
        <v>0.37544</v>
      </c>
      <c r="K113" s="46" t="s">
        <v>248</v>
      </c>
      <c r="L113" s="46" t="s">
        <v>219</v>
      </c>
      <c r="M113" s="47">
        <f t="shared" si="23"/>
        <v>1519.35161664</v>
      </c>
      <c r="N113" s="30">
        <f t="shared" si="26"/>
        <v>3000000</v>
      </c>
      <c r="O113" s="30">
        <f t="shared" si="24"/>
        <v>1126320</v>
      </c>
      <c r="P113" s="30">
        <v>3600000</v>
      </c>
      <c r="Q113" s="30">
        <f t="shared" si="25"/>
        <v>547200</v>
      </c>
    </row>
    <row r="114" spans="4:17" x14ac:dyDescent="0.25">
      <c r="D114" s="43">
        <f t="shared" si="27"/>
        <v>88</v>
      </c>
      <c r="E114" s="44" t="s">
        <v>234</v>
      </c>
      <c r="F114" s="44">
        <v>5356</v>
      </c>
      <c r="G114" s="54" t="s">
        <v>249</v>
      </c>
      <c r="H114" s="54" t="s">
        <v>250</v>
      </c>
      <c r="I114" s="45">
        <v>3.6000000000000004E-2</v>
      </c>
      <c r="J114" s="45">
        <f t="shared" si="22"/>
        <v>8.8920000000000013E-2</v>
      </c>
      <c r="K114" s="46" t="s">
        <v>251</v>
      </c>
      <c r="L114" s="46" t="s">
        <v>252</v>
      </c>
      <c r="M114" s="47">
        <f t="shared" si="23"/>
        <v>359.84643552000006</v>
      </c>
      <c r="N114" s="30">
        <f t="shared" si="26"/>
        <v>3000000</v>
      </c>
      <c r="O114" s="30">
        <f t="shared" si="24"/>
        <v>266760.00000000006</v>
      </c>
      <c r="P114" s="30">
        <v>3600000</v>
      </c>
      <c r="Q114" s="30">
        <f t="shared" si="25"/>
        <v>129600.00000000001</v>
      </c>
    </row>
    <row r="115" spans="4:17" x14ac:dyDescent="0.25">
      <c r="D115" s="43">
        <f t="shared" si="27"/>
        <v>89</v>
      </c>
      <c r="E115" s="44" t="s">
        <v>234</v>
      </c>
      <c r="F115" s="44">
        <v>5357</v>
      </c>
      <c r="G115" s="54" t="s">
        <v>253</v>
      </c>
      <c r="H115" s="54" t="s">
        <v>254</v>
      </c>
      <c r="I115" s="45">
        <v>3.1E-2</v>
      </c>
      <c r="J115" s="45">
        <f t="shared" si="22"/>
        <v>7.6569999999999999E-2</v>
      </c>
      <c r="K115" s="46" t="s">
        <v>255</v>
      </c>
      <c r="L115" s="46" t="s">
        <v>256</v>
      </c>
      <c r="M115" s="47">
        <f t="shared" si="23"/>
        <v>309.86776392000002</v>
      </c>
      <c r="N115" s="30">
        <f t="shared" si="26"/>
        <v>3000000</v>
      </c>
      <c r="O115" s="30">
        <f t="shared" si="24"/>
        <v>229710</v>
      </c>
      <c r="P115" s="30">
        <v>3600000</v>
      </c>
      <c r="Q115" s="30">
        <f t="shared" si="25"/>
        <v>111600</v>
      </c>
    </row>
    <row r="116" spans="4:17" x14ac:dyDescent="0.25">
      <c r="D116" s="43">
        <f t="shared" si="27"/>
        <v>90</v>
      </c>
      <c r="E116" s="44" t="s">
        <v>234</v>
      </c>
      <c r="F116" s="44">
        <v>5354</v>
      </c>
      <c r="G116" s="54" t="s">
        <v>257</v>
      </c>
      <c r="H116" s="54" t="s">
        <v>258</v>
      </c>
      <c r="I116" s="45">
        <v>3.6999999999999998E-2</v>
      </c>
      <c r="J116" s="45">
        <f t="shared" si="22"/>
        <v>9.1389999999999999E-2</v>
      </c>
      <c r="K116" s="46" t="s">
        <v>259</v>
      </c>
      <c r="L116" s="46" t="s">
        <v>260</v>
      </c>
      <c r="M116" s="47">
        <f t="shared" si="23"/>
        <v>369.84216984</v>
      </c>
      <c r="N116" s="30">
        <f t="shared" si="26"/>
        <v>3000000</v>
      </c>
      <c r="O116" s="30">
        <f t="shared" si="24"/>
        <v>274170</v>
      </c>
      <c r="P116" s="30">
        <v>3600000</v>
      </c>
      <c r="Q116" s="30">
        <f t="shared" si="25"/>
        <v>133200</v>
      </c>
    </row>
    <row r="117" spans="4:17" x14ac:dyDescent="0.25">
      <c r="D117" s="43">
        <f t="shared" si="27"/>
        <v>91</v>
      </c>
      <c r="E117" s="44" t="s">
        <v>234</v>
      </c>
      <c r="F117" s="44">
        <v>5360</v>
      </c>
      <c r="G117" s="54" t="s">
        <v>261</v>
      </c>
      <c r="H117" s="54" t="s">
        <v>262</v>
      </c>
      <c r="I117" s="45">
        <v>5.1000000000000004E-2</v>
      </c>
      <c r="J117" s="45">
        <f t="shared" si="22"/>
        <v>0.12597000000000003</v>
      </c>
      <c r="K117" s="46" t="s">
        <v>263</v>
      </c>
      <c r="L117" s="46" t="s">
        <v>264</v>
      </c>
      <c r="M117" s="47">
        <f t="shared" si="23"/>
        <v>509.78245032000012</v>
      </c>
      <c r="N117" s="30">
        <f t="shared" si="26"/>
        <v>3000000</v>
      </c>
      <c r="O117" s="30">
        <f t="shared" si="24"/>
        <v>377910.00000000006</v>
      </c>
      <c r="P117" s="30">
        <v>3600000</v>
      </c>
      <c r="Q117" s="30">
        <f t="shared" si="25"/>
        <v>183600</v>
      </c>
    </row>
    <row r="118" spans="4:17" x14ac:dyDescent="0.25">
      <c r="D118" s="43">
        <f t="shared" si="27"/>
        <v>92</v>
      </c>
      <c r="E118" s="44" t="s">
        <v>234</v>
      </c>
      <c r="F118" s="44">
        <v>5361</v>
      </c>
      <c r="G118" s="54" t="s">
        <v>265</v>
      </c>
      <c r="H118" s="54" t="s">
        <v>266</v>
      </c>
      <c r="I118" s="45">
        <v>1.7000000000000001E-2</v>
      </c>
      <c r="J118" s="45">
        <f t="shared" si="22"/>
        <v>4.1990000000000006E-2</v>
      </c>
      <c r="K118" s="46" t="s">
        <v>267</v>
      </c>
      <c r="L118" s="46" t="s">
        <v>268</v>
      </c>
      <c r="M118" s="47">
        <f t="shared" si="23"/>
        <v>169.92748344000003</v>
      </c>
      <c r="N118" s="30">
        <f t="shared" si="26"/>
        <v>3000000</v>
      </c>
      <c r="O118" s="30">
        <f t="shared" si="24"/>
        <v>125970.00000000001</v>
      </c>
      <c r="P118" s="30">
        <v>3600000</v>
      </c>
      <c r="Q118" s="30">
        <f t="shared" si="25"/>
        <v>61200.000000000007</v>
      </c>
    </row>
    <row r="119" spans="4:17" x14ac:dyDescent="0.25">
      <c r="D119" s="43">
        <f t="shared" si="27"/>
        <v>93</v>
      </c>
      <c r="E119" s="44" t="s">
        <v>234</v>
      </c>
      <c r="F119" s="44">
        <v>5362</v>
      </c>
      <c r="G119" s="54" t="s">
        <v>265</v>
      </c>
      <c r="H119" s="54" t="s">
        <v>269</v>
      </c>
      <c r="I119" s="45">
        <v>2.35E-2</v>
      </c>
      <c r="J119" s="45">
        <f t="shared" si="22"/>
        <v>5.8045000000000006E-2</v>
      </c>
      <c r="K119" s="46" t="s">
        <v>267</v>
      </c>
      <c r="L119" s="46" t="s">
        <v>268</v>
      </c>
      <c r="M119" s="47">
        <f t="shared" si="23"/>
        <v>234.89975652000004</v>
      </c>
      <c r="N119" s="30">
        <f t="shared" si="26"/>
        <v>3000000</v>
      </c>
      <c r="O119" s="30">
        <f t="shared" si="24"/>
        <v>174135.00000000003</v>
      </c>
      <c r="P119" s="30">
        <v>3600000</v>
      </c>
      <c r="Q119" s="30">
        <f t="shared" si="25"/>
        <v>84600</v>
      </c>
    </row>
    <row r="120" spans="4:17" x14ac:dyDescent="0.25">
      <c r="D120" s="43">
        <f t="shared" si="27"/>
        <v>94</v>
      </c>
      <c r="E120" s="44" t="s">
        <v>234</v>
      </c>
      <c r="F120" s="44">
        <v>5365</v>
      </c>
      <c r="G120" s="54" t="s">
        <v>270</v>
      </c>
      <c r="H120" s="54" t="s">
        <v>271</v>
      </c>
      <c r="I120" s="45">
        <v>3.1E-2</v>
      </c>
      <c r="J120" s="45">
        <f t="shared" si="22"/>
        <v>7.6569999999999999E-2</v>
      </c>
      <c r="K120" s="46" t="s">
        <v>272</v>
      </c>
      <c r="L120" s="46" t="s">
        <v>273</v>
      </c>
      <c r="M120" s="47">
        <f t="shared" si="23"/>
        <v>309.86776392000002</v>
      </c>
      <c r="N120" s="30">
        <f t="shared" si="26"/>
        <v>3000000</v>
      </c>
      <c r="O120" s="30">
        <f t="shared" si="24"/>
        <v>229710</v>
      </c>
      <c r="P120" s="30">
        <v>3600000</v>
      </c>
      <c r="Q120" s="30">
        <f t="shared" si="25"/>
        <v>111600</v>
      </c>
    </row>
    <row r="121" spans="4:17" x14ac:dyDescent="0.25">
      <c r="D121" s="43">
        <f t="shared" si="27"/>
        <v>95</v>
      </c>
      <c r="E121" s="44" t="s">
        <v>234</v>
      </c>
      <c r="F121" s="44">
        <v>5363</v>
      </c>
      <c r="G121" s="54" t="s">
        <v>274</v>
      </c>
      <c r="H121" s="54" t="s">
        <v>275</v>
      </c>
      <c r="I121" s="45">
        <v>1.7000000000000001E-2</v>
      </c>
      <c r="J121" s="45">
        <f t="shared" si="22"/>
        <v>4.1990000000000006E-2</v>
      </c>
      <c r="K121" s="46" t="s">
        <v>276</v>
      </c>
      <c r="L121" s="46" t="s">
        <v>277</v>
      </c>
      <c r="M121" s="47">
        <f t="shared" si="23"/>
        <v>169.92748344000003</v>
      </c>
      <c r="N121" s="30">
        <f t="shared" si="26"/>
        <v>3000000</v>
      </c>
      <c r="O121" s="30">
        <f t="shared" si="24"/>
        <v>125970.00000000001</v>
      </c>
      <c r="P121" s="30">
        <v>3600000</v>
      </c>
      <c r="Q121" s="30">
        <f t="shared" si="25"/>
        <v>61200.000000000007</v>
      </c>
    </row>
    <row r="122" spans="4:17" x14ac:dyDescent="0.25">
      <c r="D122" s="43">
        <f t="shared" si="27"/>
        <v>96</v>
      </c>
      <c r="E122" s="44" t="s">
        <v>234</v>
      </c>
      <c r="F122" s="44">
        <v>5364</v>
      </c>
      <c r="G122" s="54" t="s">
        <v>274</v>
      </c>
      <c r="H122" s="54" t="s">
        <v>278</v>
      </c>
      <c r="I122" s="45">
        <v>5.1000000000000004E-2</v>
      </c>
      <c r="J122" s="45">
        <f t="shared" si="22"/>
        <v>0.12597000000000003</v>
      </c>
      <c r="K122" s="46" t="s">
        <v>276</v>
      </c>
      <c r="L122" s="46" t="s">
        <v>277</v>
      </c>
      <c r="M122" s="47">
        <f t="shared" si="23"/>
        <v>509.78245032000012</v>
      </c>
      <c r="N122" s="30">
        <f t="shared" si="26"/>
        <v>3000000</v>
      </c>
      <c r="O122" s="30">
        <f t="shared" si="24"/>
        <v>377910.00000000006</v>
      </c>
      <c r="P122" s="30">
        <v>3600000</v>
      </c>
      <c r="Q122" s="30">
        <f t="shared" si="25"/>
        <v>183600</v>
      </c>
    </row>
    <row r="123" spans="4:17" x14ac:dyDescent="0.25">
      <c r="D123" s="143" t="s">
        <v>279</v>
      </c>
      <c r="E123" s="143"/>
      <c r="F123" s="143"/>
      <c r="G123" s="143"/>
      <c r="H123" s="143"/>
      <c r="I123" s="49">
        <f>SUM(I99:I122)</f>
        <v>1.4694999999999996</v>
      </c>
      <c r="J123" s="49">
        <f>SUM(J99:J122)</f>
        <v>3.6296650000000006</v>
      </c>
      <c r="K123" s="50"/>
      <c r="L123" s="50"/>
      <c r="M123" s="49">
        <f>SUM(M99:M122)</f>
        <v>14688.731583240002</v>
      </c>
      <c r="N123" s="30"/>
      <c r="O123" s="51">
        <f>SUM(O99:O122)</f>
        <v>9903465</v>
      </c>
      <c r="P123" s="51"/>
      <c r="Q123" s="51">
        <f>SUM(Q99:Q122)</f>
        <v>5290200</v>
      </c>
    </row>
    <row r="124" spans="4:17" x14ac:dyDescent="0.25">
      <c r="D124" s="145"/>
      <c r="E124" s="146"/>
      <c r="F124" s="146"/>
      <c r="G124" s="146"/>
      <c r="H124" s="146"/>
      <c r="I124" s="146"/>
      <c r="J124" s="146"/>
      <c r="K124" s="146"/>
      <c r="L124" s="146"/>
      <c r="M124" s="146"/>
      <c r="N124" s="146"/>
      <c r="O124" s="146"/>
      <c r="P124" s="146"/>
      <c r="Q124" s="147"/>
    </row>
    <row r="125" spans="4:17" x14ac:dyDescent="0.25">
      <c r="D125" s="148" t="s">
        <v>280</v>
      </c>
      <c r="E125" s="149"/>
      <c r="F125" s="149"/>
      <c r="G125" s="149"/>
      <c r="H125" s="149"/>
      <c r="I125" s="149"/>
      <c r="J125" s="149"/>
      <c r="K125" s="149"/>
      <c r="L125" s="149"/>
      <c r="M125" s="149"/>
      <c r="N125" s="149"/>
      <c r="O125" s="149"/>
      <c r="P125" s="149"/>
      <c r="Q125" s="150"/>
    </row>
    <row r="126" spans="4:17" x14ac:dyDescent="0.25">
      <c r="D126" s="43">
        <v>97</v>
      </c>
      <c r="E126" s="44" t="s">
        <v>128</v>
      </c>
      <c r="F126" s="44">
        <v>3732</v>
      </c>
      <c r="G126" s="53" t="s">
        <v>281</v>
      </c>
      <c r="H126" s="44" t="s">
        <v>282</v>
      </c>
      <c r="I126" s="45">
        <v>6.7000000000000004E-2</v>
      </c>
      <c r="J126" s="45">
        <f t="shared" ref="J126:J135" si="28">+I126*2.47</f>
        <v>0.16549000000000003</v>
      </c>
      <c r="K126" s="46" t="s">
        <v>283</v>
      </c>
      <c r="L126" s="46" t="s">
        <v>284</v>
      </c>
      <c r="M126" s="47">
        <f t="shared" ref="M126:M135" si="29">J126*4046.856</f>
        <v>669.71419944000013</v>
      </c>
      <c r="N126" s="30">
        <f>$AJ$11</f>
        <v>3000000</v>
      </c>
      <c r="O126" s="30">
        <f t="shared" ref="O126:O135" si="30">J126*N126</f>
        <v>496470.00000000006</v>
      </c>
      <c r="P126" s="30">
        <v>3600000</v>
      </c>
      <c r="Q126" s="30">
        <f t="shared" ref="Q126:Q135" si="31">I126*P126</f>
        <v>241200</v>
      </c>
    </row>
    <row r="127" spans="4:17" x14ac:dyDescent="0.25">
      <c r="D127" s="43">
        <v>98</v>
      </c>
      <c r="E127" s="44" t="s">
        <v>128</v>
      </c>
      <c r="F127" s="44">
        <v>3733</v>
      </c>
      <c r="G127" s="53" t="s">
        <v>285</v>
      </c>
      <c r="H127" s="44" t="s">
        <v>286</v>
      </c>
      <c r="I127" s="45">
        <v>2E-3</v>
      </c>
      <c r="J127" s="45">
        <f t="shared" si="28"/>
        <v>4.9400000000000008E-3</v>
      </c>
      <c r="K127" s="46" t="s">
        <v>287</v>
      </c>
      <c r="L127" s="46" t="s">
        <v>288</v>
      </c>
      <c r="M127" s="47">
        <f t="shared" si="29"/>
        <v>19.991468640000004</v>
      </c>
      <c r="N127" s="30">
        <f t="shared" ref="N127:N135" si="32">$AJ$11</f>
        <v>3000000</v>
      </c>
      <c r="O127" s="30">
        <f t="shared" si="30"/>
        <v>14820.000000000002</v>
      </c>
      <c r="P127" s="30">
        <v>3600000</v>
      </c>
      <c r="Q127" s="30">
        <f t="shared" si="31"/>
        <v>7200</v>
      </c>
    </row>
    <row r="128" spans="4:17" x14ac:dyDescent="0.25">
      <c r="D128" s="43">
        <v>99</v>
      </c>
      <c r="E128" s="44" t="s">
        <v>128</v>
      </c>
      <c r="F128" s="44">
        <v>3734</v>
      </c>
      <c r="G128" s="53" t="s">
        <v>289</v>
      </c>
      <c r="H128" s="44" t="s">
        <v>290</v>
      </c>
      <c r="I128" s="45">
        <v>9.5000000000000001E-2</v>
      </c>
      <c r="J128" s="45">
        <f t="shared" si="28"/>
        <v>0.23465000000000003</v>
      </c>
      <c r="K128" s="46" t="s">
        <v>291</v>
      </c>
      <c r="L128" s="46" t="s">
        <v>292</v>
      </c>
      <c r="M128" s="47">
        <f t="shared" si="29"/>
        <v>949.59476040000015</v>
      </c>
      <c r="N128" s="30">
        <f t="shared" si="32"/>
        <v>3000000</v>
      </c>
      <c r="O128" s="30">
        <f t="shared" si="30"/>
        <v>703950.00000000012</v>
      </c>
      <c r="P128" s="30">
        <v>3600000</v>
      </c>
      <c r="Q128" s="30">
        <f t="shared" si="31"/>
        <v>342000</v>
      </c>
    </row>
    <row r="129" spans="4:17" x14ac:dyDescent="0.25">
      <c r="D129" s="44">
        <v>100</v>
      </c>
      <c r="E129" s="44" t="s">
        <v>128</v>
      </c>
      <c r="F129" s="44">
        <v>3735</v>
      </c>
      <c r="G129" s="53" t="s">
        <v>293</v>
      </c>
      <c r="H129" s="44" t="s">
        <v>294</v>
      </c>
      <c r="I129" s="45">
        <v>1.8000000000000002E-2</v>
      </c>
      <c r="J129" s="45">
        <f t="shared" si="28"/>
        <v>4.4460000000000006E-2</v>
      </c>
      <c r="K129" s="46" t="s">
        <v>295</v>
      </c>
      <c r="L129" s="46" t="s">
        <v>296</v>
      </c>
      <c r="M129" s="47">
        <f t="shared" si="29"/>
        <v>179.92321776000003</v>
      </c>
      <c r="N129" s="30">
        <f t="shared" si="32"/>
        <v>3000000</v>
      </c>
      <c r="O129" s="30">
        <f t="shared" si="30"/>
        <v>133380.00000000003</v>
      </c>
      <c r="P129" s="30">
        <v>3600000</v>
      </c>
      <c r="Q129" s="30">
        <f t="shared" si="31"/>
        <v>64800.000000000007</v>
      </c>
    </row>
    <row r="130" spans="4:17" x14ac:dyDescent="0.25">
      <c r="D130" s="44">
        <v>101</v>
      </c>
      <c r="E130" s="44" t="s">
        <v>128</v>
      </c>
      <c r="F130" s="44">
        <v>3736</v>
      </c>
      <c r="G130" s="53" t="s">
        <v>213</v>
      </c>
      <c r="H130" s="44" t="s">
        <v>297</v>
      </c>
      <c r="I130" s="45">
        <v>2.3E-2</v>
      </c>
      <c r="J130" s="45">
        <f t="shared" si="28"/>
        <v>5.6810000000000006E-2</v>
      </c>
      <c r="K130" s="46" t="s">
        <v>298</v>
      </c>
      <c r="L130" s="46" t="s">
        <v>299</v>
      </c>
      <c r="M130" s="47">
        <f t="shared" si="29"/>
        <v>229.90188936000004</v>
      </c>
      <c r="N130" s="30">
        <f t="shared" si="32"/>
        <v>3000000</v>
      </c>
      <c r="O130" s="30">
        <f t="shared" si="30"/>
        <v>170430.00000000003</v>
      </c>
      <c r="P130" s="30">
        <v>3600000</v>
      </c>
      <c r="Q130" s="30">
        <f t="shared" si="31"/>
        <v>82800</v>
      </c>
    </row>
    <row r="131" spans="4:17" x14ac:dyDescent="0.25">
      <c r="D131" s="43">
        <v>102</v>
      </c>
      <c r="E131" s="44" t="s">
        <v>128</v>
      </c>
      <c r="F131" s="44">
        <v>3737</v>
      </c>
      <c r="G131" s="53" t="s">
        <v>300</v>
      </c>
      <c r="H131" s="44" t="s">
        <v>301</v>
      </c>
      <c r="I131" s="45">
        <v>4.2000000000000003E-2</v>
      </c>
      <c r="J131" s="45">
        <f t="shared" si="28"/>
        <v>0.10374000000000001</v>
      </c>
      <c r="K131" s="46" t="s">
        <v>302</v>
      </c>
      <c r="L131" s="46" t="s">
        <v>303</v>
      </c>
      <c r="M131" s="47">
        <f t="shared" si="29"/>
        <v>419.82084144000009</v>
      </c>
      <c r="N131" s="30">
        <f t="shared" si="32"/>
        <v>3000000</v>
      </c>
      <c r="O131" s="30">
        <f t="shared" si="30"/>
        <v>311220.00000000006</v>
      </c>
      <c r="P131" s="30">
        <v>3600000</v>
      </c>
      <c r="Q131" s="30">
        <f t="shared" si="31"/>
        <v>151200</v>
      </c>
    </row>
    <row r="132" spans="4:17" x14ac:dyDescent="0.25">
      <c r="D132" s="43">
        <f>+D131+1</f>
        <v>103</v>
      </c>
      <c r="E132" s="44" t="s">
        <v>128</v>
      </c>
      <c r="F132" s="44">
        <v>3738</v>
      </c>
      <c r="G132" s="53" t="s">
        <v>304</v>
      </c>
      <c r="H132" s="44" t="s">
        <v>305</v>
      </c>
      <c r="I132" s="45">
        <v>3.0000000000000001E-3</v>
      </c>
      <c r="J132" s="45">
        <f t="shared" si="28"/>
        <v>7.4100000000000008E-3</v>
      </c>
      <c r="K132" s="46" t="s">
        <v>306</v>
      </c>
      <c r="L132" s="46" t="s">
        <v>307</v>
      </c>
      <c r="M132" s="47">
        <f t="shared" si="29"/>
        <v>29.987202960000005</v>
      </c>
      <c r="N132" s="30">
        <f t="shared" si="32"/>
        <v>3000000</v>
      </c>
      <c r="O132" s="30">
        <f t="shared" si="30"/>
        <v>22230.000000000004</v>
      </c>
      <c r="P132" s="30">
        <v>3600000</v>
      </c>
      <c r="Q132" s="30">
        <f t="shared" si="31"/>
        <v>10800</v>
      </c>
    </row>
    <row r="133" spans="4:17" x14ac:dyDescent="0.25">
      <c r="D133" s="43">
        <f>+D132+1</f>
        <v>104</v>
      </c>
      <c r="E133" s="44" t="s">
        <v>225</v>
      </c>
      <c r="F133" s="44">
        <v>6451</v>
      </c>
      <c r="G133" s="54" t="s">
        <v>308</v>
      </c>
      <c r="H133" s="54" t="s">
        <v>309</v>
      </c>
      <c r="I133" s="45">
        <v>5.6000000000000001E-2</v>
      </c>
      <c r="J133" s="45">
        <f t="shared" si="28"/>
        <v>0.13832000000000003</v>
      </c>
      <c r="K133" s="46" t="s">
        <v>310</v>
      </c>
      <c r="L133" s="46" t="s">
        <v>311</v>
      </c>
      <c r="M133" s="47">
        <f t="shared" si="29"/>
        <v>559.76112192000016</v>
      </c>
      <c r="N133" s="30">
        <f t="shared" si="32"/>
        <v>3000000</v>
      </c>
      <c r="O133" s="30">
        <f t="shared" si="30"/>
        <v>414960.00000000006</v>
      </c>
      <c r="P133" s="30">
        <v>3600000</v>
      </c>
      <c r="Q133" s="30">
        <f t="shared" si="31"/>
        <v>201600</v>
      </c>
    </row>
    <row r="134" spans="4:17" x14ac:dyDescent="0.25">
      <c r="D134" s="43">
        <f>+D133+1</f>
        <v>105</v>
      </c>
      <c r="E134" s="44" t="s">
        <v>225</v>
      </c>
      <c r="F134" s="44">
        <v>6450</v>
      </c>
      <c r="G134" s="54" t="s">
        <v>312</v>
      </c>
      <c r="H134" s="54" t="s">
        <v>313</v>
      </c>
      <c r="I134" s="45">
        <v>3.6000000000000004E-2</v>
      </c>
      <c r="J134" s="45">
        <f t="shared" si="28"/>
        <v>8.8920000000000013E-2</v>
      </c>
      <c r="K134" s="46" t="s">
        <v>314</v>
      </c>
      <c r="L134" s="46" t="s">
        <v>315</v>
      </c>
      <c r="M134" s="47">
        <f t="shared" si="29"/>
        <v>359.84643552000006</v>
      </c>
      <c r="N134" s="30">
        <f t="shared" si="32"/>
        <v>3000000</v>
      </c>
      <c r="O134" s="30">
        <f t="shared" si="30"/>
        <v>266760.00000000006</v>
      </c>
      <c r="P134" s="30">
        <v>3600000</v>
      </c>
      <c r="Q134" s="30">
        <f t="shared" si="31"/>
        <v>129600.00000000001</v>
      </c>
    </row>
    <row r="135" spans="4:17" x14ac:dyDescent="0.25">
      <c r="D135" s="43">
        <f>+D134+1</f>
        <v>106</v>
      </c>
      <c r="E135" s="44" t="s">
        <v>316</v>
      </c>
      <c r="F135" s="44">
        <v>7851</v>
      </c>
      <c r="G135" s="54" t="s">
        <v>317</v>
      </c>
      <c r="H135" s="54" t="s">
        <v>318</v>
      </c>
      <c r="I135" s="45">
        <v>3.7999999999999999E-2</v>
      </c>
      <c r="J135" s="45">
        <f t="shared" si="28"/>
        <v>9.3859999999999999E-2</v>
      </c>
      <c r="K135" s="46" t="s">
        <v>306</v>
      </c>
      <c r="L135" s="46" t="s">
        <v>307</v>
      </c>
      <c r="M135" s="47">
        <f t="shared" si="29"/>
        <v>379.83790415999999</v>
      </c>
      <c r="N135" s="30">
        <f t="shared" si="32"/>
        <v>3000000</v>
      </c>
      <c r="O135" s="30">
        <f t="shared" si="30"/>
        <v>281580</v>
      </c>
      <c r="P135" s="30">
        <v>3600000</v>
      </c>
      <c r="Q135" s="30">
        <f t="shared" si="31"/>
        <v>136800</v>
      </c>
    </row>
    <row r="136" spans="4:17" x14ac:dyDescent="0.25">
      <c r="D136" s="143" t="s">
        <v>319</v>
      </c>
      <c r="E136" s="143"/>
      <c r="F136" s="143"/>
      <c r="G136" s="143"/>
      <c r="H136" s="143"/>
      <c r="I136" s="49">
        <f>SUM(I126:I135)</f>
        <v>0.37999999999999995</v>
      </c>
      <c r="J136" s="49">
        <f>SUM(J126:J135)</f>
        <v>0.9386000000000001</v>
      </c>
      <c r="K136" s="50"/>
      <c r="L136" s="50"/>
      <c r="M136" s="49">
        <f>SUM(M126:M135)</f>
        <v>3798.3790416000006</v>
      </c>
      <c r="N136" s="51"/>
      <c r="O136" s="51">
        <f>SUM(O126:O135)</f>
        <v>2815800.0000000005</v>
      </c>
      <c r="P136" s="51"/>
      <c r="Q136" s="51">
        <f>SUM(Q126:Q135)</f>
        <v>1368000</v>
      </c>
    </row>
    <row r="137" spans="4:17" x14ac:dyDescent="0.25">
      <c r="D137" s="145"/>
      <c r="E137" s="146"/>
      <c r="F137" s="146"/>
      <c r="G137" s="146"/>
      <c r="H137" s="146"/>
      <c r="I137" s="146"/>
      <c r="J137" s="146"/>
      <c r="K137" s="146"/>
      <c r="L137" s="146"/>
      <c r="M137" s="146"/>
      <c r="N137" s="146"/>
      <c r="O137" s="146"/>
      <c r="P137" s="146"/>
      <c r="Q137" s="147"/>
    </row>
    <row r="138" spans="4:17" x14ac:dyDescent="0.25">
      <c r="D138" s="148" t="s">
        <v>320</v>
      </c>
      <c r="E138" s="149"/>
      <c r="F138" s="149"/>
      <c r="G138" s="149"/>
      <c r="H138" s="149"/>
      <c r="I138" s="149"/>
      <c r="J138" s="149"/>
      <c r="K138" s="149"/>
      <c r="L138" s="149"/>
      <c r="M138" s="149"/>
      <c r="N138" s="149"/>
      <c r="O138" s="149"/>
      <c r="P138" s="149"/>
      <c r="Q138" s="150"/>
    </row>
    <row r="139" spans="4:17" ht="25.5" x14ac:dyDescent="0.25">
      <c r="D139" s="44">
        <v>107</v>
      </c>
      <c r="E139" s="44" t="s">
        <v>321</v>
      </c>
      <c r="F139" s="44">
        <v>5561</v>
      </c>
      <c r="G139" s="44">
        <v>46</v>
      </c>
      <c r="H139" s="44">
        <v>431</v>
      </c>
      <c r="I139" s="45">
        <v>3.1E-2</v>
      </c>
      <c r="J139" s="45">
        <f t="shared" ref="J139:J164" si="33">+I139*2.47</f>
        <v>7.6569999999999999E-2</v>
      </c>
      <c r="K139" s="46" t="s">
        <v>322</v>
      </c>
      <c r="L139" s="46" t="s">
        <v>36</v>
      </c>
      <c r="M139" s="47">
        <f t="shared" ref="M139:M164" si="34">J139*4046.856</f>
        <v>309.86776392000002</v>
      </c>
      <c r="N139" s="30">
        <f>$AJ$11</f>
        <v>3000000</v>
      </c>
      <c r="O139" s="30">
        <f t="shared" ref="O139:O164" si="35">J139*N139</f>
        <v>229710</v>
      </c>
      <c r="P139" s="30">
        <v>3600000</v>
      </c>
      <c r="Q139" s="30">
        <f t="shared" ref="Q139:Q164" si="36">I139*P139</f>
        <v>111600</v>
      </c>
    </row>
    <row r="140" spans="4:17" x14ac:dyDescent="0.25">
      <c r="D140" s="44">
        <f t="shared" ref="D140:D164" si="37">+D139+1</f>
        <v>108</v>
      </c>
      <c r="E140" s="44" t="s">
        <v>234</v>
      </c>
      <c r="F140" s="44">
        <v>5337</v>
      </c>
      <c r="G140" s="44">
        <v>264</v>
      </c>
      <c r="H140" s="44">
        <v>344</v>
      </c>
      <c r="I140" s="45">
        <v>4.5000000000000005E-3</v>
      </c>
      <c r="J140" s="45">
        <f t="shared" si="33"/>
        <v>1.1115000000000002E-2</v>
      </c>
      <c r="K140" s="46" t="s">
        <v>323</v>
      </c>
      <c r="L140" s="46" t="s">
        <v>324</v>
      </c>
      <c r="M140" s="47">
        <f t="shared" si="34"/>
        <v>44.980804440000007</v>
      </c>
      <c r="N140" s="30">
        <f t="shared" ref="N140:N164" si="38">$AJ$11</f>
        <v>3000000</v>
      </c>
      <c r="O140" s="30">
        <f t="shared" si="35"/>
        <v>33345.000000000007</v>
      </c>
      <c r="P140" s="30">
        <v>3600000</v>
      </c>
      <c r="Q140" s="30">
        <f t="shared" si="36"/>
        <v>16200.000000000002</v>
      </c>
    </row>
    <row r="141" spans="4:17" x14ac:dyDescent="0.25">
      <c r="D141" s="44">
        <f t="shared" si="37"/>
        <v>109</v>
      </c>
      <c r="E141" s="44" t="s">
        <v>325</v>
      </c>
      <c r="F141" s="44">
        <v>5291</v>
      </c>
      <c r="G141" s="44">
        <v>21</v>
      </c>
      <c r="H141" s="44">
        <v>432</v>
      </c>
      <c r="I141" s="45">
        <v>9.0000000000000011E-3</v>
      </c>
      <c r="J141" s="45">
        <f t="shared" si="33"/>
        <v>2.2230000000000003E-2</v>
      </c>
      <c r="K141" s="46" t="s">
        <v>326</v>
      </c>
      <c r="L141" s="46" t="s">
        <v>88</v>
      </c>
      <c r="M141" s="47">
        <f t="shared" si="34"/>
        <v>89.961608880000014</v>
      </c>
      <c r="N141" s="30">
        <f t="shared" si="38"/>
        <v>3000000</v>
      </c>
      <c r="O141" s="30">
        <f t="shared" si="35"/>
        <v>66690.000000000015</v>
      </c>
      <c r="P141" s="30">
        <v>3600000</v>
      </c>
      <c r="Q141" s="30">
        <f t="shared" si="36"/>
        <v>32400.000000000004</v>
      </c>
    </row>
    <row r="142" spans="4:17" ht="25.5" x14ac:dyDescent="0.25">
      <c r="D142" s="44">
        <f t="shared" si="37"/>
        <v>110</v>
      </c>
      <c r="E142" s="44" t="s">
        <v>327</v>
      </c>
      <c r="F142" s="44">
        <v>4534</v>
      </c>
      <c r="G142" s="44">
        <v>183</v>
      </c>
      <c r="H142" s="44">
        <v>348</v>
      </c>
      <c r="I142" s="45">
        <v>6.6500000000000004E-2</v>
      </c>
      <c r="J142" s="45">
        <f t="shared" si="33"/>
        <v>0.16425500000000001</v>
      </c>
      <c r="K142" s="46" t="s">
        <v>328</v>
      </c>
      <c r="L142" s="46" t="s">
        <v>329</v>
      </c>
      <c r="M142" s="47">
        <f t="shared" si="34"/>
        <v>664.71633228000007</v>
      </c>
      <c r="N142" s="30">
        <f t="shared" si="38"/>
        <v>3000000</v>
      </c>
      <c r="O142" s="30">
        <f t="shared" si="35"/>
        <v>492765.00000000006</v>
      </c>
      <c r="P142" s="30">
        <v>3600000</v>
      </c>
      <c r="Q142" s="30">
        <f t="shared" si="36"/>
        <v>239400</v>
      </c>
    </row>
    <row r="143" spans="4:17" x14ac:dyDescent="0.25">
      <c r="D143" s="44">
        <f t="shared" si="37"/>
        <v>111</v>
      </c>
      <c r="E143" s="44" t="s">
        <v>327</v>
      </c>
      <c r="F143" s="44">
        <v>4533</v>
      </c>
      <c r="G143" s="44">
        <v>266</v>
      </c>
      <c r="H143" s="48">
        <v>164165166</v>
      </c>
      <c r="I143" s="45">
        <v>3.2000000000000001E-2</v>
      </c>
      <c r="J143" s="45">
        <f t="shared" si="33"/>
        <v>7.9040000000000013E-2</v>
      </c>
      <c r="K143" s="46" t="s">
        <v>330</v>
      </c>
      <c r="L143" s="46" t="s">
        <v>331</v>
      </c>
      <c r="M143" s="47">
        <f t="shared" si="34"/>
        <v>319.86349824000007</v>
      </c>
      <c r="N143" s="30">
        <f t="shared" si="38"/>
        <v>3000000</v>
      </c>
      <c r="O143" s="30">
        <f t="shared" si="35"/>
        <v>237120.00000000003</v>
      </c>
      <c r="P143" s="30">
        <v>3600000</v>
      </c>
      <c r="Q143" s="30">
        <f t="shared" si="36"/>
        <v>115200</v>
      </c>
    </row>
    <row r="144" spans="4:17" x14ac:dyDescent="0.25">
      <c r="D144" s="44">
        <f t="shared" si="37"/>
        <v>112</v>
      </c>
      <c r="E144" s="44" t="s">
        <v>327</v>
      </c>
      <c r="F144" s="44">
        <v>4539</v>
      </c>
      <c r="G144" s="44">
        <v>43</v>
      </c>
      <c r="H144" s="44">
        <v>153</v>
      </c>
      <c r="I144" s="45">
        <v>4.65E-2</v>
      </c>
      <c r="J144" s="45">
        <f t="shared" si="33"/>
        <v>0.11485500000000001</v>
      </c>
      <c r="K144" s="46" t="s">
        <v>332</v>
      </c>
      <c r="L144" s="46" t="s">
        <v>333</v>
      </c>
      <c r="M144" s="47">
        <f t="shared" si="34"/>
        <v>464.80164588000008</v>
      </c>
      <c r="N144" s="30">
        <f t="shared" si="38"/>
        <v>3000000</v>
      </c>
      <c r="O144" s="30">
        <f t="shared" si="35"/>
        <v>344565.00000000006</v>
      </c>
      <c r="P144" s="30">
        <v>3600000</v>
      </c>
      <c r="Q144" s="30">
        <f t="shared" si="36"/>
        <v>167400</v>
      </c>
    </row>
    <row r="145" spans="4:17" x14ac:dyDescent="0.25">
      <c r="D145" s="44">
        <f t="shared" si="37"/>
        <v>113</v>
      </c>
      <c r="E145" s="44" t="s">
        <v>327</v>
      </c>
      <c r="F145" s="44">
        <v>4535</v>
      </c>
      <c r="G145" s="44">
        <v>69</v>
      </c>
      <c r="H145" s="44">
        <v>393</v>
      </c>
      <c r="I145" s="45">
        <v>2.1500000000000002E-2</v>
      </c>
      <c r="J145" s="45">
        <f t="shared" si="33"/>
        <v>5.3105000000000006E-2</v>
      </c>
      <c r="K145" s="46" t="s">
        <v>334</v>
      </c>
      <c r="L145" s="46" t="s">
        <v>335</v>
      </c>
      <c r="M145" s="47">
        <f t="shared" si="34"/>
        <v>214.90828788000005</v>
      </c>
      <c r="N145" s="30">
        <f t="shared" si="38"/>
        <v>3000000</v>
      </c>
      <c r="O145" s="30">
        <f t="shared" si="35"/>
        <v>159315.00000000003</v>
      </c>
      <c r="P145" s="30">
        <v>3600000</v>
      </c>
      <c r="Q145" s="30">
        <f t="shared" si="36"/>
        <v>77400</v>
      </c>
    </row>
    <row r="146" spans="4:17" x14ac:dyDescent="0.25">
      <c r="D146" s="44">
        <f t="shared" si="37"/>
        <v>114</v>
      </c>
      <c r="E146" s="44" t="s">
        <v>325</v>
      </c>
      <c r="F146" s="44">
        <v>5292</v>
      </c>
      <c r="G146" s="44"/>
      <c r="H146" s="44">
        <v>430</v>
      </c>
      <c r="I146" s="45">
        <v>4.3999999999999997E-2</v>
      </c>
      <c r="J146" s="45">
        <f t="shared" si="33"/>
        <v>0.10868</v>
      </c>
      <c r="K146" s="46" t="s">
        <v>336</v>
      </c>
      <c r="L146" s="46" t="s">
        <v>337</v>
      </c>
      <c r="M146" s="47">
        <f t="shared" si="34"/>
        <v>439.81231008000003</v>
      </c>
      <c r="N146" s="30">
        <f t="shared" si="38"/>
        <v>3000000</v>
      </c>
      <c r="O146" s="30">
        <f t="shared" si="35"/>
        <v>326040</v>
      </c>
      <c r="P146" s="30">
        <v>3600000</v>
      </c>
      <c r="Q146" s="30">
        <f t="shared" si="36"/>
        <v>158400</v>
      </c>
    </row>
    <row r="147" spans="4:17" x14ac:dyDescent="0.25">
      <c r="D147" s="44">
        <f t="shared" si="37"/>
        <v>115</v>
      </c>
      <c r="E147" s="44" t="s">
        <v>325</v>
      </c>
      <c r="F147" s="44">
        <v>5293</v>
      </c>
      <c r="G147" s="44">
        <v>248</v>
      </c>
      <c r="H147" s="48">
        <v>309343</v>
      </c>
      <c r="I147" s="45">
        <v>2.4500000000000001E-2</v>
      </c>
      <c r="J147" s="45">
        <f t="shared" si="33"/>
        <v>6.0515000000000006E-2</v>
      </c>
      <c r="K147" s="46" t="s">
        <v>338</v>
      </c>
      <c r="L147" s="46" t="s">
        <v>339</v>
      </c>
      <c r="M147" s="47">
        <f t="shared" si="34"/>
        <v>244.89549084000004</v>
      </c>
      <c r="N147" s="30">
        <f t="shared" si="38"/>
        <v>3000000</v>
      </c>
      <c r="O147" s="30">
        <f t="shared" si="35"/>
        <v>181545.00000000003</v>
      </c>
      <c r="P147" s="30">
        <v>3600000</v>
      </c>
      <c r="Q147" s="30">
        <f t="shared" si="36"/>
        <v>88200</v>
      </c>
    </row>
    <row r="148" spans="4:17" x14ac:dyDescent="0.25">
      <c r="D148" s="44">
        <f t="shared" si="37"/>
        <v>116</v>
      </c>
      <c r="E148" s="44" t="s">
        <v>327</v>
      </c>
      <c r="F148" s="44">
        <v>4536</v>
      </c>
      <c r="G148" s="44">
        <v>206</v>
      </c>
      <c r="H148" s="44">
        <v>346</v>
      </c>
      <c r="I148" s="45">
        <v>4.9500000000000002E-2</v>
      </c>
      <c r="J148" s="45">
        <f t="shared" si="33"/>
        <v>0.12226500000000001</v>
      </c>
      <c r="K148" s="46" t="s">
        <v>340</v>
      </c>
      <c r="L148" s="46" t="s">
        <v>341</v>
      </c>
      <c r="M148" s="47">
        <f t="shared" si="34"/>
        <v>494.78884884000007</v>
      </c>
      <c r="N148" s="30">
        <f t="shared" si="38"/>
        <v>3000000</v>
      </c>
      <c r="O148" s="30">
        <f t="shared" si="35"/>
        <v>366795.00000000006</v>
      </c>
      <c r="P148" s="30">
        <v>3600000</v>
      </c>
      <c r="Q148" s="30">
        <f t="shared" si="36"/>
        <v>178200</v>
      </c>
    </row>
    <row r="149" spans="4:17" x14ac:dyDescent="0.25">
      <c r="D149" s="44">
        <f t="shared" si="37"/>
        <v>117</v>
      </c>
      <c r="E149" s="44" t="s">
        <v>327</v>
      </c>
      <c r="F149" s="44">
        <v>4540</v>
      </c>
      <c r="G149" s="44">
        <v>57</v>
      </c>
      <c r="H149" s="44">
        <v>355</v>
      </c>
      <c r="I149" s="45">
        <v>3.15E-2</v>
      </c>
      <c r="J149" s="45">
        <f t="shared" si="33"/>
        <v>7.7805000000000013E-2</v>
      </c>
      <c r="K149" s="46" t="s">
        <v>342</v>
      </c>
      <c r="L149" s="46" t="s">
        <v>343</v>
      </c>
      <c r="M149" s="47">
        <f t="shared" si="34"/>
        <v>314.86563108000007</v>
      </c>
      <c r="N149" s="30">
        <f t="shared" si="38"/>
        <v>3000000</v>
      </c>
      <c r="O149" s="30">
        <f t="shared" si="35"/>
        <v>233415.00000000003</v>
      </c>
      <c r="P149" s="30">
        <v>3600000</v>
      </c>
      <c r="Q149" s="30">
        <f t="shared" si="36"/>
        <v>113400</v>
      </c>
    </row>
    <row r="150" spans="4:17" x14ac:dyDescent="0.25">
      <c r="D150" s="44">
        <f t="shared" si="37"/>
        <v>118</v>
      </c>
      <c r="E150" s="44" t="s">
        <v>327</v>
      </c>
      <c r="F150" s="44">
        <v>4532</v>
      </c>
      <c r="G150" s="44">
        <v>255</v>
      </c>
      <c r="H150" s="44">
        <v>163</v>
      </c>
      <c r="I150" s="45">
        <v>2.1500000000000002E-2</v>
      </c>
      <c r="J150" s="45">
        <f t="shared" si="33"/>
        <v>5.3105000000000006E-2</v>
      </c>
      <c r="K150" s="46" t="s">
        <v>344</v>
      </c>
      <c r="L150" s="46" t="s">
        <v>345</v>
      </c>
      <c r="M150" s="47">
        <f t="shared" si="34"/>
        <v>214.90828788000005</v>
      </c>
      <c r="N150" s="30">
        <f t="shared" si="38"/>
        <v>3000000</v>
      </c>
      <c r="O150" s="30">
        <f t="shared" si="35"/>
        <v>159315.00000000003</v>
      </c>
      <c r="P150" s="30">
        <v>3600000</v>
      </c>
      <c r="Q150" s="30">
        <f t="shared" si="36"/>
        <v>77400</v>
      </c>
    </row>
    <row r="151" spans="4:17" x14ac:dyDescent="0.25">
      <c r="D151" s="44">
        <f t="shared" si="37"/>
        <v>119</v>
      </c>
      <c r="E151" s="44" t="s">
        <v>327</v>
      </c>
      <c r="F151" s="44">
        <v>4541</v>
      </c>
      <c r="G151" s="44" t="s">
        <v>346</v>
      </c>
      <c r="H151" s="48">
        <v>132308</v>
      </c>
      <c r="I151" s="45">
        <v>5.6000000000000001E-2</v>
      </c>
      <c r="J151" s="45">
        <f t="shared" si="33"/>
        <v>0.13832000000000003</v>
      </c>
      <c r="K151" s="46" t="s">
        <v>347</v>
      </c>
      <c r="L151" s="46" t="s">
        <v>348</v>
      </c>
      <c r="M151" s="47">
        <f t="shared" si="34"/>
        <v>559.76112192000016</v>
      </c>
      <c r="N151" s="30">
        <f t="shared" si="38"/>
        <v>3000000</v>
      </c>
      <c r="O151" s="30">
        <f t="shared" si="35"/>
        <v>414960.00000000006</v>
      </c>
      <c r="P151" s="30">
        <v>3600000</v>
      </c>
      <c r="Q151" s="30">
        <f t="shared" si="36"/>
        <v>201600</v>
      </c>
    </row>
    <row r="152" spans="4:17" x14ac:dyDescent="0.25">
      <c r="D152" s="44">
        <f t="shared" si="37"/>
        <v>120</v>
      </c>
      <c r="E152" s="44" t="s">
        <v>327</v>
      </c>
      <c r="F152" s="44">
        <v>4538</v>
      </c>
      <c r="G152" s="44">
        <v>27</v>
      </c>
      <c r="H152" s="44">
        <v>341</v>
      </c>
      <c r="I152" s="45">
        <v>1.6E-2</v>
      </c>
      <c r="J152" s="45">
        <f t="shared" si="33"/>
        <v>3.9520000000000007E-2</v>
      </c>
      <c r="K152" s="46" t="s">
        <v>349</v>
      </c>
      <c r="L152" s="46" t="s">
        <v>341</v>
      </c>
      <c r="M152" s="47">
        <f t="shared" si="34"/>
        <v>159.93174912000003</v>
      </c>
      <c r="N152" s="30">
        <f t="shared" si="38"/>
        <v>3000000</v>
      </c>
      <c r="O152" s="30">
        <f t="shared" si="35"/>
        <v>118560.00000000001</v>
      </c>
      <c r="P152" s="30">
        <v>3600000</v>
      </c>
      <c r="Q152" s="30">
        <f t="shared" si="36"/>
        <v>57600</v>
      </c>
    </row>
    <row r="153" spans="4:17" x14ac:dyDescent="0.25">
      <c r="D153" s="44">
        <f t="shared" si="37"/>
        <v>121</v>
      </c>
      <c r="E153" s="44" t="s">
        <v>327</v>
      </c>
      <c r="F153" s="44">
        <v>4537</v>
      </c>
      <c r="G153" s="44">
        <v>285</v>
      </c>
      <c r="H153" s="44">
        <v>133</v>
      </c>
      <c r="I153" s="45">
        <v>3.4500000000000003E-2</v>
      </c>
      <c r="J153" s="45">
        <f t="shared" si="33"/>
        <v>8.5215000000000013E-2</v>
      </c>
      <c r="K153" s="46" t="s">
        <v>350</v>
      </c>
      <c r="L153" s="46" t="s">
        <v>351</v>
      </c>
      <c r="M153" s="47">
        <f t="shared" si="34"/>
        <v>344.85283404000006</v>
      </c>
      <c r="N153" s="30">
        <f t="shared" si="38"/>
        <v>3000000</v>
      </c>
      <c r="O153" s="30">
        <f t="shared" si="35"/>
        <v>255645.00000000003</v>
      </c>
      <c r="P153" s="30">
        <v>3600000</v>
      </c>
      <c r="Q153" s="30">
        <f t="shared" si="36"/>
        <v>124200.00000000001</v>
      </c>
    </row>
    <row r="154" spans="4:17" x14ac:dyDescent="0.25">
      <c r="D154" s="44">
        <f t="shared" si="37"/>
        <v>122</v>
      </c>
      <c r="E154" s="44" t="s">
        <v>352</v>
      </c>
      <c r="F154" s="44">
        <v>5941</v>
      </c>
      <c r="G154" s="44">
        <v>5</v>
      </c>
      <c r="H154" s="44">
        <v>311</v>
      </c>
      <c r="I154" s="45">
        <v>3.5500000000000004E-2</v>
      </c>
      <c r="J154" s="45">
        <f t="shared" si="33"/>
        <v>8.7685000000000013E-2</v>
      </c>
      <c r="K154" s="46" t="s">
        <v>353</v>
      </c>
      <c r="L154" s="46" t="s">
        <v>354</v>
      </c>
      <c r="M154" s="47">
        <f t="shared" si="34"/>
        <v>354.84856836000006</v>
      </c>
      <c r="N154" s="30">
        <f t="shared" si="38"/>
        <v>3000000</v>
      </c>
      <c r="O154" s="30">
        <f t="shared" si="35"/>
        <v>263055.00000000006</v>
      </c>
      <c r="P154" s="30">
        <v>3600000</v>
      </c>
      <c r="Q154" s="30">
        <f t="shared" si="36"/>
        <v>127800.00000000001</v>
      </c>
    </row>
    <row r="155" spans="4:17" x14ac:dyDescent="0.25">
      <c r="D155" s="44">
        <f t="shared" si="37"/>
        <v>123</v>
      </c>
      <c r="E155" s="44" t="s">
        <v>325</v>
      </c>
      <c r="F155" s="44">
        <v>5289</v>
      </c>
      <c r="G155" s="44">
        <v>14</v>
      </c>
      <c r="H155" s="44">
        <v>132</v>
      </c>
      <c r="I155" s="45">
        <v>3.5000000000000003E-2</v>
      </c>
      <c r="J155" s="45">
        <f t="shared" si="33"/>
        <v>8.6450000000000013E-2</v>
      </c>
      <c r="K155" s="46" t="s">
        <v>355</v>
      </c>
      <c r="L155" s="46" t="s">
        <v>356</v>
      </c>
      <c r="M155" s="47">
        <f t="shared" si="34"/>
        <v>349.85070120000006</v>
      </c>
      <c r="N155" s="30">
        <f t="shared" si="38"/>
        <v>3000000</v>
      </c>
      <c r="O155" s="30">
        <f t="shared" si="35"/>
        <v>259350.00000000003</v>
      </c>
      <c r="P155" s="30">
        <v>3600000</v>
      </c>
      <c r="Q155" s="30">
        <f t="shared" si="36"/>
        <v>126000.00000000001</v>
      </c>
    </row>
    <row r="156" spans="4:17" x14ac:dyDescent="0.25">
      <c r="D156" s="44">
        <f t="shared" si="37"/>
        <v>124</v>
      </c>
      <c r="E156" s="44" t="s">
        <v>98</v>
      </c>
      <c r="F156" s="44">
        <v>1863</v>
      </c>
      <c r="G156" s="44" t="s">
        <v>357</v>
      </c>
      <c r="H156" s="44" t="s">
        <v>358</v>
      </c>
      <c r="I156" s="45">
        <v>0.191</v>
      </c>
      <c r="J156" s="45">
        <f t="shared" si="33"/>
        <v>0.47177000000000002</v>
      </c>
      <c r="K156" s="46" t="s">
        <v>359</v>
      </c>
      <c r="L156" s="46" t="s">
        <v>360</v>
      </c>
      <c r="M156" s="47">
        <f t="shared" si="34"/>
        <v>1909.1852551200002</v>
      </c>
      <c r="N156" s="30">
        <f t="shared" si="38"/>
        <v>3000000</v>
      </c>
      <c r="O156" s="30">
        <f t="shared" si="35"/>
        <v>1415310</v>
      </c>
      <c r="P156" s="30">
        <v>3600000</v>
      </c>
      <c r="Q156" s="30">
        <f t="shared" si="36"/>
        <v>687600</v>
      </c>
    </row>
    <row r="157" spans="4:17" x14ac:dyDescent="0.25">
      <c r="D157" s="44">
        <f t="shared" si="37"/>
        <v>125</v>
      </c>
      <c r="E157" s="44" t="s">
        <v>234</v>
      </c>
      <c r="F157" s="44">
        <v>5339</v>
      </c>
      <c r="G157" s="44">
        <v>143</v>
      </c>
      <c r="H157" s="44" t="s">
        <v>361</v>
      </c>
      <c r="I157" s="45">
        <v>8.7999999999999995E-2</v>
      </c>
      <c r="J157" s="45">
        <f t="shared" si="33"/>
        <v>0.21736</v>
      </c>
      <c r="K157" s="46" t="s">
        <v>362</v>
      </c>
      <c r="L157" s="46" t="s">
        <v>363</v>
      </c>
      <c r="M157" s="47">
        <f t="shared" si="34"/>
        <v>879.62462016000006</v>
      </c>
      <c r="N157" s="30">
        <f t="shared" si="38"/>
        <v>3000000</v>
      </c>
      <c r="O157" s="30">
        <f t="shared" si="35"/>
        <v>652080</v>
      </c>
      <c r="P157" s="30">
        <v>3600000</v>
      </c>
      <c r="Q157" s="30">
        <f t="shared" si="36"/>
        <v>316800</v>
      </c>
    </row>
    <row r="158" spans="4:17" x14ac:dyDescent="0.25">
      <c r="D158" s="44">
        <f t="shared" si="37"/>
        <v>126</v>
      </c>
      <c r="E158" s="44" t="s">
        <v>234</v>
      </c>
      <c r="F158" s="44">
        <v>5338</v>
      </c>
      <c r="G158" s="44">
        <v>227</v>
      </c>
      <c r="H158" s="44" t="s">
        <v>364</v>
      </c>
      <c r="I158" s="45">
        <v>0.14949999999999999</v>
      </c>
      <c r="J158" s="45">
        <f t="shared" si="33"/>
        <v>0.36926500000000001</v>
      </c>
      <c r="K158" s="46" t="s">
        <v>306</v>
      </c>
      <c r="L158" s="46" t="s">
        <v>365</v>
      </c>
      <c r="M158" s="47">
        <f t="shared" si="34"/>
        <v>1494.36228084</v>
      </c>
      <c r="N158" s="30">
        <f t="shared" si="38"/>
        <v>3000000</v>
      </c>
      <c r="O158" s="30">
        <f t="shared" si="35"/>
        <v>1107795</v>
      </c>
      <c r="P158" s="30">
        <v>3600000</v>
      </c>
      <c r="Q158" s="30">
        <f t="shared" si="36"/>
        <v>538200</v>
      </c>
    </row>
    <row r="159" spans="4:17" x14ac:dyDescent="0.25">
      <c r="D159" s="44">
        <f t="shared" si="37"/>
        <v>127</v>
      </c>
      <c r="E159" s="44" t="s">
        <v>325</v>
      </c>
      <c r="F159" s="44">
        <v>5290</v>
      </c>
      <c r="G159" s="44">
        <v>176</v>
      </c>
      <c r="H159" s="44">
        <v>345</v>
      </c>
      <c r="I159" s="45">
        <v>4.5000000000000005E-3</v>
      </c>
      <c r="J159" s="45">
        <f t="shared" si="33"/>
        <v>1.1115000000000002E-2</v>
      </c>
      <c r="K159" s="46" t="s">
        <v>366</v>
      </c>
      <c r="L159" s="46" t="s">
        <v>367</v>
      </c>
      <c r="M159" s="47">
        <f t="shared" si="34"/>
        <v>44.980804440000007</v>
      </c>
      <c r="N159" s="30">
        <f t="shared" si="38"/>
        <v>3000000</v>
      </c>
      <c r="O159" s="30">
        <f t="shared" si="35"/>
        <v>33345.000000000007</v>
      </c>
      <c r="P159" s="30">
        <v>3600000</v>
      </c>
      <c r="Q159" s="30">
        <f t="shared" si="36"/>
        <v>16200.000000000002</v>
      </c>
    </row>
    <row r="160" spans="4:17" x14ac:dyDescent="0.25">
      <c r="D160" s="44">
        <f t="shared" si="37"/>
        <v>128</v>
      </c>
      <c r="E160" s="44" t="s">
        <v>325</v>
      </c>
      <c r="F160" s="44">
        <v>5294</v>
      </c>
      <c r="G160" s="44" t="s">
        <v>368</v>
      </c>
      <c r="H160" s="44">
        <v>313</v>
      </c>
      <c r="I160" s="45">
        <v>1.35E-2</v>
      </c>
      <c r="J160" s="45">
        <f t="shared" si="33"/>
        <v>3.3345E-2</v>
      </c>
      <c r="K160" s="46" t="s">
        <v>144</v>
      </c>
      <c r="L160" s="46" t="s">
        <v>369</v>
      </c>
      <c r="M160" s="47">
        <f t="shared" si="34"/>
        <v>134.94241332000001</v>
      </c>
      <c r="N160" s="30">
        <f t="shared" si="38"/>
        <v>3000000</v>
      </c>
      <c r="O160" s="30">
        <f t="shared" si="35"/>
        <v>100035</v>
      </c>
      <c r="P160" s="30">
        <v>3600000</v>
      </c>
      <c r="Q160" s="30">
        <f t="shared" si="36"/>
        <v>48600</v>
      </c>
    </row>
    <row r="161" spans="4:17" x14ac:dyDescent="0.25">
      <c r="D161" s="44">
        <f t="shared" si="37"/>
        <v>129</v>
      </c>
      <c r="E161" s="44" t="s">
        <v>124</v>
      </c>
      <c r="F161" s="44">
        <v>7457</v>
      </c>
      <c r="G161" s="44">
        <v>116</v>
      </c>
      <c r="H161" s="44" t="s">
        <v>370</v>
      </c>
      <c r="I161" s="45">
        <v>0.151</v>
      </c>
      <c r="J161" s="45">
        <f t="shared" si="33"/>
        <v>0.37297000000000002</v>
      </c>
      <c r="K161" s="46" t="s">
        <v>371</v>
      </c>
      <c r="L161" s="46" t="s">
        <v>372</v>
      </c>
      <c r="M161" s="47">
        <f t="shared" si="34"/>
        <v>1509.3558823200001</v>
      </c>
      <c r="N161" s="30">
        <f t="shared" si="38"/>
        <v>3000000</v>
      </c>
      <c r="O161" s="30">
        <f t="shared" si="35"/>
        <v>1118910</v>
      </c>
      <c r="P161" s="30">
        <v>3600000</v>
      </c>
      <c r="Q161" s="30">
        <f t="shared" si="36"/>
        <v>543600</v>
      </c>
    </row>
    <row r="162" spans="4:17" x14ac:dyDescent="0.25">
      <c r="D162" s="44">
        <f t="shared" si="37"/>
        <v>130</v>
      </c>
      <c r="E162" s="44" t="s">
        <v>373</v>
      </c>
      <c r="F162" s="44">
        <v>7922</v>
      </c>
      <c r="G162" s="44">
        <v>116</v>
      </c>
      <c r="H162" s="44" t="s">
        <v>374</v>
      </c>
      <c r="I162" s="45">
        <v>2.4500000000000001E-2</v>
      </c>
      <c r="J162" s="45">
        <f t="shared" si="33"/>
        <v>6.0515000000000006E-2</v>
      </c>
      <c r="K162" s="46" t="s">
        <v>375</v>
      </c>
      <c r="L162" s="46" t="s">
        <v>337</v>
      </c>
      <c r="M162" s="47">
        <f t="shared" si="34"/>
        <v>244.89549084000004</v>
      </c>
      <c r="N162" s="30">
        <f t="shared" si="38"/>
        <v>3000000</v>
      </c>
      <c r="O162" s="30">
        <f t="shared" si="35"/>
        <v>181545.00000000003</v>
      </c>
      <c r="P162" s="30">
        <v>3600000</v>
      </c>
      <c r="Q162" s="30">
        <f t="shared" si="36"/>
        <v>88200</v>
      </c>
    </row>
    <row r="163" spans="4:17" x14ac:dyDescent="0.25">
      <c r="D163" s="44">
        <f t="shared" si="37"/>
        <v>131</v>
      </c>
      <c r="E163" s="44" t="s">
        <v>376</v>
      </c>
      <c r="F163" s="44">
        <v>7957</v>
      </c>
      <c r="G163" s="44">
        <v>194</v>
      </c>
      <c r="H163" s="48">
        <v>352353</v>
      </c>
      <c r="I163" s="45">
        <v>4.7500000000000001E-2</v>
      </c>
      <c r="J163" s="45">
        <f t="shared" si="33"/>
        <v>0.11732500000000001</v>
      </c>
      <c r="K163" s="46" t="s">
        <v>146</v>
      </c>
      <c r="L163" s="46" t="s">
        <v>343</v>
      </c>
      <c r="M163" s="47">
        <f t="shared" si="34"/>
        <v>474.79738020000008</v>
      </c>
      <c r="N163" s="30">
        <f t="shared" si="38"/>
        <v>3000000</v>
      </c>
      <c r="O163" s="30">
        <f t="shared" si="35"/>
        <v>351975.00000000006</v>
      </c>
      <c r="P163" s="30">
        <v>3600000</v>
      </c>
      <c r="Q163" s="30">
        <f t="shared" si="36"/>
        <v>171000</v>
      </c>
    </row>
    <row r="164" spans="4:17" ht="25.5" x14ac:dyDescent="0.25">
      <c r="D164" s="44">
        <f t="shared" si="37"/>
        <v>132</v>
      </c>
      <c r="E164" s="44" t="s">
        <v>376</v>
      </c>
      <c r="F164" s="44">
        <v>7958</v>
      </c>
      <c r="G164" s="44">
        <v>111</v>
      </c>
      <c r="H164" s="44" t="s">
        <v>377</v>
      </c>
      <c r="I164" s="45">
        <v>5.6500000000000002E-2</v>
      </c>
      <c r="J164" s="45">
        <f t="shared" si="33"/>
        <v>0.13955500000000001</v>
      </c>
      <c r="K164" s="46" t="s">
        <v>378</v>
      </c>
      <c r="L164" s="46" t="s">
        <v>379</v>
      </c>
      <c r="M164" s="47">
        <f t="shared" si="34"/>
        <v>564.75898908000011</v>
      </c>
      <c r="N164" s="30">
        <f t="shared" si="38"/>
        <v>3000000</v>
      </c>
      <c r="O164" s="30">
        <f t="shared" si="35"/>
        <v>418665.00000000006</v>
      </c>
      <c r="P164" s="30">
        <v>3600000</v>
      </c>
      <c r="Q164" s="30">
        <f t="shared" si="36"/>
        <v>203400</v>
      </c>
    </row>
    <row r="165" spans="4:17" x14ac:dyDescent="0.25">
      <c r="D165" s="143" t="s">
        <v>380</v>
      </c>
      <c r="E165" s="143"/>
      <c r="F165" s="143"/>
      <c r="G165" s="143"/>
      <c r="H165" s="143"/>
      <c r="I165" s="49">
        <f>SUM(I139:I164)</f>
        <v>1.2849999999999999</v>
      </c>
      <c r="J165" s="49">
        <f>SUM(J139:J164)</f>
        <v>3.1739500000000009</v>
      </c>
      <c r="K165" s="50"/>
      <c r="L165" s="50"/>
      <c r="M165" s="49">
        <f>SUM(M139:M164)</f>
        <v>12844.518601200001</v>
      </c>
      <c r="N165" s="55"/>
      <c r="O165" s="51">
        <f>SUM(O139:O164)</f>
        <v>9521850</v>
      </c>
      <c r="P165" s="55"/>
      <c r="Q165" s="51">
        <f>SUM(Q139:Q164)</f>
        <v>4626000</v>
      </c>
    </row>
    <row r="166" spans="4:17" x14ac:dyDescent="0.25">
      <c r="D166" s="145"/>
      <c r="E166" s="146"/>
      <c r="F166" s="146"/>
      <c r="G166" s="146"/>
      <c r="H166" s="146"/>
      <c r="I166" s="146"/>
      <c r="J166" s="146"/>
      <c r="K166" s="146"/>
      <c r="L166" s="146"/>
      <c r="M166" s="146"/>
      <c r="N166" s="146"/>
      <c r="O166" s="146"/>
      <c r="P166" s="146"/>
      <c r="Q166" s="147"/>
    </row>
    <row r="167" spans="4:17" x14ac:dyDescent="0.25">
      <c r="D167" s="148" t="s">
        <v>381</v>
      </c>
      <c r="E167" s="149"/>
      <c r="F167" s="149"/>
      <c r="G167" s="149"/>
      <c r="H167" s="149"/>
      <c r="I167" s="149"/>
      <c r="J167" s="149"/>
      <c r="K167" s="149"/>
      <c r="L167" s="149"/>
      <c r="M167" s="149"/>
      <c r="N167" s="149"/>
      <c r="O167" s="149"/>
      <c r="P167" s="149"/>
      <c r="Q167" s="150"/>
    </row>
    <row r="168" spans="4:17" x14ac:dyDescent="0.25">
      <c r="D168" s="44">
        <v>133</v>
      </c>
      <c r="E168" s="44" t="s">
        <v>316</v>
      </c>
      <c r="F168" s="44">
        <v>8971</v>
      </c>
      <c r="G168" s="44">
        <v>100</v>
      </c>
      <c r="H168" s="44">
        <v>87</v>
      </c>
      <c r="I168" s="45">
        <v>0.107</v>
      </c>
      <c r="J168" s="45">
        <f t="shared" ref="J168:J183" si="39">+I168*2.47</f>
        <v>0.26429000000000002</v>
      </c>
      <c r="K168" s="46" t="s">
        <v>382</v>
      </c>
      <c r="L168" s="46" t="s">
        <v>383</v>
      </c>
      <c r="M168" s="47">
        <f t="shared" ref="M168:M183" si="40">J168*4046.856</f>
        <v>1069.5435722400002</v>
      </c>
      <c r="N168" s="30">
        <f>$AJ$11</f>
        <v>3000000</v>
      </c>
      <c r="O168" s="30">
        <f t="shared" ref="O168:O183" si="41">J168*N168</f>
        <v>792870.00000000012</v>
      </c>
      <c r="P168" s="30">
        <v>3600000</v>
      </c>
      <c r="Q168" s="30">
        <f t="shared" ref="Q168:Q183" si="42">I168*P168</f>
        <v>385200</v>
      </c>
    </row>
    <row r="169" spans="4:17" x14ac:dyDescent="0.25">
      <c r="D169" s="44">
        <f t="shared" ref="D169:D180" si="43">+D168+1</f>
        <v>134</v>
      </c>
      <c r="E169" s="44" t="s">
        <v>316</v>
      </c>
      <c r="F169" s="44">
        <v>8972</v>
      </c>
      <c r="G169" s="44">
        <v>50</v>
      </c>
      <c r="H169" s="44">
        <v>403</v>
      </c>
      <c r="I169" s="45">
        <v>9.0999999999999998E-2</v>
      </c>
      <c r="J169" s="45">
        <f t="shared" si="39"/>
        <v>0.22477000000000003</v>
      </c>
      <c r="K169" s="46" t="s">
        <v>384</v>
      </c>
      <c r="L169" s="46" t="s">
        <v>385</v>
      </c>
      <c r="M169" s="47">
        <f t="shared" si="40"/>
        <v>909.61182312000017</v>
      </c>
      <c r="N169" s="30">
        <f t="shared" ref="N169:N183" si="44">$AJ$11</f>
        <v>3000000</v>
      </c>
      <c r="O169" s="30">
        <f t="shared" si="41"/>
        <v>674310.00000000012</v>
      </c>
      <c r="P169" s="30">
        <v>3600000</v>
      </c>
      <c r="Q169" s="30">
        <f t="shared" si="42"/>
        <v>327600</v>
      </c>
    </row>
    <row r="170" spans="4:17" x14ac:dyDescent="0.25">
      <c r="D170" s="44">
        <f t="shared" si="43"/>
        <v>135</v>
      </c>
      <c r="E170" s="44" t="s">
        <v>316</v>
      </c>
      <c r="F170" s="44">
        <v>8973</v>
      </c>
      <c r="G170" s="44">
        <v>213</v>
      </c>
      <c r="H170" s="44">
        <v>402</v>
      </c>
      <c r="I170" s="45">
        <v>3.1E-2</v>
      </c>
      <c r="J170" s="45">
        <f t="shared" si="39"/>
        <v>7.6569999999999999E-2</v>
      </c>
      <c r="K170" s="46" t="s">
        <v>386</v>
      </c>
      <c r="L170" s="46" t="s">
        <v>387</v>
      </c>
      <c r="M170" s="47">
        <f t="shared" si="40"/>
        <v>309.86776392000002</v>
      </c>
      <c r="N170" s="30">
        <f t="shared" si="44"/>
        <v>3000000</v>
      </c>
      <c r="O170" s="30">
        <f t="shared" si="41"/>
        <v>229710</v>
      </c>
      <c r="P170" s="30">
        <v>3600000</v>
      </c>
      <c r="Q170" s="30">
        <f t="shared" si="42"/>
        <v>111600</v>
      </c>
    </row>
    <row r="171" spans="4:17" x14ac:dyDescent="0.25">
      <c r="D171" s="44">
        <f t="shared" si="43"/>
        <v>136</v>
      </c>
      <c r="E171" s="44" t="s">
        <v>316</v>
      </c>
      <c r="F171" s="44">
        <v>8974</v>
      </c>
      <c r="G171" s="44">
        <v>93</v>
      </c>
      <c r="H171" s="44">
        <v>85</v>
      </c>
      <c r="I171" s="45">
        <v>0.02</v>
      </c>
      <c r="J171" s="45">
        <f t="shared" si="39"/>
        <v>4.9400000000000006E-2</v>
      </c>
      <c r="K171" s="46" t="s">
        <v>388</v>
      </c>
      <c r="L171" s="46" t="s">
        <v>389</v>
      </c>
      <c r="M171" s="47">
        <f t="shared" si="40"/>
        <v>199.91468640000005</v>
      </c>
      <c r="N171" s="30">
        <f t="shared" si="44"/>
        <v>3000000</v>
      </c>
      <c r="O171" s="30">
        <f t="shared" si="41"/>
        <v>148200.00000000003</v>
      </c>
      <c r="P171" s="30">
        <v>3600000</v>
      </c>
      <c r="Q171" s="30">
        <f t="shared" si="42"/>
        <v>72000</v>
      </c>
    </row>
    <row r="172" spans="4:17" x14ac:dyDescent="0.25">
      <c r="D172" s="44">
        <f t="shared" si="43"/>
        <v>137</v>
      </c>
      <c r="E172" s="44" t="s">
        <v>316</v>
      </c>
      <c r="F172" s="44">
        <v>8975</v>
      </c>
      <c r="G172" s="44">
        <v>93</v>
      </c>
      <c r="H172" s="48">
        <v>98</v>
      </c>
      <c r="I172" s="45">
        <v>1.4999999999999999E-2</v>
      </c>
      <c r="J172" s="45">
        <f t="shared" si="39"/>
        <v>3.705E-2</v>
      </c>
      <c r="K172" s="46" t="s">
        <v>390</v>
      </c>
      <c r="L172" s="46" t="s">
        <v>389</v>
      </c>
      <c r="M172" s="47">
        <f t="shared" si="40"/>
        <v>149.93601480000001</v>
      </c>
      <c r="N172" s="30">
        <f t="shared" si="44"/>
        <v>3000000</v>
      </c>
      <c r="O172" s="30">
        <f t="shared" si="41"/>
        <v>111150</v>
      </c>
      <c r="P172" s="30">
        <v>3600000</v>
      </c>
      <c r="Q172" s="30">
        <f t="shared" si="42"/>
        <v>54000</v>
      </c>
    </row>
    <row r="173" spans="4:17" x14ac:dyDescent="0.25">
      <c r="D173" s="44">
        <f t="shared" si="43"/>
        <v>138</v>
      </c>
      <c r="E173" s="44" t="s">
        <v>316</v>
      </c>
      <c r="F173" s="44">
        <v>8976</v>
      </c>
      <c r="G173" s="44">
        <v>55</v>
      </c>
      <c r="H173" s="44">
        <v>106</v>
      </c>
      <c r="I173" s="45">
        <v>2.5000000000000001E-2</v>
      </c>
      <c r="J173" s="45">
        <f t="shared" si="39"/>
        <v>6.1750000000000006E-2</v>
      </c>
      <c r="K173" s="46" t="s">
        <v>391</v>
      </c>
      <c r="L173" s="46" t="s">
        <v>392</v>
      </c>
      <c r="M173" s="47">
        <f t="shared" si="40"/>
        <v>249.89335800000003</v>
      </c>
      <c r="N173" s="30">
        <f t="shared" si="44"/>
        <v>3000000</v>
      </c>
      <c r="O173" s="30">
        <f t="shared" si="41"/>
        <v>185250.00000000003</v>
      </c>
      <c r="P173" s="30">
        <v>3600000</v>
      </c>
      <c r="Q173" s="30">
        <f t="shared" si="42"/>
        <v>90000</v>
      </c>
    </row>
    <row r="174" spans="4:17" x14ac:dyDescent="0.25">
      <c r="D174" s="44">
        <f t="shared" si="43"/>
        <v>139</v>
      </c>
      <c r="E174" s="44" t="s">
        <v>316</v>
      </c>
      <c r="F174" s="44">
        <v>8977</v>
      </c>
      <c r="G174" s="44">
        <v>113</v>
      </c>
      <c r="H174" s="44">
        <v>400</v>
      </c>
      <c r="I174" s="45">
        <v>0.1</v>
      </c>
      <c r="J174" s="45">
        <f t="shared" si="39"/>
        <v>0.24700000000000003</v>
      </c>
      <c r="K174" s="46" t="s">
        <v>392</v>
      </c>
      <c r="L174" s="46" t="s">
        <v>393</v>
      </c>
      <c r="M174" s="47">
        <f t="shared" si="40"/>
        <v>999.57343200000014</v>
      </c>
      <c r="N174" s="30">
        <f t="shared" si="44"/>
        <v>3000000</v>
      </c>
      <c r="O174" s="30">
        <f t="shared" si="41"/>
        <v>741000.00000000012</v>
      </c>
      <c r="P174" s="30">
        <v>3600000</v>
      </c>
      <c r="Q174" s="30">
        <f t="shared" si="42"/>
        <v>360000</v>
      </c>
    </row>
    <row r="175" spans="4:17" x14ac:dyDescent="0.25">
      <c r="D175" s="44">
        <f t="shared" si="43"/>
        <v>140</v>
      </c>
      <c r="E175" s="44" t="s">
        <v>316</v>
      </c>
      <c r="F175" s="44">
        <v>8978</v>
      </c>
      <c r="G175" s="44">
        <v>93</v>
      </c>
      <c r="H175" s="44">
        <v>98</v>
      </c>
      <c r="I175" s="45">
        <v>0.02</v>
      </c>
      <c r="J175" s="45">
        <f t="shared" si="39"/>
        <v>4.9400000000000006E-2</v>
      </c>
      <c r="K175" s="46" t="s">
        <v>394</v>
      </c>
      <c r="L175" s="46" t="s">
        <v>389</v>
      </c>
      <c r="M175" s="47">
        <f t="shared" si="40"/>
        <v>199.91468640000005</v>
      </c>
      <c r="N175" s="30">
        <f t="shared" si="44"/>
        <v>3000000</v>
      </c>
      <c r="O175" s="30">
        <f t="shared" si="41"/>
        <v>148200.00000000003</v>
      </c>
      <c r="P175" s="30">
        <v>3600000</v>
      </c>
      <c r="Q175" s="30">
        <f t="shared" si="42"/>
        <v>72000</v>
      </c>
    </row>
    <row r="176" spans="4:17" x14ac:dyDescent="0.25">
      <c r="D176" s="44">
        <f t="shared" si="43"/>
        <v>141</v>
      </c>
      <c r="E176" s="44" t="s">
        <v>316</v>
      </c>
      <c r="F176" s="44">
        <v>8979</v>
      </c>
      <c r="G176" s="44">
        <v>20</v>
      </c>
      <c r="H176" s="48">
        <v>79</v>
      </c>
      <c r="I176" s="45">
        <v>4.4999999999999998E-2</v>
      </c>
      <c r="J176" s="45">
        <f t="shared" si="39"/>
        <v>0.11115</v>
      </c>
      <c r="K176" s="46" t="s">
        <v>384</v>
      </c>
      <c r="L176" s="46" t="s">
        <v>385</v>
      </c>
      <c r="M176" s="47">
        <f t="shared" si="40"/>
        <v>449.80804440000003</v>
      </c>
      <c r="N176" s="30">
        <f t="shared" si="44"/>
        <v>3000000</v>
      </c>
      <c r="O176" s="30">
        <f t="shared" si="41"/>
        <v>333450</v>
      </c>
      <c r="P176" s="30">
        <v>3600000</v>
      </c>
      <c r="Q176" s="30">
        <f t="shared" si="42"/>
        <v>162000</v>
      </c>
    </row>
    <row r="177" spans="4:17" x14ac:dyDescent="0.25">
      <c r="D177" s="44">
        <f t="shared" si="43"/>
        <v>142</v>
      </c>
      <c r="E177" s="44" t="s">
        <v>316</v>
      </c>
      <c r="F177" s="44">
        <v>8980</v>
      </c>
      <c r="G177" s="44">
        <v>155</v>
      </c>
      <c r="H177" s="44">
        <v>390</v>
      </c>
      <c r="I177" s="45">
        <v>1.4E-2</v>
      </c>
      <c r="J177" s="45">
        <f t="shared" si="39"/>
        <v>3.4580000000000007E-2</v>
      </c>
      <c r="K177" s="46" t="s">
        <v>395</v>
      </c>
      <c r="L177" s="46" t="s">
        <v>396</v>
      </c>
      <c r="M177" s="47">
        <f t="shared" si="40"/>
        <v>139.94028048000004</v>
      </c>
      <c r="N177" s="30">
        <f t="shared" si="44"/>
        <v>3000000</v>
      </c>
      <c r="O177" s="30">
        <f t="shared" si="41"/>
        <v>103740.00000000001</v>
      </c>
      <c r="P177" s="30">
        <v>3600000</v>
      </c>
      <c r="Q177" s="30">
        <f t="shared" si="42"/>
        <v>50400</v>
      </c>
    </row>
    <row r="178" spans="4:17" x14ac:dyDescent="0.25">
      <c r="D178" s="44">
        <f t="shared" si="43"/>
        <v>143</v>
      </c>
      <c r="E178" s="44" t="s">
        <v>397</v>
      </c>
      <c r="F178" s="44">
        <v>9854</v>
      </c>
      <c r="G178" s="44">
        <v>93</v>
      </c>
      <c r="H178" s="44" t="s">
        <v>398</v>
      </c>
      <c r="I178" s="45">
        <v>1.37E-2</v>
      </c>
      <c r="J178" s="45">
        <f t="shared" si="39"/>
        <v>3.3839000000000001E-2</v>
      </c>
      <c r="K178" s="46" t="s">
        <v>399</v>
      </c>
      <c r="L178" s="46" t="s">
        <v>389</v>
      </c>
      <c r="M178" s="47">
        <f t="shared" si="40"/>
        <v>136.94156018400002</v>
      </c>
      <c r="N178" s="30">
        <f t="shared" si="44"/>
        <v>3000000</v>
      </c>
      <c r="O178" s="30">
        <f t="shared" si="41"/>
        <v>101517</v>
      </c>
      <c r="P178" s="30">
        <v>3600000</v>
      </c>
      <c r="Q178" s="30">
        <f t="shared" si="42"/>
        <v>49320</v>
      </c>
    </row>
    <row r="179" spans="4:17" x14ac:dyDescent="0.25">
      <c r="D179" s="44">
        <f t="shared" si="43"/>
        <v>144</v>
      </c>
      <c r="E179" s="44" t="s">
        <v>397</v>
      </c>
      <c r="F179" s="44">
        <v>9852</v>
      </c>
      <c r="G179" s="44">
        <v>93</v>
      </c>
      <c r="H179" s="44" t="s">
        <v>398</v>
      </c>
      <c r="I179" s="45">
        <v>1.37E-2</v>
      </c>
      <c r="J179" s="45">
        <f t="shared" si="39"/>
        <v>3.3839000000000001E-2</v>
      </c>
      <c r="K179" s="46" t="s">
        <v>400</v>
      </c>
      <c r="L179" s="46" t="s">
        <v>389</v>
      </c>
      <c r="M179" s="47">
        <f t="shared" si="40"/>
        <v>136.94156018400002</v>
      </c>
      <c r="N179" s="30">
        <f t="shared" si="44"/>
        <v>3000000</v>
      </c>
      <c r="O179" s="30">
        <f t="shared" si="41"/>
        <v>101517</v>
      </c>
      <c r="P179" s="30">
        <v>3600000</v>
      </c>
      <c r="Q179" s="30">
        <f t="shared" si="42"/>
        <v>49320</v>
      </c>
    </row>
    <row r="180" spans="4:17" x14ac:dyDescent="0.25">
      <c r="D180" s="44">
        <f t="shared" si="43"/>
        <v>145</v>
      </c>
      <c r="E180" s="44" t="s">
        <v>397</v>
      </c>
      <c r="F180" s="44">
        <v>9855</v>
      </c>
      <c r="G180" s="44">
        <v>93</v>
      </c>
      <c r="H180" s="44" t="s">
        <v>398</v>
      </c>
      <c r="I180" s="45">
        <v>1.37E-2</v>
      </c>
      <c r="J180" s="45">
        <f t="shared" si="39"/>
        <v>3.3839000000000001E-2</v>
      </c>
      <c r="K180" s="46" t="s">
        <v>401</v>
      </c>
      <c r="L180" s="46" t="s">
        <v>135</v>
      </c>
      <c r="M180" s="47">
        <f t="shared" si="40"/>
        <v>136.94156018400002</v>
      </c>
      <c r="N180" s="30">
        <f t="shared" si="44"/>
        <v>3000000</v>
      </c>
      <c r="O180" s="30">
        <f t="shared" si="41"/>
        <v>101517</v>
      </c>
      <c r="P180" s="30">
        <v>3600000</v>
      </c>
      <c r="Q180" s="30">
        <f t="shared" si="42"/>
        <v>49320</v>
      </c>
    </row>
    <row r="181" spans="4:17" x14ac:dyDescent="0.25">
      <c r="D181" s="44">
        <v>146</v>
      </c>
      <c r="E181" s="44" t="s">
        <v>402</v>
      </c>
      <c r="F181" s="44">
        <v>14373</v>
      </c>
      <c r="G181" s="44"/>
      <c r="H181" s="44" t="s">
        <v>403</v>
      </c>
      <c r="I181" s="45">
        <v>0.01</v>
      </c>
      <c r="J181" s="45">
        <f t="shared" si="39"/>
        <v>2.4700000000000003E-2</v>
      </c>
      <c r="K181" s="46" t="s">
        <v>404</v>
      </c>
      <c r="L181" s="46" t="s">
        <v>405</v>
      </c>
      <c r="M181" s="47">
        <f t="shared" si="40"/>
        <v>99.957343200000025</v>
      </c>
      <c r="N181" s="30">
        <f t="shared" si="44"/>
        <v>3000000</v>
      </c>
      <c r="O181" s="30">
        <f t="shared" si="41"/>
        <v>74100.000000000015</v>
      </c>
      <c r="P181" s="30">
        <v>3600000</v>
      </c>
      <c r="Q181" s="30">
        <f t="shared" si="42"/>
        <v>36000</v>
      </c>
    </row>
    <row r="182" spans="4:17" x14ac:dyDescent="0.25">
      <c r="D182" s="44">
        <v>147</v>
      </c>
      <c r="E182" s="44" t="s">
        <v>402</v>
      </c>
      <c r="F182" s="44">
        <v>14374</v>
      </c>
      <c r="G182" s="44"/>
      <c r="H182" s="44">
        <v>391</v>
      </c>
      <c r="I182" s="45">
        <v>1.7000000000000001E-2</v>
      </c>
      <c r="J182" s="45">
        <f t="shared" si="39"/>
        <v>4.1990000000000006E-2</v>
      </c>
      <c r="K182" s="46" t="s">
        <v>406</v>
      </c>
      <c r="L182" s="46" t="s">
        <v>407</v>
      </c>
      <c r="M182" s="47">
        <f t="shared" si="40"/>
        <v>169.92748344000003</v>
      </c>
      <c r="N182" s="30">
        <f t="shared" si="44"/>
        <v>3000000</v>
      </c>
      <c r="O182" s="30">
        <f t="shared" si="41"/>
        <v>125970.00000000001</v>
      </c>
      <c r="P182" s="30">
        <v>3600000</v>
      </c>
      <c r="Q182" s="30">
        <f t="shared" si="42"/>
        <v>61200.000000000007</v>
      </c>
    </row>
    <row r="183" spans="4:17" x14ac:dyDescent="0.25">
      <c r="D183" s="44">
        <v>148</v>
      </c>
      <c r="E183" s="44" t="s">
        <v>408</v>
      </c>
      <c r="F183" s="44">
        <v>449</v>
      </c>
      <c r="G183" s="44">
        <v>236</v>
      </c>
      <c r="H183" s="44">
        <v>393</v>
      </c>
      <c r="I183" s="45">
        <v>7.0000000000000001E-3</v>
      </c>
      <c r="J183" s="45">
        <f t="shared" si="39"/>
        <v>1.7290000000000003E-2</v>
      </c>
      <c r="K183" s="46" t="s">
        <v>409</v>
      </c>
      <c r="L183" s="46" t="s">
        <v>410</v>
      </c>
      <c r="M183" s="47">
        <f t="shared" si="40"/>
        <v>69.970140240000021</v>
      </c>
      <c r="N183" s="30">
        <f t="shared" si="44"/>
        <v>3000000</v>
      </c>
      <c r="O183" s="30">
        <f t="shared" si="41"/>
        <v>51870.000000000007</v>
      </c>
      <c r="P183" s="30">
        <v>3600000</v>
      </c>
      <c r="Q183" s="30">
        <f t="shared" si="42"/>
        <v>25200</v>
      </c>
    </row>
    <row r="184" spans="4:17" x14ac:dyDescent="0.25">
      <c r="D184" s="143" t="s">
        <v>411</v>
      </c>
      <c r="E184" s="143"/>
      <c r="F184" s="143"/>
      <c r="G184" s="143"/>
      <c r="H184" s="143"/>
      <c r="I184" s="49">
        <f>SUM(I168:I183)</f>
        <v>0.54310000000000003</v>
      </c>
      <c r="J184" s="49">
        <f>SUM(J168:J183)</f>
        <v>1.3414570000000001</v>
      </c>
      <c r="K184" s="50"/>
      <c r="L184" s="50"/>
      <c r="M184" s="49">
        <f>SUM(M168:M183)</f>
        <v>5428.6833091920007</v>
      </c>
      <c r="N184" s="55"/>
      <c r="O184" s="51">
        <f>SUM(O168:O183)</f>
        <v>4024371.0000000005</v>
      </c>
      <c r="P184" s="55"/>
      <c r="Q184" s="51">
        <f>SUM(Q168:Q183)</f>
        <v>1955160</v>
      </c>
    </row>
    <row r="185" spans="4:17" x14ac:dyDescent="0.25">
      <c r="D185" s="145"/>
      <c r="E185" s="146"/>
      <c r="F185" s="146"/>
      <c r="G185" s="146"/>
      <c r="H185" s="146"/>
      <c r="I185" s="146"/>
      <c r="J185" s="146"/>
      <c r="K185" s="146"/>
      <c r="L185" s="146"/>
      <c r="M185" s="146"/>
      <c r="N185" s="146"/>
      <c r="O185" s="146"/>
      <c r="P185" s="146"/>
      <c r="Q185" s="147"/>
    </row>
    <row r="186" spans="4:17" x14ac:dyDescent="0.25">
      <c r="D186" s="148" t="s">
        <v>412</v>
      </c>
      <c r="E186" s="149"/>
      <c r="F186" s="149"/>
      <c r="G186" s="149"/>
      <c r="H186" s="149"/>
      <c r="I186" s="149"/>
      <c r="J186" s="149"/>
      <c r="K186" s="149"/>
      <c r="L186" s="149"/>
      <c r="M186" s="149"/>
      <c r="N186" s="149"/>
      <c r="O186" s="149"/>
      <c r="P186" s="149"/>
      <c r="Q186" s="150"/>
    </row>
    <row r="187" spans="4:17" ht="25.5" x14ac:dyDescent="0.25">
      <c r="D187" s="17">
        <v>149</v>
      </c>
      <c r="E187" s="5" t="s">
        <v>413</v>
      </c>
      <c r="F187" s="5">
        <v>11887</v>
      </c>
      <c r="G187" s="13">
        <v>195197</v>
      </c>
      <c r="H187" s="5" t="s">
        <v>414</v>
      </c>
      <c r="I187" s="21">
        <v>0.47900000000000004</v>
      </c>
      <c r="J187" s="6">
        <f>+I187*2.47</f>
        <v>1.1831300000000002</v>
      </c>
      <c r="K187" s="7" t="s">
        <v>415</v>
      </c>
      <c r="L187" s="7" t="s">
        <v>416</v>
      </c>
      <c r="M187" s="8">
        <f t="shared" ref="M187:M188" si="45">J187*4046.856</f>
        <v>4787.9567392800009</v>
      </c>
      <c r="N187" s="9">
        <f>$AJ$11</f>
        <v>3000000</v>
      </c>
      <c r="O187" s="9">
        <f>J187*N187</f>
        <v>3549390.0000000009</v>
      </c>
      <c r="P187" s="9">
        <v>3600000</v>
      </c>
      <c r="Q187" s="18">
        <f>I187*P187</f>
        <v>1724400.0000000002</v>
      </c>
    </row>
    <row r="188" spans="4:17" x14ac:dyDescent="0.25">
      <c r="D188" s="17">
        <v>150</v>
      </c>
      <c r="E188" s="5" t="s">
        <v>413</v>
      </c>
      <c r="F188" s="5">
        <v>11888</v>
      </c>
      <c r="G188" s="5">
        <v>93</v>
      </c>
      <c r="H188" s="13">
        <v>452</v>
      </c>
      <c r="I188" s="6">
        <v>0.26400000000000001</v>
      </c>
      <c r="J188" s="6">
        <f>+I188*2.47</f>
        <v>0.6520800000000001</v>
      </c>
      <c r="K188" s="7" t="s">
        <v>417</v>
      </c>
      <c r="L188" s="7" t="s">
        <v>264</v>
      </c>
      <c r="M188" s="8">
        <f t="shared" si="45"/>
        <v>2638.8738604800005</v>
      </c>
      <c r="N188" s="9">
        <f t="shared" ref="N188:N189" si="46">$AJ$11</f>
        <v>3000000</v>
      </c>
      <c r="O188" s="9">
        <f>J188*N188</f>
        <v>1956240.0000000002</v>
      </c>
      <c r="P188" s="9">
        <v>3600000</v>
      </c>
      <c r="Q188" s="18">
        <f>I188*P188</f>
        <v>950400</v>
      </c>
    </row>
    <row r="189" spans="4:17" x14ac:dyDescent="0.25">
      <c r="D189" s="151" t="s">
        <v>418</v>
      </c>
      <c r="E189" s="152"/>
      <c r="F189" s="152"/>
      <c r="G189" s="152"/>
      <c r="H189" s="152"/>
      <c r="I189" s="14">
        <f>SUM(I187:I188)</f>
        <v>0.7430000000000001</v>
      </c>
      <c r="J189" s="14">
        <f>SUM(J187:J188)</f>
        <v>1.8352100000000005</v>
      </c>
      <c r="K189" s="15"/>
      <c r="L189" s="15"/>
      <c r="M189" s="14">
        <f>SUM(M187:M188)</f>
        <v>7426.8305997600019</v>
      </c>
      <c r="N189" s="9">
        <f t="shared" si="46"/>
        <v>3000000</v>
      </c>
      <c r="O189" s="16">
        <f>SUM(O187:O188)</f>
        <v>5505630.0000000009</v>
      </c>
      <c r="P189" s="20"/>
      <c r="Q189" s="19">
        <f>SUM(Q187:Q188)</f>
        <v>2674800</v>
      </c>
    </row>
    <row r="190" spans="4:17" x14ac:dyDescent="0.25">
      <c r="D190" s="145"/>
      <c r="E190" s="146"/>
      <c r="F190" s="146"/>
      <c r="G190" s="146"/>
      <c r="H190" s="146"/>
      <c r="I190" s="146"/>
      <c r="J190" s="146"/>
      <c r="K190" s="146"/>
      <c r="L190" s="146"/>
      <c r="M190" s="146"/>
      <c r="N190" s="146"/>
      <c r="O190" s="146"/>
      <c r="P190" s="146"/>
      <c r="Q190" s="147"/>
    </row>
    <row r="191" spans="4:17" x14ac:dyDescent="0.25">
      <c r="D191" s="148" t="s">
        <v>419</v>
      </c>
      <c r="E191" s="149"/>
      <c r="F191" s="149"/>
      <c r="G191" s="149"/>
      <c r="H191" s="149"/>
      <c r="I191" s="149"/>
      <c r="J191" s="149"/>
      <c r="K191" s="149"/>
      <c r="L191" s="149"/>
      <c r="M191" s="149"/>
      <c r="N191" s="149"/>
      <c r="O191" s="149"/>
      <c r="P191" s="149"/>
      <c r="Q191" s="150"/>
    </row>
    <row r="192" spans="4:17" x14ac:dyDescent="0.25">
      <c r="D192" s="44">
        <v>151</v>
      </c>
      <c r="E192" s="44" t="s">
        <v>420</v>
      </c>
      <c r="F192" s="44">
        <v>13480</v>
      </c>
      <c r="G192" s="44">
        <v>143</v>
      </c>
      <c r="H192" s="44" t="s">
        <v>421</v>
      </c>
      <c r="I192" s="45">
        <v>0.13300000000000001</v>
      </c>
      <c r="J192" s="45">
        <f t="shared" ref="J192:J202" si="47">+I192*2.47</f>
        <v>0.32851000000000002</v>
      </c>
      <c r="K192" s="46" t="s">
        <v>422</v>
      </c>
      <c r="L192" s="46" t="s">
        <v>423</v>
      </c>
      <c r="M192" s="47">
        <f t="shared" ref="M192:M202" si="48">J192*4046.856</f>
        <v>1329.4326645600001</v>
      </c>
      <c r="N192" s="30">
        <f>$AJ$11</f>
        <v>3000000</v>
      </c>
      <c r="O192" s="30">
        <f t="shared" ref="O192:O202" si="49">J192*N192</f>
        <v>985530.00000000012</v>
      </c>
      <c r="P192" s="30">
        <v>6000000</v>
      </c>
      <c r="Q192" s="30">
        <f>I192*P192</f>
        <v>798000</v>
      </c>
    </row>
    <row r="193" spans="4:17" x14ac:dyDescent="0.25">
      <c r="D193" s="44">
        <v>152</v>
      </c>
      <c r="E193" s="44" t="s">
        <v>424</v>
      </c>
      <c r="F193" s="44">
        <v>13913</v>
      </c>
      <c r="G193" s="44" t="s">
        <v>425</v>
      </c>
      <c r="H193" s="48" t="s">
        <v>426</v>
      </c>
      <c r="I193" s="45">
        <v>0.13650000000000001</v>
      </c>
      <c r="J193" s="45">
        <f t="shared" si="47"/>
        <v>0.33715500000000004</v>
      </c>
      <c r="K193" s="46" t="s">
        <v>427</v>
      </c>
      <c r="L193" s="46" t="s">
        <v>428</v>
      </c>
      <c r="M193" s="47">
        <f t="shared" si="48"/>
        <v>1364.4177346800002</v>
      </c>
      <c r="N193" s="30">
        <f t="shared" ref="N193:N202" si="50">$AJ$11</f>
        <v>3000000</v>
      </c>
      <c r="O193" s="30">
        <f t="shared" si="49"/>
        <v>1011465.0000000001</v>
      </c>
      <c r="P193" s="30">
        <v>6000000</v>
      </c>
      <c r="Q193" s="30">
        <f t="shared" ref="Q193:Q202" si="51">I193*P193</f>
        <v>819000.00000000012</v>
      </c>
    </row>
    <row r="194" spans="4:17" x14ac:dyDescent="0.25">
      <c r="D194" s="44">
        <v>153</v>
      </c>
      <c r="E194" s="44" t="s">
        <v>429</v>
      </c>
      <c r="F194" s="44">
        <v>6999</v>
      </c>
      <c r="G194" s="44">
        <v>284</v>
      </c>
      <c r="H194" s="48" t="s">
        <v>430</v>
      </c>
      <c r="I194" s="45">
        <v>0.10200000000000001</v>
      </c>
      <c r="J194" s="45">
        <f t="shared" si="47"/>
        <v>0.25194000000000005</v>
      </c>
      <c r="K194" s="56" t="s">
        <v>431</v>
      </c>
      <c r="L194" s="56" t="s">
        <v>432</v>
      </c>
      <c r="M194" s="47">
        <f t="shared" si="48"/>
        <v>1019.5649006400002</v>
      </c>
      <c r="N194" s="30">
        <f t="shared" si="50"/>
        <v>3000000</v>
      </c>
      <c r="O194" s="30">
        <f t="shared" si="49"/>
        <v>755820.00000000012</v>
      </c>
      <c r="P194" s="30">
        <v>6000000</v>
      </c>
      <c r="Q194" s="30">
        <f t="shared" si="51"/>
        <v>612000</v>
      </c>
    </row>
    <row r="195" spans="4:17" x14ac:dyDescent="0.25">
      <c r="D195" s="44">
        <v>154</v>
      </c>
      <c r="E195" s="44" t="s">
        <v>429</v>
      </c>
      <c r="F195" s="44">
        <v>7000</v>
      </c>
      <c r="G195" s="44">
        <v>359</v>
      </c>
      <c r="H195" s="48" t="s">
        <v>433</v>
      </c>
      <c r="I195" s="45">
        <v>2.7E-2</v>
      </c>
      <c r="J195" s="45">
        <f t="shared" si="47"/>
        <v>6.6689999999999999E-2</v>
      </c>
      <c r="K195" s="46" t="s">
        <v>434</v>
      </c>
      <c r="L195" s="46" t="s">
        <v>435</v>
      </c>
      <c r="M195" s="47">
        <f t="shared" si="48"/>
        <v>269.88482664000003</v>
      </c>
      <c r="N195" s="30">
        <f t="shared" si="50"/>
        <v>3000000</v>
      </c>
      <c r="O195" s="30">
        <f t="shared" si="49"/>
        <v>200070</v>
      </c>
      <c r="P195" s="30">
        <v>6000000</v>
      </c>
      <c r="Q195" s="30">
        <f t="shared" si="51"/>
        <v>162000</v>
      </c>
    </row>
    <row r="196" spans="4:17" x14ac:dyDescent="0.25">
      <c r="D196" s="44">
        <v>155</v>
      </c>
      <c r="E196" s="44" t="s">
        <v>429</v>
      </c>
      <c r="F196" s="44">
        <v>7001</v>
      </c>
      <c r="G196" s="44">
        <v>47</v>
      </c>
      <c r="H196" s="48" t="s">
        <v>436</v>
      </c>
      <c r="I196" s="45">
        <v>1.7000000000000001E-2</v>
      </c>
      <c r="J196" s="45">
        <f t="shared" si="47"/>
        <v>4.1990000000000006E-2</v>
      </c>
      <c r="K196" s="46" t="s">
        <v>437</v>
      </c>
      <c r="L196" s="46" t="s">
        <v>438</v>
      </c>
      <c r="M196" s="47">
        <f t="shared" si="48"/>
        <v>169.92748344000003</v>
      </c>
      <c r="N196" s="30">
        <f t="shared" si="50"/>
        <v>3000000</v>
      </c>
      <c r="O196" s="30">
        <f t="shared" si="49"/>
        <v>125970.00000000001</v>
      </c>
      <c r="P196" s="30">
        <v>6000000</v>
      </c>
      <c r="Q196" s="30">
        <f t="shared" si="51"/>
        <v>102000.00000000001</v>
      </c>
    </row>
    <row r="197" spans="4:17" x14ac:dyDescent="0.25">
      <c r="D197" s="44">
        <v>156</v>
      </c>
      <c r="E197" s="44" t="s">
        <v>429</v>
      </c>
      <c r="F197" s="44">
        <v>7002</v>
      </c>
      <c r="G197" s="44">
        <v>318</v>
      </c>
      <c r="H197" s="48" t="s">
        <v>439</v>
      </c>
      <c r="I197" s="45">
        <v>5.4600000000000003E-2</v>
      </c>
      <c r="J197" s="45">
        <f t="shared" si="47"/>
        <v>0.13486200000000001</v>
      </c>
      <c r="K197" s="46" t="s">
        <v>423</v>
      </c>
      <c r="L197" s="46" t="s">
        <v>440</v>
      </c>
      <c r="M197" s="47">
        <f t="shared" si="48"/>
        <v>545.76709387200003</v>
      </c>
      <c r="N197" s="30">
        <f t="shared" si="50"/>
        <v>3000000</v>
      </c>
      <c r="O197" s="30">
        <f t="shared" si="49"/>
        <v>404586</v>
      </c>
      <c r="P197" s="30">
        <v>6000000</v>
      </c>
      <c r="Q197" s="30">
        <f t="shared" si="51"/>
        <v>327600</v>
      </c>
    </row>
    <row r="198" spans="4:17" ht="25.5" x14ac:dyDescent="0.25">
      <c r="D198" s="44">
        <v>157</v>
      </c>
      <c r="E198" s="44" t="s">
        <v>429</v>
      </c>
      <c r="F198" s="44">
        <v>7003</v>
      </c>
      <c r="G198" s="44">
        <v>252</v>
      </c>
      <c r="H198" s="48" t="s">
        <v>441</v>
      </c>
      <c r="I198" s="45">
        <v>2.5000000000000001E-2</v>
      </c>
      <c r="J198" s="45">
        <f t="shared" si="47"/>
        <v>6.1750000000000006E-2</v>
      </c>
      <c r="K198" s="46" t="s">
        <v>442</v>
      </c>
      <c r="L198" s="46" t="s">
        <v>443</v>
      </c>
      <c r="M198" s="47">
        <f t="shared" si="48"/>
        <v>249.89335800000003</v>
      </c>
      <c r="N198" s="30">
        <f t="shared" si="50"/>
        <v>3000000</v>
      </c>
      <c r="O198" s="30">
        <f t="shared" si="49"/>
        <v>185250.00000000003</v>
      </c>
      <c r="P198" s="30">
        <v>6000000</v>
      </c>
      <c r="Q198" s="30">
        <f t="shared" si="51"/>
        <v>150000</v>
      </c>
    </row>
    <row r="199" spans="4:17" ht="38.25" x14ac:dyDescent="0.25">
      <c r="D199" s="44">
        <v>158</v>
      </c>
      <c r="E199" s="44" t="s">
        <v>444</v>
      </c>
      <c r="F199" s="44">
        <v>2261</v>
      </c>
      <c r="G199" s="44"/>
      <c r="H199" s="48" t="s">
        <v>445</v>
      </c>
      <c r="I199" s="45">
        <v>0.13700000000000001</v>
      </c>
      <c r="J199" s="45">
        <f t="shared" si="47"/>
        <v>0.33839000000000008</v>
      </c>
      <c r="K199" s="46" t="s">
        <v>446</v>
      </c>
      <c r="L199" s="46" t="s">
        <v>447</v>
      </c>
      <c r="M199" s="47">
        <f t="shared" si="48"/>
        <v>1369.4156018400004</v>
      </c>
      <c r="N199" s="30">
        <f t="shared" si="50"/>
        <v>3000000</v>
      </c>
      <c r="O199" s="30">
        <f t="shared" si="49"/>
        <v>1015170.0000000002</v>
      </c>
      <c r="P199" s="30">
        <v>6000000</v>
      </c>
      <c r="Q199" s="30">
        <f t="shared" si="51"/>
        <v>822000.00000000012</v>
      </c>
    </row>
    <row r="200" spans="4:17" x14ac:dyDescent="0.25">
      <c r="D200" s="44">
        <v>159</v>
      </c>
      <c r="E200" s="44" t="s">
        <v>448</v>
      </c>
      <c r="F200" s="44">
        <v>3325</v>
      </c>
      <c r="G200" s="44"/>
      <c r="H200" s="48">
        <v>428</v>
      </c>
      <c r="I200" s="45">
        <v>7.2000000000000008E-2</v>
      </c>
      <c r="J200" s="45">
        <f t="shared" si="47"/>
        <v>0.17784000000000003</v>
      </c>
      <c r="K200" s="46" t="s">
        <v>449</v>
      </c>
      <c r="L200" s="46" t="s">
        <v>450</v>
      </c>
      <c r="M200" s="47">
        <f t="shared" si="48"/>
        <v>719.69287104000011</v>
      </c>
      <c r="N200" s="30">
        <f t="shared" si="50"/>
        <v>3000000</v>
      </c>
      <c r="O200" s="30">
        <f t="shared" si="49"/>
        <v>533520.00000000012</v>
      </c>
      <c r="P200" s="30">
        <v>6000000</v>
      </c>
      <c r="Q200" s="30">
        <f t="shared" si="51"/>
        <v>432000.00000000006</v>
      </c>
    </row>
    <row r="201" spans="4:17" ht="25.5" x14ac:dyDescent="0.25">
      <c r="D201" s="44">
        <v>160</v>
      </c>
      <c r="E201" s="44" t="s">
        <v>448</v>
      </c>
      <c r="F201" s="44">
        <v>3326</v>
      </c>
      <c r="G201" s="44"/>
      <c r="H201" s="48" t="s">
        <v>451</v>
      </c>
      <c r="I201" s="45">
        <v>4.0000000000000001E-3</v>
      </c>
      <c r="J201" s="45">
        <f t="shared" si="47"/>
        <v>9.8800000000000016E-3</v>
      </c>
      <c r="K201" s="46" t="s">
        <v>452</v>
      </c>
      <c r="L201" s="46" t="s">
        <v>453</v>
      </c>
      <c r="M201" s="47">
        <f t="shared" si="48"/>
        <v>39.982937280000009</v>
      </c>
      <c r="N201" s="30">
        <f t="shared" si="50"/>
        <v>3000000</v>
      </c>
      <c r="O201" s="30">
        <f t="shared" si="49"/>
        <v>29640.000000000004</v>
      </c>
      <c r="P201" s="30">
        <v>6000000</v>
      </c>
      <c r="Q201" s="30">
        <f t="shared" si="51"/>
        <v>24000</v>
      </c>
    </row>
    <row r="202" spans="4:17" x14ac:dyDescent="0.25">
      <c r="D202" s="44">
        <v>161</v>
      </c>
      <c r="E202" s="44" t="s">
        <v>448</v>
      </c>
      <c r="F202" s="44">
        <v>3324</v>
      </c>
      <c r="G202" s="44"/>
      <c r="H202" s="48" t="s">
        <v>454</v>
      </c>
      <c r="I202" s="45">
        <v>0.13400000000000001</v>
      </c>
      <c r="J202" s="45">
        <f t="shared" si="47"/>
        <v>0.33098000000000005</v>
      </c>
      <c r="K202" s="46" t="s">
        <v>450</v>
      </c>
      <c r="L202" s="46" t="s">
        <v>453</v>
      </c>
      <c r="M202" s="47">
        <f t="shared" si="48"/>
        <v>1339.4283988800003</v>
      </c>
      <c r="N202" s="30">
        <f t="shared" si="50"/>
        <v>3000000</v>
      </c>
      <c r="O202" s="30">
        <f t="shared" si="49"/>
        <v>992940.00000000012</v>
      </c>
      <c r="P202" s="30">
        <v>6000000</v>
      </c>
      <c r="Q202" s="30">
        <f t="shared" si="51"/>
        <v>804000</v>
      </c>
    </row>
    <row r="203" spans="4:17" x14ac:dyDescent="0.25">
      <c r="D203" s="143" t="s">
        <v>455</v>
      </c>
      <c r="E203" s="143"/>
      <c r="F203" s="143"/>
      <c r="G203" s="143"/>
      <c r="H203" s="143"/>
      <c r="I203" s="49">
        <f>SUM(I192:I202)</f>
        <v>0.84210000000000018</v>
      </c>
      <c r="J203" s="49">
        <f>SUM(J192:J202)</f>
        <v>2.079987</v>
      </c>
      <c r="K203" s="50"/>
      <c r="L203" s="50"/>
      <c r="M203" s="49">
        <f>SUM(M192:M202)</f>
        <v>8417.4078708720008</v>
      </c>
      <c r="N203" s="55"/>
      <c r="O203" s="51">
        <f>SUM(O192:O202)</f>
        <v>6239961.0000000009</v>
      </c>
      <c r="P203" s="55"/>
      <c r="Q203" s="51">
        <f>SUM(Q192:Q202)</f>
        <v>5052600</v>
      </c>
    </row>
    <row r="204" spans="4:17" x14ac:dyDescent="0.25">
      <c r="D204" s="145"/>
      <c r="E204" s="146"/>
      <c r="F204" s="146"/>
      <c r="G204" s="146"/>
      <c r="H204" s="146"/>
      <c r="I204" s="146"/>
      <c r="J204" s="146"/>
      <c r="K204" s="146"/>
      <c r="L204" s="146"/>
      <c r="M204" s="146"/>
      <c r="N204" s="146"/>
      <c r="O204" s="146"/>
      <c r="P204" s="146"/>
      <c r="Q204" s="147"/>
    </row>
    <row r="205" spans="4:17" x14ac:dyDescent="0.25">
      <c r="D205" s="148" t="s">
        <v>456</v>
      </c>
      <c r="E205" s="149"/>
      <c r="F205" s="149"/>
      <c r="G205" s="149"/>
      <c r="H205" s="149"/>
      <c r="I205" s="149"/>
      <c r="J205" s="149"/>
      <c r="K205" s="149"/>
      <c r="L205" s="149"/>
      <c r="M205" s="149"/>
      <c r="N205" s="149"/>
      <c r="O205" s="149"/>
      <c r="P205" s="149"/>
      <c r="Q205" s="150"/>
    </row>
    <row r="206" spans="4:17" x14ac:dyDescent="0.25">
      <c r="D206" s="44">
        <v>162</v>
      </c>
      <c r="E206" s="44" t="s">
        <v>457</v>
      </c>
      <c r="F206" s="44">
        <v>3007</v>
      </c>
      <c r="G206" s="44">
        <v>94</v>
      </c>
      <c r="H206" s="44">
        <v>448</v>
      </c>
      <c r="I206" s="45">
        <v>0.97799999999999998</v>
      </c>
      <c r="J206" s="45">
        <f t="shared" ref="J206:J211" si="52">+I206*2.47</f>
        <v>2.4156600000000004</v>
      </c>
      <c r="K206" s="46" t="s">
        <v>458</v>
      </c>
      <c r="L206" s="46" t="s">
        <v>459</v>
      </c>
      <c r="M206" s="47">
        <f t="shared" ref="M206:M211" si="53">J206*4046.856</f>
        <v>9775.8281649600012</v>
      </c>
      <c r="N206" s="30">
        <f>$AJ$11</f>
        <v>3000000</v>
      </c>
      <c r="O206" s="30">
        <f t="shared" ref="O206:O211" si="54">J206*N206</f>
        <v>7246980.0000000009</v>
      </c>
      <c r="P206" s="30">
        <v>3600000</v>
      </c>
      <c r="Q206" s="30">
        <f t="shared" ref="Q206:Q211" si="55">I206*P206</f>
        <v>3520800</v>
      </c>
    </row>
    <row r="207" spans="4:17" x14ac:dyDescent="0.25">
      <c r="D207" s="44">
        <f>+D206+1</f>
        <v>163</v>
      </c>
      <c r="E207" s="44" t="s">
        <v>457</v>
      </c>
      <c r="F207" s="44">
        <v>3004</v>
      </c>
      <c r="G207" s="44" t="s">
        <v>460</v>
      </c>
      <c r="H207" s="44" t="s">
        <v>461</v>
      </c>
      <c r="I207" s="45">
        <v>0.39200000000000002</v>
      </c>
      <c r="J207" s="45">
        <f t="shared" si="52"/>
        <v>0.9682400000000001</v>
      </c>
      <c r="K207" s="46" t="s">
        <v>57</v>
      </c>
      <c r="L207" s="46" t="s">
        <v>462</v>
      </c>
      <c r="M207" s="47">
        <f t="shared" si="53"/>
        <v>3918.3278534400006</v>
      </c>
      <c r="N207" s="30">
        <f t="shared" ref="N207:N211" si="56">$AJ$11</f>
        <v>3000000</v>
      </c>
      <c r="O207" s="30">
        <f t="shared" si="54"/>
        <v>2904720.0000000005</v>
      </c>
      <c r="P207" s="30">
        <v>3600000</v>
      </c>
      <c r="Q207" s="30">
        <f t="shared" si="55"/>
        <v>1411200</v>
      </c>
    </row>
    <row r="208" spans="4:17" x14ac:dyDescent="0.25">
      <c r="D208" s="44">
        <f>+D207+1</f>
        <v>164</v>
      </c>
      <c r="E208" s="44" t="s">
        <v>457</v>
      </c>
      <c r="F208" s="44">
        <v>3006</v>
      </c>
      <c r="G208" s="44">
        <v>232</v>
      </c>
      <c r="H208" s="44">
        <v>450</v>
      </c>
      <c r="I208" s="45">
        <v>0.28000000000000003</v>
      </c>
      <c r="J208" s="45">
        <f t="shared" si="52"/>
        <v>0.6916000000000001</v>
      </c>
      <c r="K208" s="46" t="s">
        <v>463</v>
      </c>
      <c r="L208" s="46" t="s">
        <v>288</v>
      </c>
      <c r="M208" s="47">
        <f t="shared" si="53"/>
        <v>2798.8056096000005</v>
      </c>
      <c r="N208" s="30">
        <f t="shared" si="56"/>
        <v>3000000</v>
      </c>
      <c r="O208" s="30">
        <f t="shared" si="54"/>
        <v>2074800.0000000002</v>
      </c>
      <c r="P208" s="30">
        <v>3600000</v>
      </c>
      <c r="Q208" s="30">
        <f t="shared" si="55"/>
        <v>1008000.0000000001</v>
      </c>
    </row>
    <row r="209" spans="4:17" x14ac:dyDescent="0.25">
      <c r="D209" s="44">
        <v>165</v>
      </c>
      <c r="E209" s="44" t="s">
        <v>457</v>
      </c>
      <c r="F209" s="44">
        <v>3005</v>
      </c>
      <c r="G209" s="44">
        <v>102</v>
      </c>
      <c r="H209" s="48">
        <v>455</v>
      </c>
      <c r="I209" s="45">
        <v>0.19600000000000001</v>
      </c>
      <c r="J209" s="45">
        <f t="shared" si="52"/>
        <v>0.48412000000000005</v>
      </c>
      <c r="K209" s="46" t="s">
        <v>464</v>
      </c>
      <c r="L209" s="46" t="s">
        <v>465</v>
      </c>
      <c r="M209" s="47">
        <f t="shared" si="53"/>
        <v>1959.1639267200003</v>
      </c>
      <c r="N209" s="30">
        <f t="shared" si="56"/>
        <v>3000000</v>
      </c>
      <c r="O209" s="30">
        <f t="shared" si="54"/>
        <v>1452360.0000000002</v>
      </c>
      <c r="P209" s="30">
        <v>3600000</v>
      </c>
      <c r="Q209" s="30">
        <f t="shared" si="55"/>
        <v>705600</v>
      </c>
    </row>
    <row r="210" spans="4:17" x14ac:dyDescent="0.25">
      <c r="D210" s="44">
        <v>166</v>
      </c>
      <c r="E210" s="44" t="s">
        <v>466</v>
      </c>
      <c r="F210" s="48">
        <v>11140</v>
      </c>
      <c r="G210" s="44">
        <v>270</v>
      </c>
      <c r="H210" s="44" t="s">
        <v>467</v>
      </c>
      <c r="I210" s="45">
        <v>7.5999999999999998E-2</v>
      </c>
      <c r="J210" s="45">
        <f t="shared" si="52"/>
        <v>0.18772</v>
      </c>
      <c r="K210" s="46" t="s">
        <v>468</v>
      </c>
      <c r="L210" s="46" t="s">
        <v>469</v>
      </c>
      <c r="M210" s="47">
        <f t="shared" si="53"/>
        <v>759.67580831999999</v>
      </c>
      <c r="N210" s="30">
        <f t="shared" si="56"/>
        <v>3000000</v>
      </c>
      <c r="O210" s="30">
        <f t="shared" si="54"/>
        <v>563160</v>
      </c>
      <c r="P210" s="30">
        <v>3600000</v>
      </c>
      <c r="Q210" s="30">
        <f t="shared" si="55"/>
        <v>273600</v>
      </c>
    </row>
    <row r="211" spans="4:17" x14ac:dyDescent="0.25">
      <c r="D211" s="44">
        <v>167</v>
      </c>
      <c r="E211" s="44" t="s">
        <v>470</v>
      </c>
      <c r="F211" s="48">
        <v>10944</v>
      </c>
      <c r="G211" s="44">
        <v>270</v>
      </c>
      <c r="H211" s="44" t="s">
        <v>471</v>
      </c>
      <c r="I211" s="45">
        <v>0.254</v>
      </c>
      <c r="J211" s="45">
        <f t="shared" si="52"/>
        <v>0.62738000000000005</v>
      </c>
      <c r="K211" s="46" t="s">
        <v>468</v>
      </c>
      <c r="L211" s="46" t="s">
        <v>469</v>
      </c>
      <c r="M211" s="47">
        <f t="shared" si="53"/>
        <v>2538.9165172800003</v>
      </c>
      <c r="N211" s="30">
        <f t="shared" si="56"/>
        <v>3000000</v>
      </c>
      <c r="O211" s="30">
        <f t="shared" si="54"/>
        <v>1882140.0000000002</v>
      </c>
      <c r="P211" s="30">
        <v>3600000</v>
      </c>
      <c r="Q211" s="30">
        <f t="shared" si="55"/>
        <v>914400</v>
      </c>
    </row>
    <row r="212" spans="4:17" x14ac:dyDescent="0.25">
      <c r="D212" s="143" t="s">
        <v>472</v>
      </c>
      <c r="E212" s="143"/>
      <c r="F212" s="143"/>
      <c r="G212" s="143"/>
      <c r="H212" s="143"/>
      <c r="I212" s="49">
        <f>SUM(I206:I211)</f>
        <v>2.1760000000000002</v>
      </c>
      <c r="J212" s="49">
        <f>SUM(J206:J211)</f>
        <v>5.3747199999999999</v>
      </c>
      <c r="K212" s="50"/>
      <c r="L212" s="50"/>
      <c r="M212" s="49">
        <f>SUM(M206:M211)</f>
        <v>21750.71788032</v>
      </c>
      <c r="N212" s="55"/>
      <c r="O212" s="51">
        <f>SUM(O206:O211)</f>
        <v>16124160.000000002</v>
      </c>
      <c r="P212" s="55"/>
      <c r="Q212" s="51">
        <f>SUM(Q206:Q211)</f>
        <v>7833600</v>
      </c>
    </row>
    <row r="213" spans="4:17" x14ac:dyDescent="0.25">
      <c r="D213" s="145"/>
      <c r="E213" s="146"/>
      <c r="F213" s="146"/>
      <c r="G213" s="146"/>
      <c r="H213" s="146"/>
      <c r="I213" s="146"/>
      <c r="J213" s="146"/>
      <c r="K213" s="146"/>
      <c r="L213" s="146"/>
      <c r="M213" s="146"/>
      <c r="N213" s="146"/>
      <c r="O213" s="146"/>
      <c r="P213" s="146"/>
      <c r="Q213" s="147"/>
    </row>
    <row r="214" spans="4:17" x14ac:dyDescent="0.25">
      <c r="D214" s="148" t="s">
        <v>473</v>
      </c>
      <c r="E214" s="149"/>
      <c r="F214" s="149"/>
      <c r="G214" s="149"/>
      <c r="H214" s="149"/>
      <c r="I214" s="149"/>
      <c r="J214" s="149"/>
      <c r="K214" s="149"/>
      <c r="L214" s="149"/>
      <c r="M214" s="149"/>
      <c r="N214" s="149"/>
      <c r="O214" s="149"/>
      <c r="P214" s="149"/>
      <c r="Q214" s="150"/>
    </row>
    <row r="215" spans="4:17" ht="25.5" x14ac:dyDescent="0.25">
      <c r="D215" s="44">
        <v>168</v>
      </c>
      <c r="E215" s="44" t="s">
        <v>474</v>
      </c>
      <c r="F215" s="44">
        <v>3580</v>
      </c>
      <c r="G215" s="44">
        <v>156</v>
      </c>
      <c r="H215" s="44">
        <v>690</v>
      </c>
      <c r="I215" s="45">
        <f>3.064-0.766</f>
        <v>2.298</v>
      </c>
      <c r="J215" s="45">
        <f>+I215*2.47</f>
        <v>5.6760600000000005</v>
      </c>
      <c r="K215" s="46" t="s">
        <v>475</v>
      </c>
      <c r="L215" s="46" t="s">
        <v>476</v>
      </c>
      <c r="M215" s="47">
        <f t="shared" ref="M215:M219" si="57">J215*4046.856</f>
        <v>22970.197467360005</v>
      </c>
      <c r="N215" s="30">
        <f>$AJ$11</f>
        <v>3000000</v>
      </c>
      <c r="O215" s="30">
        <f>J215*N215</f>
        <v>17028180</v>
      </c>
      <c r="P215" s="30">
        <v>3600000</v>
      </c>
      <c r="Q215" s="30">
        <f>I215*P215</f>
        <v>8272800</v>
      </c>
    </row>
    <row r="216" spans="4:17" x14ac:dyDescent="0.25">
      <c r="D216" s="44">
        <f>+D215+1</f>
        <v>169</v>
      </c>
      <c r="E216" s="44" t="s">
        <v>474</v>
      </c>
      <c r="F216" s="44">
        <v>3581</v>
      </c>
      <c r="G216" s="44">
        <v>225</v>
      </c>
      <c r="H216" s="44">
        <v>691</v>
      </c>
      <c r="I216" s="45">
        <v>0.78750000000000009</v>
      </c>
      <c r="J216" s="45">
        <f>+I216*2.47</f>
        <v>1.9451250000000004</v>
      </c>
      <c r="K216" s="46" t="s">
        <v>477</v>
      </c>
      <c r="L216" s="46" t="s">
        <v>337</v>
      </c>
      <c r="M216" s="47">
        <f t="shared" si="57"/>
        <v>7871.6407770000023</v>
      </c>
      <c r="N216" s="30">
        <f t="shared" ref="N216:N219" si="58">$AJ$11</f>
        <v>3000000</v>
      </c>
      <c r="O216" s="30">
        <f>J216*N216</f>
        <v>5835375.0000000009</v>
      </c>
      <c r="P216" s="30">
        <v>3600000</v>
      </c>
      <c r="Q216" s="30">
        <f>I216*P216</f>
        <v>2835000.0000000005</v>
      </c>
    </row>
    <row r="217" spans="4:17" ht="38.25" x14ac:dyDescent="0.25">
      <c r="D217" s="44">
        <f>+D216+1</f>
        <v>170</v>
      </c>
      <c r="E217" s="44" t="s">
        <v>474</v>
      </c>
      <c r="F217" s="44">
        <v>3582</v>
      </c>
      <c r="G217" s="44">
        <v>204</v>
      </c>
      <c r="H217" s="44">
        <v>692</v>
      </c>
      <c r="I217" s="45">
        <v>0.84399999999999997</v>
      </c>
      <c r="J217" s="45">
        <f>+I217*2.47</f>
        <v>2.0846800000000001</v>
      </c>
      <c r="K217" s="46" t="s">
        <v>478</v>
      </c>
      <c r="L217" s="46" t="s">
        <v>479</v>
      </c>
      <c r="M217" s="47">
        <f t="shared" si="57"/>
        <v>8436.3997660800014</v>
      </c>
      <c r="N217" s="30">
        <f t="shared" si="58"/>
        <v>3000000</v>
      </c>
      <c r="O217" s="30">
        <f>J217*N217</f>
        <v>6254040</v>
      </c>
      <c r="P217" s="30">
        <v>3600000</v>
      </c>
      <c r="Q217" s="30">
        <f>I217*P217</f>
        <v>3038400</v>
      </c>
    </row>
    <row r="218" spans="4:17" ht="25.5" x14ac:dyDescent="0.25">
      <c r="D218" s="44">
        <v>171</v>
      </c>
      <c r="E218" s="44" t="s">
        <v>480</v>
      </c>
      <c r="F218" s="44">
        <v>3903</v>
      </c>
      <c r="G218" s="44">
        <v>156</v>
      </c>
      <c r="H218" s="44" t="s">
        <v>481</v>
      </c>
      <c r="I218" s="45">
        <v>0.61299999999999999</v>
      </c>
      <c r="J218" s="45">
        <f>+I218*2.47</f>
        <v>1.5141100000000001</v>
      </c>
      <c r="K218" s="46" t="s">
        <v>482</v>
      </c>
      <c r="L218" s="46" t="s">
        <v>483</v>
      </c>
      <c r="M218" s="47">
        <f t="shared" si="57"/>
        <v>6127.3851381600007</v>
      </c>
      <c r="N218" s="30">
        <f t="shared" si="58"/>
        <v>3000000</v>
      </c>
      <c r="O218" s="30">
        <f>J218*N218</f>
        <v>4542330</v>
      </c>
      <c r="P218" s="30">
        <v>3600000</v>
      </c>
      <c r="Q218" s="30">
        <f>I218*P218</f>
        <v>2206800</v>
      </c>
    </row>
    <row r="219" spans="4:17" x14ac:dyDescent="0.25">
      <c r="D219" s="44">
        <v>172</v>
      </c>
      <c r="E219" s="44" t="s">
        <v>480</v>
      </c>
      <c r="F219" s="44">
        <v>3902</v>
      </c>
      <c r="G219" s="44">
        <v>156</v>
      </c>
      <c r="H219" s="44" t="s">
        <v>484</v>
      </c>
      <c r="I219" s="45">
        <v>0.153</v>
      </c>
      <c r="J219" s="45">
        <f>+I219*2.47</f>
        <v>0.37791000000000002</v>
      </c>
      <c r="K219" s="46" t="s">
        <v>485</v>
      </c>
      <c r="L219" s="46" t="s">
        <v>483</v>
      </c>
      <c r="M219" s="47">
        <f t="shared" si="57"/>
        <v>1529.3473509600001</v>
      </c>
      <c r="N219" s="30">
        <f t="shared" si="58"/>
        <v>3000000</v>
      </c>
      <c r="O219" s="30">
        <f>J219*N219</f>
        <v>1133730</v>
      </c>
      <c r="P219" s="30">
        <v>3600000</v>
      </c>
      <c r="Q219" s="30">
        <f>I219*P219</f>
        <v>550800</v>
      </c>
    </row>
    <row r="220" spans="4:17" x14ac:dyDescent="0.25">
      <c r="D220" s="143" t="s">
        <v>486</v>
      </c>
      <c r="E220" s="143"/>
      <c r="F220" s="143"/>
      <c r="G220" s="143"/>
      <c r="H220" s="143"/>
      <c r="I220" s="49">
        <f>SUM(I215:I219)</f>
        <v>4.6955</v>
      </c>
      <c r="J220" s="49">
        <f>SUM(J215:J219)</f>
        <v>11.597885000000002</v>
      </c>
      <c r="K220" s="50"/>
      <c r="L220" s="50"/>
      <c r="M220" s="49">
        <f>SUM(M215:M219)</f>
        <v>46934.970499560011</v>
      </c>
      <c r="N220" s="55"/>
      <c r="O220" s="51">
        <f>SUM(O215:O219)</f>
        <v>34793655</v>
      </c>
      <c r="P220" s="55"/>
      <c r="Q220" s="51">
        <f>SUM(Q215:Q219)</f>
        <v>16903800</v>
      </c>
    </row>
    <row r="221" spans="4:17" x14ac:dyDescent="0.25">
      <c r="D221" s="145"/>
      <c r="E221" s="146"/>
      <c r="F221" s="146"/>
      <c r="G221" s="146"/>
      <c r="H221" s="146"/>
      <c r="I221" s="146"/>
      <c r="J221" s="146"/>
      <c r="K221" s="146"/>
      <c r="L221" s="146"/>
      <c r="M221" s="146"/>
      <c r="N221" s="146"/>
      <c r="O221" s="146"/>
      <c r="P221" s="146"/>
      <c r="Q221" s="147"/>
    </row>
    <row r="222" spans="4:17" x14ac:dyDescent="0.25">
      <c r="D222" s="148" t="s">
        <v>487</v>
      </c>
      <c r="E222" s="149"/>
      <c r="F222" s="149"/>
      <c r="G222" s="149"/>
      <c r="H222" s="149"/>
      <c r="I222" s="149"/>
      <c r="J222" s="149"/>
      <c r="K222" s="149"/>
      <c r="L222" s="149"/>
      <c r="M222" s="149"/>
      <c r="N222" s="149"/>
      <c r="O222" s="149"/>
      <c r="P222" s="149"/>
      <c r="Q222" s="150"/>
    </row>
    <row r="223" spans="4:17" x14ac:dyDescent="0.25">
      <c r="D223" s="43">
        <v>173</v>
      </c>
      <c r="E223" s="44" t="s">
        <v>124</v>
      </c>
      <c r="F223" s="44">
        <v>7456</v>
      </c>
      <c r="G223" s="44">
        <v>75</v>
      </c>
      <c r="H223" s="44">
        <v>13</v>
      </c>
      <c r="I223" s="45">
        <v>0.57600000000000007</v>
      </c>
      <c r="J223" s="45">
        <f t="shared" ref="J223:J259" si="59">+I223*2.47</f>
        <v>1.4227200000000002</v>
      </c>
      <c r="K223" s="46" t="s">
        <v>488</v>
      </c>
      <c r="L223" s="46" t="s">
        <v>30</v>
      </c>
      <c r="M223" s="47">
        <f t="shared" ref="M223:M259" si="60">J223*4046.856</f>
        <v>5757.5429683200009</v>
      </c>
      <c r="N223" s="30">
        <f>$AJ$11</f>
        <v>3000000</v>
      </c>
      <c r="O223" s="30">
        <f t="shared" ref="O223:O259" si="61">J223*N223</f>
        <v>4268160.0000000009</v>
      </c>
      <c r="P223" s="30">
        <v>3600000</v>
      </c>
      <c r="Q223" s="30">
        <f t="shared" ref="Q223:Q259" si="62">I223*P223</f>
        <v>2073600.0000000002</v>
      </c>
    </row>
    <row r="224" spans="4:17" x14ac:dyDescent="0.25">
      <c r="D224" s="43">
        <f t="shared" ref="D224:D256" si="63">+D223+1</f>
        <v>174</v>
      </c>
      <c r="E224" s="44" t="s">
        <v>489</v>
      </c>
      <c r="F224" s="44">
        <v>10636</v>
      </c>
      <c r="G224" s="44">
        <v>140</v>
      </c>
      <c r="H224" s="44" t="s">
        <v>490</v>
      </c>
      <c r="I224" s="45">
        <v>0.41</v>
      </c>
      <c r="J224" s="45">
        <f t="shared" si="59"/>
        <v>1.0126999999999999</v>
      </c>
      <c r="K224" s="46" t="s">
        <v>405</v>
      </c>
      <c r="L224" s="46" t="s">
        <v>83</v>
      </c>
      <c r="M224" s="47">
        <f t="shared" si="60"/>
        <v>4098.2510712000003</v>
      </c>
      <c r="N224" s="30">
        <f t="shared" ref="N224:N259" si="64">$AJ$11</f>
        <v>3000000</v>
      </c>
      <c r="O224" s="30">
        <f t="shared" si="61"/>
        <v>3038100</v>
      </c>
      <c r="P224" s="30">
        <v>3600000</v>
      </c>
      <c r="Q224" s="30">
        <f t="shared" si="62"/>
        <v>1476000</v>
      </c>
    </row>
    <row r="225" spans="4:17" ht="25.5" x14ac:dyDescent="0.25">
      <c r="D225" s="43">
        <f t="shared" si="63"/>
        <v>175</v>
      </c>
      <c r="E225" s="44" t="s">
        <v>489</v>
      </c>
      <c r="F225" s="44">
        <v>10637</v>
      </c>
      <c r="G225" s="44">
        <v>117</v>
      </c>
      <c r="H225" s="44" t="s">
        <v>491</v>
      </c>
      <c r="I225" s="45">
        <v>0.67649999999999999</v>
      </c>
      <c r="J225" s="45">
        <f t="shared" si="59"/>
        <v>1.6709550000000002</v>
      </c>
      <c r="K225" s="46" t="s">
        <v>492</v>
      </c>
      <c r="L225" s="46" t="s">
        <v>493</v>
      </c>
      <c r="M225" s="47">
        <f t="shared" si="60"/>
        <v>6762.1142674800012</v>
      </c>
      <c r="N225" s="30">
        <f t="shared" si="64"/>
        <v>3000000</v>
      </c>
      <c r="O225" s="30">
        <f t="shared" si="61"/>
        <v>5012865.0000000009</v>
      </c>
      <c r="P225" s="30">
        <v>3600000</v>
      </c>
      <c r="Q225" s="30">
        <f t="shared" si="62"/>
        <v>2435400</v>
      </c>
    </row>
    <row r="226" spans="4:17" ht="25.5" x14ac:dyDescent="0.25">
      <c r="D226" s="43">
        <f t="shared" si="63"/>
        <v>176</v>
      </c>
      <c r="E226" s="44" t="s">
        <v>494</v>
      </c>
      <c r="F226" s="44">
        <v>9658</v>
      </c>
      <c r="G226" s="44">
        <v>92</v>
      </c>
      <c r="H226" s="44" t="s">
        <v>495</v>
      </c>
      <c r="I226" s="45">
        <v>0.27700000000000002</v>
      </c>
      <c r="J226" s="45">
        <f t="shared" si="59"/>
        <v>0.68419000000000008</v>
      </c>
      <c r="K226" s="46" t="s">
        <v>496</v>
      </c>
      <c r="L226" s="46" t="s">
        <v>497</v>
      </c>
      <c r="M226" s="47">
        <f t="shared" si="60"/>
        <v>2768.8184066400004</v>
      </c>
      <c r="N226" s="30">
        <f t="shared" si="64"/>
        <v>3000000</v>
      </c>
      <c r="O226" s="30">
        <f t="shared" si="61"/>
        <v>2052570.0000000002</v>
      </c>
      <c r="P226" s="30">
        <v>3600000</v>
      </c>
      <c r="Q226" s="30">
        <f t="shared" si="62"/>
        <v>997200.00000000012</v>
      </c>
    </row>
    <row r="227" spans="4:17" x14ac:dyDescent="0.25">
      <c r="D227" s="43">
        <f t="shared" si="63"/>
        <v>177</v>
      </c>
      <c r="E227" s="44" t="s">
        <v>498</v>
      </c>
      <c r="F227" s="44">
        <v>9996</v>
      </c>
      <c r="G227" s="44">
        <v>58</v>
      </c>
      <c r="H227" s="44" t="s">
        <v>499</v>
      </c>
      <c r="I227" s="45">
        <v>0.80600000000000005</v>
      </c>
      <c r="J227" s="45">
        <f t="shared" si="59"/>
        <v>1.9908200000000003</v>
      </c>
      <c r="K227" s="46" t="s">
        <v>500</v>
      </c>
      <c r="L227" s="46" t="s">
        <v>396</v>
      </c>
      <c r="M227" s="47">
        <f t="shared" si="60"/>
        <v>8056.5618619200013</v>
      </c>
      <c r="N227" s="30">
        <f t="shared" si="64"/>
        <v>3000000</v>
      </c>
      <c r="O227" s="30">
        <f t="shared" si="61"/>
        <v>5972460.0000000009</v>
      </c>
      <c r="P227" s="30">
        <v>3600000</v>
      </c>
      <c r="Q227" s="30">
        <f t="shared" si="62"/>
        <v>2901600</v>
      </c>
    </row>
    <row r="228" spans="4:17" x14ac:dyDescent="0.25">
      <c r="D228" s="43">
        <f t="shared" si="63"/>
        <v>178</v>
      </c>
      <c r="E228" s="44" t="s">
        <v>498</v>
      </c>
      <c r="F228" s="44">
        <v>9997</v>
      </c>
      <c r="G228" s="44">
        <v>94</v>
      </c>
      <c r="H228" s="44">
        <v>53</v>
      </c>
      <c r="I228" s="45">
        <v>0.16900000000000001</v>
      </c>
      <c r="J228" s="45">
        <f t="shared" si="59"/>
        <v>0.41743000000000008</v>
      </c>
      <c r="K228" s="46" t="s">
        <v>501</v>
      </c>
      <c r="L228" s="46" t="s">
        <v>502</v>
      </c>
      <c r="M228" s="47">
        <f t="shared" si="60"/>
        <v>1689.2791000800005</v>
      </c>
      <c r="N228" s="30">
        <f t="shared" si="64"/>
        <v>3000000</v>
      </c>
      <c r="O228" s="30">
        <f t="shared" si="61"/>
        <v>1252290.0000000002</v>
      </c>
      <c r="P228" s="30">
        <v>3600000</v>
      </c>
      <c r="Q228" s="30">
        <f t="shared" si="62"/>
        <v>608400</v>
      </c>
    </row>
    <row r="229" spans="4:17" x14ac:dyDescent="0.25">
      <c r="D229" s="43">
        <f t="shared" si="63"/>
        <v>179</v>
      </c>
      <c r="E229" s="44" t="s">
        <v>498</v>
      </c>
      <c r="F229" s="44">
        <v>9991</v>
      </c>
      <c r="G229" s="44">
        <v>171</v>
      </c>
      <c r="H229" s="44">
        <v>30</v>
      </c>
      <c r="I229" s="45">
        <v>0.255</v>
      </c>
      <c r="J229" s="45">
        <f t="shared" si="59"/>
        <v>0.62985000000000002</v>
      </c>
      <c r="K229" s="46" t="s">
        <v>503</v>
      </c>
      <c r="L229" s="46" t="s">
        <v>502</v>
      </c>
      <c r="M229" s="47">
        <f t="shared" si="60"/>
        <v>2548.9122516000002</v>
      </c>
      <c r="N229" s="30">
        <f t="shared" si="64"/>
        <v>3000000</v>
      </c>
      <c r="O229" s="30">
        <f t="shared" si="61"/>
        <v>1889550</v>
      </c>
      <c r="P229" s="30">
        <v>3600000</v>
      </c>
      <c r="Q229" s="30">
        <f t="shared" si="62"/>
        <v>918000</v>
      </c>
    </row>
    <row r="230" spans="4:17" ht="25.5" x14ac:dyDescent="0.25">
      <c r="D230" s="43">
        <f t="shared" si="63"/>
        <v>180</v>
      </c>
      <c r="E230" s="44" t="s">
        <v>498</v>
      </c>
      <c r="F230" s="44">
        <v>9992</v>
      </c>
      <c r="G230" s="44">
        <v>135</v>
      </c>
      <c r="H230" s="44">
        <v>31</v>
      </c>
      <c r="I230" s="45">
        <v>4.7E-2</v>
      </c>
      <c r="J230" s="45">
        <f t="shared" si="59"/>
        <v>0.11609000000000001</v>
      </c>
      <c r="K230" s="46" t="s">
        <v>504</v>
      </c>
      <c r="L230" s="46" t="s">
        <v>502</v>
      </c>
      <c r="M230" s="47">
        <f t="shared" si="60"/>
        <v>469.79951304000008</v>
      </c>
      <c r="N230" s="30">
        <f t="shared" si="64"/>
        <v>3000000</v>
      </c>
      <c r="O230" s="30">
        <f t="shared" si="61"/>
        <v>348270.00000000006</v>
      </c>
      <c r="P230" s="30">
        <v>3600000</v>
      </c>
      <c r="Q230" s="30">
        <f t="shared" si="62"/>
        <v>169200</v>
      </c>
    </row>
    <row r="231" spans="4:17" x14ac:dyDescent="0.25">
      <c r="D231" s="43">
        <f t="shared" si="63"/>
        <v>181</v>
      </c>
      <c r="E231" s="44" t="s">
        <v>498</v>
      </c>
      <c r="F231" s="44">
        <v>9993</v>
      </c>
      <c r="G231" s="44">
        <v>19</v>
      </c>
      <c r="H231" s="44">
        <v>29</v>
      </c>
      <c r="I231" s="45">
        <v>9.0999999999999998E-2</v>
      </c>
      <c r="J231" s="45">
        <f t="shared" si="59"/>
        <v>0.22477000000000003</v>
      </c>
      <c r="K231" s="46" t="s">
        <v>505</v>
      </c>
      <c r="L231" s="46" t="s">
        <v>502</v>
      </c>
      <c r="M231" s="47">
        <f t="shared" si="60"/>
        <v>909.61182312000017</v>
      </c>
      <c r="N231" s="30">
        <f t="shared" si="64"/>
        <v>3000000</v>
      </c>
      <c r="O231" s="30">
        <f t="shared" si="61"/>
        <v>674310.00000000012</v>
      </c>
      <c r="P231" s="30">
        <v>3600000</v>
      </c>
      <c r="Q231" s="30">
        <f t="shared" si="62"/>
        <v>327600</v>
      </c>
    </row>
    <row r="232" spans="4:17" x14ac:dyDescent="0.25">
      <c r="D232" s="43">
        <f t="shared" si="63"/>
        <v>182</v>
      </c>
      <c r="E232" s="44" t="s">
        <v>498</v>
      </c>
      <c r="F232" s="44">
        <v>9994</v>
      </c>
      <c r="G232" s="44">
        <v>50</v>
      </c>
      <c r="H232" s="44">
        <v>52</v>
      </c>
      <c r="I232" s="45">
        <v>0.27400000000000002</v>
      </c>
      <c r="J232" s="45">
        <f t="shared" si="59"/>
        <v>0.67678000000000016</v>
      </c>
      <c r="K232" s="46" t="s">
        <v>506</v>
      </c>
      <c r="L232" s="46" t="s">
        <v>502</v>
      </c>
      <c r="M232" s="47">
        <f t="shared" si="60"/>
        <v>2738.8312036800007</v>
      </c>
      <c r="N232" s="30">
        <f t="shared" si="64"/>
        <v>3000000</v>
      </c>
      <c r="O232" s="30">
        <f t="shared" si="61"/>
        <v>2030340.0000000005</v>
      </c>
      <c r="P232" s="30">
        <v>3600000</v>
      </c>
      <c r="Q232" s="30">
        <f t="shared" si="62"/>
        <v>986400.00000000012</v>
      </c>
    </row>
    <row r="233" spans="4:17" x14ac:dyDescent="0.25">
      <c r="D233" s="43">
        <f t="shared" si="63"/>
        <v>183</v>
      </c>
      <c r="E233" s="44" t="s">
        <v>507</v>
      </c>
      <c r="F233" s="44">
        <v>10343</v>
      </c>
      <c r="G233" s="44">
        <v>148</v>
      </c>
      <c r="H233" s="44" t="s">
        <v>508</v>
      </c>
      <c r="I233" s="45">
        <v>0.77900000000000003</v>
      </c>
      <c r="J233" s="45">
        <f t="shared" si="59"/>
        <v>1.9241300000000001</v>
      </c>
      <c r="K233" s="46" t="s">
        <v>509</v>
      </c>
      <c r="L233" s="46" t="s">
        <v>510</v>
      </c>
      <c r="M233" s="47">
        <f t="shared" si="60"/>
        <v>7786.6770352800013</v>
      </c>
      <c r="N233" s="30">
        <f t="shared" si="64"/>
        <v>3000000</v>
      </c>
      <c r="O233" s="30">
        <f t="shared" si="61"/>
        <v>5772390</v>
      </c>
      <c r="P233" s="30">
        <v>3600000</v>
      </c>
      <c r="Q233" s="30">
        <f t="shared" si="62"/>
        <v>2804400</v>
      </c>
    </row>
    <row r="234" spans="4:17" x14ac:dyDescent="0.25">
      <c r="D234" s="43">
        <f t="shared" si="63"/>
        <v>184</v>
      </c>
      <c r="E234" s="44" t="s">
        <v>511</v>
      </c>
      <c r="F234" s="44">
        <v>10567</v>
      </c>
      <c r="G234" s="44">
        <v>69</v>
      </c>
      <c r="H234" s="44">
        <v>33</v>
      </c>
      <c r="I234" s="45">
        <v>0.79800000000000004</v>
      </c>
      <c r="J234" s="45">
        <f t="shared" si="59"/>
        <v>1.9710600000000003</v>
      </c>
      <c r="K234" s="46" t="s">
        <v>97</v>
      </c>
      <c r="L234" s="46" t="s">
        <v>512</v>
      </c>
      <c r="M234" s="47">
        <f t="shared" si="60"/>
        <v>7976.5959873600013</v>
      </c>
      <c r="N234" s="30">
        <f t="shared" si="64"/>
        <v>3000000</v>
      </c>
      <c r="O234" s="30">
        <f t="shared" si="61"/>
        <v>5913180.0000000009</v>
      </c>
      <c r="P234" s="30">
        <v>3600000</v>
      </c>
      <c r="Q234" s="30">
        <f t="shared" si="62"/>
        <v>2872800</v>
      </c>
    </row>
    <row r="235" spans="4:17" ht="25.5" x14ac:dyDescent="0.25">
      <c r="D235" s="43">
        <f t="shared" si="63"/>
        <v>185</v>
      </c>
      <c r="E235" s="44" t="s">
        <v>494</v>
      </c>
      <c r="F235" s="44">
        <v>9655</v>
      </c>
      <c r="G235" s="44">
        <v>69</v>
      </c>
      <c r="H235" s="46" t="s">
        <v>513</v>
      </c>
      <c r="I235" s="45">
        <v>0.2016</v>
      </c>
      <c r="J235" s="45">
        <f t="shared" si="59"/>
        <v>0.49795200000000006</v>
      </c>
      <c r="K235" s="46" t="s">
        <v>97</v>
      </c>
      <c r="L235" s="46" t="s">
        <v>512</v>
      </c>
      <c r="M235" s="47">
        <f t="shared" si="60"/>
        <v>2015.1400389120004</v>
      </c>
      <c r="N235" s="30">
        <f t="shared" si="64"/>
        <v>3000000</v>
      </c>
      <c r="O235" s="30">
        <f t="shared" si="61"/>
        <v>1493856.0000000002</v>
      </c>
      <c r="P235" s="30">
        <v>3600000</v>
      </c>
      <c r="Q235" s="30">
        <f t="shared" si="62"/>
        <v>725760</v>
      </c>
    </row>
    <row r="236" spans="4:17" x14ac:dyDescent="0.25">
      <c r="D236" s="43">
        <f t="shared" si="63"/>
        <v>186</v>
      </c>
      <c r="E236" s="44" t="s">
        <v>494</v>
      </c>
      <c r="F236" s="44">
        <v>9657</v>
      </c>
      <c r="G236" s="44">
        <v>69</v>
      </c>
      <c r="H236" s="44">
        <v>43</v>
      </c>
      <c r="I236" s="45">
        <v>3.1E-2</v>
      </c>
      <c r="J236" s="45">
        <f t="shared" si="59"/>
        <v>7.6569999999999999E-2</v>
      </c>
      <c r="K236" s="46" t="s">
        <v>514</v>
      </c>
      <c r="L236" s="46" t="s">
        <v>512</v>
      </c>
      <c r="M236" s="47">
        <f t="shared" si="60"/>
        <v>309.86776392000002</v>
      </c>
      <c r="N236" s="30">
        <f t="shared" si="64"/>
        <v>3000000</v>
      </c>
      <c r="O236" s="30">
        <f t="shared" si="61"/>
        <v>229710</v>
      </c>
      <c r="P236" s="30">
        <v>3600000</v>
      </c>
      <c r="Q236" s="30">
        <f t="shared" si="62"/>
        <v>111600</v>
      </c>
    </row>
    <row r="237" spans="4:17" x14ac:dyDescent="0.25">
      <c r="D237" s="43">
        <f t="shared" si="63"/>
        <v>187</v>
      </c>
      <c r="E237" s="44" t="s">
        <v>494</v>
      </c>
      <c r="F237" s="44">
        <v>9656</v>
      </c>
      <c r="G237" s="44">
        <v>69</v>
      </c>
      <c r="H237" s="44" t="s">
        <v>515</v>
      </c>
      <c r="I237" s="45">
        <v>9.6000000000000002E-2</v>
      </c>
      <c r="J237" s="45">
        <f t="shared" si="59"/>
        <v>0.23712000000000003</v>
      </c>
      <c r="K237" s="46" t="s">
        <v>516</v>
      </c>
      <c r="L237" s="46" t="s">
        <v>512</v>
      </c>
      <c r="M237" s="47">
        <f t="shared" si="60"/>
        <v>959.59049472000015</v>
      </c>
      <c r="N237" s="30">
        <f t="shared" si="64"/>
        <v>3000000</v>
      </c>
      <c r="O237" s="30">
        <f t="shared" si="61"/>
        <v>711360.00000000012</v>
      </c>
      <c r="P237" s="30">
        <v>3600000</v>
      </c>
      <c r="Q237" s="30">
        <f t="shared" si="62"/>
        <v>345600</v>
      </c>
    </row>
    <row r="238" spans="4:17" ht="25.5" x14ac:dyDescent="0.25">
      <c r="D238" s="43">
        <f t="shared" si="63"/>
        <v>188</v>
      </c>
      <c r="E238" s="44" t="s">
        <v>397</v>
      </c>
      <c r="F238" s="44">
        <v>9832</v>
      </c>
      <c r="G238" s="44">
        <v>69</v>
      </c>
      <c r="H238" s="46" t="s">
        <v>517</v>
      </c>
      <c r="I238" s="45">
        <v>0.28700000000000003</v>
      </c>
      <c r="J238" s="45">
        <f t="shared" si="59"/>
        <v>0.70889000000000013</v>
      </c>
      <c r="K238" s="46" t="s">
        <v>514</v>
      </c>
      <c r="L238" s="46" t="s">
        <v>512</v>
      </c>
      <c r="M238" s="47">
        <f t="shared" si="60"/>
        <v>2868.7757498400006</v>
      </c>
      <c r="N238" s="30">
        <f t="shared" si="64"/>
        <v>3000000</v>
      </c>
      <c r="O238" s="30">
        <f t="shared" si="61"/>
        <v>2126670.0000000005</v>
      </c>
      <c r="P238" s="30">
        <v>3600000</v>
      </c>
      <c r="Q238" s="30">
        <f t="shared" si="62"/>
        <v>1033200.0000000001</v>
      </c>
    </row>
    <row r="239" spans="4:17" x14ac:dyDescent="0.25">
      <c r="D239" s="43">
        <f t="shared" si="63"/>
        <v>189</v>
      </c>
      <c r="E239" s="44" t="s">
        <v>518</v>
      </c>
      <c r="F239" s="44">
        <v>10725</v>
      </c>
      <c r="G239" s="44">
        <v>111</v>
      </c>
      <c r="H239" s="44" t="s">
        <v>519</v>
      </c>
      <c r="I239" s="45">
        <v>1.452</v>
      </c>
      <c r="J239" s="45">
        <f t="shared" si="59"/>
        <v>3.5864400000000001</v>
      </c>
      <c r="K239" s="46" t="s">
        <v>520</v>
      </c>
      <c r="L239" s="46" t="s">
        <v>521</v>
      </c>
      <c r="M239" s="47">
        <f t="shared" si="60"/>
        <v>14513.806232640001</v>
      </c>
      <c r="N239" s="30">
        <f t="shared" si="64"/>
        <v>3000000</v>
      </c>
      <c r="O239" s="30">
        <f t="shared" si="61"/>
        <v>10759320</v>
      </c>
      <c r="P239" s="30">
        <v>3600000</v>
      </c>
      <c r="Q239" s="30">
        <f t="shared" si="62"/>
        <v>5227200</v>
      </c>
    </row>
    <row r="240" spans="4:17" ht="38.25" x14ac:dyDescent="0.25">
      <c r="D240" s="43">
        <f t="shared" si="63"/>
        <v>190</v>
      </c>
      <c r="E240" s="44" t="s">
        <v>522</v>
      </c>
      <c r="F240" s="44">
        <v>10689</v>
      </c>
      <c r="G240" s="44">
        <v>16</v>
      </c>
      <c r="H240" s="46" t="s">
        <v>523</v>
      </c>
      <c r="I240" s="45">
        <v>1.4889999999999999</v>
      </c>
      <c r="J240" s="45">
        <f t="shared" si="59"/>
        <v>3.6778300000000002</v>
      </c>
      <c r="K240" s="46" t="s">
        <v>524</v>
      </c>
      <c r="L240" s="46" t="s">
        <v>525</v>
      </c>
      <c r="M240" s="47">
        <f t="shared" si="60"/>
        <v>14883.648402480001</v>
      </c>
      <c r="N240" s="30">
        <f t="shared" si="64"/>
        <v>3000000</v>
      </c>
      <c r="O240" s="30">
        <f t="shared" si="61"/>
        <v>11033490</v>
      </c>
      <c r="P240" s="30">
        <v>3600000</v>
      </c>
      <c r="Q240" s="30">
        <f t="shared" si="62"/>
        <v>5360400</v>
      </c>
    </row>
    <row r="241" spans="4:17" x14ac:dyDescent="0.25">
      <c r="D241" s="43">
        <f t="shared" si="63"/>
        <v>191</v>
      </c>
      <c r="E241" s="44" t="s">
        <v>526</v>
      </c>
      <c r="F241" s="44">
        <v>3211</v>
      </c>
      <c r="G241" s="44">
        <v>93</v>
      </c>
      <c r="H241" s="46" t="s">
        <v>527</v>
      </c>
      <c r="I241" s="45">
        <v>1.1180000000000001</v>
      </c>
      <c r="J241" s="45">
        <f t="shared" si="59"/>
        <v>2.7614600000000005</v>
      </c>
      <c r="K241" s="46" t="s">
        <v>528</v>
      </c>
      <c r="L241" s="46" t="s">
        <v>529</v>
      </c>
      <c r="M241" s="47">
        <f t="shared" si="60"/>
        <v>11175.230969760003</v>
      </c>
      <c r="N241" s="30">
        <f t="shared" si="64"/>
        <v>3000000</v>
      </c>
      <c r="O241" s="30">
        <f t="shared" si="61"/>
        <v>8284380.0000000019</v>
      </c>
      <c r="P241" s="30">
        <v>3600000</v>
      </c>
      <c r="Q241" s="30">
        <f t="shared" si="62"/>
        <v>4024800.0000000005</v>
      </c>
    </row>
    <row r="242" spans="4:17" x14ac:dyDescent="0.25">
      <c r="D242" s="43">
        <f t="shared" si="63"/>
        <v>192</v>
      </c>
      <c r="E242" s="44" t="s">
        <v>530</v>
      </c>
      <c r="F242" s="44">
        <v>10223</v>
      </c>
      <c r="G242" s="44">
        <v>159</v>
      </c>
      <c r="H242" s="52">
        <v>477478</v>
      </c>
      <c r="I242" s="45">
        <v>0.52800000000000002</v>
      </c>
      <c r="J242" s="45">
        <f t="shared" si="59"/>
        <v>1.3041600000000002</v>
      </c>
      <c r="K242" s="46" t="s">
        <v>531</v>
      </c>
      <c r="L242" s="46" t="s">
        <v>532</v>
      </c>
      <c r="M242" s="47">
        <f t="shared" si="60"/>
        <v>5277.7477209600011</v>
      </c>
      <c r="N242" s="30">
        <f t="shared" si="64"/>
        <v>3000000</v>
      </c>
      <c r="O242" s="30">
        <f t="shared" si="61"/>
        <v>3912480.0000000005</v>
      </c>
      <c r="P242" s="30">
        <v>3600000</v>
      </c>
      <c r="Q242" s="30">
        <f t="shared" si="62"/>
        <v>1900800</v>
      </c>
    </row>
    <row r="243" spans="4:17" x14ac:dyDescent="0.25">
      <c r="D243" s="43">
        <f t="shared" si="63"/>
        <v>193</v>
      </c>
      <c r="E243" s="44" t="s">
        <v>530</v>
      </c>
      <c r="F243" s="44">
        <v>10222</v>
      </c>
      <c r="G243" s="44">
        <v>159</v>
      </c>
      <c r="H243" s="52" t="s">
        <v>533</v>
      </c>
      <c r="I243" s="45">
        <v>1.331</v>
      </c>
      <c r="J243" s="45">
        <f t="shared" si="59"/>
        <v>3.2875700000000001</v>
      </c>
      <c r="K243" s="46" t="s">
        <v>534</v>
      </c>
      <c r="L243" s="46" t="s">
        <v>531</v>
      </c>
      <c r="M243" s="47">
        <f t="shared" si="60"/>
        <v>13304.32237992</v>
      </c>
      <c r="N243" s="30">
        <f t="shared" si="64"/>
        <v>3000000</v>
      </c>
      <c r="O243" s="30">
        <f t="shared" si="61"/>
        <v>9862710</v>
      </c>
      <c r="P243" s="30">
        <v>3600000</v>
      </c>
      <c r="Q243" s="30">
        <f t="shared" si="62"/>
        <v>4791600</v>
      </c>
    </row>
    <row r="244" spans="4:17" ht="25.5" x14ac:dyDescent="0.25">
      <c r="D244" s="43">
        <f t="shared" si="63"/>
        <v>194</v>
      </c>
      <c r="E244" s="44" t="s">
        <v>489</v>
      </c>
      <c r="F244" s="44">
        <v>10638</v>
      </c>
      <c r="G244" s="44">
        <v>194</v>
      </c>
      <c r="H244" s="46">
        <v>156</v>
      </c>
      <c r="I244" s="45">
        <v>0.752</v>
      </c>
      <c r="J244" s="45">
        <f t="shared" si="59"/>
        <v>1.8574400000000002</v>
      </c>
      <c r="K244" s="46" t="s">
        <v>535</v>
      </c>
      <c r="L244" s="46" t="s">
        <v>536</v>
      </c>
      <c r="M244" s="47">
        <f t="shared" si="60"/>
        <v>7516.7922086400013</v>
      </c>
      <c r="N244" s="30">
        <f t="shared" si="64"/>
        <v>3000000</v>
      </c>
      <c r="O244" s="30">
        <f t="shared" si="61"/>
        <v>5572320.0000000009</v>
      </c>
      <c r="P244" s="30">
        <v>3600000</v>
      </c>
      <c r="Q244" s="30">
        <f t="shared" si="62"/>
        <v>2707200</v>
      </c>
    </row>
    <row r="245" spans="4:17" ht="25.5" x14ac:dyDescent="0.25">
      <c r="D245" s="43">
        <f t="shared" si="63"/>
        <v>195</v>
      </c>
      <c r="E245" s="44" t="s">
        <v>518</v>
      </c>
      <c r="F245" s="44">
        <v>10726</v>
      </c>
      <c r="G245" s="44">
        <v>16</v>
      </c>
      <c r="H245" s="44" t="s">
        <v>537</v>
      </c>
      <c r="I245" s="45">
        <v>0.61499999999999999</v>
      </c>
      <c r="J245" s="45">
        <f t="shared" si="59"/>
        <v>1.51905</v>
      </c>
      <c r="K245" s="46" t="s">
        <v>538</v>
      </c>
      <c r="L245" s="46" t="s">
        <v>539</v>
      </c>
      <c r="M245" s="47">
        <f t="shared" si="60"/>
        <v>6147.3766068000004</v>
      </c>
      <c r="N245" s="30">
        <f t="shared" si="64"/>
        <v>3000000</v>
      </c>
      <c r="O245" s="30">
        <f t="shared" si="61"/>
        <v>4557150</v>
      </c>
      <c r="P245" s="30">
        <v>3600000</v>
      </c>
      <c r="Q245" s="30">
        <f t="shared" si="62"/>
        <v>2214000</v>
      </c>
    </row>
    <row r="246" spans="4:17" x14ac:dyDescent="0.25">
      <c r="D246" s="43">
        <f t="shared" si="63"/>
        <v>196</v>
      </c>
      <c r="E246" s="44" t="s">
        <v>540</v>
      </c>
      <c r="F246" s="44">
        <v>10938</v>
      </c>
      <c r="G246" s="44"/>
      <c r="H246" s="44" t="s">
        <v>541</v>
      </c>
      <c r="I246" s="45">
        <v>0.17799999999999999</v>
      </c>
      <c r="J246" s="45">
        <f t="shared" si="59"/>
        <v>0.43966</v>
      </c>
      <c r="K246" s="46" t="s">
        <v>542</v>
      </c>
      <c r="L246" s="46" t="s">
        <v>86</v>
      </c>
      <c r="M246" s="47">
        <f t="shared" si="60"/>
        <v>1779.2407089600001</v>
      </c>
      <c r="N246" s="30">
        <f t="shared" si="64"/>
        <v>3000000</v>
      </c>
      <c r="O246" s="30">
        <f t="shared" si="61"/>
        <v>1318980</v>
      </c>
      <c r="P246" s="30">
        <v>3600000</v>
      </c>
      <c r="Q246" s="30">
        <f t="shared" si="62"/>
        <v>640800</v>
      </c>
    </row>
    <row r="247" spans="4:17" x14ac:dyDescent="0.25">
      <c r="D247" s="43">
        <f t="shared" si="63"/>
        <v>197</v>
      </c>
      <c r="E247" s="44" t="s">
        <v>543</v>
      </c>
      <c r="F247" s="44">
        <v>10956</v>
      </c>
      <c r="G247" s="44">
        <v>69</v>
      </c>
      <c r="H247" s="44">
        <v>33</v>
      </c>
      <c r="I247" s="45">
        <v>0.79800000000000004</v>
      </c>
      <c r="J247" s="45">
        <f t="shared" si="59"/>
        <v>1.9710600000000003</v>
      </c>
      <c r="K247" s="46" t="s">
        <v>514</v>
      </c>
      <c r="L247" s="46" t="s">
        <v>512</v>
      </c>
      <c r="M247" s="47">
        <f t="shared" si="60"/>
        <v>7976.5959873600013</v>
      </c>
      <c r="N247" s="30">
        <f t="shared" si="64"/>
        <v>3000000</v>
      </c>
      <c r="O247" s="30">
        <f t="shared" si="61"/>
        <v>5913180.0000000009</v>
      </c>
      <c r="P247" s="30">
        <v>3600000</v>
      </c>
      <c r="Q247" s="30">
        <f t="shared" si="62"/>
        <v>2872800</v>
      </c>
    </row>
    <row r="248" spans="4:17" x14ac:dyDescent="0.25">
      <c r="D248" s="43">
        <f t="shared" si="63"/>
        <v>198</v>
      </c>
      <c r="E248" s="44" t="s">
        <v>544</v>
      </c>
      <c r="F248" s="44">
        <v>11111</v>
      </c>
      <c r="G248" s="44">
        <v>23</v>
      </c>
      <c r="H248" s="44" t="s">
        <v>545</v>
      </c>
      <c r="I248" s="45">
        <v>0.1646</v>
      </c>
      <c r="J248" s="45">
        <f t="shared" si="59"/>
        <v>0.40656200000000003</v>
      </c>
      <c r="K248" s="46" t="s">
        <v>42</v>
      </c>
      <c r="L248" s="46" t="s">
        <v>546</v>
      </c>
      <c r="M248" s="47">
        <f t="shared" si="60"/>
        <v>1645.2978690720001</v>
      </c>
      <c r="N248" s="30">
        <f t="shared" si="64"/>
        <v>3000000</v>
      </c>
      <c r="O248" s="30">
        <f t="shared" si="61"/>
        <v>1219686</v>
      </c>
      <c r="P248" s="30">
        <v>3600000</v>
      </c>
      <c r="Q248" s="30">
        <f t="shared" si="62"/>
        <v>592560</v>
      </c>
    </row>
    <row r="249" spans="4:17" x14ac:dyDescent="0.25">
      <c r="D249" s="43">
        <f t="shared" si="63"/>
        <v>199</v>
      </c>
      <c r="E249" s="44" t="s">
        <v>544</v>
      </c>
      <c r="F249" s="44">
        <v>11112</v>
      </c>
      <c r="G249" s="44">
        <v>23</v>
      </c>
      <c r="H249" s="44" t="s">
        <v>547</v>
      </c>
      <c r="I249" s="45">
        <v>0.1646</v>
      </c>
      <c r="J249" s="45">
        <f t="shared" si="59"/>
        <v>0.40656200000000003</v>
      </c>
      <c r="K249" s="46" t="s">
        <v>548</v>
      </c>
      <c r="L249" s="46" t="s">
        <v>546</v>
      </c>
      <c r="M249" s="47">
        <f t="shared" si="60"/>
        <v>1645.2978690720001</v>
      </c>
      <c r="N249" s="30">
        <f t="shared" si="64"/>
        <v>3000000</v>
      </c>
      <c r="O249" s="30">
        <f t="shared" si="61"/>
        <v>1219686</v>
      </c>
      <c r="P249" s="30">
        <v>3600000</v>
      </c>
      <c r="Q249" s="30">
        <f t="shared" si="62"/>
        <v>592560</v>
      </c>
    </row>
    <row r="250" spans="4:17" ht="38.25" x14ac:dyDescent="0.25">
      <c r="D250" s="43">
        <f t="shared" si="63"/>
        <v>200</v>
      </c>
      <c r="E250" s="44" t="s">
        <v>549</v>
      </c>
      <c r="F250" s="44">
        <v>11209</v>
      </c>
      <c r="G250" s="44">
        <v>10</v>
      </c>
      <c r="H250" s="44">
        <v>147</v>
      </c>
      <c r="I250" s="45">
        <v>0.33200000000000002</v>
      </c>
      <c r="J250" s="45">
        <f t="shared" si="59"/>
        <v>0.8200400000000001</v>
      </c>
      <c r="K250" s="46" t="s">
        <v>550</v>
      </c>
      <c r="L250" s="46" t="s">
        <v>551</v>
      </c>
      <c r="M250" s="47">
        <f t="shared" si="60"/>
        <v>3318.5837942400008</v>
      </c>
      <c r="N250" s="30">
        <f t="shared" si="64"/>
        <v>3000000</v>
      </c>
      <c r="O250" s="30">
        <f t="shared" si="61"/>
        <v>2460120.0000000005</v>
      </c>
      <c r="P250" s="30">
        <v>3600000</v>
      </c>
      <c r="Q250" s="30">
        <f t="shared" si="62"/>
        <v>1195200</v>
      </c>
    </row>
    <row r="251" spans="4:17" x14ac:dyDescent="0.25">
      <c r="D251" s="43">
        <f t="shared" si="63"/>
        <v>201</v>
      </c>
      <c r="E251" s="44" t="s">
        <v>98</v>
      </c>
      <c r="F251" s="44">
        <v>1857</v>
      </c>
      <c r="G251" s="44" t="s">
        <v>552</v>
      </c>
      <c r="H251" s="44">
        <v>608</v>
      </c>
      <c r="I251" s="45">
        <v>0.97499999999999998</v>
      </c>
      <c r="J251" s="45">
        <f t="shared" si="59"/>
        <v>2.4082500000000002</v>
      </c>
      <c r="K251" s="46" t="s">
        <v>553</v>
      </c>
      <c r="L251" s="46" t="s">
        <v>554</v>
      </c>
      <c r="M251" s="47">
        <f t="shared" si="60"/>
        <v>9745.840962000002</v>
      </c>
      <c r="N251" s="30">
        <f t="shared" si="64"/>
        <v>3000000</v>
      </c>
      <c r="O251" s="30">
        <f t="shared" si="61"/>
        <v>7224750.0000000009</v>
      </c>
      <c r="P251" s="30">
        <v>3600000</v>
      </c>
      <c r="Q251" s="30">
        <f t="shared" si="62"/>
        <v>3510000</v>
      </c>
    </row>
    <row r="252" spans="4:17" ht="25.5" x14ac:dyDescent="0.25">
      <c r="D252" s="43">
        <f t="shared" si="63"/>
        <v>202</v>
      </c>
      <c r="E252" s="44" t="s">
        <v>98</v>
      </c>
      <c r="F252" s="44">
        <v>1859</v>
      </c>
      <c r="G252" s="44" t="s">
        <v>555</v>
      </c>
      <c r="H252" s="44">
        <v>609</v>
      </c>
      <c r="I252" s="45">
        <v>0.97499999999999998</v>
      </c>
      <c r="J252" s="45">
        <f t="shared" si="59"/>
        <v>2.4082500000000002</v>
      </c>
      <c r="K252" s="46" t="s">
        <v>556</v>
      </c>
      <c r="L252" s="46" t="s">
        <v>557</v>
      </c>
      <c r="M252" s="47">
        <f t="shared" si="60"/>
        <v>9745.840962000002</v>
      </c>
      <c r="N252" s="30">
        <f t="shared" si="64"/>
        <v>3000000</v>
      </c>
      <c r="O252" s="30">
        <f t="shared" si="61"/>
        <v>7224750.0000000009</v>
      </c>
      <c r="P252" s="30">
        <v>3600000</v>
      </c>
      <c r="Q252" s="30">
        <f t="shared" si="62"/>
        <v>3510000</v>
      </c>
    </row>
    <row r="253" spans="4:17" x14ac:dyDescent="0.25">
      <c r="D253" s="43">
        <f t="shared" si="63"/>
        <v>203</v>
      </c>
      <c r="E253" s="44" t="s">
        <v>98</v>
      </c>
      <c r="F253" s="44">
        <v>1858</v>
      </c>
      <c r="G253" s="44" t="s">
        <v>558</v>
      </c>
      <c r="H253" s="44">
        <v>606</v>
      </c>
      <c r="I253" s="45">
        <v>2.0419999999999998</v>
      </c>
      <c r="J253" s="45">
        <f t="shared" si="59"/>
        <v>5.0437399999999997</v>
      </c>
      <c r="K253" s="46" t="s">
        <v>559</v>
      </c>
      <c r="L253" s="46" t="s">
        <v>395</v>
      </c>
      <c r="M253" s="47">
        <f t="shared" si="60"/>
        <v>20411.289481439999</v>
      </c>
      <c r="N253" s="30">
        <f t="shared" si="64"/>
        <v>3000000</v>
      </c>
      <c r="O253" s="30">
        <f t="shared" si="61"/>
        <v>15131219.999999998</v>
      </c>
      <c r="P253" s="30">
        <v>3600000</v>
      </c>
      <c r="Q253" s="30">
        <f t="shared" si="62"/>
        <v>7351199.9999999991</v>
      </c>
    </row>
    <row r="254" spans="4:17" ht="25.5" x14ac:dyDescent="0.25">
      <c r="D254" s="43">
        <f t="shared" si="63"/>
        <v>204</v>
      </c>
      <c r="E254" s="44" t="s">
        <v>560</v>
      </c>
      <c r="F254" s="44">
        <v>11374</v>
      </c>
      <c r="G254" s="44">
        <v>75</v>
      </c>
      <c r="H254" s="44">
        <v>13</v>
      </c>
      <c r="I254" s="45">
        <v>0.59299999999999997</v>
      </c>
      <c r="J254" s="45">
        <f t="shared" si="59"/>
        <v>1.46471</v>
      </c>
      <c r="K254" s="46" t="s">
        <v>561</v>
      </c>
      <c r="L254" s="46" t="s">
        <v>344</v>
      </c>
      <c r="M254" s="47">
        <f t="shared" si="60"/>
        <v>5927.4704517600003</v>
      </c>
      <c r="N254" s="30">
        <f t="shared" si="64"/>
        <v>3000000</v>
      </c>
      <c r="O254" s="30">
        <f t="shared" si="61"/>
        <v>4394130</v>
      </c>
      <c r="P254" s="30">
        <v>3600000</v>
      </c>
      <c r="Q254" s="30">
        <f t="shared" si="62"/>
        <v>2134800</v>
      </c>
    </row>
    <row r="255" spans="4:17" x14ac:dyDescent="0.25">
      <c r="D255" s="43">
        <f t="shared" si="63"/>
        <v>205</v>
      </c>
      <c r="E255" s="44" t="s">
        <v>562</v>
      </c>
      <c r="F255" s="44">
        <v>11833</v>
      </c>
      <c r="G255" s="44">
        <v>69</v>
      </c>
      <c r="H255" s="44">
        <v>33</v>
      </c>
      <c r="I255" s="45">
        <v>0.79800000000000004</v>
      </c>
      <c r="J255" s="45">
        <f t="shared" si="59"/>
        <v>1.9710600000000003</v>
      </c>
      <c r="K255" s="46" t="s">
        <v>563</v>
      </c>
      <c r="L255" s="46" t="s">
        <v>512</v>
      </c>
      <c r="M255" s="47">
        <f t="shared" si="60"/>
        <v>7976.5959873600013</v>
      </c>
      <c r="N255" s="30">
        <f t="shared" si="64"/>
        <v>3000000</v>
      </c>
      <c r="O255" s="30">
        <f t="shared" si="61"/>
        <v>5913180.0000000009</v>
      </c>
      <c r="P255" s="30">
        <v>3600000</v>
      </c>
      <c r="Q255" s="30">
        <f t="shared" si="62"/>
        <v>2872800</v>
      </c>
    </row>
    <row r="256" spans="4:17" x14ac:dyDescent="0.25">
      <c r="D256" s="43">
        <f t="shared" si="63"/>
        <v>206</v>
      </c>
      <c r="E256" s="44" t="s">
        <v>564</v>
      </c>
      <c r="F256" s="44">
        <v>14181</v>
      </c>
      <c r="G256" s="44">
        <v>126</v>
      </c>
      <c r="H256" s="44" t="s">
        <v>565</v>
      </c>
      <c r="I256" s="45">
        <v>0.64600000000000002</v>
      </c>
      <c r="J256" s="45">
        <f t="shared" si="59"/>
        <v>1.5956200000000003</v>
      </c>
      <c r="K256" s="46" t="s">
        <v>566</v>
      </c>
      <c r="L256" s="46" t="s">
        <v>567</v>
      </c>
      <c r="M256" s="47">
        <f t="shared" si="60"/>
        <v>6457.2443707200018</v>
      </c>
      <c r="N256" s="30">
        <f t="shared" si="64"/>
        <v>3000000</v>
      </c>
      <c r="O256" s="30">
        <f t="shared" si="61"/>
        <v>4786860.0000000009</v>
      </c>
      <c r="P256" s="30">
        <v>3600000</v>
      </c>
      <c r="Q256" s="30">
        <f t="shared" si="62"/>
        <v>2325600</v>
      </c>
    </row>
    <row r="257" spans="4:17" ht="25.5" x14ac:dyDescent="0.25">
      <c r="D257" s="43">
        <v>207</v>
      </c>
      <c r="E257" s="44" t="s">
        <v>568</v>
      </c>
      <c r="F257" s="44">
        <v>4546</v>
      </c>
      <c r="G257" s="44">
        <v>92</v>
      </c>
      <c r="H257" s="44">
        <v>32</v>
      </c>
      <c r="I257" s="45">
        <f>0.154</f>
        <v>0.154</v>
      </c>
      <c r="J257" s="45">
        <f t="shared" si="59"/>
        <v>0.38038000000000005</v>
      </c>
      <c r="K257" s="46" t="s">
        <v>569</v>
      </c>
      <c r="L257" s="46" t="s">
        <v>570</v>
      </c>
      <c r="M257" s="47">
        <f t="shared" si="60"/>
        <v>1539.3430852800002</v>
      </c>
      <c r="N257" s="30">
        <f t="shared" si="64"/>
        <v>3000000</v>
      </c>
      <c r="O257" s="30">
        <f t="shared" si="61"/>
        <v>1141140.0000000002</v>
      </c>
      <c r="P257" s="30">
        <v>3600000</v>
      </c>
      <c r="Q257" s="30">
        <f t="shared" si="62"/>
        <v>554400</v>
      </c>
    </row>
    <row r="258" spans="4:17" x14ac:dyDescent="0.25">
      <c r="D258" s="43">
        <v>208</v>
      </c>
      <c r="E258" s="44" t="s">
        <v>571</v>
      </c>
      <c r="F258" s="44">
        <v>13510</v>
      </c>
      <c r="G258" s="44"/>
      <c r="H258" s="44" t="s">
        <v>572</v>
      </c>
      <c r="I258" s="45">
        <v>0.23800000000000002</v>
      </c>
      <c r="J258" s="45">
        <f t="shared" si="59"/>
        <v>0.58786000000000005</v>
      </c>
      <c r="K258" s="46" t="s">
        <v>573</v>
      </c>
      <c r="L258" s="46" t="s">
        <v>405</v>
      </c>
      <c r="M258" s="47">
        <f t="shared" si="60"/>
        <v>2378.9847681600004</v>
      </c>
      <c r="N258" s="30">
        <f t="shared" si="64"/>
        <v>3000000</v>
      </c>
      <c r="O258" s="30">
        <f t="shared" si="61"/>
        <v>1763580.0000000002</v>
      </c>
      <c r="P258" s="30">
        <v>3600000</v>
      </c>
      <c r="Q258" s="30">
        <f t="shared" si="62"/>
        <v>856800.00000000012</v>
      </c>
    </row>
    <row r="259" spans="4:17" x14ac:dyDescent="0.25">
      <c r="D259" s="43">
        <v>209</v>
      </c>
      <c r="E259" s="44" t="s">
        <v>571</v>
      </c>
      <c r="F259" s="44">
        <v>13509</v>
      </c>
      <c r="G259" s="44"/>
      <c r="H259" s="44" t="s">
        <v>574</v>
      </c>
      <c r="I259" s="45">
        <v>0.28600000000000003</v>
      </c>
      <c r="J259" s="45">
        <f t="shared" si="59"/>
        <v>0.70642000000000016</v>
      </c>
      <c r="K259" s="46" t="s">
        <v>575</v>
      </c>
      <c r="L259" s="46" t="s">
        <v>576</v>
      </c>
      <c r="M259" s="47">
        <f t="shared" si="60"/>
        <v>2858.7800155200007</v>
      </c>
      <c r="N259" s="30">
        <f t="shared" si="64"/>
        <v>3000000</v>
      </c>
      <c r="O259" s="30">
        <f t="shared" si="61"/>
        <v>2119260.0000000005</v>
      </c>
      <c r="P259" s="30">
        <v>3600000</v>
      </c>
      <c r="Q259" s="30">
        <f t="shared" si="62"/>
        <v>1029600.0000000001</v>
      </c>
    </row>
    <row r="260" spans="4:17" x14ac:dyDescent="0.25">
      <c r="D260" s="143" t="s">
        <v>577</v>
      </c>
      <c r="E260" s="143"/>
      <c r="F260" s="143"/>
      <c r="G260" s="143"/>
      <c r="H260" s="143"/>
      <c r="I260" s="49">
        <f>SUM(I223:I259)</f>
        <v>21.403300000000005</v>
      </c>
      <c r="J260" s="49">
        <f>SUM(J223:J259)</f>
        <v>52.866151000000016</v>
      </c>
      <c r="K260" s="50"/>
      <c r="L260" s="50"/>
      <c r="M260" s="49">
        <f>SUM(M223:M259)</f>
        <v>213941.70037125607</v>
      </c>
      <c r="N260" s="57"/>
      <c r="O260" s="58">
        <f>SUM(O223:O259)</f>
        <v>158598453</v>
      </c>
      <c r="P260" s="57"/>
      <c r="Q260" s="58">
        <f>SUM(Q223:Q259)</f>
        <v>77051880</v>
      </c>
    </row>
    <row r="261" spans="4:17" ht="13.5" thickBot="1" x14ac:dyDescent="0.3">
      <c r="D261" s="145"/>
      <c r="E261" s="146"/>
      <c r="F261" s="146"/>
      <c r="G261" s="146"/>
      <c r="H261" s="146"/>
      <c r="I261" s="146"/>
      <c r="J261" s="146"/>
      <c r="K261" s="146"/>
      <c r="L261" s="146"/>
      <c r="M261" s="146"/>
      <c r="N261" s="146"/>
      <c r="O261" s="146"/>
      <c r="P261" s="146"/>
      <c r="Q261" s="147"/>
    </row>
    <row r="262" spans="4:17" ht="38.25" customHeight="1" thickBot="1" x14ac:dyDescent="0.3">
      <c r="D262" s="156" t="s">
        <v>578</v>
      </c>
      <c r="E262" s="157"/>
      <c r="F262" s="157"/>
      <c r="G262" s="157"/>
      <c r="H262" s="157"/>
      <c r="I262" s="22">
        <f>+I260+I220+I212+I203+I189+I184+I165+I136+I123+I96+I60+I48</f>
        <v>74.156899999999979</v>
      </c>
      <c r="J262" s="22">
        <f>+J260+J220+J212+J203+J189+J184+J165+J136+J123+J96+J60+J48</f>
        <v>183.16754300000005</v>
      </c>
      <c r="K262" s="23"/>
      <c r="L262" s="23"/>
      <c r="M262" s="23"/>
      <c r="N262" s="24"/>
      <c r="O262" s="25">
        <f>SUM(O48,O60,O96,O123,O136,O165,O184,O189,O203,O212,O220,O260)</f>
        <v>603087471.1792264</v>
      </c>
      <c r="P262" s="24"/>
      <c r="Q262" s="26">
        <f>SUM(Q48,Q60,Q96,Q123,Q136,Q165,Q184,Q189,Q203,Q212,Q220,Q260)</f>
        <v>614870910.05188811</v>
      </c>
    </row>
    <row r="263" spans="4:17" x14ac:dyDescent="0.25">
      <c r="E263" s="27"/>
      <c r="I263" s="6"/>
      <c r="J263" s="6"/>
    </row>
    <row r="264" spans="4:17" ht="13.5" thickBot="1" x14ac:dyDescent="0.3">
      <c r="E264" s="27"/>
      <c r="I264" s="6"/>
      <c r="J264" s="6"/>
    </row>
    <row r="265" spans="4:17" x14ac:dyDescent="0.25">
      <c r="D265" s="122" t="s">
        <v>4</v>
      </c>
      <c r="E265" s="124" t="s">
        <v>5</v>
      </c>
      <c r="F265" s="124" t="s">
        <v>6</v>
      </c>
      <c r="G265" s="124" t="s">
        <v>7</v>
      </c>
      <c r="H265" s="124" t="s">
        <v>8</v>
      </c>
      <c r="I265" s="124" t="s">
        <v>579</v>
      </c>
      <c r="J265" s="124" t="s">
        <v>580</v>
      </c>
      <c r="K265" s="124" t="s">
        <v>11</v>
      </c>
      <c r="L265" s="124" t="s">
        <v>12</v>
      </c>
      <c r="M265" s="126"/>
      <c r="N265" s="124" t="s">
        <v>14</v>
      </c>
      <c r="O265" s="124" t="s">
        <v>15</v>
      </c>
      <c r="P265" s="124" t="s">
        <v>16</v>
      </c>
      <c r="Q265" s="128" t="s">
        <v>17</v>
      </c>
    </row>
    <row r="266" spans="4:17" ht="13.5" thickBot="1" x14ac:dyDescent="0.3">
      <c r="D266" s="142"/>
      <c r="E266" s="130"/>
      <c r="F266" s="130"/>
      <c r="G266" s="130"/>
      <c r="H266" s="130"/>
      <c r="I266" s="130"/>
      <c r="J266" s="130"/>
      <c r="K266" s="130"/>
      <c r="L266" s="130"/>
      <c r="M266" s="141"/>
      <c r="N266" s="130"/>
      <c r="O266" s="130"/>
      <c r="P266" s="130"/>
      <c r="Q266" s="134"/>
    </row>
    <row r="267" spans="4:17" x14ac:dyDescent="0.25">
      <c r="I267" s="6"/>
      <c r="J267" s="6"/>
    </row>
    <row r="268" spans="4:17" x14ac:dyDescent="0.25">
      <c r="I268" s="6"/>
      <c r="J268" s="6"/>
      <c r="K268" s="1"/>
      <c r="L268" s="1"/>
      <c r="M268" s="1"/>
    </row>
    <row r="269" spans="4:17" x14ac:dyDescent="0.25">
      <c r="I269" s="6"/>
      <c r="J269" s="6"/>
      <c r="K269" s="1"/>
      <c r="L269" s="1"/>
      <c r="M269" s="1"/>
    </row>
    <row r="270" spans="4:17" x14ac:dyDescent="0.25">
      <c r="I270" s="6"/>
      <c r="J270" s="6"/>
      <c r="K270" s="1"/>
      <c r="L270" s="1"/>
      <c r="M270" s="1"/>
    </row>
    <row r="271" spans="4:17" x14ac:dyDescent="0.25">
      <c r="I271" s="6"/>
      <c r="J271" s="6"/>
      <c r="K271" s="1"/>
      <c r="L271" s="1"/>
      <c r="M271" s="1"/>
    </row>
    <row r="272" spans="4:17" x14ac:dyDescent="0.25">
      <c r="I272" s="6"/>
      <c r="J272" s="6"/>
      <c r="K272" s="1"/>
      <c r="L272" s="1"/>
      <c r="M272" s="1"/>
    </row>
    <row r="273" spans="9:13" x14ac:dyDescent="0.25">
      <c r="I273" s="6"/>
      <c r="J273" s="6"/>
      <c r="K273" s="1"/>
      <c r="L273" s="1"/>
      <c r="M273" s="1"/>
    </row>
    <row r="274" spans="9:13" x14ac:dyDescent="0.25">
      <c r="I274" s="6"/>
      <c r="J274" s="6"/>
      <c r="K274" s="1"/>
      <c r="L274" s="1"/>
      <c r="M274" s="1"/>
    </row>
    <row r="275" spans="9:13" x14ac:dyDescent="0.25">
      <c r="I275" s="6"/>
      <c r="J275" s="6"/>
      <c r="K275" s="1"/>
      <c r="L275" s="1"/>
      <c r="M275" s="1"/>
    </row>
    <row r="276" spans="9:13" x14ac:dyDescent="0.25">
      <c r="I276" s="6"/>
      <c r="J276" s="6"/>
      <c r="K276" s="1"/>
      <c r="L276" s="1"/>
      <c r="M276" s="1"/>
    </row>
    <row r="277" spans="9:13" x14ac:dyDescent="0.25">
      <c r="I277" s="6"/>
      <c r="J277" s="6"/>
      <c r="K277" s="1"/>
      <c r="L277" s="1"/>
      <c r="M277" s="1"/>
    </row>
    <row r="278" spans="9:13" x14ac:dyDescent="0.25">
      <c r="I278" s="6"/>
      <c r="J278" s="6"/>
      <c r="K278" s="1"/>
      <c r="L278" s="1"/>
      <c r="M278" s="1"/>
    </row>
    <row r="279" spans="9:13" x14ac:dyDescent="0.25">
      <c r="I279" s="6"/>
      <c r="J279" s="6"/>
      <c r="K279" s="1"/>
      <c r="L279" s="1"/>
      <c r="M279" s="1"/>
    </row>
    <row r="280" spans="9:13" x14ac:dyDescent="0.25">
      <c r="I280" s="6"/>
      <c r="J280" s="6"/>
      <c r="K280" s="1"/>
      <c r="L280" s="1"/>
      <c r="M280" s="1"/>
    </row>
    <row r="281" spans="9:13" x14ac:dyDescent="0.25">
      <c r="I281" s="6"/>
      <c r="J281" s="6"/>
      <c r="K281" s="1"/>
      <c r="L281" s="1"/>
      <c r="M281" s="1"/>
    </row>
    <row r="282" spans="9:13" x14ac:dyDescent="0.25">
      <c r="I282" s="6"/>
      <c r="J282" s="6"/>
      <c r="K282" s="1"/>
      <c r="L282" s="1"/>
      <c r="M282" s="1"/>
    </row>
    <row r="283" spans="9:13" x14ac:dyDescent="0.25">
      <c r="I283" s="6"/>
      <c r="J283" s="6"/>
      <c r="K283" s="1"/>
      <c r="L283" s="1"/>
      <c r="M283" s="1"/>
    </row>
    <row r="284" spans="9:13" x14ac:dyDescent="0.25">
      <c r="I284" s="6"/>
      <c r="J284" s="6"/>
      <c r="K284" s="1"/>
      <c r="L284" s="1"/>
      <c r="M284" s="1"/>
    </row>
    <row r="285" spans="9:13" x14ac:dyDescent="0.25">
      <c r="I285" s="6"/>
      <c r="J285" s="6"/>
      <c r="K285" s="1"/>
      <c r="L285" s="1"/>
      <c r="M285" s="1"/>
    </row>
    <row r="286" spans="9:13" x14ac:dyDescent="0.25">
      <c r="I286" s="6"/>
      <c r="J286" s="6"/>
      <c r="K286" s="1"/>
      <c r="L286" s="1"/>
      <c r="M286" s="1"/>
    </row>
    <row r="287" spans="9:13" x14ac:dyDescent="0.25">
      <c r="I287" s="6"/>
      <c r="J287" s="6"/>
      <c r="K287" s="1"/>
      <c r="L287" s="1"/>
      <c r="M287" s="1"/>
    </row>
    <row r="288" spans="9:13" x14ac:dyDescent="0.25">
      <c r="I288" s="6"/>
      <c r="J288" s="6"/>
      <c r="K288" s="1"/>
      <c r="L288" s="1"/>
      <c r="M288" s="1"/>
    </row>
    <row r="289" spans="9:13" x14ac:dyDescent="0.25">
      <c r="I289" s="6"/>
      <c r="J289" s="6"/>
      <c r="K289" s="1"/>
      <c r="L289" s="1"/>
      <c r="M289" s="1"/>
    </row>
    <row r="290" spans="9:13" x14ac:dyDescent="0.25">
      <c r="I290" s="6"/>
      <c r="J290" s="6"/>
      <c r="K290" s="1"/>
      <c r="L290" s="1"/>
      <c r="M290" s="1"/>
    </row>
    <row r="291" spans="9:13" x14ac:dyDescent="0.25">
      <c r="I291" s="6"/>
      <c r="J291" s="6"/>
      <c r="K291" s="1"/>
      <c r="L291" s="1"/>
      <c r="M291" s="1"/>
    </row>
    <row r="292" spans="9:13" x14ac:dyDescent="0.25">
      <c r="I292" s="6"/>
      <c r="J292" s="6"/>
      <c r="K292" s="1"/>
      <c r="L292" s="1"/>
      <c r="M292" s="1"/>
    </row>
    <row r="293" spans="9:13" x14ac:dyDescent="0.25">
      <c r="I293" s="6"/>
      <c r="J293" s="6"/>
      <c r="K293" s="1"/>
      <c r="L293" s="1"/>
      <c r="M293" s="1"/>
    </row>
    <row r="294" spans="9:13" x14ac:dyDescent="0.25">
      <c r="I294" s="6"/>
      <c r="J294" s="6"/>
      <c r="K294" s="1"/>
      <c r="L294" s="1"/>
      <c r="M294" s="1"/>
    </row>
    <row r="295" spans="9:13" x14ac:dyDescent="0.25">
      <c r="I295" s="6"/>
      <c r="J295" s="6"/>
      <c r="K295" s="1"/>
      <c r="L295" s="1"/>
      <c r="M295" s="1"/>
    </row>
    <row r="296" spans="9:13" x14ac:dyDescent="0.25">
      <c r="I296" s="6"/>
      <c r="J296" s="6"/>
      <c r="K296" s="1"/>
      <c r="L296" s="1"/>
      <c r="M296" s="1"/>
    </row>
    <row r="297" spans="9:13" x14ac:dyDescent="0.25">
      <c r="I297" s="6"/>
      <c r="J297" s="6"/>
      <c r="K297" s="1"/>
      <c r="L297" s="1"/>
      <c r="M297" s="1"/>
    </row>
    <row r="298" spans="9:13" x14ac:dyDescent="0.25">
      <c r="I298" s="6"/>
      <c r="J298" s="6"/>
      <c r="K298" s="1"/>
      <c r="L298" s="1"/>
      <c r="M298" s="1"/>
    </row>
    <row r="299" spans="9:13" x14ac:dyDescent="0.25">
      <c r="I299" s="6"/>
      <c r="J299" s="6"/>
      <c r="K299" s="1"/>
      <c r="L299" s="1"/>
      <c r="M299" s="1"/>
    </row>
    <row r="300" spans="9:13" x14ac:dyDescent="0.25">
      <c r="I300" s="6"/>
      <c r="J300" s="6"/>
      <c r="K300" s="1"/>
      <c r="L300" s="1"/>
      <c r="M300" s="1"/>
    </row>
    <row r="301" spans="9:13" x14ac:dyDescent="0.25">
      <c r="I301" s="6"/>
      <c r="J301" s="6"/>
      <c r="K301" s="1"/>
      <c r="L301" s="1"/>
      <c r="M301" s="1"/>
    </row>
    <row r="302" spans="9:13" x14ac:dyDescent="0.25">
      <c r="I302" s="6"/>
      <c r="J302" s="6"/>
      <c r="K302" s="1"/>
      <c r="L302" s="1"/>
      <c r="M302" s="1"/>
    </row>
    <row r="303" spans="9:13" x14ac:dyDescent="0.25">
      <c r="I303" s="6"/>
      <c r="J303" s="6"/>
      <c r="K303" s="1"/>
      <c r="L303" s="1"/>
      <c r="M303" s="1"/>
    </row>
    <row r="304" spans="9:13" x14ac:dyDescent="0.25">
      <c r="I304" s="6"/>
      <c r="J304" s="6"/>
      <c r="K304" s="1"/>
      <c r="L304" s="1"/>
      <c r="M304" s="1"/>
    </row>
    <row r="305" spans="9:13" x14ac:dyDescent="0.25">
      <c r="I305" s="6"/>
      <c r="J305" s="6"/>
      <c r="K305" s="1"/>
      <c r="L305" s="1"/>
      <c r="M305" s="1"/>
    </row>
    <row r="306" spans="9:13" x14ac:dyDescent="0.25">
      <c r="I306" s="6"/>
      <c r="J306" s="6"/>
      <c r="K306" s="1"/>
      <c r="L306" s="1"/>
      <c r="M306" s="1"/>
    </row>
    <row r="307" spans="9:13" x14ac:dyDescent="0.25">
      <c r="I307" s="6"/>
      <c r="J307" s="6"/>
      <c r="K307" s="1"/>
      <c r="L307" s="1"/>
      <c r="M307" s="1"/>
    </row>
    <row r="308" spans="9:13" x14ac:dyDescent="0.25">
      <c r="I308" s="6"/>
      <c r="J308" s="6"/>
      <c r="K308" s="1"/>
      <c r="L308" s="1"/>
      <c r="M308" s="1"/>
    </row>
    <row r="309" spans="9:13" x14ac:dyDescent="0.25">
      <c r="I309" s="6"/>
      <c r="J309" s="6"/>
      <c r="K309" s="1"/>
      <c r="L309" s="1"/>
      <c r="M309" s="1"/>
    </row>
    <row r="310" spans="9:13" x14ac:dyDescent="0.25">
      <c r="I310" s="6"/>
      <c r="J310" s="6"/>
    </row>
    <row r="311" spans="9:13" x14ac:dyDescent="0.25">
      <c r="I311" s="6"/>
      <c r="J311" s="6"/>
    </row>
    <row r="312" spans="9:13" x14ac:dyDescent="0.25">
      <c r="I312" s="6"/>
      <c r="J312" s="6"/>
    </row>
    <row r="313" spans="9:13" x14ac:dyDescent="0.25">
      <c r="I313" s="6"/>
      <c r="J313" s="6"/>
    </row>
    <row r="314" spans="9:13" x14ac:dyDescent="0.25">
      <c r="I314" s="6"/>
      <c r="J314" s="6"/>
    </row>
    <row r="315" spans="9:13" x14ac:dyDescent="0.25">
      <c r="I315" s="6"/>
      <c r="J315" s="6"/>
    </row>
    <row r="316" spans="9:13" x14ac:dyDescent="0.25">
      <c r="I316" s="6"/>
      <c r="J316" s="6"/>
    </row>
    <row r="317" spans="9:13" x14ac:dyDescent="0.25">
      <c r="I317" s="6"/>
      <c r="J317" s="6"/>
    </row>
    <row r="318" spans="9:13" x14ac:dyDescent="0.25">
      <c r="I318" s="6"/>
      <c r="J318" s="6"/>
    </row>
    <row r="319" spans="9:13" x14ac:dyDescent="0.25">
      <c r="I319" s="6"/>
      <c r="J319" s="6"/>
    </row>
    <row r="320" spans="9:13" x14ac:dyDescent="0.25">
      <c r="I320" s="6"/>
      <c r="J320" s="6"/>
    </row>
    <row r="321" spans="9:10" x14ac:dyDescent="0.25">
      <c r="I321" s="6"/>
      <c r="J321" s="6"/>
    </row>
    <row r="322" spans="9:10" x14ac:dyDescent="0.25">
      <c r="I322" s="6"/>
      <c r="J322" s="6"/>
    </row>
    <row r="323" spans="9:10" x14ac:dyDescent="0.25">
      <c r="I323" s="6"/>
      <c r="J323" s="6"/>
    </row>
    <row r="324" spans="9:10" x14ac:dyDescent="0.25">
      <c r="I324" s="6"/>
      <c r="J324" s="6"/>
    </row>
    <row r="325" spans="9:10" x14ac:dyDescent="0.25">
      <c r="I325" s="6"/>
      <c r="J325" s="6"/>
    </row>
    <row r="326" spans="9:10" x14ac:dyDescent="0.25">
      <c r="I326" s="6"/>
      <c r="J326" s="6"/>
    </row>
    <row r="327" spans="9:10" x14ac:dyDescent="0.25">
      <c r="I327" s="6"/>
      <c r="J327" s="6"/>
    </row>
    <row r="328" spans="9:10" x14ac:dyDescent="0.25">
      <c r="I328" s="6"/>
      <c r="J328" s="6"/>
    </row>
    <row r="329" spans="9:10" x14ac:dyDescent="0.25">
      <c r="I329" s="6"/>
      <c r="J329" s="6"/>
    </row>
    <row r="330" spans="9:10" x14ac:dyDescent="0.25">
      <c r="I330" s="6"/>
      <c r="J330" s="6"/>
    </row>
    <row r="331" spans="9:10" x14ac:dyDescent="0.25">
      <c r="I331" s="6"/>
      <c r="J331" s="6"/>
    </row>
    <row r="332" spans="9:10" x14ac:dyDescent="0.25">
      <c r="I332" s="6"/>
      <c r="J332" s="6"/>
    </row>
    <row r="333" spans="9:10" x14ac:dyDescent="0.25">
      <c r="I333" s="6"/>
      <c r="J333" s="6"/>
    </row>
    <row r="334" spans="9:10" x14ac:dyDescent="0.25">
      <c r="I334" s="6"/>
      <c r="J334" s="6"/>
    </row>
    <row r="335" spans="9:10" x14ac:dyDescent="0.25">
      <c r="I335" s="6"/>
      <c r="J335" s="6"/>
    </row>
    <row r="336" spans="9:10" x14ac:dyDescent="0.25">
      <c r="I336" s="6"/>
      <c r="J336" s="6"/>
    </row>
    <row r="337" spans="9:10" x14ac:dyDescent="0.25">
      <c r="I337" s="6"/>
      <c r="J337" s="6"/>
    </row>
    <row r="338" spans="9:10" x14ac:dyDescent="0.25">
      <c r="I338" s="6"/>
      <c r="J338" s="6"/>
    </row>
    <row r="339" spans="9:10" x14ac:dyDescent="0.25">
      <c r="I339" s="6"/>
      <c r="J339" s="6"/>
    </row>
    <row r="340" spans="9:10" x14ac:dyDescent="0.25">
      <c r="I340" s="6"/>
      <c r="J340" s="6"/>
    </row>
    <row r="341" spans="9:10" x14ac:dyDescent="0.25">
      <c r="I341" s="6"/>
      <c r="J341" s="6"/>
    </row>
    <row r="342" spans="9:10" x14ac:dyDescent="0.25">
      <c r="I342" s="6"/>
      <c r="J342" s="6"/>
    </row>
    <row r="343" spans="9:10" x14ac:dyDescent="0.25">
      <c r="I343" s="6"/>
      <c r="J343" s="6"/>
    </row>
    <row r="344" spans="9:10" x14ac:dyDescent="0.25">
      <c r="I344" s="6"/>
      <c r="J344" s="6"/>
    </row>
    <row r="345" spans="9:10" x14ac:dyDescent="0.25">
      <c r="I345" s="6"/>
      <c r="J345" s="6"/>
    </row>
    <row r="346" spans="9:10" x14ac:dyDescent="0.25">
      <c r="I346" s="6"/>
      <c r="J346" s="6"/>
    </row>
    <row r="347" spans="9:10" x14ac:dyDescent="0.25">
      <c r="I347" s="6"/>
      <c r="J347" s="6"/>
    </row>
    <row r="348" spans="9:10" x14ac:dyDescent="0.25">
      <c r="I348" s="6"/>
      <c r="J348" s="6"/>
    </row>
    <row r="349" spans="9:10" x14ac:dyDescent="0.25">
      <c r="I349" s="6"/>
      <c r="J349" s="6"/>
    </row>
    <row r="350" spans="9:10" x14ac:dyDescent="0.25">
      <c r="I350" s="6"/>
      <c r="J350" s="6"/>
    </row>
    <row r="351" spans="9:10" x14ac:dyDescent="0.25">
      <c r="I351" s="6"/>
      <c r="J351" s="6"/>
    </row>
    <row r="352" spans="9:10" x14ac:dyDescent="0.25">
      <c r="I352" s="6"/>
      <c r="J352" s="6"/>
    </row>
    <row r="353" spans="9:10" x14ac:dyDescent="0.25">
      <c r="I353" s="6"/>
      <c r="J353" s="6"/>
    </row>
    <row r="354" spans="9:10" x14ac:dyDescent="0.25">
      <c r="I354" s="6"/>
      <c r="J354" s="6"/>
    </row>
    <row r="355" spans="9:10" x14ac:dyDescent="0.25">
      <c r="I355" s="6"/>
      <c r="J355" s="6"/>
    </row>
    <row r="356" spans="9:10" x14ac:dyDescent="0.25">
      <c r="I356" s="6"/>
      <c r="J356" s="6"/>
    </row>
    <row r="357" spans="9:10" x14ac:dyDescent="0.25">
      <c r="I357" s="6"/>
      <c r="J357" s="6"/>
    </row>
    <row r="358" spans="9:10" x14ac:dyDescent="0.25">
      <c r="I358" s="6"/>
      <c r="J358" s="6"/>
    </row>
    <row r="359" spans="9:10" x14ac:dyDescent="0.25">
      <c r="I359" s="6"/>
      <c r="J359" s="6"/>
    </row>
    <row r="360" spans="9:10" x14ac:dyDescent="0.25">
      <c r="I360" s="6"/>
      <c r="J360" s="6"/>
    </row>
    <row r="361" spans="9:10" x14ac:dyDescent="0.25">
      <c r="I361" s="6"/>
      <c r="J361" s="6"/>
    </row>
    <row r="362" spans="9:10" x14ac:dyDescent="0.25">
      <c r="I362" s="6"/>
      <c r="J362" s="6"/>
    </row>
    <row r="363" spans="9:10" x14ac:dyDescent="0.25">
      <c r="I363" s="6"/>
      <c r="J363" s="6"/>
    </row>
    <row r="364" spans="9:10" x14ac:dyDescent="0.25">
      <c r="I364" s="6"/>
      <c r="J364" s="6"/>
    </row>
    <row r="365" spans="9:10" x14ac:dyDescent="0.25">
      <c r="I365" s="6"/>
      <c r="J365" s="6"/>
    </row>
    <row r="366" spans="9:10" x14ac:dyDescent="0.25">
      <c r="I366" s="6"/>
      <c r="J366" s="6"/>
    </row>
    <row r="367" spans="9:10" x14ac:dyDescent="0.25">
      <c r="I367" s="6"/>
      <c r="J367" s="6"/>
    </row>
    <row r="368" spans="9:10" x14ac:dyDescent="0.25">
      <c r="I368" s="6"/>
      <c r="J368" s="6"/>
    </row>
    <row r="369" spans="9:10" x14ac:dyDescent="0.25">
      <c r="I369" s="6"/>
      <c r="J369" s="6"/>
    </row>
  </sheetData>
  <mergeCells count="97">
    <mergeCell ref="S4:X4"/>
    <mergeCell ref="Q265:Q266"/>
    <mergeCell ref="D261:Q261"/>
    <mergeCell ref="D262:H262"/>
    <mergeCell ref="D265:D266"/>
    <mergeCell ref="E265:E266"/>
    <mergeCell ref="F265:F266"/>
    <mergeCell ref="G265:G266"/>
    <mergeCell ref="H265:H266"/>
    <mergeCell ref="I265:I266"/>
    <mergeCell ref="J265:J266"/>
    <mergeCell ref="K265:K266"/>
    <mergeCell ref="L265:L266"/>
    <mergeCell ref="M265:M266"/>
    <mergeCell ref="N265:N266"/>
    <mergeCell ref="O265:O266"/>
    <mergeCell ref="P265:P266"/>
    <mergeCell ref="D260:H260"/>
    <mergeCell ref="D190:Q190"/>
    <mergeCell ref="D191:Q191"/>
    <mergeCell ref="D203:H203"/>
    <mergeCell ref="D204:Q204"/>
    <mergeCell ref="D205:Q205"/>
    <mergeCell ref="D212:H212"/>
    <mergeCell ref="D213:Q213"/>
    <mergeCell ref="D214:Q214"/>
    <mergeCell ref="D220:H220"/>
    <mergeCell ref="D221:Q221"/>
    <mergeCell ref="D222:Q222"/>
    <mergeCell ref="D189:H189"/>
    <mergeCell ref="D124:Q124"/>
    <mergeCell ref="D125:Q125"/>
    <mergeCell ref="D136:H136"/>
    <mergeCell ref="D137:Q137"/>
    <mergeCell ref="D138:Q138"/>
    <mergeCell ref="D165:H165"/>
    <mergeCell ref="D166:Q166"/>
    <mergeCell ref="D167:Q167"/>
    <mergeCell ref="D184:H184"/>
    <mergeCell ref="D185:Q185"/>
    <mergeCell ref="D186:Q186"/>
    <mergeCell ref="D123:H123"/>
    <mergeCell ref="AD12:AD13"/>
    <mergeCell ref="S20:T20"/>
    <mergeCell ref="D48:H48"/>
    <mergeCell ref="D49:Q49"/>
    <mergeCell ref="D50:Q50"/>
    <mergeCell ref="D60:H60"/>
    <mergeCell ref="D61:Q61"/>
    <mergeCell ref="D62:Q62"/>
    <mergeCell ref="D96:H96"/>
    <mergeCell ref="D97:Q97"/>
    <mergeCell ref="D98:Q98"/>
    <mergeCell ref="O5:O6"/>
    <mergeCell ref="D5:D6"/>
    <mergeCell ref="E5:E6"/>
    <mergeCell ref="F5:F6"/>
    <mergeCell ref="G5:G6"/>
    <mergeCell ref="H5:H6"/>
    <mergeCell ref="I5:I6"/>
    <mergeCell ref="AD10:AD11"/>
    <mergeCell ref="P5:P6"/>
    <mergeCell ref="Q5:Q6"/>
    <mergeCell ref="S5:S6"/>
    <mergeCell ref="T5:T6"/>
    <mergeCell ref="U5:U6"/>
    <mergeCell ref="V5:V6"/>
    <mergeCell ref="W5:W6"/>
    <mergeCell ref="X5:X6"/>
    <mergeCell ref="D7:Q7"/>
    <mergeCell ref="S7:X7"/>
    <mergeCell ref="D8:Q8"/>
    <mergeCell ref="J5:J6"/>
    <mergeCell ref="K5:K6"/>
    <mergeCell ref="L5:L6"/>
    <mergeCell ref="M5:M6"/>
    <mergeCell ref="D1:D2"/>
    <mergeCell ref="E1:L1"/>
    <mergeCell ref="E2:L2"/>
    <mergeCell ref="E3:L3"/>
    <mergeCell ref="S3:X3"/>
    <mergeCell ref="D4:Q4"/>
    <mergeCell ref="D51:D52"/>
    <mergeCell ref="E51:E52"/>
    <mergeCell ref="F51:F52"/>
    <mergeCell ref="G51:G52"/>
    <mergeCell ref="H51:H52"/>
    <mergeCell ref="I51:I52"/>
    <mergeCell ref="J51:J52"/>
    <mergeCell ref="K51:K52"/>
    <mergeCell ref="L51:L52"/>
    <mergeCell ref="M51:M52"/>
    <mergeCell ref="N51:N52"/>
    <mergeCell ref="O51:O52"/>
    <mergeCell ref="P51:P52"/>
    <mergeCell ref="Q51:Q52"/>
    <mergeCell ref="N5:N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P16"/>
  <sheetViews>
    <sheetView workbookViewId="0">
      <selection activeCell="D7" sqref="D7:H7"/>
    </sheetView>
  </sheetViews>
  <sheetFormatPr defaultRowHeight="15" x14ac:dyDescent="0.25"/>
  <cols>
    <col min="5" max="5" width="16.28515625" customWidth="1"/>
  </cols>
  <sheetData>
    <row r="7" spans="4:16" x14ac:dyDescent="0.25">
      <c r="D7" s="158" t="s">
        <v>582</v>
      </c>
      <c r="E7" s="159"/>
      <c r="F7" s="159"/>
      <c r="G7" s="159"/>
      <c r="H7" s="159"/>
    </row>
    <row r="8" spans="4:16" ht="55.5" x14ac:dyDescent="0.25">
      <c r="D8" s="60" t="s">
        <v>18</v>
      </c>
      <c r="E8" s="60" t="s">
        <v>583</v>
      </c>
      <c r="F8" s="61" t="s">
        <v>584</v>
      </c>
      <c r="G8" s="61" t="s">
        <v>585</v>
      </c>
      <c r="H8" s="61" t="s">
        <v>586</v>
      </c>
      <c r="N8" s="66">
        <f>SUM([1]Sheet1!$G$8:$G$87)</f>
        <v>41.031399999999991</v>
      </c>
      <c r="O8" s="66">
        <f>SUM([1]Sheet1!$G$190:$G$237)</f>
        <v>28.27480000000001</v>
      </c>
      <c r="P8" s="66">
        <f>SUM(O8,N8)</f>
        <v>69.306200000000004</v>
      </c>
    </row>
    <row r="9" spans="4:16" x14ac:dyDescent="0.25">
      <c r="D9" s="62">
        <v>1</v>
      </c>
      <c r="E9" s="68" t="s">
        <v>588</v>
      </c>
      <c r="F9" s="62">
        <v>120</v>
      </c>
      <c r="G9" s="63">
        <v>69.31</v>
      </c>
      <c r="H9" s="69">
        <f>(G9*2.471)</f>
        <v>171.26501000000002</v>
      </c>
      <c r="N9" s="66">
        <f>SUM([1]Sheet1!$G$173:$G$174)</f>
        <v>0.74299999999999999</v>
      </c>
    </row>
    <row r="10" spans="4:16" x14ac:dyDescent="0.25">
      <c r="D10" s="62">
        <v>2</v>
      </c>
      <c r="E10" s="68" t="s">
        <v>589</v>
      </c>
      <c r="F10" s="62">
        <v>2</v>
      </c>
      <c r="G10" s="67">
        <f>N9</f>
        <v>0.74299999999999999</v>
      </c>
      <c r="H10" s="69">
        <f t="shared" ref="H10:H15" si="0">(G10*2.471)</f>
        <v>1.8359529999999999</v>
      </c>
    </row>
    <row r="11" spans="4:16" x14ac:dyDescent="0.25">
      <c r="D11" s="62">
        <v>3</v>
      </c>
      <c r="E11" s="68" t="s">
        <v>590</v>
      </c>
      <c r="F11" s="62">
        <v>24</v>
      </c>
      <c r="G11" s="67">
        <f>N11</f>
        <v>1.4694999999999996</v>
      </c>
      <c r="H11" s="69">
        <f t="shared" si="0"/>
        <v>3.631134499999999</v>
      </c>
      <c r="N11" s="66">
        <f>SUM([1]Sheet1!$G$90:$G$113)</f>
        <v>1.4694999999999996</v>
      </c>
    </row>
    <row r="12" spans="4:16" x14ac:dyDescent="0.25">
      <c r="D12" s="62">
        <v>4</v>
      </c>
      <c r="E12" s="68" t="s">
        <v>591</v>
      </c>
      <c r="F12" s="62">
        <v>10</v>
      </c>
      <c r="G12" s="67">
        <f>N12</f>
        <v>0.37999999999999995</v>
      </c>
      <c r="H12" s="69">
        <f t="shared" si="0"/>
        <v>0.93897999999999993</v>
      </c>
      <c r="N12" s="66">
        <f>SUM([1]Sheet1!$G$116:$G$125)</f>
        <v>0.37999999999999995</v>
      </c>
    </row>
    <row r="13" spans="4:16" x14ac:dyDescent="0.25">
      <c r="D13" s="62">
        <v>5</v>
      </c>
      <c r="E13" s="68" t="s">
        <v>592</v>
      </c>
      <c r="F13" s="62">
        <v>26</v>
      </c>
      <c r="G13" s="67">
        <f>N13</f>
        <v>1.2849999999999999</v>
      </c>
      <c r="H13" s="69">
        <f t="shared" si="0"/>
        <v>3.1752349999999998</v>
      </c>
      <c r="N13" s="66">
        <f>SUM([1]Sheet1!$G$128:$G$153)</f>
        <v>1.2849999999999999</v>
      </c>
    </row>
    <row r="14" spans="4:16" x14ac:dyDescent="0.25">
      <c r="D14" s="62">
        <v>6</v>
      </c>
      <c r="E14" s="68" t="s">
        <v>593</v>
      </c>
      <c r="F14" s="62">
        <v>16</v>
      </c>
      <c r="G14" s="67">
        <f>N14</f>
        <v>0.54310000000000003</v>
      </c>
      <c r="H14" s="69">
        <f t="shared" si="0"/>
        <v>1.3420001000000001</v>
      </c>
      <c r="N14" s="66">
        <f>SUM([1]Sheet1!$G$155:$G$170)</f>
        <v>0.54310000000000003</v>
      </c>
    </row>
    <row r="15" spans="4:16" x14ac:dyDescent="0.25">
      <c r="D15" s="62">
        <v>7</v>
      </c>
      <c r="E15" s="68" t="s">
        <v>594</v>
      </c>
      <c r="F15" s="62">
        <v>11</v>
      </c>
      <c r="G15" s="67">
        <f>N15</f>
        <v>0.84210000000000007</v>
      </c>
      <c r="H15" s="69">
        <f t="shared" si="0"/>
        <v>2.0808291000000003</v>
      </c>
      <c r="N15" s="66">
        <f>SUM([1]Sheet1!$G$177:$G$187)</f>
        <v>0.84210000000000007</v>
      </c>
    </row>
    <row r="16" spans="4:16" x14ac:dyDescent="0.25">
      <c r="D16" s="160" t="s">
        <v>587</v>
      </c>
      <c r="E16" s="160"/>
      <c r="F16" s="64">
        <f>SUM(F9:F15)</f>
        <v>209</v>
      </c>
      <c r="G16" s="65">
        <f>SUM(G9:G15)</f>
        <v>74.572699999999983</v>
      </c>
      <c r="H16" s="65">
        <f>SUM(H9:H15)</f>
        <v>184.26914169999998</v>
      </c>
    </row>
  </sheetData>
  <mergeCells count="2">
    <mergeCell ref="D7:H7"/>
    <mergeCell ref="D16:E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M19"/>
  <sheetViews>
    <sheetView workbookViewId="0">
      <selection activeCell="G9" sqref="G9"/>
    </sheetView>
  </sheetViews>
  <sheetFormatPr defaultRowHeight="15" x14ac:dyDescent="0.25"/>
  <cols>
    <col min="6" max="6" width="13.85546875" customWidth="1"/>
    <col min="8" max="8" width="9.5703125" bestFit="1" customWidth="1"/>
    <col min="9" max="9" width="11.5703125" customWidth="1"/>
    <col min="10" max="10" width="14.5703125" style="81" bestFit="1" customWidth="1"/>
    <col min="11" max="11" width="10.85546875" style="81" bestFit="1" customWidth="1"/>
    <col min="12" max="13" width="16.85546875" style="88" bestFit="1" customWidth="1"/>
  </cols>
  <sheetData>
    <row r="7" spans="1:13" x14ac:dyDescent="0.25">
      <c r="E7" s="158" t="s">
        <v>595</v>
      </c>
      <c r="F7" s="158"/>
      <c r="G7" s="158"/>
      <c r="H7" s="158"/>
      <c r="I7" s="158"/>
      <c r="J7" s="158"/>
      <c r="K7" s="158"/>
      <c r="L7" s="158"/>
      <c r="M7" s="158"/>
    </row>
    <row r="8" spans="1:13" ht="90" x14ac:dyDescent="0.25">
      <c r="A8" s="59"/>
      <c r="B8" s="59"/>
      <c r="C8" s="59"/>
      <c r="D8" s="59"/>
      <c r="E8" s="61" t="s">
        <v>4</v>
      </c>
      <c r="F8" s="61" t="s">
        <v>583</v>
      </c>
      <c r="G8" s="61" t="s">
        <v>596</v>
      </c>
      <c r="H8" s="61" t="s">
        <v>597</v>
      </c>
      <c r="I8" s="61" t="s">
        <v>598</v>
      </c>
      <c r="J8" s="78" t="s">
        <v>599</v>
      </c>
      <c r="K8" s="78" t="s">
        <v>600</v>
      </c>
      <c r="L8" s="85" t="s">
        <v>601</v>
      </c>
      <c r="M8" s="85" t="s">
        <v>602</v>
      </c>
    </row>
    <row r="9" spans="1:13" s="75" customFormat="1" x14ac:dyDescent="0.25">
      <c r="A9" s="76"/>
      <c r="B9" s="76"/>
      <c r="C9" s="76"/>
      <c r="D9" s="76"/>
      <c r="E9" s="74">
        <v>1</v>
      </c>
      <c r="F9" s="82" t="s">
        <v>588</v>
      </c>
      <c r="G9" s="69">
        <v>69.31</v>
      </c>
      <c r="H9" s="77">
        <f>(G9*2.471)</f>
        <v>171.26501000000002</v>
      </c>
      <c r="I9" s="77">
        <f>(H9*4046.85)</f>
        <v>693083.80571850005</v>
      </c>
      <c r="J9" s="79">
        <v>3600000</v>
      </c>
      <c r="K9" s="79">
        <v>1300</v>
      </c>
      <c r="L9" s="86">
        <f>(G9*J9)</f>
        <v>249516000</v>
      </c>
      <c r="M9" s="86">
        <f>(K9*I9)</f>
        <v>901008947.43405008</v>
      </c>
    </row>
    <row r="10" spans="1:13" s="75" customFormat="1" x14ac:dyDescent="0.25">
      <c r="A10" s="76"/>
      <c r="B10" s="76"/>
      <c r="C10" s="76"/>
      <c r="D10" s="76"/>
      <c r="E10" s="74">
        <v>2</v>
      </c>
      <c r="F10" s="82" t="s">
        <v>589</v>
      </c>
      <c r="G10" s="83">
        <v>0.74</v>
      </c>
      <c r="H10" s="77">
        <f t="shared" ref="H10:H15" si="0">(G10*2.471)</f>
        <v>1.8285400000000001</v>
      </c>
      <c r="I10" s="77">
        <f t="shared" ref="I10:I15" si="1">(H10*4046.85)</f>
        <v>7399.8270990000001</v>
      </c>
      <c r="J10" s="79">
        <v>3600000</v>
      </c>
      <c r="K10" s="79">
        <v>1300</v>
      </c>
      <c r="L10" s="86">
        <f t="shared" ref="L10:L15" si="2">(G10*J10)</f>
        <v>2664000</v>
      </c>
      <c r="M10" s="86">
        <f t="shared" ref="M10:M15" si="3">(K10*I10)</f>
        <v>9619775.2287000008</v>
      </c>
    </row>
    <row r="11" spans="1:13" s="75" customFormat="1" x14ac:dyDescent="0.25">
      <c r="A11" s="76"/>
      <c r="B11" s="76"/>
      <c r="C11" s="76"/>
      <c r="D11" s="76"/>
      <c r="E11" s="74">
        <v>3</v>
      </c>
      <c r="F11" s="82" t="s">
        <v>590</v>
      </c>
      <c r="G11" s="83">
        <v>1.47</v>
      </c>
      <c r="H11" s="77">
        <f t="shared" si="0"/>
        <v>3.6323699999999999</v>
      </c>
      <c r="I11" s="77">
        <f t="shared" si="1"/>
        <v>14699.6565345</v>
      </c>
      <c r="J11" s="79">
        <v>3500000</v>
      </c>
      <c r="K11" s="79">
        <v>1200</v>
      </c>
      <c r="L11" s="86">
        <f t="shared" si="2"/>
        <v>5145000</v>
      </c>
      <c r="M11" s="86">
        <f t="shared" si="3"/>
        <v>17639587.841400001</v>
      </c>
    </row>
    <row r="12" spans="1:13" s="75" customFormat="1" x14ac:dyDescent="0.25">
      <c r="A12" s="76"/>
      <c r="B12" s="76"/>
      <c r="C12" s="76"/>
      <c r="D12" s="76"/>
      <c r="E12" s="74">
        <v>4</v>
      </c>
      <c r="F12" s="82" t="s">
        <v>591</v>
      </c>
      <c r="G12" s="83">
        <v>0.38</v>
      </c>
      <c r="H12" s="77">
        <f t="shared" si="0"/>
        <v>0.93898000000000004</v>
      </c>
      <c r="I12" s="77">
        <f t="shared" si="1"/>
        <v>3799.9112129999999</v>
      </c>
      <c r="J12" s="79">
        <v>3600000</v>
      </c>
      <c r="K12" s="79">
        <v>1200</v>
      </c>
      <c r="L12" s="86">
        <f t="shared" si="2"/>
        <v>1368000</v>
      </c>
      <c r="M12" s="86">
        <f t="shared" si="3"/>
        <v>4559893.4556</v>
      </c>
    </row>
    <row r="13" spans="1:13" s="75" customFormat="1" x14ac:dyDescent="0.25">
      <c r="A13" s="76"/>
      <c r="B13" s="76"/>
      <c r="C13" s="76"/>
      <c r="D13" s="76"/>
      <c r="E13" s="74">
        <v>5</v>
      </c>
      <c r="F13" s="82" t="s">
        <v>592</v>
      </c>
      <c r="G13" s="83">
        <v>1.29</v>
      </c>
      <c r="H13" s="77">
        <f t="shared" si="0"/>
        <v>3.1875900000000001</v>
      </c>
      <c r="I13" s="77">
        <f t="shared" si="1"/>
        <v>12899.6985915</v>
      </c>
      <c r="J13" s="79">
        <v>3600000</v>
      </c>
      <c r="K13" s="79">
        <v>1300</v>
      </c>
      <c r="L13" s="86">
        <f t="shared" si="2"/>
        <v>4644000</v>
      </c>
      <c r="M13" s="86">
        <f t="shared" si="3"/>
        <v>16769608.168950001</v>
      </c>
    </row>
    <row r="14" spans="1:13" s="75" customFormat="1" x14ac:dyDescent="0.25">
      <c r="A14" s="76"/>
      <c r="B14" s="76"/>
      <c r="C14" s="76"/>
      <c r="D14" s="76"/>
      <c r="E14" s="74">
        <v>6</v>
      </c>
      <c r="F14" s="82" t="s">
        <v>593</v>
      </c>
      <c r="G14" s="83">
        <v>0.54</v>
      </c>
      <c r="H14" s="77">
        <f t="shared" si="0"/>
        <v>1.3343400000000001</v>
      </c>
      <c r="I14" s="77">
        <f t="shared" si="1"/>
        <v>5399.8738290000001</v>
      </c>
      <c r="J14" s="84">
        <v>3600000</v>
      </c>
      <c r="K14" s="84">
        <v>1300</v>
      </c>
      <c r="L14" s="86">
        <f t="shared" si="2"/>
        <v>1944000.0000000002</v>
      </c>
      <c r="M14" s="86">
        <f t="shared" si="3"/>
        <v>7019835.9776999997</v>
      </c>
    </row>
    <row r="15" spans="1:13" s="75" customFormat="1" x14ac:dyDescent="0.25">
      <c r="E15" s="74">
        <v>7</v>
      </c>
      <c r="F15" s="82" t="s">
        <v>594</v>
      </c>
      <c r="G15" s="83">
        <v>0.84</v>
      </c>
      <c r="H15" s="77">
        <f t="shared" si="0"/>
        <v>2.0756399999999999</v>
      </c>
      <c r="I15" s="77">
        <f t="shared" si="1"/>
        <v>8399.8037339999992</v>
      </c>
      <c r="J15" s="84">
        <v>6000000</v>
      </c>
      <c r="K15" s="84">
        <v>1400</v>
      </c>
      <c r="L15" s="86">
        <f t="shared" si="2"/>
        <v>5040000</v>
      </c>
      <c r="M15" s="86">
        <f t="shared" si="3"/>
        <v>11759725.227599999</v>
      </c>
    </row>
    <row r="16" spans="1:13" x14ac:dyDescent="0.25">
      <c r="E16" s="160" t="s">
        <v>587</v>
      </c>
      <c r="F16" s="160"/>
      <c r="G16" s="71">
        <f>SUM(G9:G15)</f>
        <v>74.570000000000007</v>
      </c>
      <c r="H16" s="71">
        <f>SUM(H9:H15)</f>
        <v>184.26247000000001</v>
      </c>
      <c r="I16" s="71">
        <f>SUM(I9:I15)</f>
        <v>745682.57671950001</v>
      </c>
      <c r="J16" s="80"/>
      <c r="K16" s="80"/>
      <c r="L16" s="87">
        <f>SUM(L9:L15)</f>
        <v>270321000</v>
      </c>
      <c r="M16" s="87">
        <f>SUM(M9:M15)</f>
        <v>968377373.33400011</v>
      </c>
    </row>
    <row r="17" spans="5:13" x14ac:dyDescent="0.25">
      <c r="E17" s="161" t="s">
        <v>603</v>
      </c>
      <c r="F17" s="161"/>
      <c r="G17" s="161"/>
      <c r="H17" s="161"/>
      <c r="I17" s="161"/>
      <c r="J17" s="161"/>
      <c r="K17" s="161"/>
      <c r="L17" s="161"/>
      <c r="M17" s="161"/>
    </row>
    <row r="18" spans="5:13" ht="15.75" customHeight="1" x14ac:dyDescent="0.25">
      <c r="E18" s="161" t="s">
        <v>604</v>
      </c>
      <c r="F18" s="161"/>
      <c r="G18" s="161"/>
      <c r="H18" s="161"/>
      <c r="I18" s="161"/>
      <c r="J18" s="161"/>
      <c r="K18" s="161"/>
      <c r="L18" s="161"/>
      <c r="M18" s="161"/>
    </row>
    <row r="19" spans="5:13" ht="42.75" customHeight="1" x14ac:dyDescent="0.25">
      <c r="E19" s="162" t="s">
        <v>605</v>
      </c>
      <c r="F19" s="162"/>
      <c r="G19" s="162"/>
      <c r="H19" s="162"/>
      <c r="I19" s="162"/>
      <c r="J19" s="162"/>
      <c r="K19" s="162"/>
      <c r="L19" s="162"/>
      <c r="M19" s="162"/>
    </row>
  </sheetData>
  <mergeCells count="5">
    <mergeCell ref="E7:M7"/>
    <mergeCell ref="E16:F16"/>
    <mergeCell ref="E17:M17"/>
    <mergeCell ref="E18:M18"/>
    <mergeCell ref="E19:M1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E6:H24"/>
  <sheetViews>
    <sheetView topLeftCell="A2" workbookViewId="0">
      <selection activeCell="A2" sqref="A1:XFD1048576"/>
    </sheetView>
  </sheetViews>
  <sheetFormatPr defaultRowHeight="15" x14ac:dyDescent="0.25"/>
  <cols>
    <col min="5" max="5" width="21.7109375" customWidth="1"/>
    <col min="6" max="6" width="23.42578125" customWidth="1"/>
    <col min="7" max="7" width="20" bestFit="1" customWidth="1"/>
    <col min="8" max="8" width="18.5703125" bestFit="1" customWidth="1"/>
  </cols>
  <sheetData>
    <row r="6" spans="5:8" ht="41.25" customHeight="1" x14ac:dyDescent="0.25">
      <c r="E6" s="166" t="s">
        <v>629</v>
      </c>
      <c r="F6" s="166"/>
      <c r="G6" s="166"/>
      <c r="H6" s="166"/>
    </row>
    <row r="7" spans="5:8" ht="56.25" customHeight="1" x14ac:dyDescent="0.25">
      <c r="E7" s="89" t="s">
        <v>583</v>
      </c>
      <c r="F7" s="89" t="s">
        <v>632</v>
      </c>
      <c r="G7" s="89" t="s">
        <v>607</v>
      </c>
      <c r="H7" s="90" t="s">
        <v>608</v>
      </c>
    </row>
    <row r="8" spans="5:8" ht="16.5" customHeight="1" x14ac:dyDescent="0.25">
      <c r="E8" s="97" t="s">
        <v>588</v>
      </c>
      <c r="F8" s="69">
        <v>69.31</v>
      </c>
      <c r="G8" s="79">
        <v>3600000</v>
      </c>
      <c r="H8" s="72">
        <f>(F8*G8)</f>
        <v>249516000</v>
      </c>
    </row>
    <row r="9" spans="5:8" ht="16.5" customHeight="1" x14ac:dyDescent="0.25">
      <c r="E9" s="97" t="s">
        <v>631</v>
      </c>
      <c r="F9" s="98">
        <v>0.74</v>
      </c>
      <c r="G9" s="79">
        <v>3600000</v>
      </c>
      <c r="H9" s="72">
        <f t="shared" ref="H9:H14" si="0">(F9*G9)</f>
        <v>2664000</v>
      </c>
    </row>
    <row r="10" spans="5:8" ht="16.5" customHeight="1" x14ac:dyDescent="0.25">
      <c r="E10" s="97" t="s">
        <v>590</v>
      </c>
      <c r="F10" s="98">
        <v>1.47</v>
      </c>
      <c r="G10" s="79">
        <v>3500000</v>
      </c>
      <c r="H10" s="72">
        <f t="shared" si="0"/>
        <v>5145000</v>
      </c>
    </row>
    <row r="11" spans="5:8" ht="16.5" customHeight="1" x14ac:dyDescent="0.25">
      <c r="E11" s="97" t="s">
        <v>591</v>
      </c>
      <c r="F11" s="98">
        <v>0.38</v>
      </c>
      <c r="G11" s="79">
        <v>3600000</v>
      </c>
      <c r="H11" s="72">
        <f t="shared" si="0"/>
        <v>1368000</v>
      </c>
    </row>
    <row r="12" spans="5:8" ht="16.5" customHeight="1" x14ac:dyDescent="0.25">
      <c r="E12" s="97" t="s">
        <v>592</v>
      </c>
      <c r="F12" s="98">
        <v>1.29</v>
      </c>
      <c r="G12" s="79">
        <v>3600000</v>
      </c>
      <c r="H12" s="72">
        <f t="shared" si="0"/>
        <v>4644000</v>
      </c>
    </row>
    <row r="13" spans="5:8" x14ac:dyDescent="0.25">
      <c r="E13" s="97" t="s">
        <v>593</v>
      </c>
      <c r="F13" s="98">
        <v>0.54</v>
      </c>
      <c r="G13" s="84">
        <v>3600000</v>
      </c>
      <c r="H13" s="72">
        <f t="shared" si="0"/>
        <v>1944000.0000000002</v>
      </c>
    </row>
    <row r="14" spans="5:8" x14ac:dyDescent="0.25">
      <c r="E14" s="97" t="s">
        <v>594</v>
      </c>
      <c r="F14" s="98">
        <v>0.84</v>
      </c>
      <c r="G14" s="84">
        <v>6000000</v>
      </c>
      <c r="H14" s="72">
        <f t="shared" si="0"/>
        <v>5040000</v>
      </c>
    </row>
    <row r="15" spans="5:8" x14ac:dyDescent="0.25">
      <c r="E15" s="99" t="s">
        <v>587</v>
      </c>
      <c r="F15" s="100">
        <f>SUM(F8:F14)</f>
        <v>74.570000000000007</v>
      </c>
      <c r="G15" s="101"/>
      <c r="H15" s="102">
        <f>SUM(H8:H14)</f>
        <v>270321000</v>
      </c>
    </row>
    <row r="16" spans="5:8" x14ac:dyDescent="0.25">
      <c r="E16" s="167" t="s">
        <v>609</v>
      </c>
      <c r="F16" s="167"/>
      <c r="G16" s="103" t="s">
        <v>610</v>
      </c>
      <c r="H16" s="73">
        <f>2*H15</f>
        <v>540642000</v>
      </c>
    </row>
    <row r="17" spans="5:8" x14ac:dyDescent="0.25">
      <c r="E17" s="163"/>
      <c r="F17" s="163"/>
      <c r="G17" s="163"/>
      <c r="H17" s="163"/>
    </row>
    <row r="18" spans="5:8" x14ac:dyDescent="0.25">
      <c r="E18" s="164" t="s">
        <v>611</v>
      </c>
      <c r="F18" s="164"/>
      <c r="G18" s="91"/>
      <c r="H18" s="91">
        <v>0</v>
      </c>
    </row>
    <row r="19" spans="5:8" x14ac:dyDescent="0.25">
      <c r="E19" s="163"/>
      <c r="F19" s="163"/>
      <c r="G19" s="163"/>
      <c r="H19" s="163"/>
    </row>
    <row r="20" spans="5:8" x14ac:dyDescent="0.25">
      <c r="E20" s="165" t="s">
        <v>612</v>
      </c>
      <c r="F20" s="165"/>
      <c r="G20" s="165"/>
      <c r="H20" s="73">
        <f>H18+H16</f>
        <v>540642000</v>
      </c>
    </row>
    <row r="21" spans="5:8" x14ac:dyDescent="0.25">
      <c r="E21" s="163"/>
      <c r="F21" s="163"/>
      <c r="G21" s="163"/>
      <c r="H21" s="163"/>
    </row>
    <row r="22" spans="5:8" x14ac:dyDescent="0.25">
      <c r="E22" s="164" t="s">
        <v>613</v>
      </c>
      <c r="F22" s="164"/>
      <c r="G22" s="91" t="s">
        <v>614</v>
      </c>
      <c r="H22" s="72">
        <f>H20*100%</f>
        <v>540642000</v>
      </c>
    </row>
    <row r="23" spans="5:8" x14ac:dyDescent="0.25">
      <c r="E23" s="163"/>
      <c r="F23" s="163"/>
      <c r="G23" s="163"/>
      <c r="H23" s="163"/>
    </row>
    <row r="24" spans="5:8" x14ac:dyDescent="0.25">
      <c r="E24" s="165" t="s">
        <v>615</v>
      </c>
      <c r="F24" s="165"/>
      <c r="G24" s="165"/>
      <c r="H24" s="73">
        <f>H22+H20</f>
        <v>1081284000</v>
      </c>
    </row>
  </sheetData>
  <mergeCells count="10">
    <mergeCell ref="E21:H21"/>
    <mergeCell ref="E22:F22"/>
    <mergeCell ref="E23:H23"/>
    <mergeCell ref="E24:G24"/>
    <mergeCell ref="E6:H6"/>
    <mergeCell ref="E16:F16"/>
    <mergeCell ref="E17:H17"/>
    <mergeCell ref="E18:F18"/>
    <mergeCell ref="E19:H19"/>
    <mergeCell ref="E20:G2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J7:S18"/>
  <sheetViews>
    <sheetView tabSelected="1" topLeftCell="D8" workbookViewId="0">
      <selection activeCell="J7" sqref="J7:O18"/>
    </sheetView>
  </sheetViews>
  <sheetFormatPr defaultRowHeight="15" x14ac:dyDescent="0.25"/>
  <cols>
    <col min="11" max="11" width="16" customWidth="1"/>
    <col min="12" max="12" width="17" customWidth="1"/>
    <col min="13" max="13" width="11.42578125" customWidth="1"/>
    <col min="14" max="14" width="11.85546875" customWidth="1"/>
    <col min="15" max="15" width="21.85546875" bestFit="1" customWidth="1"/>
    <col min="16" max="16" width="21.85546875" customWidth="1"/>
    <col min="17" max="17" width="16.85546875" bestFit="1" customWidth="1"/>
    <col min="18" max="18" width="11.28515625" customWidth="1"/>
    <col min="19" max="19" width="14.140625" customWidth="1"/>
  </cols>
  <sheetData>
    <row r="7" spans="10:19" ht="33" customHeight="1" x14ac:dyDescent="0.25">
      <c r="J7" s="186" t="s">
        <v>630</v>
      </c>
      <c r="K7" s="186"/>
      <c r="L7" s="186"/>
      <c r="M7" s="186"/>
      <c r="N7" s="186"/>
      <c r="O7" s="186"/>
      <c r="P7" s="119"/>
    </row>
    <row r="8" spans="10:19" x14ac:dyDescent="0.25">
      <c r="J8" s="187" t="s">
        <v>616</v>
      </c>
      <c r="K8" s="188" t="s">
        <v>19</v>
      </c>
      <c r="L8" s="189"/>
      <c r="M8" s="192" t="s">
        <v>617</v>
      </c>
      <c r="N8" s="193"/>
      <c r="O8" s="194" t="s">
        <v>618</v>
      </c>
      <c r="P8" s="118"/>
    </row>
    <row r="9" spans="10:19" x14ac:dyDescent="0.25">
      <c r="J9" s="187"/>
      <c r="K9" s="190"/>
      <c r="L9" s="191"/>
      <c r="M9" s="92" t="s">
        <v>619</v>
      </c>
      <c r="N9" s="92" t="s">
        <v>620</v>
      </c>
      <c r="O9" s="194"/>
      <c r="P9" s="118"/>
      <c r="Q9" s="110">
        <f>O10/M10</f>
        <v>5600000</v>
      </c>
      <c r="S9" t="s">
        <v>628</v>
      </c>
    </row>
    <row r="10" spans="10:19" ht="19.5" customHeight="1" x14ac:dyDescent="0.25">
      <c r="J10" s="91">
        <v>1</v>
      </c>
      <c r="K10" s="184" t="s">
        <v>621</v>
      </c>
      <c r="L10" s="185"/>
      <c r="M10" s="70">
        <v>184.27</v>
      </c>
      <c r="N10" s="71">
        <v>74.569999999999993</v>
      </c>
      <c r="O10" s="93">
        <f>(M10*S10)</f>
        <v>1031912000</v>
      </c>
      <c r="P10" s="113"/>
      <c r="Q10" s="110">
        <f>O11/M10</f>
        <v>4480000</v>
      </c>
      <c r="S10" s="96">
        <v>5600000</v>
      </c>
    </row>
    <row r="11" spans="10:19" ht="19.5" customHeight="1" x14ac:dyDescent="0.25">
      <c r="J11" s="91"/>
      <c r="K11" s="182" t="s">
        <v>633</v>
      </c>
      <c r="L11" s="183"/>
      <c r="M11" s="104"/>
      <c r="N11" s="105"/>
      <c r="O11" s="93">
        <f>O10*0.8</f>
        <v>825529600</v>
      </c>
      <c r="P11" s="113"/>
      <c r="Q11" s="110">
        <f>O11/M10</f>
        <v>4480000</v>
      </c>
      <c r="S11" s="112">
        <f>S10/4.84</f>
        <v>1157024.7933884298</v>
      </c>
    </row>
    <row r="12" spans="10:19" ht="28.5" customHeight="1" x14ac:dyDescent="0.25">
      <c r="J12" s="91">
        <v>2</v>
      </c>
      <c r="K12" s="174" t="s">
        <v>622</v>
      </c>
      <c r="L12" s="175"/>
      <c r="M12" s="176">
        <v>0.05</v>
      </c>
      <c r="N12" s="177"/>
      <c r="O12" s="94">
        <f>O11*5%</f>
        <v>41276480</v>
      </c>
      <c r="P12" s="114"/>
      <c r="Q12" s="111">
        <f>Q11/4.84</f>
        <v>925619.83471074386</v>
      </c>
    </row>
    <row r="13" spans="10:19" ht="82.5" customHeight="1" x14ac:dyDescent="0.25">
      <c r="J13" s="91">
        <v>3</v>
      </c>
      <c r="K13" s="174" t="s">
        <v>635</v>
      </c>
      <c r="L13" s="175"/>
      <c r="M13" s="176">
        <v>0.05</v>
      </c>
      <c r="N13" s="177"/>
      <c r="O13" s="94">
        <f>O11*M13</f>
        <v>41276480</v>
      </c>
      <c r="P13" s="114"/>
      <c r="Q13" s="107">
        <f>O11*5%</f>
        <v>41276480</v>
      </c>
      <c r="R13" s="108">
        <v>0.05</v>
      </c>
    </row>
    <row r="14" spans="10:19" ht="47.25" customHeight="1" x14ac:dyDescent="0.25">
      <c r="J14" s="91">
        <v>4</v>
      </c>
      <c r="K14" s="178" t="s">
        <v>623</v>
      </c>
      <c r="L14" s="179"/>
      <c r="M14" s="180" t="s">
        <v>624</v>
      </c>
      <c r="N14" s="181"/>
      <c r="O14" s="94">
        <f>M10*250000</f>
        <v>46067500</v>
      </c>
      <c r="P14" s="114"/>
    </row>
    <row r="15" spans="10:19" x14ac:dyDescent="0.25">
      <c r="J15" s="168" t="s">
        <v>625</v>
      </c>
      <c r="K15" s="169"/>
      <c r="L15" s="169"/>
      <c r="M15" s="169"/>
      <c r="N15" s="170"/>
      <c r="O15" s="95">
        <f>SUM(O11:O14)</f>
        <v>954150060</v>
      </c>
      <c r="P15" s="118"/>
      <c r="Q15" s="106">
        <f>O14+Q13+O12+O11</f>
        <v>954150060</v>
      </c>
      <c r="R15" s="109" t="s">
        <v>634</v>
      </c>
    </row>
    <row r="16" spans="10:19" x14ac:dyDescent="0.25">
      <c r="J16" s="171" t="s">
        <v>626</v>
      </c>
      <c r="K16" s="171"/>
      <c r="L16" s="171"/>
      <c r="M16" s="171"/>
      <c r="N16" s="171"/>
      <c r="O16" s="171"/>
      <c r="P16" s="115"/>
    </row>
    <row r="17" spans="10:17" ht="18.75" customHeight="1" x14ac:dyDescent="0.25">
      <c r="J17" s="172" t="s">
        <v>627</v>
      </c>
      <c r="K17" s="172"/>
      <c r="L17" s="172"/>
      <c r="M17" s="172"/>
      <c r="N17" s="172"/>
      <c r="O17" s="172"/>
      <c r="P17" s="116"/>
    </row>
    <row r="18" spans="10:17" ht="41.25" customHeight="1" x14ac:dyDescent="0.25">
      <c r="J18" s="173" t="s">
        <v>636</v>
      </c>
      <c r="K18" s="173"/>
      <c r="L18" s="173"/>
      <c r="M18" s="173"/>
      <c r="N18" s="173"/>
      <c r="O18" s="173"/>
      <c r="P18" s="117"/>
      <c r="Q18" s="110">
        <f>O11/M10</f>
        <v>4480000</v>
      </c>
    </row>
  </sheetData>
  <mergeCells count="17">
    <mergeCell ref="K11:L11"/>
    <mergeCell ref="K10:L10"/>
    <mergeCell ref="J7:O7"/>
    <mergeCell ref="J8:J9"/>
    <mergeCell ref="K8:L9"/>
    <mergeCell ref="M8:N8"/>
    <mergeCell ref="O8:O9"/>
    <mergeCell ref="K12:L12"/>
    <mergeCell ref="M12:N12"/>
    <mergeCell ref="K13:L13"/>
    <mergeCell ref="M13:N13"/>
    <mergeCell ref="K14:L14"/>
    <mergeCell ref="M14:N14"/>
    <mergeCell ref="J15:N15"/>
    <mergeCell ref="J16:O16"/>
    <mergeCell ref="J17:O17"/>
    <mergeCell ref="J18:O1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E6:H19"/>
  <sheetViews>
    <sheetView workbookViewId="0">
      <selection activeCell="H11" sqref="H11"/>
    </sheetView>
  </sheetViews>
  <sheetFormatPr defaultRowHeight="15" x14ac:dyDescent="0.25"/>
  <cols>
    <col min="5" max="5" width="21.7109375" customWidth="1"/>
    <col min="6" max="6" width="23.42578125" customWidth="1"/>
    <col min="7" max="7" width="20" bestFit="1" customWidth="1"/>
    <col min="8" max="8" width="18.5703125" bestFit="1" customWidth="1"/>
  </cols>
  <sheetData>
    <row r="6" spans="5:8" ht="41.25" customHeight="1" x14ac:dyDescent="0.25">
      <c r="E6" s="166" t="s">
        <v>629</v>
      </c>
      <c r="F6" s="166"/>
      <c r="G6" s="166"/>
      <c r="H6" s="166"/>
    </row>
    <row r="7" spans="5:8" ht="56.25" customHeight="1" x14ac:dyDescent="0.25">
      <c r="E7" s="89" t="s">
        <v>583</v>
      </c>
      <c r="F7" s="89" t="s">
        <v>632</v>
      </c>
      <c r="G7" s="89" t="s">
        <v>607</v>
      </c>
      <c r="H7" s="90" t="s">
        <v>608</v>
      </c>
    </row>
    <row r="8" spans="5:8" ht="16.5" customHeight="1" x14ac:dyDescent="0.25">
      <c r="E8" s="97" t="s">
        <v>588</v>
      </c>
      <c r="F8" s="69">
        <v>36.08</v>
      </c>
      <c r="G8" s="79">
        <v>3600000</v>
      </c>
      <c r="H8" s="72">
        <f>(F8*G8)</f>
        <v>129888000</v>
      </c>
    </row>
    <row r="9" spans="5:8" ht="16.5" customHeight="1" x14ac:dyDescent="0.25">
      <c r="E9" s="97" t="s">
        <v>631</v>
      </c>
      <c r="F9" s="98">
        <v>0.74</v>
      </c>
      <c r="G9" s="79">
        <v>3600000</v>
      </c>
      <c r="H9" s="72">
        <f t="shared" ref="H9" si="0">(F9*G9)</f>
        <v>2664000</v>
      </c>
    </row>
    <row r="10" spans="5:8" x14ac:dyDescent="0.25">
      <c r="E10" s="99" t="s">
        <v>587</v>
      </c>
      <c r="F10" s="100">
        <f>SUM(F8:F9)</f>
        <v>36.82</v>
      </c>
      <c r="G10" s="101"/>
      <c r="H10" s="102">
        <f>SUM(H8:H9)</f>
        <v>132552000</v>
      </c>
    </row>
    <row r="11" spans="5:8" x14ac:dyDescent="0.25">
      <c r="E11" s="167" t="s">
        <v>609</v>
      </c>
      <c r="F11" s="167"/>
      <c r="G11" s="103" t="s">
        <v>610</v>
      </c>
      <c r="H11" s="73">
        <f>2*H10</f>
        <v>265104000</v>
      </c>
    </row>
    <row r="12" spans="5:8" x14ac:dyDescent="0.25">
      <c r="E12" s="163"/>
      <c r="F12" s="163"/>
      <c r="G12" s="163"/>
      <c r="H12" s="163"/>
    </row>
    <row r="13" spans="5:8" x14ac:dyDescent="0.25">
      <c r="E13" s="164" t="s">
        <v>611</v>
      </c>
      <c r="F13" s="164"/>
      <c r="G13" s="91"/>
      <c r="H13" s="91">
        <v>0</v>
      </c>
    </row>
    <row r="14" spans="5:8" x14ac:dyDescent="0.25">
      <c r="E14" s="163"/>
      <c r="F14" s="163"/>
      <c r="G14" s="163"/>
      <c r="H14" s="163"/>
    </row>
    <row r="15" spans="5:8" x14ac:dyDescent="0.25">
      <c r="E15" s="165" t="s">
        <v>612</v>
      </c>
      <c r="F15" s="165"/>
      <c r="G15" s="165"/>
      <c r="H15" s="73">
        <f>H13+H11</f>
        <v>265104000</v>
      </c>
    </row>
    <row r="16" spans="5:8" x14ac:dyDescent="0.25">
      <c r="E16" s="163"/>
      <c r="F16" s="163"/>
      <c r="G16" s="163"/>
      <c r="H16" s="163"/>
    </row>
    <row r="17" spans="5:8" x14ac:dyDescent="0.25">
      <c r="E17" s="164" t="s">
        <v>613</v>
      </c>
      <c r="F17" s="164"/>
      <c r="G17" s="91" t="s">
        <v>614</v>
      </c>
      <c r="H17" s="72">
        <f>H15*100%</f>
        <v>265104000</v>
      </c>
    </row>
    <row r="18" spans="5:8" x14ac:dyDescent="0.25">
      <c r="E18" s="163"/>
      <c r="F18" s="163"/>
      <c r="G18" s="163"/>
      <c r="H18" s="163"/>
    </row>
    <row r="19" spans="5:8" x14ac:dyDescent="0.25">
      <c r="E19" s="165" t="s">
        <v>615</v>
      </c>
      <c r="F19" s="165"/>
      <c r="G19" s="165"/>
      <c r="H19" s="73">
        <f>H17+H15</f>
        <v>530208000</v>
      </c>
    </row>
  </sheetData>
  <mergeCells count="10">
    <mergeCell ref="E16:H16"/>
    <mergeCell ref="E17:F17"/>
    <mergeCell ref="E18:H18"/>
    <mergeCell ref="E19:G19"/>
    <mergeCell ref="E6:H6"/>
    <mergeCell ref="E11:F11"/>
    <mergeCell ref="E12:H12"/>
    <mergeCell ref="E13:F13"/>
    <mergeCell ref="E14:H14"/>
    <mergeCell ref="E15:G1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5:A19"/>
  <sheetViews>
    <sheetView workbookViewId="0">
      <selection activeCell="O15" sqref="O15"/>
    </sheetView>
  </sheetViews>
  <sheetFormatPr defaultRowHeight="15" x14ac:dyDescent="0.25"/>
  <cols>
    <col min="7" max="7" width="8.28515625" customWidth="1"/>
  </cols>
  <sheetData>
    <row r="5" ht="30.75" customHeight="1" x14ac:dyDescent="0.25"/>
    <row r="12" ht="23.25" customHeight="1" x14ac:dyDescent="0.25"/>
    <row r="19" ht="30.75" customHeight="1" x14ac:dyDescent="0.25"/>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F11:K15"/>
  <sheetViews>
    <sheetView workbookViewId="0">
      <selection activeCell="F11" sqref="F11:K14"/>
    </sheetView>
  </sheetViews>
  <sheetFormatPr defaultRowHeight="15" x14ac:dyDescent="0.25"/>
  <sheetData>
    <row r="11" spans="6:11" ht="33.75" customHeight="1" x14ac:dyDescent="0.25"/>
    <row r="13" spans="6:11" ht="25.5" customHeight="1" x14ac:dyDescent="0.25"/>
    <row r="14" spans="6:11" ht="56.25" customHeight="1" x14ac:dyDescent="0.25"/>
    <row r="15" spans="6:11" ht="56.25" customHeight="1" x14ac:dyDescent="0.25">
      <c r="F15" s="171"/>
      <c r="G15" s="171"/>
      <c r="H15" s="171"/>
      <c r="I15" s="171"/>
      <c r="J15" s="171"/>
      <c r="K15" s="171"/>
    </row>
  </sheetData>
  <mergeCells count="1">
    <mergeCell ref="F15:K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Sheet1</vt:lpstr>
      <vt:lpstr>villages</vt:lpstr>
      <vt:lpstr>circle rates</vt:lpstr>
      <vt:lpstr>Land  acquisition 1</vt:lpstr>
      <vt:lpstr>Land valuation</vt:lpstr>
      <vt:lpstr>Plant Land Value</vt:lpstr>
      <vt:lpstr>Road</vt:lpstr>
      <vt:lpstr>Sheet8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Zaid Ebne Mairaz</dc:creator>
  <cp:lastModifiedBy>Aditya</cp:lastModifiedBy>
  <dcterms:created xsi:type="dcterms:W3CDTF">2020-11-30T10:00:23Z</dcterms:created>
  <dcterms:modified xsi:type="dcterms:W3CDTF">2022-07-05T09:30:12Z</dcterms:modified>
</cp:coreProperties>
</file>