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Arup Banerjee\BHSL DOCS\BHSL_FV\Thanabhawan_VIS(2022-23)-PL073-061-106 Thanabhawan Unit\Report_&amp;_Working\"/>
    </mc:Choice>
  </mc:AlternateContent>
  <xr:revisionPtr revIDLastSave="0" documentId="13_ncr:1_{D1EF4E8E-FDA0-45C1-9BEB-3CC0D7EAE58A}" xr6:coauthVersionLast="47" xr6:coauthVersionMax="47" xr10:uidLastSave="{00000000-0000-0000-0000-000000000000}"/>
  <bookViews>
    <workbookView xWindow="-120" yWindow="-120" windowWidth="20730" windowHeight="11160" activeTab="3" xr2:uid="{0A14A982-E7D4-40D9-A712-C813B53A383B}"/>
  </bookViews>
  <sheets>
    <sheet name="Building sheet" sheetId="1" r:id="rId1"/>
    <sheet name="Building working" sheetId="2" r:id="rId2"/>
    <sheet name="Road &amp; Drains" sheetId="4" r:id="rId3"/>
    <sheet name="summary" sheetId="3" r:id="rId4"/>
  </sheets>
  <definedNames>
    <definedName name="_xlnm._FilterDatabase" localSheetId="1" hidden="1">'Building working'!$B$3:$V$35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 i="3" l="1"/>
  <c r="G6" i="3"/>
  <c r="G5" i="3"/>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4" i="2"/>
  <c r="R35" i="2" l="1"/>
  <c r="R37" i="2"/>
  <c r="N9" i="4"/>
  <c r="L9" i="4"/>
  <c r="H6" i="3"/>
  <c r="K9" i="4"/>
  <c r="N8" i="4"/>
  <c r="L8" i="4"/>
  <c r="N7" i="4"/>
  <c r="L7" i="4"/>
  <c r="N6" i="4"/>
  <c r="L6" i="4"/>
  <c r="H38" i="2" l="1"/>
  <c r="G38" i="2"/>
  <c r="V37" i="2"/>
  <c r="S38" i="2"/>
  <c r="T38" i="2" s="1"/>
  <c r="R38" i="2"/>
  <c r="V36" i="2"/>
  <c r="Q36" i="2"/>
  <c r="R36" i="2" s="1"/>
  <c r="S36" i="2" s="1"/>
  <c r="Q37" i="2"/>
  <c r="S37" i="2" s="1"/>
  <c r="O37" i="2"/>
  <c r="O36" i="2"/>
  <c r="L37" i="2"/>
  <c r="L36" i="2"/>
  <c r="K43" i="1"/>
  <c r="K42" i="1"/>
  <c r="K41" i="1"/>
  <c r="K40" i="1"/>
  <c r="K39" i="1"/>
  <c r="C39" i="1"/>
  <c r="C40" i="1" s="1"/>
  <c r="C41" i="1" s="1"/>
  <c r="K38" i="1"/>
  <c r="K37" i="1"/>
  <c r="K36" i="1"/>
  <c r="T37" i="2" l="1"/>
  <c r="T36" i="2"/>
  <c r="Q27" i="2" l="1"/>
  <c r="R27" i="2" s="1"/>
  <c r="Q26" i="2"/>
  <c r="R26" i="2" s="1"/>
  <c r="Q25" i="2"/>
  <c r="R25" i="2" s="1"/>
  <c r="Q20" i="2"/>
  <c r="R20" i="2" s="1"/>
  <c r="Q18" i="2"/>
  <c r="R18" i="2" s="1"/>
  <c r="Q14" i="2"/>
  <c r="R14" i="2" s="1"/>
  <c r="Q13" i="2"/>
  <c r="R13" i="2" s="1"/>
  <c r="Q11" i="2"/>
  <c r="R11" i="2" s="1"/>
  <c r="Q10" i="2"/>
  <c r="R10" i="2" s="1"/>
  <c r="Q9" i="2"/>
  <c r="R9" i="2" s="1"/>
  <c r="Q7" i="2"/>
  <c r="R7" i="2" s="1"/>
  <c r="G28" i="2"/>
  <c r="Q35" i="2"/>
  <c r="Q34" i="2"/>
  <c r="R34" i="2" s="1"/>
  <c r="Q33" i="2"/>
  <c r="R33" i="2" s="1"/>
  <c r="Q32" i="2"/>
  <c r="R32" i="2" s="1"/>
  <c r="Q31" i="2"/>
  <c r="R31" i="2" s="1"/>
  <c r="Q30" i="2"/>
  <c r="R30" i="2" s="1"/>
  <c r="Q29" i="2"/>
  <c r="R29" i="2" s="1"/>
  <c r="Q28" i="2"/>
  <c r="Q24" i="2"/>
  <c r="R24" i="2" s="1"/>
  <c r="Q23" i="2"/>
  <c r="R23" i="2" s="1"/>
  <c r="Q22" i="2"/>
  <c r="R22" i="2" s="1"/>
  <c r="Q21" i="2"/>
  <c r="R21" i="2" s="1"/>
  <c r="Q19" i="2"/>
  <c r="R19" i="2" s="1"/>
  <c r="Q17" i="2"/>
  <c r="R17" i="2" s="1"/>
  <c r="Q16" i="2"/>
  <c r="R16" i="2" s="1"/>
  <c r="Q15" i="2"/>
  <c r="R15" i="2" s="1"/>
  <c r="Q12" i="2"/>
  <c r="R12" i="2" s="1"/>
  <c r="Q6" i="2"/>
  <c r="O5" i="2"/>
  <c r="O9" i="2"/>
  <c r="O10" i="2"/>
  <c r="O11" i="2"/>
  <c r="O12" i="2"/>
  <c r="O13" i="2"/>
  <c r="O14" i="2"/>
  <c r="O15" i="2"/>
  <c r="O16" i="2"/>
  <c r="O17" i="2"/>
  <c r="O18" i="2"/>
  <c r="O19" i="2"/>
  <c r="O20" i="2"/>
  <c r="O21" i="2"/>
  <c r="O22" i="2"/>
  <c r="O23" i="2"/>
  <c r="O24" i="2"/>
  <c r="O25" i="2"/>
  <c r="O26" i="2"/>
  <c r="O27" i="2"/>
  <c r="O28" i="2"/>
  <c r="O29" i="2"/>
  <c r="O30" i="2"/>
  <c r="O31" i="2"/>
  <c r="O32" i="2"/>
  <c r="O33" i="2"/>
  <c r="O34" i="2"/>
  <c r="O35" i="2"/>
  <c r="O4" i="2"/>
  <c r="L25" i="2"/>
  <c r="L9" i="2"/>
  <c r="L10" i="2"/>
  <c r="L11" i="2"/>
  <c r="L12" i="2"/>
  <c r="L13" i="2"/>
  <c r="L14" i="2"/>
  <c r="L15" i="2"/>
  <c r="L16" i="2"/>
  <c r="L17" i="2"/>
  <c r="L18" i="2"/>
  <c r="L19" i="2"/>
  <c r="L20" i="2"/>
  <c r="L21" i="2"/>
  <c r="L22" i="2"/>
  <c r="L23" i="2"/>
  <c r="L24" i="2"/>
  <c r="L26" i="2"/>
  <c r="L27" i="2"/>
  <c r="L28" i="2"/>
  <c r="L29" i="2"/>
  <c r="L30" i="2"/>
  <c r="L31" i="2"/>
  <c r="L32" i="2"/>
  <c r="L33" i="2"/>
  <c r="L34" i="2"/>
  <c r="L35" i="2"/>
  <c r="Q8" i="2"/>
  <c r="R8" i="2" s="1"/>
  <c r="O8" i="2"/>
  <c r="L8" i="2"/>
  <c r="Y8" i="2"/>
  <c r="O7" i="2"/>
  <c r="L7" i="2"/>
  <c r="Y7" i="2"/>
  <c r="R6" i="2"/>
  <c r="O6" i="2"/>
  <c r="L6" i="2"/>
  <c r="Y6" i="2"/>
  <c r="Q5" i="2"/>
  <c r="R5" i="2" s="1"/>
  <c r="L5" i="2"/>
  <c r="Q4" i="2"/>
  <c r="R4" i="2" s="1"/>
  <c r="L4" i="2"/>
  <c r="Y4" i="2"/>
  <c r="S14" i="2" l="1"/>
  <c r="S26" i="2"/>
  <c r="T26" i="2" s="1"/>
  <c r="V26" i="2" s="1"/>
  <c r="S10" i="2"/>
  <c r="T10" i="2" s="1"/>
  <c r="V10" i="2" s="1"/>
  <c r="S18" i="2"/>
  <c r="T18" i="2" s="1"/>
  <c r="V18" i="2" s="1"/>
  <c r="S27" i="2"/>
  <c r="T27" i="2" s="1"/>
  <c r="V27" i="2" s="1"/>
  <c r="S11" i="2"/>
  <c r="T11" i="2" s="1"/>
  <c r="V11" i="2" s="1"/>
  <c r="S20" i="2"/>
  <c r="T20" i="2" s="1"/>
  <c r="V20" i="2" s="1"/>
  <c r="S13" i="2"/>
  <c r="T13" i="2" s="1"/>
  <c r="V13" i="2" s="1"/>
  <c r="S25" i="2"/>
  <c r="T25" i="2" s="1"/>
  <c r="V25" i="2" s="1"/>
  <c r="S9" i="2"/>
  <c r="T9" i="2" s="1"/>
  <c r="V9" i="2" s="1"/>
  <c r="T14" i="2"/>
  <c r="V14" i="2" s="1"/>
  <c r="R28" i="2"/>
  <c r="S28" i="2" s="1"/>
  <c r="T28" i="2" s="1"/>
  <c r="V28" i="2" s="1"/>
  <c r="S17" i="2"/>
  <c r="T17" i="2" s="1"/>
  <c r="V17" i="2" s="1"/>
  <c r="S23" i="2"/>
  <c r="T23" i="2" s="1"/>
  <c r="V23" i="2" s="1"/>
  <c r="S30" i="2"/>
  <c r="T30" i="2" s="1"/>
  <c r="V30" i="2" s="1"/>
  <c r="S34" i="2"/>
  <c r="T34" i="2" s="1"/>
  <c r="V34" i="2" s="1"/>
  <c r="S24" i="2"/>
  <c r="T24" i="2"/>
  <c r="V24" i="2" s="1"/>
  <c r="S31" i="2"/>
  <c r="T31" i="2" s="1"/>
  <c r="V31" i="2" s="1"/>
  <c r="S35" i="2"/>
  <c r="T35" i="2" s="1"/>
  <c r="V35" i="2" s="1"/>
  <c r="S15" i="2"/>
  <c r="T15" i="2" s="1"/>
  <c r="V15" i="2" s="1"/>
  <c r="S21" i="2"/>
  <c r="T21" i="2" s="1"/>
  <c r="V21" i="2" s="1"/>
  <c r="S32" i="2"/>
  <c r="T32" i="2" s="1"/>
  <c r="V32" i="2" s="1"/>
  <c r="S16" i="2"/>
  <c r="T16" i="2" s="1"/>
  <c r="V16" i="2" s="1"/>
  <c r="S22" i="2"/>
  <c r="T22" i="2" s="1"/>
  <c r="V22" i="2" s="1"/>
  <c r="S29" i="2"/>
  <c r="T29" i="2" s="1"/>
  <c r="V29" i="2" s="1"/>
  <c r="S33" i="2"/>
  <c r="T33" i="2" s="1"/>
  <c r="V33" i="2" s="1"/>
  <c r="S12" i="2"/>
  <c r="T12" i="2" s="1"/>
  <c r="V12" i="2" s="1"/>
  <c r="S19" i="2"/>
  <c r="T19" i="2" s="1"/>
  <c r="V19" i="2" s="1"/>
  <c r="S5" i="2"/>
  <c r="T5" i="2" s="1"/>
  <c r="V5" i="2" s="1"/>
  <c r="S6" i="2"/>
  <c r="T6" i="2" s="1"/>
  <c r="V6" i="2" s="1"/>
  <c r="S4" i="2"/>
  <c r="T4" i="2" s="1"/>
  <c r="V4" i="2" s="1"/>
  <c r="V38" i="2" s="1"/>
  <c r="H5" i="3" s="1"/>
  <c r="H7" i="3" s="1"/>
  <c r="S8" i="2"/>
  <c r="T8" i="2" s="1"/>
  <c r="V8" i="2" s="1"/>
  <c r="Y5" i="2"/>
  <c r="S7" i="2"/>
  <c r="T7" i="2" s="1"/>
  <c r="V7" i="2" s="1"/>
  <c r="K35" i="1" l="1"/>
  <c r="K34" i="1"/>
  <c r="K33" i="1"/>
  <c r="K32" i="1"/>
  <c r="K31" i="1"/>
  <c r="K30" i="1"/>
  <c r="K29" i="1"/>
  <c r="K28" i="1"/>
  <c r="C28" i="1"/>
  <c r="C29" i="1" s="1"/>
  <c r="C30" i="1" s="1"/>
  <c r="C31" i="1" s="1"/>
  <c r="C32" i="1" s="1"/>
  <c r="C33" i="1" s="1"/>
  <c r="C34" i="1" s="1"/>
  <c r="C35" i="1" s="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<sst xmlns="http://schemas.openxmlformats.org/spreadsheetml/2006/main" count="364" uniqueCount="152">
  <si>
    <t xml:space="preserve">CIVIL/STRUCTURES VALUATION </t>
  </si>
  <si>
    <t>S.No.</t>
  </si>
  <si>
    <t>Block Name</t>
  </si>
  <si>
    <t>Total Slabs/ Floors</t>
  </si>
  <si>
    <t>Floor wise Height (ft.)</t>
  </si>
  <si>
    <t>Year of construction</t>
  </si>
  <si>
    <t>Type of construction     (select from drop down)</t>
  </si>
  <si>
    <t>Structure condition</t>
  </si>
  <si>
    <t>Area (in sq. mtr.)</t>
  </si>
  <si>
    <t>Area (sq. fts.)</t>
  </si>
  <si>
    <t>Administrative Building</t>
  </si>
  <si>
    <t>G.F. + 1</t>
  </si>
  <si>
    <t>RCC column beams stone masonry wails in cement, bricks, steel etc.</t>
  </si>
  <si>
    <t>Mill House</t>
  </si>
  <si>
    <t>RCC roof height 4 meter &amp; Ac Sheet roof height 18 meter</t>
  </si>
  <si>
    <t>Panel Room Mill House</t>
  </si>
  <si>
    <t>4 meter each floor</t>
  </si>
  <si>
    <t>Panel Room Fibrizer, Cane Preparation devices</t>
  </si>
  <si>
    <t>G.F.</t>
  </si>
  <si>
    <t xml:space="preserve">4 meter </t>
  </si>
  <si>
    <t>GI shed roof mounted on iron pillars, trusses frame structure resting on brick wall</t>
  </si>
  <si>
    <t>Work Shop</t>
  </si>
  <si>
    <t>18 meter</t>
  </si>
  <si>
    <t>AC sheet roofed building mounted on steel trusses resting .</t>
  </si>
  <si>
    <t>Power House</t>
  </si>
  <si>
    <t>G.F. RCC &amp; top AC Sheet</t>
  </si>
  <si>
    <t>RCC roof height 4.5 meter &amp; Ac Sheet roof height 18 meter</t>
  </si>
  <si>
    <t>AC sheet roofed building mounted on steel trusses resting on RCC column Brick Masonry wall in cement etc.</t>
  </si>
  <si>
    <t>Boiling House</t>
  </si>
  <si>
    <t>23 meter</t>
  </si>
  <si>
    <t xml:space="preserve">AC shed roof mounted on iron pillars, trusses frame structure resting </t>
  </si>
  <si>
    <t>Gunny Bag Godown</t>
  </si>
  <si>
    <t>5 meter</t>
  </si>
  <si>
    <t>GI shed roof mounted on RCC  Column Brick Masonry wall Resting on , trusses.</t>
  </si>
  <si>
    <t>Panel Room, Lab and Technical offices</t>
  </si>
  <si>
    <t>RCC Roof mounted on RCC  Column Brick Masonry wall etc.</t>
  </si>
  <si>
    <t>Sugar Godown</t>
  </si>
  <si>
    <t>GI shed roof mounted on RCC  pillars Brick Masonry wall Resting on trusses and IPS flooring etc.</t>
  </si>
  <si>
    <t>Main Store</t>
  </si>
  <si>
    <t>RCC roof height 4.5 meter &amp; Ac Sheet roof height 8 meter</t>
  </si>
  <si>
    <t>AC shed roof mounted on RCC Columns, Brick Masonry wall Resting on , trusses.</t>
  </si>
  <si>
    <t>Boiler panel Room</t>
  </si>
  <si>
    <t>G.F.- 5.5 &amp; F.F. - 4 meter</t>
  </si>
  <si>
    <t>RCC Roof mounted on RCC  Column, Brick Masonry wall  and Vitrified Flooring etc.</t>
  </si>
  <si>
    <t>Boiler DM Plant Lab</t>
  </si>
  <si>
    <t>4 meter</t>
  </si>
  <si>
    <t>Bore well</t>
  </si>
  <si>
    <t>RCC Roof mounted, Brick Masonry wall  and IPS flooring etc.</t>
  </si>
  <si>
    <t>Time office</t>
  </si>
  <si>
    <t>3.4 meter</t>
  </si>
  <si>
    <t>AC shed roof mounted on RCC Columns, Brick Masonry wall etc</t>
  </si>
  <si>
    <t>ETP Panel Room &amp; Lab</t>
  </si>
  <si>
    <t>RCC  roof mounted on RCC Columns, Brick Masonry wall,IPS flooring etc</t>
  </si>
  <si>
    <t>Workers Canteen</t>
  </si>
  <si>
    <t>AC shed roof mounted on RCC Columns, Brick Masonry wall Resting upon MS Purling , IPS Flooring etc</t>
  </si>
  <si>
    <t>Store (Cane Deptt.)</t>
  </si>
  <si>
    <t>Dispensary &amp; Cane office</t>
  </si>
  <si>
    <t>Bank (SBI) &amp; ATM</t>
  </si>
  <si>
    <t>Security Office at Main Gate</t>
  </si>
  <si>
    <t>Lime &amp; Sulphure Godown</t>
  </si>
  <si>
    <t>Lime(AC Shed roof mounted on RCC Column,Brick masonry wall etc.)Sulphure Godown(AC Shed roof mounted on RCC Column,Brick masonry wall Truss etc)</t>
  </si>
  <si>
    <t>D.G. House</t>
  </si>
  <si>
    <t>AC Shed roof mounted, RCC Column,Brick masonry wall Resting upon trusses,MS Door Shutter etc.</t>
  </si>
  <si>
    <t>Labour Hutment</t>
  </si>
  <si>
    <t>Guest House</t>
  </si>
  <si>
    <t>G.F.+ F.F.</t>
  </si>
  <si>
    <t>3 meter each floor</t>
  </si>
  <si>
    <t xml:space="preserve">Officers Mess </t>
  </si>
  <si>
    <t>Recreation Hall</t>
  </si>
  <si>
    <t>D-Block Residential Flats</t>
  </si>
  <si>
    <t>G.F.+ F.F.+ S.F.</t>
  </si>
  <si>
    <t>3.4 meter each floor</t>
  </si>
  <si>
    <t>RCC Roof mounted on RCC  Column Brick Masonry wall,Vitrified Flooring  etc.</t>
  </si>
  <si>
    <t>C-Block Residential Flats</t>
  </si>
  <si>
    <t>G.F.+ F.F.+S.F.</t>
  </si>
  <si>
    <t>Type B Residential Bungalow</t>
  </si>
  <si>
    <t>Type A Residential Bungalow</t>
  </si>
  <si>
    <t>Water Tank</t>
  </si>
  <si>
    <t>20.5 meter</t>
  </si>
  <si>
    <t xml:space="preserve"> RCC Column Including RCC Wall etc.</t>
  </si>
  <si>
    <t xml:space="preserve">10 meter  (15 mtr) </t>
  </si>
  <si>
    <t>591.1/551</t>
  </si>
  <si>
    <t>210/ 520</t>
  </si>
  <si>
    <t>1428.8 (+28.8)</t>
  </si>
  <si>
    <t>Sr. No.</t>
  </si>
  <si>
    <t>Floor</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</si>
  <si>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</si>
  <si>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</si>
  <si>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</si>
  <si>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</si>
  <si>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</si>
  <si>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</si>
  <si>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</si>
  <si>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</si>
  <si>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</si>
  <si>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</si>
  <si>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</si>
  <si>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</si>
  <si>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</si>
  <si>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</si>
  <si>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</si>
  <si>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</si>
  <si>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</si>
  <si>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</si>
  <si>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</si>
  <si>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</si>
  <si>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Good</t>
  </si>
  <si>
    <t xml:space="preserve">Block Name </t>
  </si>
  <si>
    <t>3.8 mtr.</t>
  </si>
  <si>
    <t xml:space="preserve">Height </t>
  </si>
  <si>
    <t xml:space="preserve">10 meter  </t>
  </si>
  <si>
    <t>2 meter</t>
  </si>
  <si>
    <t>Boundary wall (MTR)</t>
  </si>
  <si>
    <t>3 meter</t>
  </si>
  <si>
    <t>RCC Column,Brick Masonry work ,Plastering outer and inner Side etc</t>
  </si>
  <si>
    <t>Drainage(MTR)</t>
  </si>
  <si>
    <t>Brick Masonry work ,Plastering outer and inner Side and CC Flooring in bed etc</t>
  </si>
  <si>
    <t>Roads (SQM)</t>
  </si>
  <si>
    <t>RCC work etc.</t>
  </si>
  <si>
    <t>Baggase Yard</t>
  </si>
  <si>
    <t>RCC Flooring Work etc</t>
  </si>
  <si>
    <t xml:space="preserve">Cane Yard </t>
  </si>
  <si>
    <t>CC Work ,Brick on edge soling etc.</t>
  </si>
  <si>
    <t>TOTAL</t>
  </si>
  <si>
    <t>BUILDING/ CIVIL STRUCTURE | BAJAJ HINDUSTHAN SUGAR LIMITED | THANABHAWAN, SHAMLI</t>
  </si>
  <si>
    <t>Description</t>
  </si>
  <si>
    <t>Annexure</t>
  </si>
  <si>
    <t>Gross Block</t>
  </si>
  <si>
    <t>Depreciated Fair Market Value</t>
  </si>
  <si>
    <t>Sugar &amp; Co- Gen Plant</t>
  </si>
  <si>
    <t>A</t>
  </si>
  <si>
    <t>Other  Structures</t>
  </si>
  <si>
    <t>B</t>
  </si>
  <si>
    <t>Total</t>
  </si>
  <si>
    <t xml:space="preserve">Type of construction  </t>
  </si>
  <si>
    <t>Area (in running mtr.)</t>
  </si>
  <si>
    <t>Rates adopted</t>
  </si>
  <si>
    <t>Depreciated Replacement Cost</t>
  </si>
  <si>
    <t>Boundry wall length (meter)</t>
  </si>
  <si>
    <t>Average</t>
  </si>
  <si>
    <t>Road (meter)</t>
  </si>
  <si>
    <t>Drainage (meter)</t>
  </si>
  <si>
    <t>Area (fts.)</t>
  </si>
  <si>
    <t>ANNEXURE-B: VALUATION OF OTHER STRUCTURES MARKET VALUE OF STRUCTURES OF M/S. BAJAJ HINDUSTHAN SUGAR LIMITED.| PROPERTY OF INDUSTRIAL PROPERTY | SITUATED AT: VILLAGE- THANABHAWAN, DISTRICT- SHAMLI, U.P</t>
  </si>
  <si>
    <t>Notes:</t>
  </si>
  <si>
    <t>4. For evaluation of the useful economic life for the calculation of depreciation, companies act 2013 and the general practical trend of same Buildings are taken into consideration.</t>
  </si>
  <si>
    <t>6. For calculting reproduction cost of Civil &amp; Structural Assets as on date, we have taken reference from open market and calculated depreciation on the same.</t>
  </si>
  <si>
    <t>ANNEXURE-A:  MARKET VALUE OF STRUCTURES OF M/S. BAJAJ HINDUSTHAN SUGAR LIMITED.| PROPERTY OF INDUSTRIAL PROPERTY | SITUATED AT: VILLAGE- THANABHAWAN, DISTRICT- SHAMLI, U.P</t>
  </si>
  <si>
    <t>1. Buildings &amp; Civil works only related to the BHSL, Thanabhawan, Shamli, U.P Plant and associated facilities are considered in this report.</t>
  </si>
  <si>
    <t>2. On our request, BHSL provided us the area measurement of Buildings. Hence we have believed on the area statement provided by the company in good faith. However, our team have cross-verified all the structure present within the boundary of the company.</t>
  </si>
  <si>
    <t>3. Some sample verification has been done with the provided area which was found to be different as provided in the sheet.(Ex: Height of Sugar Godown, Area of Dispensary &amp; cane office office, Labout Hutment,Guest House</t>
  </si>
  <si>
    <t xml:space="preserve">5. The economic life of the Main Plant Building is taken as 25 years, for Industrial  RCC structure is taken as 60 years, and others structure related to Sugar, Manufacturing Plant varies from 40 to 60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</si>
</sst>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164" formatCode="0.0"/>
    <numFmt numFmtId="165" formatCode="0.000"/>
    <numFmt numFmtId="166" formatCode="_ [$₹-4009]\ * #,##0.00_ ;_ [$₹-4009]\ * \-#,##0.00_ ;_ [$₹-4009]\ * &quot;-&quot;??_ ;_ @_ "/>
    <numFmt numFmtId="167" formatCode="_ [$₹-4009]\ * #,##0_ ;_ [$₹-4009]\ * \-#,##0_ ;_ [$₹-4009]\ * &quot;-&quot;??_ ;_ @_ "/>
    <numFmt numFmtId="168" formatCode="_(&quot;$&quot;* #,##0.00_);_(&quot;$&quot;* \(#,##0.00\);_(&quot;$&quot;* &quot;-&quot;??_);_(@_)"/>
    <numFmt numFmtId="170" formatCode="_ &quot;₹&quot;\ * #,##0_ ;_ &quot;₹&quot;\ * \-#,##0_ ;_ &quot;₹&quot;\ * &quot;-&quot;??_ ;_ @_ "/>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b/>
      <sz val="12"/>
      <color indexed="9"/>
      <name val="Calibri"/>
      <family val="2"/>
    </font>
    <font>
      <b/>
      <sz val="11"/>
      <color indexed="8"/>
      <name val="Calibri"/>
      <family val="2"/>
    </font>
    <font>
      <sz val="10"/>
      <name val="Arial"/>
      <family val="2"/>
    </font>
    <font>
      <b/>
      <sz val="11"/>
      <name val="Arial"/>
      <family val="2"/>
    </font>
    <font>
      <sz val="11"/>
      <name val="Arial"/>
      <family val="2"/>
    </font>
    <font>
      <sz val="11"/>
      <color indexed="8"/>
      <name val="Arial"/>
      <family val="2"/>
    </font>
    <font>
      <b/>
      <sz val="11"/>
      <name val="Calibri"/>
      <family val="2"/>
      <scheme val="minor"/>
    </font>
    <font>
      <i/>
      <sz val="11"/>
      <name val="Calibri"/>
      <family val="2"/>
      <scheme val="minor"/>
    </font>
    <font>
      <b/>
      <i/>
      <sz val="11"/>
      <name val="Calibri"/>
      <family val="2"/>
      <scheme val="minor"/>
    </font>
    <font>
      <sz val="11"/>
      <name val="Calibri"/>
      <family val="2"/>
      <scheme val="minor"/>
    </font>
    <font>
      <b/>
      <sz val="11"/>
      <color indexed="8"/>
      <name val="Arial"/>
      <family val="2"/>
    </font>
    <font>
      <sz val="11"/>
      <color indexed="8"/>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color theme="1"/>
      <name val="Calibri"/>
      <family val="2"/>
      <scheme val="minor"/>
    </font>
    <font>
      <b/>
      <sz val="11"/>
      <color indexed="9"/>
      <name val="Calibri"/>
      <family val="2"/>
    </font>
  </fonts>
  <fills count="10">
    <fill>
      <patternFill patternType="none"/>
    </fill>
    <fill>
      <patternFill patternType="gray125"/>
    </fill>
    <fill>
      <patternFill patternType="solid">
        <fgColor indexed="56"/>
        <bgColor indexed="63"/>
      </patternFill>
    </fill>
    <fill>
      <patternFill patternType="solid">
        <fgColor indexed="44"/>
        <bgColor indexed="24"/>
      </patternFill>
    </fill>
    <fill>
      <patternFill patternType="solid">
        <fgColor indexed="13"/>
        <bgColor indexed="34"/>
      </patternFill>
    </fill>
    <fill>
      <patternFill patternType="solid">
        <fgColor rgb="FFFFFF00"/>
        <bgColor indexed="6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2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style="thin">
        <color indexed="8"/>
      </top>
      <bottom style="thin">
        <color indexed="8"/>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s>
  <cellStyleXfs count="16">
    <xf numFmtId="0" fontId="0" fillId="0" borderId="0"/>
    <xf numFmtId="44" fontId="1" fillId="0" borderId="0" applyFont="0" applyFill="0" applyBorder="0" applyAlignment="0" applyProtection="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29">
    <xf numFmtId="0" fontId="0" fillId="0" borderId="0" xfId="0"/>
    <xf numFmtId="0" fontId="6" fillId="3" borderId="1" xfId="2" applyFont="1" applyFill="1" applyBorder="1" applyAlignment="1">
      <alignment horizontal="center" vertical="center" wrapText="1"/>
    </xf>
    <xf numFmtId="0" fontId="6" fillId="3" borderId="1" xfId="2" applyFont="1" applyFill="1" applyBorder="1" applyAlignment="1">
      <alignment horizontal="left" vertical="center" wrapText="1"/>
    </xf>
    <xf numFmtId="0" fontId="8" fillId="0" borderId="1" xfId="3" applyFont="1" applyBorder="1" applyAlignment="1">
      <alignment horizontal="center" vertical="center"/>
    </xf>
    <xf numFmtId="0" fontId="8" fillId="0" borderId="1" xfId="3" applyFont="1" applyBorder="1" applyAlignment="1">
      <alignment horizontal="left" vertical="center" wrapText="1"/>
    </xf>
    <xf numFmtId="0" fontId="9" fillId="0" borderId="1" xfId="4" applyFont="1" applyBorder="1" applyAlignment="1">
      <alignment horizontal="center" vertical="center"/>
    </xf>
    <xf numFmtId="0" fontId="9" fillId="0" borderId="1" xfId="5" applyFont="1" applyBorder="1" applyAlignment="1">
      <alignment horizontal="right" vertical="center" wrapText="1"/>
    </xf>
    <xf numFmtId="0" fontId="9" fillId="0" borderId="1" xfId="6" applyFont="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164" fontId="10" fillId="0" borderId="1" xfId="2" applyNumberFormat="1" applyFont="1" applyBorder="1" applyAlignment="1">
      <alignment horizontal="center" vertical="center"/>
    </xf>
    <xf numFmtId="2" fontId="10" fillId="0" borderId="1" xfId="2" applyNumberFormat="1" applyFont="1" applyBorder="1" applyAlignment="1">
      <alignment horizontal="center" vertical="center"/>
    </xf>
    <xf numFmtId="0" fontId="0" fillId="0" borderId="0" xfId="0" applyAlignment="1">
      <alignment horizontal="justify"/>
    </xf>
    <xf numFmtId="0" fontId="9" fillId="0" borderId="1" xfId="4" applyFont="1" applyBorder="1" applyAlignment="1">
      <alignment horizontal="center" vertical="center" wrapText="1"/>
    </xf>
    <xf numFmtId="0" fontId="8" fillId="0" borderId="1" xfId="7" applyFont="1" applyBorder="1" applyAlignment="1">
      <alignment horizontal="center" vertical="center"/>
    </xf>
    <xf numFmtId="0" fontId="8" fillId="0" borderId="1" xfId="7" applyFont="1" applyBorder="1" applyAlignment="1">
      <alignment horizontal="left" vertical="center" wrapText="1"/>
    </xf>
    <xf numFmtId="0" fontId="9" fillId="0" borderId="1" xfId="8" applyFont="1" applyBorder="1" applyAlignment="1">
      <alignment horizontal="center" vertical="center"/>
    </xf>
    <xf numFmtId="0" fontId="9" fillId="0" borderId="1" xfId="9" applyFont="1" applyBorder="1" applyAlignment="1">
      <alignment horizontal="right" vertical="center" wrapText="1"/>
    </xf>
    <xf numFmtId="0" fontId="9" fillId="0" borderId="1" xfId="10" applyFont="1" applyBorder="1" applyAlignment="1">
      <alignment horizontal="center" vertical="center"/>
    </xf>
    <xf numFmtId="0" fontId="9" fillId="4" borderId="1" xfId="8" applyFont="1" applyFill="1" applyBorder="1" applyAlignment="1">
      <alignment horizontal="center" vertical="center"/>
    </xf>
    <xf numFmtId="0" fontId="9" fillId="4" borderId="1" xfId="9" applyFont="1" applyFill="1" applyBorder="1" applyAlignment="1">
      <alignment horizontal="right" vertical="center" wrapText="1"/>
    </xf>
    <xf numFmtId="0" fontId="9" fillId="5" borderId="1" xfId="5" applyFont="1" applyFill="1" applyBorder="1" applyAlignment="1">
      <alignment horizontal="right" vertical="center" wrapText="1"/>
    </xf>
    <xf numFmtId="164" fontId="10" fillId="5" borderId="1" xfId="2" applyNumberFormat="1" applyFont="1" applyFill="1" applyBorder="1" applyAlignment="1">
      <alignment horizontal="center" vertical="center"/>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0" fillId="0" borderId="2" xfId="0" applyBorder="1" applyAlignment="1">
      <alignment horizontal="center" vertical="center" wrapText="1"/>
    </xf>
    <xf numFmtId="167" fontId="0" fillId="0" borderId="2" xfId="0" applyNumberFormat="1" applyBorder="1" applyAlignment="1">
      <alignment horizontal="center" vertical="center" wrapText="1"/>
    </xf>
    <xf numFmtId="0" fontId="9" fillId="0" borderId="1" xfId="7" applyFont="1" applyBorder="1" applyAlignment="1">
      <alignment horizontal="center" vertical="center"/>
    </xf>
    <xf numFmtId="0" fontId="9" fillId="0" borderId="1" xfId="7" applyFont="1" applyBorder="1" applyAlignment="1">
      <alignment horizontal="left" vertical="center" wrapText="1"/>
    </xf>
    <xf numFmtId="0" fontId="15" fillId="0" borderId="1" xfId="2" applyFont="1" applyBorder="1" applyAlignment="1">
      <alignment horizontal="center" vertical="center"/>
    </xf>
    <xf numFmtId="1" fontId="10" fillId="0" borderId="1" xfId="2" applyNumberFormat="1" applyFont="1" applyBorder="1" applyAlignment="1">
      <alignment horizontal="center" vertical="center"/>
    </xf>
    <xf numFmtId="0" fontId="15" fillId="0" borderId="1" xfId="11" applyFont="1" applyBorder="1" applyAlignment="1">
      <alignment horizontal="justify" vertical="center"/>
    </xf>
    <xf numFmtId="0" fontId="10" fillId="0" borderId="1" xfId="2" applyFont="1" applyBorder="1" applyAlignment="1">
      <alignment horizontal="right" vertical="center"/>
    </xf>
    <xf numFmtId="0" fontId="10" fillId="0" borderId="1" xfId="2" applyFont="1" applyBorder="1" applyAlignment="1">
      <alignment vertical="center"/>
    </xf>
    <xf numFmtId="0" fontId="11" fillId="7" borderId="3" xfId="0" applyFont="1" applyFill="1" applyBorder="1" applyAlignment="1">
      <alignment horizontal="center" vertical="center" wrapText="1"/>
    </xf>
    <xf numFmtId="166" fontId="0" fillId="0" borderId="3" xfId="0" applyNumberFormat="1" applyBorder="1" applyAlignment="1">
      <alignment horizontal="center" vertical="center" wrapText="1"/>
    </xf>
    <xf numFmtId="0" fontId="17" fillId="0" borderId="2" xfId="0" applyFont="1" applyBorder="1" applyAlignment="1">
      <alignment horizontal="center" vertical="center" wrapText="1"/>
    </xf>
    <xf numFmtId="0" fontId="18" fillId="0" borderId="2" xfId="4" applyFont="1" applyBorder="1" applyAlignment="1">
      <alignment horizontal="center" vertical="center"/>
    </xf>
    <xf numFmtId="0" fontId="19" fillId="0" borderId="2" xfId="2" applyFont="1" applyBorder="1" applyAlignment="1">
      <alignment horizontal="center" vertical="center" wrapText="1"/>
    </xf>
    <xf numFmtId="164" fontId="19" fillId="0" borderId="2" xfId="2" applyNumberFormat="1" applyFont="1" applyBorder="1" applyAlignment="1">
      <alignment horizontal="center" vertical="center"/>
    </xf>
    <xf numFmtId="2" fontId="17" fillId="0" borderId="2" xfId="0" applyNumberFormat="1" applyFont="1" applyBorder="1" applyAlignment="1">
      <alignment horizontal="center" vertical="center" wrapText="1"/>
    </xf>
    <xf numFmtId="0" fontId="18" fillId="0" borderId="2" xfId="5" applyFont="1" applyBorder="1" applyAlignment="1">
      <alignment horizontal="right" vertical="center" wrapText="1"/>
    </xf>
    <xf numFmtId="0" fontId="18" fillId="0" borderId="2" xfId="6" applyFont="1" applyBorder="1" applyAlignment="1">
      <alignment horizontal="center" vertical="center"/>
    </xf>
    <xf numFmtId="165" fontId="17" fillId="0" borderId="2" xfId="0" applyNumberFormat="1" applyFont="1" applyBorder="1" applyAlignment="1">
      <alignment horizontal="center" vertical="center" wrapText="1"/>
    </xf>
    <xf numFmtId="166" fontId="17" fillId="0" borderId="2" xfId="0" applyNumberFormat="1" applyFont="1" applyBorder="1" applyAlignment="1">
      <alignment horizontal="center" vertical="center" wrapText="1"/>
    </xf>
    <xf numFmtId="167" fontId="17" fillId="0" borderId="2" xfId="0" applyNumberFormat="1" applyFont="1" applyBorder="1" applyAlignment="1">
      <alignment horizontal="center" vertical="center" wrapText="1"/>
    </xf>
    <xf numFmtId="0" fontId="18" fillId="0" borderId="2" xfId="4" applyFont="1" applyBorder="1" applyAlignment="1">
      <alignment horizontal="center" vertical="center" wrapText="1"/>
    </xf>
    <xf numFmtId="0" fontId="18" fillId="0" borderId="2" xfId="5" applyFont="1" applyFill="1" applyBorder="1" applyAlignment="1">
      <alignment horizontal="right" vertical="center" wrapText="1"/>
    </xf>
    <xf numFmtId="164" fontId="19" fillId="0" borderId="2" xfId="2" applyNumberFormat="1" applyFont="1" applyFill="1" applyBorder="1" applyAlignment="1">
      <alignment horizontal="center" vertical="center"/>
    </xf>
    <xf numFmtId="0" fontId="18" fillId="0" borderId="2" xfId="8" applyFont="1" applyBorder="1" applyAlignment="1">
      <alignment horizontal="center" vertical="center"/>
    </xf>
    <xf numFmtId="0" fontId="18" fillId="0" borderId="2" xfId="9" applyFont="1" applyBorder="1" applyAlignment="1">
      <alignment horizontal="right" vertical="center" wrapText="1"/>
    </xf>
    <xf numFmtId="0" fontId="18" fillId="0" borderId="2" xfId="10" applyFont="1" applyBorder="1" applyAlignment="1">
      <alignment horizontal="center" vertical="center"/>
    </xf>
    <xf numFmtId="0" fontId="18" fillId="0" borderId="2" xfId="8" applyFont="1" applyFill="1" applyBorder="1" applyAlignment="1">
      <alignment horizontal="center" vertical="center"/>
    </xf>
    <xf numFmtId="0" fontId="18" fillId="0" borderId="2" xfId="9" applyFont="1" applyFill="1" applyBorder="1" applyAlignment="1">
      <alignment horizontal="right" vertical="center" wrapText="1"/>
    </xf>
    <xf numFmtId="0" fontId="17" fillId="0" borderId="2" xfId="0" applyFont="1" applyBorder="1"/>
    <xf numFmtId="0" fontId="19" fillId="0" borderId="2" xfId="2" applyFont="1" applyBorder="1" applyAlignment="1">
      <alignment horizontal="center" vertical="center"/>
    </xf>
    <xf numFmtId="0" fontId="17" fillId="0" borderId="2" xfId="0" applyFont="1" applyFill="1" applyBorder="1" applyAlignment="1">
      <alignment horizontal="center" vertical="center" wrapText="1"/>
    </xf>
    <xf numFmtId="0" fontId="18" fillId="0" borderId="2" xfId="3" applyFont="1" applyBorder="1" applyAlignment="1">
      <alignment horizontal="left" vertical="center" wrapText="1"/>
    </xf>
    <xf numFmtId="0" fontId="18" fillId="0" borderId="2" xfId="7" applyFont="1" applyBorder="1" applyAlignment="1">
      <alignment horizontal="left" vertical="center" wrapText="1"/>
    </xf>
    <xf numFmtId="0" fontId="19" fillId="0" borderId="2" xfId="11" applyFont="1" applyBorder="1" applyAlignment="1">
      <alignment horizontal="justify" vertical="center"/>
    </xf>
    <xf numFmtId="164" fontId="20" fillId="0" borderId="2" xfId="0" applyNumberFormat="1" applyFont="1" applyBorder="1"/>
    <xf numFmtId="2" fontId="20" fillId="0" borderId="2" xfId="0" applyNumberFormat="1" applyFont="1" applyBorder="1"/>
    <xf numFmtId="0" fontId="20" fillId="0" borderId="2" xfId="0" applyFont="1" applyBorder="1"/>
    <xf numFmtId="0" fontId="20" fillId="0" borderId="2" xfId="0" applyFont="1" applyFill="1" applyBorder="1" applyAlignment="1">
      <alignment horizontal="center" vertical="center" wrapText="1"/>
    </xf>
    <xf numFmtId="167" fontId="20" fillId="0" borderId="2" xfId="0" applyNumberFormat="1" applyFont="1" applyBorder="1"/>
    <xf numFmtId="0" fontId="3" fillId="8" borderId="2" xfId="0" applyFont="1" applyFill="1" applyBorder="1" applyAlignment="1">
      <alignment horizontal="center" vertical="center"/>
    </xf>
    <xf numFmtId="0" fontId="3" fillId="8"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9" borderId="1" xfId="2" applyFont="1" applyFill="1" applyBorder="1" applyAlignment="1">
      <alignment horizontal="center" vertical="center" wrapText="1"/>
    </xf>
    <xf numFmtId="0" fontId="6" fillId="9" borderId="1" xfId="2" applyFont="1" applyFill="1" applyBorder="1" applyAlignment="1">
      <alignment horizontal="left" vertical="center" wrapText="1"/>
    </xf>
    <xf numFmtId="0" fontId="6" fillId="9" borderId="6" xfId="2" applyFont="1" applyFill="1" applyBorder="1" applyAlignment="1">
      <alignment horizontal="center" vertical="center" wrapText="1"/>
    </xf>
    <xf numFmtId="2" fontId="3" fillId="0" borderId="2" xfId="0" applyNumberFormat="1" applyFont="1" applyBorder="1"/>
    <xf numFmtId="0" fontId="3" fillId="0" borderId="2" xfId="0" applyFont="1" applyBorder="1"/>
    <xf numFmtId="166" fontId="3" fillId="0" borderId="2" xfId="0" applyNumberFormat="1" applyFont="1" applyBorder="1"/>
    <xf numFmtId="0" fontId="0" fillId="0" borderId="9" xfId="0" applyFont="1" applyBorder="1" applyAlignment="1">
      <alignment horizontal="center" vertical="center"/>
    </xf>
    <xf numFmtId="0" fontId="14" fillId="0" borderId="1" xfId="10" applyFont="1" applyBorder="1" applyAlignment="1">
      <alignment horizontal="center"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2" fontId="16" fillId="0" borderId="1" xfId="2" applyNumberFormat="1" applyFont="1" applyBorder="1" applyAlignment="1">
      <alignment horizontal="center" vertical="center"/>
    </xf>
    <xf numFmtId="2" fontId="16" fillId="0" borderId="13" xfId="2" applyNumberFormat="1" applyFont="1" applyBorder="1" applyAlignment="1">
      <alignment horizontal="center" vertical="center"/>
    </xf>
    <xf numFmtId="44" fontId="0" fillId="0" borderId="2" xfId="1" applyFont="1" applyBorder="1" applyAlignment="1">
      <alignment horizontal="center" vertical="center"/>
    </xf>
    <xf numFmtId="166" fontId="0" fillId="0" borderId="2" xfId="0" applyNumberFormat="1" applyFont="1" applyBorder="1" applyAlignment="1">
      <alignment vertical="center"/>
    </xf>
    <xf numFmtId="0" fontId="0" fillId="0" borderId="2" xfId="0" applyFont="1" applyBorder="1" applyAlignment="1">
      <alignment horizontal="center" vertical="center"/>
    </xf>
    <xf numFmtId="2" fontId="0" fillId="0" borderId="2" xfId="0" applyNumberFormat="1" applyFont="1" applyBorder="1" applyAlignment="1">
      <alignment horizontal="center" vertical="center"/>
    </xf>
    <xf numFmtId="44" fontId="0" fillId="0" borderId="2" xfId="1" applyFont="1" applyFill="1" applyBorder="1" applyAlignment="1">
      <alignment horizontal="center" vertical="center"/>
    </xf>
    <xf numFmtId="0" fontId="0" fillId="0" borderId="15" xfId="0" applyFont="1" applyBorder="1" applyAlignment="1">
      <alignment horizontal="center" vertical="center"/>
    </xf>
    <xf numFmtId="0" fontId="14" fillId="0" borderId="6" xfId="10" applyFont="1" applyBorder="1" applyAlignment="1">
      <alignment horizontal="center" vertical="center"/>
    </xf>
    <xf numFmtId="0" fontId="16" fillId="0" borderId="6" xfId="2" applyFont="1" applyBorder="1" applyAlignment="1">
      <alignment horizontal="center" vertical="center" wrapText="1"/>
    </xf>
    <xf numFmtId="0" fontId="0" fillId="0" borderId="4" xfId="0" applyFont="1" applyBorder="1" applyAlignment="1">
      <alignment horizontal="center" vertical="center"/>
    </xf>
    <xf numFmtId="2" fontId="16" fillId="0" borderId="6" xfId="2" applyNumberFormat="1" applyFont="1" applyBorder="1" applyAlignment="1">
      <alignment horizontal="center" vertical="center"/>
    </xf>
    <xf numFmtId="2" fontId="16" fillId="0" borderId="19" xfId="2" applyNumberFormat="1" applyFont="1" applyBorder="1" applyAlignment="1">
      <alignment horizontal="center" vertical="center"/>
    </xf>
    <xf numFmtId="44" fontId="0" fillId="0" borderId="4" xfId="1" applyFont="1" applyBorder="1" applyAlignment="1">
      <alignment horizontal="center" vertical="center"/>
    </xf>
    <xf numFmtId="166" fontId="0" fillId="0" borderId="4" xfId="0" applyNumberFormat="1" applyFont="1" applyBorder="1" applyAlignment="1">
      <alignment vertical="center"/>
    </xf>
    <xf numFmtId="0" fontId="5" fillId="2" borderId="0" xfId="2" applyFont="1" applyFill="1" applyAlignment="1">
      <alignment horizontal="center" vertical="center"/>
    </xf>
    <xf numFmtId="0" fontId="2" fillId="6" borderId="2" xfId="0" applyFont="1" applyFill="1" applyBorder="1" applyAlignment="1">
      <alignment horizontal="center" vertical="center" wrapText="1"/>
    </xf>
    <xf numFmtId="0" fontId="20" fillId="0" borderId="5"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1" fillId="2" borderId="8" xfId="2"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3" fillId="0" borderId="2" xfId="0" applyFont="1" applyBorder="1" applyAlignment="1">
      <alignment horizontal="center"/>
    </xf>
    <xf numFmtId="0" fontId="12"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5" fillId="2" borderId="2" xfId="2" applyFont="1" applyFill="1" applyBorder="1" applyAlignment="1">
      <alignment horizontal="center" vertical="center" wrapText="1"/>
    </xf>
    <xf numFmtId="0" fontId="3" fillId="8" borderId="5" xfId="0" applyFont="1" applyFill="1" applyBorder="1" applyAlignment="1">
      <alignment horizontal="center" vertical="center"/>
    </xf>
    <xf numFmtId="0" fontId="3" fillId="8" borderId="3" xfId="0" applyFont="1" applyFill="1"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left" vertical="center"/>
    </xf>
    <xf numFmtId="170" fontId="11" fillId="0" borderId="2" xfId="0" applyNumberFormat="1" applyFont="1" applyBorder="1" applyAlignment="1">
      <alignment vertical="center"/>
    </xf>
    <xf numFmtId="170" fontId="0" fillId="0" borderId="2" xfId="0" applyNumberFormat="1" applyBorder="1"/>
    <xf numFmtId="170" fontId="11" fillId="0" borderId="2" xfId="0" applyNumberFormat="1" applyFont="1" applyBorder="1" applyAlignment="1">
      <alignment horizontal="center" vertical="center"/>
    </xf>
  </cellXfs>
  <cellStyles count="16">
    <cellStyle name="Currency" xfId="1" builtinId="4"/>
    <cellStyle name="Currency 2" xfId="14" xr:uid="{E878EFB0-A175-49CB-8F16-6724826F6FC5}"/>
    <cellStyle name="Currency 3" xfId="13" xr:uid="{586D7995-FDA2-449F-84AA-1E59926FBC77}"/>
    <cellStyle name="Currency 4" xfId="15" xr:uid="{C289BDA1-02C9-4CEB-8F36-02F6187372C6}"/>
    <cellStyle name="Excel Built-in Normal" xfId="2" xr:uid="{424CE5CD-E4CF-4AF6-AAB9-3388832DF7C7}"/>
    <cellStyle name="Excel Built-in Normal 1" xfId="11" xr:uid="{8FDAD121-BFAE-4E8D-8808-95EE3AC040DC}"/>
    <cellStyle name="Normal" xfId="0" builtinId="0"/>
    <cellStyle name="Normal 118" xfId="3" xr:uid="{C30A04FD-27E4-4F83-803D-EC92F2B895B9}"/>
    <cellStyle name="Normal 119" xfId="7" xr:uid="{8F6FD97C-8BC2-46D7-80A4-8FD74A26155F}"/>
    <cellStyle name="Normal 120" xfId="4" xr:uid="{3C3895BE-14BA-4D6A-B9A7-6379C38AD30E}"/>
    <cellStyle name="Normal 122" xfId="8" xr:uid="{FE91CFE8-9154-47D7-A06A-EE5D30C5114D}"/>
    <cellStyle name="Normal 123" xfId="5" xr:uid="{7047504C-284B-4FBE-BF41-D31C7D7A6AFC}"/>
    <cellStyle name="Normal 124" xfId="9" xr:uid="{BB14C4FD-6A70-4067-85DC-A01224347D7A}"/>
    <cellStyle name="Normal 125" xfId="6" xr:uid="{CA110C9B-5C92-4FB8-96B1-2C7424E43FA2}"/>
    <cellStyle name="Normal 127" xfId="10" xr:uid="{0C1CF991-5260-4355-A459-78CCA26E2929}"/>
    <cellStyle name="Normal 2" xfId="12" xr:uid="{B80BF062-E9AF-4160-9C7D-66EA9F0FE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F9D7-F64D-40FD-88CA-245A13E6C0EF}">
  <dimension ref="C2:K43"/>
  <sheetViews>
    <sheetView topLeftCell="C1" workbookViewId="0">
      <selection activeCell="J41" sqref="J41"/>
    </sheetView>
  </sheetViews>
  <sheetFormatPr defaultRowHeight="15" x14ac:dyDescent="0.25"/>
  <cols>
    <col min="3" max="3" width="9.28515625" customWidth="1"/>
    <col min="4" max="4" width="35.42578125" customWidth="1"/>
    <col min="5" max="5" width="17.85546875" customWidth="1"/>
    <col min="6" max="6" width="38.28515625" customWidth="1"/>
    <col min="7" max="7" width="27.42578125" customWidth="1"/>
    <col min="8" max="8" width="68.140625" customWidth="1"/>
    <col min="9" max="9" width="26" customWidth="1"/>
    <col min="10" max="10" width="22.85546875" customWidth="1"/>
    <col min="11" max="11" width="20.85546875" customWidth="1"/>
  </cols>
  <sheetData>
    <row r="2" spans="3:11" ht="15.75" x14ac:dyDescent="0.25">
      <c r="C2" s="95" t="s">
        <v>0</v>
      </c>
      <c r="D2" s="95"/>
      <c r="E2" s="95"/>
      <c r="F2" s="95"/>
      <c r="G2" s="95"/>
      <c r="H2" s="95"/>
      <c r="I2" s="95"/>
      <c r="J2" s="95"/>
      <c r="K2" s="95"/>
    </row>
    <row r="3" spans="3:11" x14ac:dyDescent="0.25">
      <c r="C3" s="1" t="s">
        <v>1</v>
      </c>
      <c r="D3" s="2" t="s">
        <v>2</v>
      </c>
      <c r="E3" s="1" t="s">
        <v>3</v>
      </c>
      <c r="F3" s="1" t="s">
        <v>4</v>
      </c>
      <c r="G3" s="1" t="s">
        <v>5</v>
      </c>
      <c r="H3" s="1" t="s">
        <v>6</v>
      </c>
      <c r="I3" s="1" t="s">
        <v>7</v>
      </c>
      <c r="J3" s="1" t="s">
        <v>8</v>
      </c>
      <c r="K3" s="1" t="s">
        <v>9</v>
      </c>
    </row>
    <row r="4" spans="3:11" x14ac:dyDescent="0.25">
      <c r="C4" s="3">
        <v>1</v>
      </c>
      <c r="D4" s="4" t="s">
        <v>10</v>
      </c>
      <c r="E4" s="5" t="s">
        <v>11</v>
      </c>
      <c r="F4" s="6"/>
      <c r="G4" s="7">
        <v>2005</v>
      </c>
      <c r="H4" s="8" t="s">
        <v>12</v>
      </c>
      <c r="I4" s="9"/>
      <c r="J4" s="10">
        <v>1178.4000000000001</v>
      </c>
      <c r="K4" s="11">
        <f>+J4*10.76</f>
        <v>12679.584000000001</v>
      </c>
    </row>
    <row r="5" spans="3:11" ht="28.5" x14ac:dyDescent="0.25">
      <c r="C5" s="3">
        <v>2</v>
      </c>
      <c r="D5" s="4" t="s">
        <v>13</v>
      </c>
      <c r="E5" s="5"/>
      <c r="F5" s="6" t="s">
        <v>14</v>
      </c>
      <c r="G5" s="7">
        <v>2005</v>
      </c>
      <c r="H5" s="8" t="s">
        <v>12</v>
      </c>
      <c r="I5" s="9"/>
      <c r="J5" s="10">
        <v>2721.6</v>
      </c>
      <c r="K5" s="11">
        <f t="shared" ref="K5:K43" si="0">+J5*10.76</f>
        <v>29284.415999999997</v>
      </c>
    </row>
    <row r="6" spans="3:11" x14ac:dyDescent="0.25">
      <c r="C6" s="3">
        <v>3</v>
      </c>
      <c r="D6" s="4" t="s">
        <v>15</v>
      </c>
      <c r="E6" s="5" t="s">
        <v>11</v>
      </c>
      <c r="F6" s="6" t="s">
        <v>16</v>
      </c>
      <c r="G6" s="7">
        <v>2005</v>
      </c>
      <c r="H6" s="8" t="s">
        <v>12</v>
      </c>
      <c r="I6" s="9"/>
      <c r="J6" s="10">
        <v>340.4</v>
      </c>
      <c r="K6" s="11">
        <f t="shared" si="0"/>
        <v>3662.7039999999997</v>
      </c>
    </row>
    <row r="7" spans="3:11" ht="30" x14ac:dyDescent="0.25">
      <c r="C7" s="3">
        <v>4</v>
      </c>
      <c r="D7" s="4" t="s">
        <v>17</v>
      </c>
      <c r="E7" s="5" t="s">
        <v>18</v>
      </c>
      <c r="F7" s="6" t="s">
        <v>19</v>
      </c>
      <c r="G7" s="7">
        <v>2005</v>
      </c>
      <c r="H7" s="8" t="s">
        <v>20</v>
      </c>
      <c r="I7" s="9"/>
      <c r="J7" s="10">
        <v>92.8</v>
      </c>
      <c r="K7" s="11">
        <f t="shared" si="0"/>
        <v>998.52799999999991</v>
      </c>
    </row>
    <row r="8" spans="3:11" x14ac:dyDescent="0.25">
      <c r="C8" s="3">
        <v>5</v>
      </c>
      <c r="D8" s="4" t="s">
        <v>21</v>
      </c>
      <c r="E8" s="5"/>
      <c r="F8" s="6" t="s">
        <v>22</v>
      </c>
      <c r="G8" s="7">
        <v>2005</v>
      </c>
      <c r="H8" s="12" t="s">
        <v>23</v>
      </c>
      <c r="I8" s="9"/>
      <c r="J8" s="10">
        <v>453.6</v>
      </c>
      <c r="K8" s="11">
        <f t="shared" si="0"/>
        <v>4880.7359999999999</v>
      </c>
    </row>
    <row r="9" spans="3:11" ht="30" x14ac:dyDescent="0.25">
      <c r="C9" s="3">
        <v>6</v>
      </c>
      <c r="D9" s="4" t="s">
        <v>24</v>
      </c>
      <c r="E9" s="13" t="s">
        <v>25</v>
      </c>
      <c r="F9" s="6" t="s">
        <v>26</v>
      </c>
      <c r="G9" s="7">
        <v>2005</v>
      </c>
      <c r="H9" s="12" t="s">
        <v>27</v>
      </c>
      <c r="I9" s="9"/>
      <c r="J9" s="10">
        <v>1620</v>
      </c>
      <c r="K9" s="11">
        <f t="shared" si="0"/>
        <v>17431.2</v>
      </c>
    </row>
    <row r="10" spans="3:11" x14ac:dyDescent="0.25">
      <c r="C10" s="3">
        <v>7</v>
      </c>
      <c r="D10" s="4" t="s">
        <v>28</v>
      </c>
      <c r="E10" s="5" t="s">
        <v>18</v>
      </c>
      <c r="F10" s="6" t="s">
        <v>29</v>
      </c>
      <c r="G10" s="7">
        <v>2005</v>
      </c>
      <c r="H10" s="8" t="s">
        <v>30</v>
      </c>
      <c r="I10" s="9"/>
      <c r="J10" s="10">
        <v>2940</v>
      </c>
      <c r="K10" s="11">
        <f t="shared" si="0"/>
        <v>31634.399999999998</v>
      </c>
    </row>
    <row r="11" spans="3:11" ht="28.5" x14ac:dyDescent="0.25">
      <c r="C11" s="3">
        <v>8</v>
      </c>
      <c r="D11" s="4" t="s">
        <v>31</v>
      </c>
      <c r="E11" s="5"/>
      <c r="F11" s="6" t="s">
        <v>32</v>
      </c>
      <c r="G11" s="7">
        <v>2005</v>
      </c>
      <c r="H11" s="8" t="s">
        <v>33</v>
      </c>
      <c r="I11" s="9"/>
      <c r="J11" s="10">
        <v>800</v>
      </c>
      <c r="K11" s="11">
        <f t="shared" si="0"/>
        <v>8608</v>
      </c>
    </row>
    <row r="12" spans="3:11" ht="30" x14ac:dyDescent="0.25">
      <c r="C12" s="3">
        <v>9</v>
      </c>
      <c r="D12" s="4" t="s">
        <v>34</v>
      </c>
      <c r="E12" s="5" t="s">
        <v>11</v>
      </c>
      <c r="F12" s="6" t="s">
        <v>16</v>
      </c>
      <c r="G12" s="7">
        <v>2005</v>
      </c>
      <c r="H12" s="8" t="s">
        <v>35</v>
      </c>
      <c r="I12" s="9"/>
      <c r="J12" s="10">
        <v>1001</v>
      </c>
      <c r="K12" s="11">
        <f t="shared" si="0"/>
        <v>10770.76</v>
      </c>
    </row>
    <row r="13" spans="3:11" ht="28.5" x14ac:dyDescent="0.25">
      <c r="C13" s="3">
        <v>10</v>
      </c>
      <c r="D13" s="4" t="s">
        <v>36</v>
      </c>
      <c r="E13" s="5"/>
      <c r="F13" s="21" t="s">
        <v>80</v>
      </c>
      <c r="G13" s="7">
        <v>2005</v>
      </c>
      <c r="H13" s="8" t="s">
        <v>37</v>
      </c>
      <c r="I13" s="9"/>
      <c r="J13" s="10">
        <v>16000</v>
      </c>
      <c r="K13" s="11">
        <f t="shared" si="0"/>
        <v>172160</v>
      </c>
    </row>
    <row r="14" spans="3:11" ht="28.5" x14ac:dyDescent="0.25">
      <c r="C14" s="3">
        <v>11</v>
      </c>
      <c r="D14" s="4" t="s">
        <v>38</v>
      </c>
      <c r="E14" s="5"/>
      <c r="F14" s="6" t="s">
        <v>39</v>
      </c>
      <c r="G14" s="7">
        <v>2005</v>
      </c>
      <c r="H14" s="8" t="s">
        <v>40</v>
      </c>
      <c r="I14" s="9"/>
      <c r="J14" s="10">
        <v>1200</v>
      </c>
      <c r="K14" s="11">
        <f t="shared" si="0"/>
        <v>12912</v>
      </c>
    </row>
    <row r="15" spans="3:11" ht="28.5" x14ac:dyDescent="0.25">
      <c r="C15" s="3">
        <v>12</v>
      </c>
      <c r="D15" s="4" t="s">
        <v>41</v>
      </c>
      <c r="E15" s="5" t="s">
        <v>11</v>
      </c>
      <c r="F15" s="6" t="s">
        <v>42</v>
      </c>
      <c r="G15" s="7">
        <v>2005</v>
      </c>
      <c r="H15" s="8" t="s">
        <v>43</v>
      </c>
      <c r="I15" s="9"/>
      <c r="J15" s="10">
        <v>413.2</v>
      </c>
      <c r="K15" s="11">
        <f t="shared" si="0"/>
        <v>4446.0320000000002</v>
      </c>
    </row>
    <row r="16" spans="3:11" ht="28.5" x14ac:dyDescent="0.25">
      <c r="C16" s="3">
        <v>13</v>
      </c>
      <c r="D16" s="4" t="s">
        <v>44</v>
      </c>
      <c r="E16" s="5" t="s">
        <v>18</v>
      </c>
      <c r="F16" s="6" t="s">
        <v>45</v>
      </c>
      <c r="G16" s="7">
        <v>2005</v>
      </c>
      <c r="H16" s="8" t="s">
        <v>43</v>
      </c>
      <c r="I16" s="9"/>
      <c r="J16" s="10">
        <v>22</v>
      </c>
      <c r="K16" s="11">
        <f t="shared" si="0"/>
        <v>236.72</v>
      </c>
    </row>
    <row r="17" spans="3:11" x14ac:dyDescent="0.25">
      <c r="C17" s="3">
        <v>14</v>
      </c>
      <c r="D17" s="4" t="s">
        <v>46</v>
      </c>
      <c r="E17" s="5" t="s">
        <v>18</v>
      </c>
      <c r="F17" s="6" t="s">
        <v>45</v>
      </c>
      <c r="G17" s="7">
        <v>2005</v>
      </c>
      <c r="H17" s="8" t="s">
        <v>47</v>
      </c>
      <c r="I17" s="9"/>
      <c r="J17" s="10">
        <v>35.64</v>
      </c>
      <c r="K17" s="11">
        <f t="shared" si="0"/>
        <v>383.4864</v>
      </c>
    </row>
    <row r="18" spans="3:11" x14ac:dyDescent="0.25">
      <c r="C18" s="3">
        <v>15</v>
      </c>
      <c r="D18" s="4" t="s">
        <v>48</v>
      </c>
      <c r="E18" s="5" t="s">
        <v>18</v>
      </c>
      <c r="F18" s="6" t="s">
        <v>49</v>
      </c>
      <c r="G18" s="7">
        <v>2005</v>
      </c>
      <c r="H18" s="8" t="s">
        <v>50</v>
      </c>
      <c r="I18" s="9"/>
      <c r="J18" s="10">
        <v>46.9</v>
      </c>
      <c r="K18" s="11">
        <f t="shared" si="0"/>
        <v>504.64399999999995</v>
      </c>
    </row>
    <row r="19" spans="3:11" ht="28.5" x14ac:dyDescent="0.25">
      <c r="C19" s="3">
        <v>16</v>
      </c>
      <c r="D19" s="4" t="s">
        <v>51</v>
      </c>
      <c r="E19" s="5" t="s">
        <v>18</v>
      </c>
      <c r="F19" s="6" t="s">
        <v>45</v>
      </c>
      <c r="G19" s="7">
        <v>2005</v>
      </c>
      <c r="H19" s="8" t="s">
        <v>52</v>
      </c>
      <c r="I19" s="9"/>
      <c r="J19" s="10">
        <v>80.400000000000006</v>
      </c>
      <c r="K19" s="11">
        <f t="shared" si="0"/>
        <v>865.10400000000004</v>
      </c>
    </row>
    <row r="20" spans="3:11" ht="28.5" x14ac:dyDescent="0.25">
      <c r="C20" s="3">
        <v>17</v>
      </c>
      <c r="D20" s="4" t="s">
        <v>53</v>
      </c>
      <c r="E20" s="5"/>
      <c r="F20" s="6" t="s">
        <v>32</v>
      </c>
      <c r="G20" s="7">
        <v>2005</v>
      </c>
      <c r="H20" s="8" t="s">
        <v>54</v>
      </c>
      <c r="I20" s="9"/>
      <c r="J20" s="10">
        <v>160.6</v>
      </c>
      <c r="K20" s="11">
        <f t="shared" si="0"/>
        <v>1728.0559999999998</v>
      </c>
    </row>
    <row r="21" spans="3:11" x14ac:dyDescent="0.25">
      <c r="C21" s="3">
        <v>18</v>
      </c>
      <c r="D21" s="4" t="s">
        <v>55</v>
      </c>
      <c r="E21" s="5"/>
      <c r="F21" s="6" t="s">
        <v>32</v>
      </c>
      <c r="G21" s="7">
        <v>2005</v>
      </c>
      <c r="H21" s="8" t="s">
        <v>35</v>
      </c>
      <c r="I21" s="9"/>
      <c r="J21" s="10">
        <v>404.2</v>
      </c>
      <c r="K21" s="11">
        <f t="shared" si="0"/>
        <v>4349.192</v>
      </c>
    </row>
    <row r="22" spans="3:11" x14ac:dyDescent="0.25">
      <c r="C22" s="3">
        <v>19</v>
      </c>
      <c r="D22" s="4" t="s">
        <v>56</v>
      </c>
      <c r="E22" s="5" t="s">
        <v>18</v>
      </c>
      <c r="F22" s="6" t="s">
        <v>45</v>
      </c>
      <c r="G22" s="7">
        <v>2005</v>
      </c>
      <c r="H22" s="8" t="s">
        <v>35</v>
      </c>
      <c r="I22" s="9"/>
      <c r="J22" s="22" t="s">
        <v>81</v>
      </c>
      <c r="K22" s="11" t="e">
        <f t="shared" si="0"/>
        <v>#VALUE!</v>
      </c>
    </row>
    <row r="23" spans="3:11" x14ac:dyDescent="0.25">
      <c r="C23" s="3">
        <v>20</v>
      </c>
      <c r="D23" s="4" t="s">
        <v>57</v>
      </c>
      <c r="E23" s="5" t="s">
        <v>18</v>
      </c>
      <c r="F23" s="6" t="s">
        <v>45</v>
      </c>
      <c r="G23" s="7">
        <v>2005</v>
      </c>
      <c r="H23" s="8" t="s">
        <v>35</v>
      </c>
      <c r="I23" s="9"/>
      <c r="J23" s="10">
        <v>148.69999999999999</v>
      </c>
      <c r="K23" s="11">
        <f t="shared" si="0"/>
        <v>1600.0119999999999</v>
      </c>
    </row>
    <row r="24" spans="3:11" x14ac:dyDescent="0.25">
      <c r="C24" s="3">
        <v>21</v>
      </c>
      <c r="D24" s="4" t="s">
        <v>58</v>
      </c>
      <c r="E24" s="5" t="s">
        <v>11</v>
      </c>
      <c r="F24" s="6" t="s">
        <v>16</v>
      </c>
      <c r="G24" s="7">
        <v>2005</v>
      </c>
      <c r="H24" s="8" t="s">
        <v>35</v>
      </c>
      <c r="I24" s="9"/>
      <c r="J24" s="10">
        <v>20.399999999999999</v>
      </c>
      <c r="K24" s="11">
        <f t="shared" si="0"/>
        <v>219.50399999999999</v>
      </c>
    </row>
    <row r="25" spans="3:11" ht="42.75" x14ac:dyDescent="0.25">
      <c r="C25" s="3">
        <v>22</v>
      </c>
      <c r="D25" s="4" t="s">
        <v>59</v>
      </c>
      <c r="E25" s="5"/>
      <c r="F25" s="6" t="s">
        <v>32</v>
      </c>
      <c r="G25" s="7">
        <v>2005</v>
      </c>
      <c r="H25" s="8" t="s">
        <v>60</v>
      </c>
      <c r="I25" s="9"/>
      <c r="J25" s="10">
        <v>216</v>
      </c>
      <c r="K25" s="11">
        <f t="shared" si="0"/>
        <v>2324.16</v>
      </c>
    </row>
    <row r="26" spans="3:11" ht="28.5" x14ac:dyDescent="0.25">
      <c r="C26" s="3">
        <v>23</v>
      </c>
      <c r="D26" s="4" t="s">
        <v>61</v>
      </c>
      <c r="E26" s="5"/>
      <c r="F26" s="6" t="s">
        <v>32</v>
      </c>
      <c r="G26" s="7">
        <v>2005</v>
      </c>
      <c r="H26" s="8" t="s">
        <v>62</v>
      </c>
      <c r="I26" s="9"/>
      <c r="J26" s="10">
        <v>268.2</v>
      </c>
      <c r="K26" s="11">
        <f t="shared" si="0"/>
        <v>2885.8319999999999</v>
      </c>
    </row>
    <row r="27" spans="3:11" ht="28.5" x14ac:dyDescent="0.25">
      <c r="C27" s="3">
        <v>24</v>
      </c>
      <c r="D27" s="4" t="s">
        <v>63</v>
      </c>
      <c r="E27" s="5"/>
      <c r="F27" s="6" t="s">
        <v>49</v>
      </c>
      <c r="G27" s="7">
        <v>2005</v>
      </c>
      <c r="H27" s="8" t="s">
        <v>54</v>
      </c>
      <c r="I27" s="9"/>
      <c r="J27" s="22" t="s">
        <v>82</v>
      </c>
      <c r="K27" s="11" t="e">
        <f t="shared" si="0"/>
        <v>#VALUE!</v>
      </c>
    </row>
    <row r="28" spans="3:11" x14ac:dyDescent="0.25">
      <c r="C28" s="14">
        <f t="shared" ref="C28:C35" si="1">C27+1</f>
        <v>25</v>
      </c>
      <c r="D28" s="15" t="s">
        <v>64</v>
      </c>
      <c r="E28" s="16" t="s">
        <v>65</v>
      </c>
      <c r="F28" s="17" t="s">
        <v>66</v>
      </c>
      <c r="G28" s="18">
        <v>2005</v>
      </c>
      <c r="H28" s="8" t="s">
        <v>35</v>
      </c>
      <c r="I28" s="9"/>
      <c r="J28" s="22" t="s">
        <v>83</v>
      </c>
      <c r="K28" s="11" t="e">
        <f t="shared" si="0"/>
        <v>#VALUE!</v>
      </c>
    </row>
    <row r="29" spans="3:11" x14ac:dyDescent="0.25">
      <c r="C29" s="14">
        <f t="shared" si="1"/>
        <v>26</v>
      </c>
      <c r="D29" s="15" t="s">
        <v>67</v>
      </c>
      <c r="E29" s="16" t="s">
        <v>18</v>
      </c>
      <c r="F29" s="17" t="s">
        <v>49</v>
      </c>
      <c r="G29" s="18">
        <v>2005</v>
      </c>
      <c r="H29" s="8" t="s">
        <v>35</v>
      </c>
      <c r="I29" s="9"/>
      <c r="J29" s="10">
        <v>153</v>
      </c>
      <c r="K29" s="11">
        <f t="shared" si="0"/>
        <v>1646.28</v>
      </c>
    </row>
    <row r="30" spans="3:11" x14ac:dyDescent="0.25">
      <c r="C30" s="14">
        <f t="shared" si="1"/>
        <v>27</v>
      </c>
      <c r="D30" s="15" t="s">
        <v>68</v>
      </c>
      <c r="E30" s="16" t="s">
        <v>18</v>
      </c>
      <c r="F30" s="17" t="s">
        <v>49</v>
      </c>
      <c r="G30" s="18">
        <v>2005</v>
      </c>
      <c r="H30" s="8" t="s">
        <v>35</v>
      </c>
      <c r="I30" s="9"/>
      <c r="J30" s="10">
        <v>153</v>
      </c>
      <c r="K30" s="11">
        <f t="shared" si="0"/>
        <v>1646.28</v>
      </c>
    </row>
    <row r="31" spans="3:11" ht="28.5" x14ac:dyDescent="0.25">
      <c r="C31" s="14">
        <f t="shared" si="1"/>
        <v>28</v>
      </c>
      <c r="D31" s="15" t="s">
        <v>69</v>
      </c>
      <c r="E31" s="16" t="s">
        <v>70</v>
      </c>
      <c r="F31" s="17" t="s">
        <v>71</v>
      </c>
      <c r="G31" s="18">
        <v>2005</v>
      </c>
      <c r="H31" s="8" t="s">
        <v>72</v>
      </c>
      <c r="I31" s="9"/>
      <c r="J31" s="10">
        <v>1538.4</v>
      </c>
      <c r="K31" s="11">
        <f t="shared" si="0"/>
        <v>16553.184000000001</v>
      </c>
    </row>
    <row r="32" spans="3:11" ht="28.5" x14ac:dyDescent="0.25">
      <c r="C32" s="14">
        <f t="shared" si="1"/>
        <v>29</v>
      </c>
      <c r="D32" s="15" t="s">
        <v>73</v>
      </c>
      <c r="E32" s="16" t="s">
        <v>74</v>
      </c>
      <c r="F32" s="17" t="s">
        <v>71</v>
      </c>
      <c r="G32" s="18">
        <v>2005</v>
      </c>
      <c r="H32" s="8" t="s">
        <v>72</v>
      </c>
      <c r="I32" s="9"/>
      <c r="J32" s="10">
        <v>3641.4</v>
      </c>
      <c r="K32" s="11">
        <f t="shared" si="0"/>
        <v>39181.464</v>
      </c>
    </row>
    <row r="33" spans="3:11" ht="28.5" x14ac:dyDescent="0.25">
      <c r="C33" s="14">
        <f t="shared" si="1"/>
        <v>30</v>
      </c>
      <c r="D33" s="15" t="s">
        <v>75</v>
      </c>
      <c r="E33" s="16" t="s">
        <v>18</v>
      </c>
      <c r="F33" s="17" t="s">
        <v>49</v>
      </c>
      <c r="G33" s="18">
        <v>2005</v>
      </c>
      <c r="H33" s="8" t="s">
        <v>72</v>
      </c>
      <c r="I33" s="9"/>
      <c r="J33" s="10">
        <v>812.5</v>
      </c>
      <c r="K33" s="11">
        <f t="shared" si="0"/>
        <v>8742.5</v>
      </c>
    </row>
    <row r="34" spans="3:11" ht="28.5" x14ac:dyDescent="0.25">
      <c r="C34" s="14">
        <f t="shared" si="1"/>
        <v>31</v>
      </c>
      <c r="D34" s="15" t="s">
        <v>76</v>
      </c>
      <c r="E34" s="16" t="s">
        <v>18</v>
      </c>
      <c r="F34" s="17" t="s">
        <v>49</v>
      </c>
      <c r="G34" s="18">
        <v>2005</v>
      </c>
      <c r="H34" s="8" t="s">
        <v>72</v>
      </c>
      <c r="I34" s="9"/>
      <c r="J34" s="10">
        <v>1200</v>
      </c>
      <c r="K34" s="11">
        <f t="shared" si="0"/>
        <v>12912</v>
      </c>
    </row>
    <row r="35" spans="3:11" x14ac:dyDescent="0.25">
      <c r="C35" s="14">
        <f t="shared" si="1"/>
        <v>32</v>
      </c>
      <c r="D35" s="15" t="s">
        <v>77</v>
      </c>
      <c r="E35" s="19" t="s">
        <v>18</v>
      </c>
      <c r="F35" s="20" t="s">
        <v>78</v>
      </c>
      <c r="G35" s="18">
        <v>2005</v>
      </c>
      <c r="H35" s="8" t="s">
        <v>79</v>
      </c>
      <c r="I35" s="9"/>
      <c r="J35" s="10">
        <v>422.0625</v>
      </c>
      <c r="K35" s="11">
        <f t="shared" si="0"/>
        <v>4541.3924999999999</v>
      </c>
    </row>
    <row r="36" spans="3:11" x14ac:dyDescent="0.25">
      <c r="C36" s="27"/>
      <c r="D36" s="28"/>
      <c r="E36" s="16"/>
      <c r="F36" s="17"/>
      <c r="G36" s="18"/>
      <c r="H36" s="8"/>
      <c r="I36" s="9"/>
      <c r="J36" s="9"/>
      <c r="K36" s="11">
        <f t="shared" si="0"/>
        <v>0</v>
      </c>
    </row>
    <row r="37" spans="3:11" x14ac:dyDescent="0.25">
      <c r="C37" s="27"/>
      <c r="D37" s="28"/>
      <c r="E37" s="16"/>
      <c r="F37" s="17" t="s">
        <v>111</v>
      </c>
      <c r="G37" s="18">
        <v>2005</v>
      </c>
      <c r="H37" s="8"/>
      <c r="I37" s="9"/>
      <c r="J37" s="9"/>
      <c r="K37" s="11">
        <f t="shared" si="0"/>
        <v>0</v>
      </c>
    </row>
    <row r="38" spans="3:11" x14ac:dyDescent="0.25">
      <c r="C38" s="27"/>
      <c r="D38" s="28"/>
      <c r="E38" s="16"/>
      <c r="F38" s="17"/>
      <c r="G38" s="18"/>
      <c r="H38" s="8"/>
      <c r="I38" s="9"/>
      <c r="J38" s="9"/>
      <c r="K38" s="11">
        <f t="shared" si="0"/>
        <v>0</v>
      </c>
    </row>
    <row r="39" spans="3:11" x14ac:dyDescent="0.25">
      <c r="C39" s="14">
        <f>C35+1</f>
        <v>33</v>
      </c>
      <c r="D39" s="15" t="s">
        <v>112</v>
      </c>
      <c r="E39" s="16"/>
      <c r="F39" s="17" t="s">
        <v>113</v>
      </c>
      <c r="G39" s="18">
        <v>2005</v>
      </c>
      <c r="H39" s="8" t="s">
        <v>114</v>
      </c>
      <c r="I39" s="9"/>
      <c r="J39" s="9">
        <v>2250</v>
      </c>
      <c r="K39" s="11">
        <f t="shared" si="0"/>
        <v>24210</v>
      </c>
    </row>
    <row r="40" spans="3:11" ht="28.5" x14ac:dyDescent="0.25">
      <c r="C40" s="29">
        <f>C39+1</f>
        <v>34</v>
      </c>
      <c r="D40" s="15" t="s">
        <v>115</v>
      </c>
      <c r="E40" s="16"/>
      <c r="F40" s="17"/>
      <c r="G40" s="18">
        <v>2005</v>
      </c>
      <c r="H40" s="8" t="s">
        <v>116</v>
      </c>
      <c r="I40" s="9"/>
      <c r="J40" s="10">
        <v>3679</v>
      </c>
      <c r="K40" s="11">
        <f t="shared" si="0"/>
        <v>39586.04</v>
      </c>
    </row>
    <row r="41" spans="3:11" x14ac:dyDescent="0.25">
      <c r="C41" s="14">
        <f>C40+1</f>
        <v>35</v>
      </c>
      <c r="D41" s="15" t="s">
        <v>117</v>
      </c>
      <c r="E41" s="16"/>
      <c r="F41" s="17"/>
      <c r="G41" s="18">
        <v>2005</v>
      </c>
      <c r="H41" s="8" t="s">
        <v>118</v>
      </c>
      <c r="I41" s="9"/>
      <c r="J41" s="30">
        <v>16596.38</v>
      </c>
      <c r="K41" s="11">
        <f t="shared" si="0"/>
        <v>178577.04880000002</v>
      </c>
    </row>
    <row r="42" spans="3:11" x14ac:dyDescent="0.25">
      <c r="C42" s="14">
        <v>36</v>
      </c>
      <c r="D42" s="31" t="s">
        <v>119</v>
      </c>
      <c r="E42" s="9"/>
      <c r="F42" s="32"/>
      <c r="G42" s="9">
        <v>2006</v>
      </c>
      <c r="H42" s="8" t="s">
        <v>120</v>
      </c>
      <c r="I42" s="9"/>
      <c r="J42" s="9">
        <v>18180</v>
      </c>
      <c r="K42" s="11">
        <f t="shared" si="0"/>
        <v>195616.8</v>
      </c>
    </row>
    <row r="43" spans="3:11" x14ac:dyDescent="0.25">
      <c r="C43" s="14">
        <v>37</v>
      </c>
      <c r="D43" s="31" t="s">
        <v>121</v>
      </c>
      <c r="E43" s="9"/>
      <c r="F43" s="33"/>
      <c r="G43" s="9">
        <v>2006</v>
      </c>
      <c r="H43" s="8" t="s">
        <v>122</v>
      </c>
      <c r="I43" s="9"/>
      <c r="J43" s="9">
        <v>35070</v>
      </c>
      <c r="K43" s="11">
        <f t="shared" si="0"/>
        <v>377353.2</v>
      </c>
    </row>
  </sheetData>
  <mergeCells count="1">
    <mergeCell ref="C2:K2"/>
  </mergeCells>
  <dataValidations count="2">
    <dataValidation type="list" operator="equal" allowBlank="1" showInputMessage="1" showErrorMessage="1" sqref="I4:I43" xr:uid="{3C605783-A671-4F09-B689-062CF67033A8}">
      <formula1>"Very Good,Good,Average,Poor,Ordinary with wreckages in the structure"</formula1>
      <formula2>0</formula2>
    </dataValidation>
    <dataValidation type="list" operator="equal" allowBlank="1" showInputMessage="1" showErrorMessage="1" sqref="H4:H7" xr:uid="{D99373FA-9B0C-4A78-BFC3-66028D682180}">
      <formula1>$K$2:$K$6</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A940-8B4B-4F8D-AE11-D6CAD0B8AAF9}">
  <dimension ref="B2:Y38"/>
  <sheetViews>
    <sheetView topLeftCell="I1" workbookViewId="0">
      <selection activeCell="V1" sqref="V1:V1048576"/>
    </sheetView>
  </sheetViews>
  <sheetFormatPr defaultRowHeight="15" x14ac:dyDescent="0.25"/>
  <cols>
    <col min="2" max="2" width="6.7109375" customWidth="1"/>
    <col min="3" max="3" width="12.42578125" customWidth="1"/>
    <col min="4" max="4" width="18" customWidth="1"/>
    <col min="5" max="5" width="24" customWidth="1"/>
    <col min="6" max="6" width="20.85546875" customWidth="1"/>
    <col min="7" max="7" width="11.7109375" customWidth="1"/>
    <col min="8" max="8" width="10.5703125" customWidth="1"/>
    <col min="9" max="9" width="16.28515625" customWidth="1"/>
    <col min="10" max="10" width="12.7109375" customWidth="1"/>
    <col min="11" max="11" width="11.42578125" customWidth="1"/>
    <col min="12" max="12" width="10.7109375" customWidth="1"/>
    <col min="13" max="13" width="12" customWidth="1"/>
    <col min="14" max="14" width="9.140625" customWidth="1"/>
    <col min="15" max="15" width="13.140625" customWidth="1"/>
    <col min="16" max="16" width="11.85546875" customWidth="1"/>
    <col min="17" max="17" width="12.5703125" customWidth="1"/>
    <col min="18" max="18" width="13.85546875" customWidth="1"/>
    <col min="19" max="19" width="13.7109375" customWidth="1"/>
    <col min="20" max="20" width="14.42578125" customWidth="1"/>
    <col min="21" max="21" width="14.28515625" hidden="1" customWidth="1"/>
    <col min="22" max="22" width="14.140625" customWidth="1"/>
    <col min="23" max="25" width="0" hidden="1" customWidth="1"/>
  </cols>
  <sheetData>
    <row r="2" spans="2:25" x14ac:dyDescent="0.25">
      <c r="B2" s="96" t="s">
        <v>147</v>
      </c>
      <c r="C2" s="96"/>
      <c r="D2" s="96"/>
      <c r="E2" s="96"/>
      <c r="F2" s="96"/>
      <c r="G2" s="96"/>
      <c r="H2" s="96"/>
      <c r="I2" s="96"/>
      <c r="J2" s="96"/>
      <c r="K2" s="96"/>
      <c r="L2" s="96"/>
      <c r="M2" s="96"/>
      <c r="N2" s="96"/>
      <c r="O2" s="96"/>
      <c r="P2" s="96"/>
      <c r="Q2" s="96"/>
      <c r="R2" s="96"/>
      <c r="S2" s="96"/>
      <c r="T2" s="96"/>
      <c r="U2" s="96"/>
      <c r="V2" s="96"/>
      <c r="W2" s="96"/>
      <c r="X2" s="96"/>
      <c r="Y2" s="96"/>
    </row>
    <row r="3" spans="2:25" ht="63" customHeight="1" x14ac:dyDescent="0.25">
      <c r="B3" s="23" t="s">
        <v>84</v>
      </c>
      <c r="C3" s="23" t="s">
        <v>85</v>
      </c>
      <c r="D3" s="24" t="s">
        <v>107</v>
      </c>
      <c r="E3" s="23" t="s">
        <v>86</v>
      </c>
      <c r="F3" s="23" t="s">
        <v>87</v>
      </c>
      <c r="G3" s="23" t="s">
        <v>88</v>
      </c>
      <c r="H3" s="23" t="s">
        <v>89</v>
      </c>
      <c r="I3" s="23" t="s">
        <v>109</v>
      </c>
      <c r="J3" s="23" t="s">
        <v>90</v>
      </c>
      <c r="K3" s="23" t="s">
        <v>91</v>
      </c>
      <c r="L3" s="23" t="s">
        <v>92</v>
      </c>
      <c r="M3" s="23" t="s">
        <v>93</v>
      </c>
      <c r="N3" s="23" t="s">
        <v>94</v>
      </c>
      <c r="O3" s="23" t="s">
        <v>95</v>
      </c>
      <c r="P3" s="23" t="s">
        <v>96</v>
      </c>
      <c r="Q3" s="23" t="s">
        <v>97</v>
      </c>
      <c r="R3" s="23" t="s">
        <v>98</v>
      </c>
      <c r="S3" s="23" t="s">
        <v>99</v>
      </c>
      <c r="T3" s="23" t="s">
        <v>100</v>
      </c>
      <c r="U3" s="23" t="s">
        <v>101</v>
      </c>
      <c r="V3" s="23" t="s">
        <v>102</v>
      </c>
      <c r="W3" s="34" t="s">
        <v>103</v>
      </c>
      <c r="X3" s="23" t="s">
        <v>104</v>
      </c>
      <c r="Y3" s="23" t="s">
        <v>105</v>
      </c>
    </row>
    <row r="4" spans="2:25" ht="38.25" x14ac:dyDescent="0.25">
      <c r="B4" s="36">
        <v>1</v>
      </c>
      <c r="C4" s="37" t="s">
        <v>11</v>
      </c>
      <c r="D4" s="57" t="s">
        <v>10</v>
      </c>
      <c r="E4" s="38" t="s">
        <v>12</v>
      </c>
      <c r="F4" s="36" t="s">
        <v>106</v>
      </c>
      <c r="G4" s="39">
        <v>1178.4000000000001</v>
      </c>
      <c r="H4" s="40">
        <f>G4*10.76</f>
        <v>12679.584000000001</v>
      </c>
      <c r="I4" s="41" t="s">
        <v>108</v>
      </c>
      <c r="J4" s="42">
        <v>2005</v>
      </c>
      <c r="K4" s="36">
        <v>2022</v>
      </c>
      <c r="L4" s="36">
        <f t="shared" ref="L4:L37" si="0">K4-J4</f>
        <v>17</v>
      </c>
      <c r="M4" s="36">
        <v>60</v>
      </c>
      <c r="N4" s="36">
        <v>0.05</v>
      </c>
      <c r="O4" s="43">
        <f>(1-N4)/M4</f>
        <v>1.5833333333333331E-2</v>
      </c>
      <c r="P4" s="44">
        <v>1400</v>
      </c>
      <c r="Q4" s="44">
        <f>P4*10.7639</f>
        <v>15069.46</v>
      </c>
      <c r="R4" s="45">
        <f>Q4*G4</f>
        <v>17757851.664000001</v>
      </c>
      <c r="S4" s="45">
        <f>R4*O4*L4</f>
        <v>4779821.7395599997</v>
      </c>
      <c r="T4" s="45">
        <f>MAX(R4-S4,0)</f>
        <v>12978029.92444</v>
      </c>
      <c r="U4" s="36">
        <v>0</v>
      </c>
      <c r="V4" s="45">
        <f>IF(T4&gt;N4*R4,T4*(1+U4),R4*N4)</f>
        <v>12978029.92444</v>
      </c>
      <c r="W4" s="35">
        <v>800</v>
      </c>
      <c r="X4" s="25">
        <v>0.99</v>
      </c>
      <c r="Y4" s="26">
        <f>(W4*X4*G4)</f>
        <v>933292.8</v>
      </c>
    </row>
    <row r="5" spans="2:25" ht="53.25" customHeight="1" x14ac:dyDescent="0.25">
      <c r="B5" s="36">
        <v>2</v>
      </c>
      <c r="C5" s="37"/>
      <c r="D5" s="57" t="s">
        <v>13</v>
      </c>
      <c r="E5" s="38" t="s">
        <v>12</v>
      </c>
      <c r="F5" s="36" t="s">
        <v>106</v>
      </c>
      <c r="G5" s="39">
        <v>2721.6</v>
      </c>
      <c r="H5" s="40">
        <f t="shared" ref="H5:H37" si="1">G5*10.76</f>
        <v>29284.415999999997</v>
      </c>
      <c r="I5" s="41" t="s">
        <v>14</v>
      </c>
      <c r="J5" s="42">
        <v>2005</v>
      </c>
      <c r="K5" s="36">
        <v>2022</v>
      </c>
      <c r="L5" s="36">
        <f t="shared" si="0"/>
        <v>17</v>
      </c>
      <c r="M5" s="36">
        <v>60</v>
      </c>
      <c r="N5" s="36">
        <v>0.05</v>
      </c>
      <c r="O5" s="43">
        <f>(1-N5)/M5</f>
        <v>1.5833333333333331E-2</v>
      </c>
      <c r="P5" s="44">
        <v>1400</v>
      </c>
      <c r="Q5" s="44">
        <f>P5*10.7639</f>
        <v>15069.46</v>
      </c>
      <c r="R5" s="45">
        <f>Q5*G5</f>
        <v>41013042.335999995</v>
      </c>
      <c r="S5" s="45">
        <f>R5*O5*L5</f>
        <v>11039343.895439997</v>
      </c>
      <c r="T5" s="45">
        <f>MAX(R5-S5,0)</f>
        <v>29973698.440559998</v>
      </c>
      <c r="U5" s="36">
        <v>0</v>
      </c>
      <c r="V5" s="45">
        <f>IF(T5&gt;N5*R5,T5*(1+U5),R5*N5)</f>
        <v>29973698.440559998</v>
      </c>
      <c r="W5" s="35">
        <v>800</v>
      </c>
      <c r="X5" s="25">
        <v>0.99</v>
      </c>
      <c r="Y5" s="26">
        <f>W5*H5</f>
        <v>23427532.799999997</v>
      </c>
    </row>
    <row r="6" spans="2:25" ht="38.25" x14ac:dyDescent="0.25">
      <c r="B6" s="36">
        <v>3</v>
      </c>
      <c r="C6" s="37" t="s">
        <v>11</v>
      </c>
      <c r="D6" s="57" t="s">
        <v>15</v>
      </c>
      <c r="E6" s="38" t="s">
        <v>12</v>
      </c>
      <c r="F6" s="36" t="s">
        <v>106</v>
      </c>
      <c r="G6" s="39">
        <v>340.4</v>
      </c>
      <c r="H6" s="40">
        <f t="shared" si="1"/>
        <v>3662.7039999999997</v>
      </c>
      <c r="I6" s="41" t="s">
        <v>16</v>
      </c>
      <c r="J6" s="42">
        <v>2005</v>
      </c>
      <c r="K6" s="36">
        <v>2022</v>
      </c>
      <c r="L6" s="36">
        <f t="shared" si="0"/>
        <v>17</v>
      </c>
      <c r="M6" s="36">
        <v>60</v>
      </c>
      <c r="N6" s="36">
        <v>0.05</v>
      </c>
      <c r="O6" s="43">
        <f>(1-N6)/M6</f>
        <v>1.5833333333333331E-2</v>
      </c>
      <c r="P6" s="44">
        <v>1400</v>
      </c>
      <c r="Q6" s="44">
        <f>P6*10.7639</f>
        <v>15069.46</v>
      </c>
      <c r="R6" s="45">
        <f>Q6*G6</f>
        <v>5129644.1839999994</v>
      </c>
      <c r="S6" s="45">
        <f>R6*O6*L6</f>
        <v>1380729.226193333</v>
      </c>
      <c r="T6" s="45">
        <f>MAX(R6-S6,0)</f>
        <v>3748914.9578066664</v>
      </c>
      <c r="U6" s="36">
        <v>0</v>
      </c>
      <c r="V6" s="45">
        <f>IF(T6&gt;N6*R6,T6*(1+U6),R6*N6)</f>
        <v>3748914.9578066664</v>
      </c>
      <c r="W6" s="35">
        <v>800</v>
      </c>
      <c r="X6" s="25"/>
      <c r="Y6" s="26">
        <f t="shared" ref="Y6:Y8" si="2">W6*H6</f>
        <v>2930163.1999999997</v>
      </c>
    </row>
    <row r="7" spans="2:25" ht="51" x14ac:dyDescent="0.25">
      <c r="B7" s="36">
        <v>4</v>
      </c>
      <c r="C7" s="37" t="s">
        <v>18</v>
      </c>
      <c r="D7" s="57" t="s">
        <v>17</v>
      </c>
      <c r="E7" s="38" t="s">
        <v>20</v>
      </c>
      <c r="F7" s="36" t="s">
        <v>106</v>
      </c>
      <c r="G7" s="39">
        <v>92.8</v>
      </c>
      <c r="H7" s="40">
        <f t="shared" si="1"/>
        <v>998.52799999999991</v>
      </c>
      <c r="I7" s="41" t="s">
        <v>19</v>
      </c>
      <c r="J7" s="42">
        <v>2005</v>
      </c>
      <c r="K7" s="36">
        <v>2022</v>
      </c>
      <c r="L7" s="36">
        <f t="shared" si="0"/>
        <v>17</v>
      </c>
      <c r="M7" s="36">
        <v>40</v>
      </c>
      <c r="N7" s="36">
        <v>0.05</v>
      </c>
      <c r="O7" s="43">
        <f>(1-N7)/M7</f>
        <v>2.375E-2</v>
      </c>
      <c r="P7" s="44">
        <v>700</v>
      </c>
      <c r="Q7" s="44">
        <f>P7*10.7639</f>
        <v>7534.73</v>
      </c>
      <c r="R7" s="45">
        <f>Q7*G7</f>
        <v>699222.9439999999</v>
      </c>
      <c r="S7" s="45">
        <f>R7*O7*L7</f>
        <v>282311.26363999996</v>
      </c>
      <c r="T7" s="45">
        <f>MAX(R7-S7,0)</f>
        <v>416911.68035999994</v>
      </c>
      <c r="U7" s="36">
        <v>0</v>
      </c>
      <c r="V7" s="45">
        <f>IF(T7&gt;N7*R7,T7*(1+U7),R7*N7)</f>
        <v>416911.68035999994</v>
      </c>
      <c r="W7" s="35">
        <v>800</v>
      </c>
      <c r="X7" s="25"/>
      <c r="Y7" s="26">
        <f t="shared" si="2"/>
        <v>798822.39999999991</v>
      </c>
    </row>
    <row r="8" spans="2:25" ht="38.25" x14ac:dyDescent="0.25">
      <c r="B8" s="36">
        <v>5</v>
      </c>
      <c r="C8" s="37"/>
      <c r="D8" s="57" t="s">
        <v>21</v>
      </c>
      <c r="E8" s="38" t="s">
        <v>23</v>
      </c>
      <c r="F8" s="36" t="s">
        <v>106</v>
      </c>
      <c r="G8" s="39">
        <v>453.6</v>
      </c>
      <c r="H8" s="40">
        <f t="shared" si="1"/>
        <v>4880.7359999999999</v>
      </c>
      <c r="I8" s="41" t="s">
        <v>22</v>
      </c>
      <c r="J8" s="42">
        <v>2005</v>
      </c>
      <c r="K8" s="36">
        <v>2022</v>
      </c>
      <c r="L8" s="36">
        <f t="shared" si="0"/>
        <v>17</v>
      </c>
      <c r="M8" s="36">
        <v>40</v>
      </c>
      <c r="N8" s="36">
        <v>0.05</v>
      </c>
      <c r="O8" s="43">
        <f t="shared" ref="O8:O36" si="3">(1-N8)/M8</f>
        <v>2.375E-2</v>
      </c>
      <c r="P8" s="44">
        <v>1100</v>
      </c>
      <c r="Q8" s="44">
        <f t="shared" ref="Q8:Q14" si="4">P8*10.7639</f>
        <v>11840.289999999999</v>
      </c>
      <c r="R8" s="45">
        <f>Q8*G8</f>
        <v>5370755.5439999998</v>
      </c>
      <c r="S8" s="45">
        <f t="shared" ref="S8:S14" si="5">R8*O8*L8</f>
        <v>2168442.5508900001</v>
      </c>
      <c r="T8" s="45">
        <f t="shared" ref="T8:T14" si="6">MAX(R8-S8,0)</f>
        <v>3202312.9931099997</v>
      </c>
      <c r="U8" s="36">
        <v>0</v>
      </c>
      <c r="V8" s="45">
        <f t="shared" ref="V8:V14" si="7">IF(T8&gt;N8*R8,T8*(1+U8),R8*N8)</f>
        <v>3202312.9931099997</v>
      </c>
      <c r="W8" s="35">
        <v>800</v>
      </c>
      <c r="X8" s="25"/>
      <c r="Y8" s="26">
        <f t="shared" si="2"/>
        <v>3904588.8</v>
      </c>
    </row>
    <row r="9" spans="2:25" ht="51" x14ac:dyDescent="0.25">
      <c r="B9" s="36">
        <v>6</v>
      </c>
      <c r="C9" s="46" t="s">
        <v>25</v>
      </c>
      <c r="D9" s="57" t="s">
        <v>24</v>
      </c>
      <c r="E9" s="38" t="s">
        <v>27</v>
      </c>
      <c r="F9" s="36" t="s">
        <v>106</v>
      </c>
      <c r="G9" s="39">
        <v>1620</v>
      </c>
      <c r="H9" s="40">
        <f t="shared" si="1"/>
        <v>17431.2</v>
      </c>
      <c r="I9" s="41" t="s">
        <v>26</v>
      </c>
      <c r="J9" s="42">
        <v>2005</v>
      </c>
      <c r="K9" s="36">
        <v>2022</v>
      </c>
      <c r="L9" s="36">
        <f t="shared" si="0"/>
        <v>17</v>
      </c>
      <c r="M9" s="36">
        <v>40</v>
      </c>
      <c r="N9" s="36">
        <v>0.05</v>
      </c>
      <c r="O9" s="43">
        <f t="shared" si="3"/>
        <v>2.375E-2</v>
      </c>
      <c r="P9" s="44">
        <v>1100</v>
      </c>
      <c r="Q9" s="44">
        <f t="shared" si="4"/>
        <v>11840.289999999999</v>
      </c>
      <c r="R9" s="45">
        <f t="shared" ref="R9:R11" si="8">Q9*G9</f>
        <v>19181269.799999997</v>
      </c>
      <c r="S9" s="45">
        <f t="shared" si="5"/>
        <v>7744437.6817499995</v>
      </c>
      <c r="T9" s="45">
        <f t="shared" si="6"/>
        <v>11436832.118249997</v>
      </c>
      <c r="U9" s="36">
        <v>0</v>
      </c>
      <c r="V9" s="45">
        <f t="shared" si="7"/>
        <v>11436832.118249997</v>
      </c>
    </row>
    <row r="10" spans="2:25" ht="38.25" x14ac:dyDescent="0.25">
      <c r="B10" s="36">
        <v>7</v>
      </c>
      <c r="C10" s="37" t="s">
        <v>18</v>
      </c>
      <c r="D10" s="57" t="s">
        <v>28</v>
      </c>
      <c r="E10" s="38" t="s">
        <v>30</v>
      </c>
      <c r="F10" s="36" t="s">
        <v>106</v>
      </c>
      <c r="G10" s="39">
        <v>2940</v>
      </c>
      <c r="H10" s="40">
        <f t="shared" si="1"/>
        <v>31634.399999999998</v>
      </c>
      <c r="I10" s="41" t="s">
        <v>29</v>
      </c>
      <c r="J10" s="42">
        <v>2005</v>
      </c>
      <c r="K10" s="36">
        <v>2022</v>
      </c>
      <c r="L10" s="36">
        <f t="shared" si="0"/>
        <v>17</v>
      </c>
      <c r="M10" s="36">
        <v>40</v>
      </c>
      <c r="N10" s="36">
        <v>0.05</v>
      </c>
      <c r="O10" s="43">
        <f t="shared" si="3"/>
        <v>2.375E-2</v>
      </c>
      <c r="P10" s="44">
        <v>1200</v>
      </c>
      <c r="Q10" s="44">
        <f t="shared" si="4"/>
        <v>12916.68</v>
      </c>
      <c r="R10" s="45">
        <f t="shared" si="8"/>
        <v>37975039.200000003</v>
      </c>
      <c r="S10" s="45">
        <f t="shared" si="5"/>
        <v>15332422.077000001</v>
      </c>
      <c r="T10" s="45">
        <f t="shared" si="6"/>
        <v>22642617.123000003</v>
      </c>
      <c r="U10" s="36">
        <v>0</v>
      </c>
      <c r="V10" s="45">
        <f t="shared" si="7"/>
        <v>22642617.123000003</v>
      </c>
    </row>
    <row r="11" spans="2:25" ht="38.25" x14ac:dyDescent="0.25">
      <c r="B11" s="36">
        <v>8</v>
      </c>
      <c r="C11" s="37"/>
      <c r="D11" s="57" t="s">
        <v>31</v>
      </c>
      <c r="E11" s="38" t="s">
        <v>33</v>
      </c>
      <c r="F11" s="36" t="s">
        <v>106</v>
      </c>
      <c r="G11" s="39">
        <v>800</v>
      </c>
      <c r="H11" s="40">
        <f t="shared" si="1"/>
        <v>8608</v>
      </c>
      <c r="I11" s="41" t="s">
        <v>32</v>
      </c>
      <c r="J11" s="42">
        <v>2005</v>
      </c>
      <c r="K11" s="36">
        <v>2022</v>
      </c>
      <c r="L11" s="36">
        <f t="shared" si="0"/>
        <v>17</v>
      </c>
      <c r="M11" s="36">
        <v>40</v>
      </c>
      <c r="N11" s="36">
        <v>0.05</v>
      </c>
      <c r="O11" s="43">
        <f t="shared" si="3"/>
        <v>2.375E-2</v>
      </c>
      <c r="P11" s="44">
        <v>700</v>
      </c>
      <c r="Q11" s="44">
        <f t="shared" si="4"/>
        <v>7534.73</v>
      </c>
      <c r="R11" s="45">
        <f t="shared" si="8"/>
        <v>6027784</v>
      </c>
      <c r="S11" s="45">
        <f t="shared" si="5"/>
        <v>2433717.79</v>
      </c>
      <c r="T11" s="45">
        <f t="shared" si="6"/>
        <v>3594066.21</v>
      </c>
      <c r="U11" s="36">
        <v>0</v>
      </c>
      <c r="V11" s="45">
        <f t="shared" si="7"/>
        <v>3594066.21</v>
      </c>
    </row>
    <row r="12" spans="2:25" ht="38.25" x14ac:dyDescent="0.25">
      <c r="B12" s="36">
        <v>9</v>
      </c>
      <c r="C12" s="37" t="s">
        <v>11</v>
      </c>
      <c r="D12" s="57" t="s">
        <v>34</v>
      </c>
      <c r="E12" s="38" t="s">
        <v>35</v>
      </c>
      <c r="F12" s="36" t="s">
        <v>106</v>
      </c>
      <c r="G12" s="39">
        <v>1001</v>
      </c>
      <c r="H12" s="40">
        <f t="shared" si="1"/>
        <v>10770.76</v>
      </c>
      <c r="I12" s="41" t="s">
        <v>16</v>
      </c>
      <c r="J12" s="42">
        <v>2005</v>
      </c>
      <c r="K12" s="36">
        <v>2022</v>
      </c>
      <c r="L12" s="36">
        <f t="shared" si="0"/>
        <v>17</v>
      </c>
      <c r="M12" s="36">
        <v>60</v>
      </c>
      <c r="N12" s="36">
        <v>0.05</v>
      </c>
      <c r="O12" s="43">
        <f t="shared" si="3"/>
        <v>1.5833333333333331E-2</v>
      </c>
      <c r="P12" s="44">
        <v>1400</v>
      </c>
      <c r="Q12" s="44">
        <f>P12*10.7639</f>
        <v>15069.46</v>
      </c>
      <c r="R12" s="45">
        <f>Q12*G12</f>
        <v>15084529.459999999</v>
      </c>
      <c r="S12" s="45">
        <f>R12*O12*L12</f>
        <v>4060252.5129833324</v>
      </c>
      <c r="T12" s="45">
        <f>MAX(R12-S12,0)</f>
        <v>11024276.947016668</v>
      </c>
      <c r="U12" s="36">
        <v>0</v>
      </c>
      <c r="V12" s="45">
        <f>IF(T12&gt;N12*R12,T12*(1+U12),R12*N12)</f>
        <v>11024276.947016668</v>
      </c>
    </row>
    <row r="13" spans="2:25" ht="51" x14ac:dyDescent="0.25">
      <c r="B13" s="36">
        <v>10</v>
      </c>
      <c r="C13" s="37"/>
      <c r="D13" s="57" t="s">
        <v>36</v>
      </c>
      <c r="E13" s="38" t="s">
        <v>37</v>
      </c>
      <c r="F13" s="36" t="s">
        <v>106</v>
      </c>
      <c r="G13" s="39">
        <v>16000</v>
      </c>
      <c r="H13" s="40">
        <f t="shared" si="1"/>
        <v>172160</v>
      </c>
      <c r="I13" s="47" t="s">
        <v>110</v>
      </c>
      <c r="J13" s="42">
        <v>2005</v>
      </c>
      <c r="K13" s="36">
        <v>2022</v>
      </c>
      <c r="L13" s="36">
        <f t="shared" si="0"/>
        <v>17</v>
      </c>
      <c r="M13" s="36">
        <v>40</v>
      </c>
      <c r="N13" s="36">
        <v>0.05</v>
      </c>
      <c r="O13" s="43">
        <f t="shared" si="3"/>
        <v>2.375E-2</v>
      </c>
      <c r="P13" s="44">
        <v>850</v>
      </c>
      <c r="Q13" s="44">
        <f t="shared" si="4"/>
        <v>9149.3150000000005</v>
      </c>
      <c r="R13" s="45">
        <f t="shared" ref="R13:R14" si="9">Q13*G13</f>
        <v>146389040</v>
      </c>
      <c r="S13" s="45">
        <f t="shared" si="5"/>
        <v>59104574.900000006</v>
      </c>
      <c r="T13" s="45">
        <f t="shared" si="6"/>
        <v>87284465.099999994</v>
      </c>
      <c r="U13" s="36">
        <v>0</v>
      </c>
      <c r="V13" s="45">
        <f t="shared" si="7"/>
        <v>87284465.099999994</v>
      </c>
    </row>
    <row r="14" spans="2:25" ht="45.75" customHeight="1" x14ac:dyDescent="0.25">
      <c r="B14" s="36">
        <v>11</v>
      </c>
      <c r="C14" s="37"/>
      <c r="D14" s="57" t="s">
        <v>38</v>
      </c>
      <c r="E14" s="38" t="s">
        <v>40</v>
      </c>
      <c r="F14" s="36" t="s">
        <v>106</v>
      </c>
      <c r="G14" s="39">
        <v>1200</v>
      </c>
      <c r="H14" s="40">
        <f t="shared" si="1"/>
        <v>12912</v>
      </c>
      <c r="I14" s="41" t="s">
        <v>39</v>
      </c>
      <c r="J14" s="42">
        <v>2005</v>
      </c>
      <c r="K14" s="36">
        <v>2022</v>
      </c>
      <c r="L14" s="36">
        <f t="shared" si="0"/>
        <v>17</v>
      </c>
      <c r="M14" s="36">
        <v>40</v>
      </c>
      <c r="N14" s="36">
        <v>0.05</v>
      </c>
      <c r="O14" s="43">
        <f t="shared" si="3"/>
        <v>2.375E-2</v>
      </c>
      <c r="P14" s="44">
        <v>800</v>
      </c>
      <c r="Q14" s="44">
        <f t="shared" si="4"/>
        <v>8611.119999999999</v>
      </c>
      <c r="R14" s="45">
        <f t="shared" si="9"/>
        <v>10333343.999999998</v>
      </c>
      <c r="S14" s="45">
        <f t="shared" si="5"/>
        <v>4172087.6399999992</v>
      </c>
      <c r="T14" s="45">
        <f t="shared" si="6"/>
        <v>6161256.3599999994</v>
      </c>
      <c r="U14" s="36">
        <v>0</v>
      </c>
      <c r="V14" s="45">
        <f t="shared" si="7"/>
        <v>6161256.3599999994</v>
      </c>
    </row>
    <row r="15" spans="2:25" ht="38.25" x14ac:dyDescent="0.25">
      <c r="B15" s="36">
        <v>12</v>
      </c>
      <c r="C15" s="37" t="s">
        <v>11</v>
      </c>
      <c r="D15" s="57" t="s">
        <v>41</v>
      </c>
      <c r="E15" s="38" t="s">
        <v>43</v>
      </c>
      <c r="F15" s="36" t="s">
        <v>106</v>
      </c>
      <c r="G15" s="39">
        <v>413.2</v>
      </c>
      <c r="H15" s="40">
        <f t="shared" si="1"/>
        <v>4446.0320000000002</v>
      </c>
      <c r="I15" s="41" t="s">
        <v>42</v>
      </c>
      <c r="J15" s="42">
        <v>2005</v>
      </c>
      <c r="K15" s="36">
        <v>2022</v>
      </c>
      <c r="L15" s="36">
        <f t="shared" si="0"/>
        <v>17</v>
      </c>
      <c r="M15" s="36">
        <v>60</v>
      </c>
      <c r="N15" s="36">
        <v>0.05</v>
      </c>
      <c r="O15" s="43">
        <f t="shared" si="3"/>
        <v>1.5833333333333331E-2</v>
      </c>
      <c r="P15" s="44">
        <v>1400</v>
      </c>
      <c r="Q15" s="44">
        <f t="shared" ref="Q15:Q18" si="10">P15*10.7639</f>
        <v>15069.46</v>
      </c>
      <c r="R15" s="45">
        <f t="shared" ref="R15:R17" si="11">Q15*G15</f>
        <v>6226700.8719999995</v>
      </c>
      <c r="S15" s="45">
        <f t="shared" ref="S15:S18" si="12">R15*O15*L15</f>
        <v>1676020.3180466662</v>
      </c>
      <c r="T15" s="45">
        <f t="shared" ref="T15:T18" si="13">MAX(R15-S15,0)</f>
        <v>4550680.5539533328</v>
      </c>
      <c r="U15" s="36">
        <v>0</v>
      </c>
      <c r="V15" s="45">
        <f t="shared" ref="V15:V18" si="14">IF(T15&gt;N15*R15,T15*(1+U15),R15*N15)</f>
        <v>4550680.5539533328</v>
      </c>
    </row>
    <row r="16" spans="2:25" ht="38.25" x14ac:dyDescent="0.25">
      <c r="B16" s="36">
        <v>13</v>
      </c>
      <c r="C16" s="37" t="s">
        <v>18</v>
      </c>
      <c r="D16" s="57" t="s">
        <v>44</v>
      </c>
      <c r="E16" s="38" t="s">
        <v>43</v>
      </c>
      <c r="F16" s="36" t="s">
        <v>106</v>
      </c>
      <c r="G16" s="39">
        <v>22</v>
      </c>
      <c r="H16" s="40">
        <f t="shared" si="1"/>
        <v>236.72</v>
      </c>
      <c r="I16" s="41" t="s">
        <v>45</v>
      </c>
      <c r="J16" s="42">
        <v>2005</v>
      </c>
      <c r="K16" s="36">
        <v>2022</v>
      </c>
      <c r="L16" s="36">
        <f t="shared" si="0"/>
        <v>17</v>
      </c>
      <c r="M16" s="36">
        <v>60</v>
      </c>
      <c r="N16" s="36">
        <v>0.05</v>
      </c>
      <c r="O16" s="43">
        <f t="shared" si="3"/>
        <v>1.5833333333333331E-2</v>
      </c>
      <c r="P16" s="44">
        <v>1400</v>
      </c>
      <c r="Q16" s="44">
        <f t="shared" si="10"/>
        <v>15069.46</v>
      </c>
      <c r="R16" s="45">
        <f t="shared" si="11"/>
        <v>331528.12</v>
      </c>
      <c r="S16" s="45">
        <f t="shared" si="12"/>
        <v>89236.318966666659</v>
      </c>
      <c r="T16" s="45">
        <f t="shared" si="13"/>
        <v>242291.80103333335</v>
      </c>
      <c r="U16" s="36">
        <v>0</v>
      </c>
      <c r="V16" s="45">
        <f t="shared" si="14"/>
        <v>242291.80103333335</v>
      </c>
    </row>
    <row r="17" spans="2:22" ht="38.25" x14ac:dyDescent="0.25">
      <c r="B17" s="36">
        <v>14</v>
      </c>
      <c r="C17" s="37" t="s">
        <v>18</v>
      </c>
      <c r="D17" s="57" t="s">
        <v>46</v>
      </c>
      <c r="E17" s="38" t="s">
        <v>47</v>
      </c>
      <c r="F17" s="36" t="s">
        <v>106</v>
      </c>
      <c r="G17" s="39">
        <v>35.64</v>
      </c>
      <c r="H17" s="40">
        <f t="shared" si="1"/>
        <v>383.4864</v>
      </c>
      <c r="I17" s="41" t="s">
        <v>45</v>
      </c>
      <c r="J17" s="42">
        <v>2005</v>
      </c>
      <c r="K17" s="36">
        <v>2022</v>
      </c>
      <c r="L17" s="36">
        <f t="shared" si="0"/>
        <v>17</v>
      </c>
      <c r="M17" s="36">
        <v>60</v>
      </c>
      <c r="N17" s="36">
        <v>0.05</v>
      </c>
      <c r="O17" s="43">
        <f t="shared" si="3"/>
        <v>1.5833333333333331E-2</v>
      </c>
      <c r="P17" s="44">
        <v>1400</v>
      </c>
      <c r="Q17" s="44">
        <f t="shared" si="10"/>
        <v>15069.46</v>
      </c>
      <c r="R17" s="45">
        <f t="shared" si="11"/>
        <v>537075.55440000002</v>
      </c>
      <c r="S17" s="45">
        <f t="shared" si="12"/>
        <v>144562.83672599998</v>
      </c>
      <c r="T17" s="45">
        <f t="shared" si="13"/>
        <v>392512.71767400007</v>
      </c>
      <c r="U17" s="36">
        <v>0</v>
      </c>
      <c r="V17" s="45">
        <f t="shared" si="14"/>
        <v>392512.71767400007</v>
      </c>
    </row>
    <row r="18" spans="2:22" ht="38.25" x14ac:dyDescent="0.25">
      <c r="B18" s="36">
        <v>15</v>
      </c>
      <c r="C18" s="37" t="s">
        <v>18</v>
      </c>
      <c r="D18" s="57" t="s">
        <v>48</v>
      </c>
      <c r="E18" s="38" t="s">
        <v>50</v>
      </c>
      <c r="F18" s="36" t="s">
        <v>106</v>
      </c>
      <c r="G18" s="39">
        <v>46.9</v>
      </c>
      <c r="H18" s="40">
        <f t="shared" si="1"/>
        <v>504.64399999999995</v>
      </c>
      <c r="I18" s="41" t="s">
        <v>49</v>
      </c>
      <c r="J18" s="42">
        <v>2005</v>
      </c>
      <c r="K18" s="36">
        <v>2022</v>
      </c>
      <c r="L18" s="36">
        <f t="shared" si="0"/>
        <v>17</v>
      </c>
      <c r="M18" s="36">
        <v>40</v>
      </c>
      <c r="N18" s="36">
        <v>0.05</v>
      </c>
      <c r="O18" s="43">
        <f t="shared" si="3"/>
        <v>2.375E-2</v>
      </c>
      <c r="P18" s="44">
        <v>700</v>
      </c>
      <c r="Q18" s="44">
        <f t="shared" si="10"/>
        <v>7534.73</v>
      </c>
      <c r="R18" s="45">
        <f>Q18*G18</f>
        <v>353378.83699999994</v>
      </c>
      <c r="S18" s="45">
        <f t="shared" si="12"/>
        <v>142676.70543874998</v>
      </c>
      <c r="T18" s="45">
        <f t="shared" si="13"/>
        <v>210702.13156124996</v>
      </c>
      <c r="U18" s="36">
        <v>0</v>
      </c>
      <c r="V18" s="45">
        <f t="shared" si="14"/>
        <v>210702.13156124996</v>
      </c>
    </row>
    <row r="19" spans="2:22" ht="38.25" x14ac:dyDescent="0.25">
      <c r="B19" s="36">
        <v>16</v>
      </c>
      <c r="C19" s="37" t="s">
        <v>18</v>
      </c>
      <c r="D19" s="57" t="s">
        <v>51</v>
      </c>
      <c r="E19" s="38" t="s">
        <v>52</v>
      </c>
      <c r="F19" s="36" t="s">
        <v>106</v>
      </c>
      <c r="G19" s="39">
        <v>80.400000000000006</v>
      </c>
      <c r="H19" s="40">
        <f t="shared" si="1"/>
        <v>865.10400000000004</v>
      </c>
      <c r="I19" s="41" t="s">
        <v>45</v>
      </c>
      <c r="J19" s="42">
        <v>2005</v>
      </c>
      <c r="K19" s="36">
        <v>2022</v>
      </c>
      <c r="L19" s="36">
        <f t="shared" si="0"/>
        <v>17</v>
      </c>
      <c r="M19" s="36">
        <v>60</v>
      </c>
      <c r="N19" s="36">
        <v>0.05</v>
      </c>
      <c r="O19" s="43">
        <f t="shared" si="3"/>
        <v>1.5833333333333331E-2</v>
      </c>
      <c r="P19" s="44">
        <v>1400</v>
      </c>
      <c r="Q19" s="44">
        <f>P19*10.7639</f>
        <v>15069.46</v>
      </c>
      <c r="R19" s="45">
        <f>Q19*G19</f>
        <v>1211584.584</v>
      </c>
      <c r="S19" s="45">
        <f>R19*O19*L19</f>
        <v>326118.18385999999</v>
      </c>
      <c r="T19" s="45">
        <f>MAX(R19-S19,0)</f>
        <v>885466.40014000004</v>
      </c>
      <c r="U19" s="36">
        <v>0</v>
      </c>
      <c r="V19" s="45">
        <f>IF(T19&gt;N19*R19,T19*(1+U19),R19*N19)</f>
        <v>885466.40014000004</v>
      </c>
    </row>
    <row r="20" spans="2:22" ht="51" x14ac:dyDescent="0.25">
      <c r="B20" s="36">
        <v>17</v>
      </c>
      <c r="C20" s="37"/>
      <c r="D20" s="57" t="s">
        <v>53</v>
      </c>
      <c r="E20" s="38" t="s">
        <v>54</v>
      </c>
      <c r="F20" s="36" t="s">
        <v>106</v>
      </c>
      <c r="G20" s="39">
        <v>160.6</v>
      </c>
      <c r="H20" s="40">
        <f t="shared" si="1"/>
        <v>1728.0559999999998</v>
      </c>
      <c r="I20" s="41" t="s">
        <v>32</v>
      </c>
      <c r="J20" s="42">
        <v>2005</v>
      </c>
      <c r="K20" s="36">
        <v>2022</v>
      </c>
      <c r="L20" s="36">
        <f t="shared" si="0"/>
        <v>17</v>
      </c>
      <c r="M20" s="36">
        <v>40</v>
      </c>
      <c r="N20" s="36">
        <v>0.05</v>
      </c>
      <c r="O20" s="43">
        <f t="shared" si="3"/>
        <v>2.375E-2</v>
      </c>
      <c r="P20" s="44">
        <v>700</v>
      </c>
      <c r="Q20" s="44">
        <f t="shared" ref="Q20" si="15">P20*10.7639</f>
        <v>7534.73</v>
      </c>
      <c r="R20" s="45">
        <f>Q20*G20</f>
        <v>1210077.6379999998</v>
      </c>
      <c r="S20" s="45">
        <f t="shared" ref="S20" si="16">R20*O20*L20</f>
        <v>488568.84634249995</v>
      </c>
      <c r="T20" s="45">
        <f t="shared" ref="T20" si="17">MAX(R20-S20,0)</f>
        <v>721508.79165749985</v>
      </c>
      <c r="U20" s="36">
        <v>0</v>
      </c>
      <c r="V20" s="45">
        <f t="shared" ref="V20" si="18">IF(T20&gt;N20*R20,T20*(1+U20),R20*N20)</f>
        <v>721508.79165749985</v>
      </c>
    </row>
    <row r="21" spans="2:22" ht="38.25" x14ac:dyDescent="0.25">
      <c r="B21" s="36">
        <v>18</v>
      </c>
      <c r="C21" s="37"/>
      <c r="D21" s="57" t="s">
        <v>55</v>
      </c>
      <c r="E21" s="38" t="s">
        <v>35</v>
      </c>
      <c r="F21" s="36" t="s">
        <v>106</v>
      </c>
      <c r="G21" s="39">
        <v>404.2</v>
      </c>
      <c r="H21" s="40">
        <f t="shared" si="1"/>
        <v>4349.192</v>
      </c>
      <c r="I21" s="41" t="s">
        <v>32</v>
      </c>
      <c r="J21" s="42">
        <v>2005</v>
      </c>
      <c r="K21" s="36">
        <v>2022</v>
      </c>
      <c r="L21" s="36">
        <f t="shared" si="0"/>
        <v>17</v>
      </c>
      <c r="M21" s="36">
        <v>60</v>
      </c>
      <c r="N21" s="36">
        <v>0.05</v>
      </c>
      <c r="O21" s="43">
        <f t="shared" si="3"/>
        <v>1.5833333333333331E-2</v>
      </c>
      <c r="P21" s="44">
        <v>1400</v>
      </c>
      <c r="Q21" s="44">
        <f t="shared" ref="Q21:Q27" si="19">P21*10.7639</f>
        <v>15069.46</v>
      </c>
      <c r="R21" s="45">
        <f t="shared" ref="R21:R26" si="20">Q21*G21</f>
        <v>6091075.7319999998</v>
      </c>
      <c r="S21" s="45">
        <f t="shared" ref="S21:S27" si="21">R21*O21*L21</f>
        <v>1639514.5511966664</v>
      </c>
      <c r="T21" s="45">
        <f t="shared" ref="T21:T27" si="22">MAX(R21-S21,0)</f>
        <v>4451561.1808033334</v>
      </c>
      <c r="U21" s="36">
        <v>0</v>
      </c>
      <c r="V21" s="45">
        <f t="shared" ref="V21:V27" si="23">IF(T21&gt;N21*R21,T21*(1+U21),R21*N21)</f>
        <v>4451561.1808033334</v>
      </c>
    </row>
    <row r="22" spans="2:22" ht="38.25" x14ac:dyDescent="0.25">
      <c r="B22" s="36">
        <v>19</v>
      </c>
      <c r="C22" s="37" t="s">
        <v>18</v>
      </c>
      <c r="D22" s="57" t="s">
        <v>56</v>
      </c>
      <c r="E22" s="38" t="s">
        <v>35</v>
      </c>
      <c r="F22" s="36" t="s">
        <v>106</v>
      </c>
      <c r="G22" s="39">
        <v>551</v>
      </c>
      <c r="H22" s="40">
        <f t="shared" si="1"/>
        <v>5928.76</v>
      </c>
      <c r="I22" s="41" t="s">
        <v>45</v>
      </c>
      <c r="J22" s="42">
        <v>2005</v>
      </c>
      <c r="K22" s="36">
        <v>2022</v>
      </c>
      <c r="L22" s="36">
        <f t="shared" si="0"/>
        <v>17</v>
      </c>
      <c r="M22" s="36">
        <v>60</v>
      </c>
      <c r="N22" s="36">
        <v>0.05</v>
      </c>
      <c r="O22" s="43">
        <f t="shared" si="3"/>
        <v>1.5833333333333331E-2</v>
      </c>
      <c r="P22" s="44">
        <v>1400</v>
      </c>
      <c r="Q22" s="44">
        <f t="shared" si="19"/>
        <v>15069.46</v>
      </c>
      <c r="R22" s="45">
        <f>Q22*G22</f>
        <v>8303272.46</v>
      </c>
      <c r="S22" s="45">
        <f t="shared" si="21"/>
        <v>2234964.1704833331</v>
      </c>
      <c r="T22" s="45">
        <f t="shared" si="22"/>
        <v>6068308.2895166669</v>
      </c>
      <c r="U22" s="36">
        <v>0</v>
      </c>
      <c r="V22" s="45">
        <f t="shared" si="23"/>
        <v>6068308.2895166669</v>
      </c>
    </row>
    <row r="23" spans="2:22" ht="38.25" x14ac:dyDescent="0.25">
      <c r="B23" s="36">
        <v>20</v>
      </c>
      <c r="C23" s="37" t="s">
        <v>18</v>
      </c>
      <c r="D23" s="57" t="s">
        <v>57</v>
      </c>
      <c r="E23" s="38" t="s">
        <v>35</v>
      </c>
      <c r="F23" s="36" t="s">
        <v>106</v>
      </c>
      <c r="G23" s="39">
        <v>148.69999999999999</v>
      </c>
      <c r="H23" s="40">
        <f t="shared" si="1"/>
        <v>1600.0119999999999</v>
      </c>
      <c r="I23" s="41" t="s">
        <v>45</v>
      </c>
      <c r="J23" s="42">
        <v>2005</v>
      </c>
      <c r="K23" s="36">
        <v>2022</v>
      </c>
      <c r="L23" s="36">
        <f t="shared" si="0"/>
        <v>17</v>
      </c>
      <c r="M23" s="36">
        <v>60</v>
      </c>
      <c r="N23" s="36">
        <v>0.05</v>
      </c>
      <c r="O23" s="43">
        <f t="shared" si="3"/>
        <v>1.5833333333333331E-2</v>
      </c>
      <c r="P23" s="44">
        <v>1400</v>
      </c>
      <c r="Q23" s="44">
        <f t="shared" si="19"/>
        <v>15069.46</v>
      </c>
      <c r="R23" s="45">
        <f t="shared" si="20"/>
        <v>2240828.7019999996</v>
      </c>
      <c r="S23" s="45">
        <f t="shared" si="21"/>
        <v>603156.39228833315</v>
      </c>
      <c r="T23" s="45">
        <f t="shared" si="22"/>
        <v>1637672.3097116663</v>
      </c>
      <c r="U23" s="36">
        <v>0</v>
      </c>
      <c r="V23" s="45">
        <f t="shared" si="23"/>
        <v>1637672.3097116663</v>
      </c>
    </row>
    <row r="24" spans="2:22" ht="38.25" x14ac:dyDescent="0.25">
      <c r="B24" s="36">
        <v>21</v>
      </c>
      <c r="C24" s="37" t="s">
        <v>11</v>
      </c>
      <c r="D24" s="57" t="s">
        <v>58</v>
      </c>
      <c r="E24" s="38" t="s">
        <v>35</v>
      </c>
      <c r="F24" s="36" t="s">
        <v>106</v>
      </c>
      <c r="G24" s="39">
        <v>20.399999999999999</v>
      </c>
      <c r="H24" s="40">
        <f t="shared" si="1"/>
        <v>219.50399999999999</v>
      </c>
      <c r="I24" s="41" t="s">
        <v>16</v>
      </c>
      <c r="J24" s="42">
        <v>2005</v>
      </c>
      <c r="K24" s="36">
        <v>2022</v>
      </c>
      <c r="L24" s="36">
        <f t="shared" si="0"/>
        <v>17</v>
      </c>
      <c r="M24" s="36">
        <v>60</v>
      </c>
      <c r="N24" s="36">
        <v>0.05</v>
      </c>
      <c r="O24" s="43">
        <f t="shared" si="3"/>
        <v>1.5833333333333331E-2</v>
      </c>
      <c r="P24" s="44">
        <v>1400</v>
      </c>
      <c r="Q24" s="44">
        <f t="shared" si="19"/>
        <v>15069.46</v>
      </c>
      <c r="R24" s="45">
        <f t="shared" si="20"/>
        <v>307416.98399999994</v>
      </c>
      <c r="S24" s="45">
        <f t="shared" si="21"/>
        <v>82746.404859999981</v>
      </c>
      <c r="T24" s="45">
        <f t="shared" si="22"/>
        <v>224670.57913999996</v>
      </c>
      <c r="U24" s="36">
        <v>0</v>
      </c>
      <c r="V24" s="45">
        <f t="shared" si="23"/>
        <v>224670.57913999996</v>
      </c>
    </row>
    <row r="25" spans="2:22" ht="89.25" x14ac:dyDescent="0.25">
      <c r="B25" s="36">
        <v>22</v>
      </c>
      <c r="C25" s="37"/>
      <c r="D25" s="57" t="s">
        <v>59</v>
      </c>
      <c r="E25" s="38" t="s">
        <v>60</v>
      </c>
      <c r="F25" s="36" t="s">
        <v>106</v>
      </c>
      <c r="G25" s="39">
        <v>216</v>
      </c>
      <c r="H25" s="40">
        <f t="shared" si="1"/>
        <v>2324.16</v>
      </c>
      <c r="I25" s="41" t="s">
        <v>32</v>
      </c>
      <c r="J25" s="42">
        <v>2005</v>
      </c>
      <c r="K25" s="36">
        <v>2022</v>
      </c>
      <c r="L25" s="36">
        <f>K25-J25</f>
        <v>17</v>
      </c>
      <c r="M25" s="36">
        <v>40</v>
      </c>
      <c r="N25" s="36">
        <v>0.05</v>
      </c>
      <c r="O25" s="43">
        <f t="shared" si="3"/>
        <v>2.375E-2</v>
      </c>
      <c r="P25" s="44">
        <v>700</v>
      </c>
      <c r="Q25" s="44">
        <f t="shared" si="19"/>
        <v>7534.73</v>
      </c>
      <c r="R25" s="45">
        <f t="shared" si="20"/>
        <v>1627501.68</v>
      </c>
      <c r="S25" s="45">
        <f t="shared" si="21"/>
        <v>657103.80329999991</v>
      </c>
      <c r="T25" s="45">
        <f t="shared" si="22"/>
        <v>970397.87670000002</v>
      </c>
      <c r="U25" s="36">
        <v>0</v>
      </c>
      <c r="V25" s="45">
        <f t="shared" si="23"/>
        <v>970397.87670000002</v>
      </c>
    </row>
    <row r="26" spans="2:22" ht="51" x14ac:dyDescent="0.25">
      <c r="B26" s="36">
        <v>23</v>
      </c>
      <c r="C26" s="37"/>
      <c r="D26" s="57" t="s">
        <v>61</v>
      </c>
      <c r="E26" s="38" t="s">
        <v>62</v>
      </c>
      <c r="F26" s="36" t="s">
        <v>106</v>
      </c>
      <c r="G26" s="39">
        <v>268.2</v>
      </c>
      <c r="H26" s="40">
        <f t="shared" si="1"/>
        <v>2885.8319999999999</v>
      </c>
      <c r="I26" s="41" t="s">
        <v>32</v>
      </c>
      <c r="J26" s="42">
        <v>2005</v>
      </c>
      <c r="K26" s="36">
        <v>2022</v>
      </c>
      <c r="L26" s="36">
        <f t="shared" si="0"/>
        <v>17</v>
      </c>
      <c r="M26" s="36">
        <v>40</v>
      </c>
      <c r="N26" s="36">
        <v>0.05</v>
      </c>
      <c r="O26" s="43">
        <f t="shared" si="3"/>
        <v>2.375E-2</v>
      </c>
      <c r="P26" s="44">
        <v>700</v>
      </c>
      <c r="Q26" s="44">
        <f t="shared" si="19"/>
        <v>7534.73</v>
      </c>
      <c r="R26" s="45">
        <f t="shared" si="20"/>
        <v>2020814.5859999999</v>
      </c>
      <c r="S26" s="45">
        <f t="shared" si="21"/>
        <v>815903.88909749989</v>
      </c>
      <c r="T26" s="45">
        <f t="shared" si="22"/>
        <v>1204910.6969025</v>
      </c>
      <c r="U26" s="36">
        <v>0</v>
      </c>
      <c r="V26" s="45">
        <f t="shared" si="23"/>
        <v>1204910.6969025</v>
      </c>
    </row>
    <row r="27" spans="2:22" ht="51" x14ac:dyDescent="0.25">
      <c r="B27" s="36">
        <v>24</v>
      </c>
      <c r="C27" s="37"/>
      <c r="D27" s="57" t="s">
        <v>63</v>
      </c>
      <c r="E27" s="38" t="s">
        <v>54</v>
      </c>
      <c r="F27" s="36" t="s">
        <v>106</v>
      </c>
      <c r="G27" s="48">
        <v>520</v>
      </c>
      <c r="H27" s="40">
        <f t="shared" si="1"/>
        <v>5595.2</v>
      </c>
      <c r="I27" s="41" t="s">
        <v>49</v>
      </c>
      <c r="J27" s="42">
        <v>2005</v>
      </c>
      <c r="K27" s="36">
        <v>2022</v>
      </c>
      <c r="L27" s="36">
        <f t="shared" si="0"/>
        <v>17</v>
      </c>
      <c r="M27" s="36">
        <v>40</v>
      </c>
      <c r="N27" s="36">
        <v>0.05</v>
      </c>
      <c r="O27" s="43">
        <f t="shared" si="3"/>
        <v>2.375E-2</v>
      </c>
      <c r="P27" s="44">
        <v>700</v>
      </c>
      <c r="Q27" s="44">
        <f t="shared" si="19"/>
        <v>7534.73</v>
      </c>
      <c r="R27" s="44">
        <f>Q27*G27</f>
        <v>3918059.5999999996</v>
      </c>
      <c r="S27" s="45">
        <f t="shared" si="21"/>
        <v>1581916.5634999997</v>
      </c>
      <c r="T27" s="45">
        <f t="shared" si="22"/>
        <v>2336143.0364999999</v>
      </c>
      <c r="U27" s="36">
        <v>0</v>
      </c>
      <c r="V27" s="45">
        <f t="shared" si="23"/>
        <v>2336143.0364999999</v>
      </c>
    </row>
    <row r="28" spans="2:22" ht="38.25" x14ac:dyDescent="0.25">
      <c r="B28" s="36">
        <v>25</v>
      </c>
      <c r="C28" s="49" t="s">
        <v>65</v>
      </c>
      <c r="D28" s="58" t="s">
        <v>64</v>
      </c>
      <c r="E28" s="38" t="s">
        <v>35</v>
      </c>
      <c r="F28" s="36" t="s">
        <v>106</v>
      </c>
      <c r="G28" s="39">
        <f>1428.8 +28.8</f>
        <v>1457.6</v>
      </c>
      <c r="H28" s="40">
        <f t="shared" si="1"/>
        <v>15683.775999999998</v>
      </c>
      <c r="I28" s="50" t="s">
        <v>66</v>
      </c>
      <c r="J28" s="51">
        <v>2005</v>
      </c>
      <c r="K28" s="36">
        <v>2022</v>
      </c>
      <c r="L28" s="36">
        <f t="shared" si="0"/>
        <v>17</v>
      </c>
      <c r="M28" s="36">
        <v>60</v>
      </c>
      <c r="N28" s="36">
        <v>0.05</v>
      </c>
      <c r="O28" s="43">
        <f t="shared" si="3"/>
        <v>1.5833333333333331E-2</v>
      </c>
      <c r="P28" s="44">
        <v>1400</v>
      </c>
      <c r="Q28" s="44">
        <f t="shared" ref="Q28:Q37" si="24">P28*10.7639</f>
        <v>15069.46</v>
      </c>
      <c r="R28" s="45">
        <f t="shared" ref="R28:R36" si="25">Q28*G28</f>
        <v>21965244.895999998</v>
      </c>
      <c r="S28" s="45">
        <f t="shared" ref="S28:S37" si="26">R28*O28*L28</f>
        <v>5912311.7511733323</v>
      </c>
      <c r="T28" s="45">
        <f t="shared" ref="T28:T38" si="27">MAX(R28-S28,0)</f>
        <v>16052933.144826666</v>
      </c>
      <c r="U28" s="36">
        <v>0</v>
      </c>
      <c r="V28" s="45">
        <f t="shared" ref="V28:V36" si="28">IF(T28&gt;N28*R28,T28*(1+U28),R28*N28)</f>
        <v>16052933.144826666</v>
      </c>
    </row>
    <row r="29" spans="2:22" ht="38.25" x14ac:dyDescent="0.25">
      <c r="B29" s="36">
        <v>26</v>
      </c>
      <c r="C29" s="49" t="s">
        <v>18</v>
      </c>
      <c r="D29" s="58" t="s">
        <v>67</v>
      </c>
      <c r="E29" s="38" t="s">
        <v>35</v>
      </c>
      <c r="F29" s="36" t="s">
        <v>106</v>
      </c>
      <c r="G29" s="39">
        <v>153</v>
      </c>
      <c r="H29" s="40">
        <f t="shared" si="1"/>
        <v>1646.28</v>
      </c>
      <c r="I29" s="50" t="s">
        <v>49</v>
      </c>
      <c r="J29" s="51">
        <v>2005</v>
      </c>
      <c r="K29" s="36">
        <v>2022</v>
      </c>
      <c r="L29" s="36">
        <f t="shared" si="0"/>
        <v>17</v>
      </c>
      <c r="M29" s="36">
        <v>60</v>
      </c>
      <c r="N29" s="36">
        <v>0.05</v>
      </c>
      <c r="O29" s="43">
        <f t="shared" si="3"/>
        <v>1.5833333333333331E-2</v>
      </c>
      <c r="P29" s="44">
        <v>1400</v>
      </c>
      <c r="Q29" s="44">
        <f t="shared" si="24"/>
        <v>15069.46</v>
      </c>
      <c r="R29" s="45">
        <f t="shared" si="25"/>
        <v>2305627.38</v>
      </c>
      <c r="S29" s="45">
        <f t="shared" si="26"/>
        <v>620598.0364499999</v>
      </c>
      <c r="T29" s="45">
        <f t="shared" si="27"/>
        <v>1685029.3435499999</v>
      </c>
      <c r="U29" s="36">
        <v>0</v>
      </c>
      <c r="V29" s="45">
        <f t="shared" si="28"/>
        <v>1685029.3435499999</v>
      </c>
    </row>
    <row r="30" spans="2:22" ht="38.25" x14ac:dyDescent="0.25">
      <c r="B30" s="36">
        <v>27</v>
      </c>
      <c r="C30" s="49" t="s">
        <v>18</v>
      </c>
      <c r="D30" s="58" t="s">
        <v>68</v>
      </c>
      <c r="E30" s="38" t="s">
        <v>35</v>
      </c>
      <c r="F30" s="36" t="s">
        <v>106</v>
      </c>
      <c r="G30" s="39">
        <v>153</v>
      </c>
      <c r="H30" s="40">
        <f t="shared" si="1"/>
        <v>1646.28</v>
      </c>
      <c r="I30" s="50" t="s">
        <v>49</v>
      </c>
      <c r="J30" s="51">
        <v>2005</v>
      </c>
      <c r="K30" s="36">
        <v>2022</v>
      </c>
      <c r="L30" s="36">
        <f t="shared" si="0"/>
        <v>17</v>
      </c>
      <c r="M30" s="36">
        <v>60</v>
      </c>
      <c r="N30" s="36">
        <v>0.05</v>
      </c>
      <c r="O30" s="43">
        <f t="shared" si="3"/>
        <v>1.5833333333333331E-2</v>
      </c>
      <c r="P30" s="44">
        <v>1400</v>
      </c>
      <c r="Q30" s="44">
        <f t="shared" si="24"/>
        <v>15069.46</v>
      </c>
      <c r="R30" s="45">
        <f t="shared" si="25"/>
        <v>2305627.38</v>
      </c>
      <c r="S30" s="45">
        <f t="shared" si="26"/>
        <v>620598.0364499999</v>
      </c>
      <c r="T30" s="45">
        <f t="shared" si="27"/>
        <v>1685029.3435499999</v>
      </c>
      <c r="U30" s="36">
        <v>0</v>
      </c>
      <c r="V30" s="45">
        <f t="shared" si="28"/>
        <v>1685029.3435499999</v>
      </c>
    </row>
    <row r="31" spans="2:22" ht="38.25" x14ac:dyDescent="0.25">
      <c r="B31" s="36">
        <v>28</v>
      </c>
      <c r="C31" s="49" t="s">
        <v>70</v>
      </c>
      <c r="D31" s="58" t="s">
        <v>69</v>
      </c>
      <c r="E31" s="38" t="s">
        <v>72</v>
      </c>
      <c r="F31" s="36" t="s">
        <v>106</v>
      </c>
      <c r="G31" s="39">
        <v>1538.4</v>
      </c>
      <c r="H31" s="40">
        <f t="shared" si="1"/>
        <v>16553.184000000001</v>
      </c>
      <c r="I31" s="50" t="s">
        <v>71</v>
      </c>
      <c r="J31" s="51">
        <v>2005</v>
      </c>
      <c r="K31" s="36">
        <v>2022</v>
      </c>
      <c r="L31" s="36">
        <f t="shared" si="0"/>
        <v>17</v>
      </c>
      <c r="M31" s="36">
        <v>60</v>
      </c>
      <c r="N31" s="36">
        <v>0.05</v>
      </c>
      <c r="O31" s="43">
        <f t="shared" si="3"/>
        <v>1.5833333333333331E-2</v>
      </c>
      <c r="P31" s="44">
        <v>1400</v>
      </c>
      <c r="Q31" s="44">
        <f t="shared" si="24"/>
        <v>15069.46</v>
      </c>
      <c r="R31" s="45">
        <f t="shared" si="25"/>
        <v>23182857.263999999</v>
      </c>
      <c r="S31" s="45">
        <f t="shared" si="26"/>
        <v>6240052.4135599993</v>
      </c>
      <c r="T31" s="45">
        <f t="shared" si="27"/>
        <v>16942804.850439999</v>
      </c>
      <c r="U31" s="36">
        <v>0</v>
      </c>
      <c r="V31" s="45">
        <f t="shared" si="28"/>
        <v>16942804.850439999</v>
      </c>
    </row>
    <row r="32" spans="2:22" ht="38.25" x14ac:dyDescent="0.25">
      <c r="B32" s="36">
        <v>29</v>
      </c>
      <c r="C32" s="49" t="s">
        <v>74</v>
      </c>
      <c r="D32" s="58" t="s">
        <v>73</v>
      </c>
      <c r="E32" s="38" t="s">
        <v>72</v>
      </c>
      <c r="F32" s="36" t="s">
        <v>106</v>
      </c>
      <c r="G32" s="39">
        <v>3641.4</v>
      </c>
      <c r="H32" s="40">
        <f t="shared" si="1"/>
        <v>39181.464</v>
      </c>
      <c r="I32" s="50" t="s">
        <v>71</v>
      </c>
      <c r="J32" s="51">
        <v>2005</v>
      </c>
      <c r="K32" s="36">
        <v>2022</v>
      </c>
      <c r="L32" s="36">
        <f t="shared" si="0"/>
        <v>17</v>
      </c>
      <c r="M32" s="36">
        <v>60</v>
      </c>
      <c r="N32" s="36">
        <v>0.05</v>
      </c>
      <c r="O32" s="43">
        <f t="shared" si="3"/>
        <v>1.5833333333333331E-2</v>
      </c>
      <c r="P32" s="44">
        <v>1400</v>
      </c>
      <c r="Q32" s="44">
        <f t="shared" si="24"/>
        <v>15069.46</v>
      </c>
      <c r="R32" s="45">
        <f t="shared" si="25"/>
        <v>54873931.644000001</v>
      </c>
      <c r="S32" s="45">
        <f t="shared" si="26"/>
        <v>14770233.267509999</v>
      </c>
      <c r="T32" s="45">
        <f t="shared" si="27"/>
        <v>40103698.376490004</v>
      </c>
      <c r="U32" s="36">
        <v>0</v>
      </c>
      <c r="V32" s="45">
        <f t="shared" si="28"/>
        <v>40103698.376490004</v>
      </c>
    </row>
    <row r="33" spans="2:22" ht="38.25" x14ac:dyDescent="0.25">
      <c r="B33" s="36">
        <v>30</v>
      </c>
      <c r="C33" s="49" t="s">
        <v>18</v>
      </c>
      <c r="D33" s="58" t="s">
        <v>75</v>
      </c>
      <c r="E33" s="38" t="s">
        <v>72</v>
      </c>
      <c r="F33" s="36" t="s">
        <v>106</v>
      </c>
      <c r="G33" s="39">
        <v>812.5</v>
      </c>
      <c r="H33" s="40">
        <f t="shared" si="1"/>
        <v>8742.5</v>
      </c>
      <c r="I33" s="50" t="s">
        <v>49</v>
      </c>
      <c r="J33" s="51">
        <v>2005</v>
      </c>
      <c r="K33" s="36">
        <v>2022</v>
      </c>
      <c r="L33" s="36">
        <f t="shared" si="0"/>
        <v>17</v>
      </c>
      <c r="M33" s="36">
        <v>60</v>
      </c>
      <c r="N33" s="36">
        <v>0.05</v>
      </c>
      <c r="O33" s="43">
        <f t="shared" si="3"/>
        <v>1.5833333333333331E-2</v>
      </c>
      <c r="P33" s="44">
        <v>1400</v>
      </c>
      <c r="Q33" s="44">
        <f t="shared" si="24"/>
        <v>15069.46</v>
      </c>
      <c r="R33" s="45">
        <f t="shared" si="25"/>
        <v>12243936.25</v>
      </c>
      <c r="S33" s="45">
        <f t="shared" si="26"/>
        <v>3295659.5072916662</v>
      </c>
      <c r="T33" s="45">
        <f t="shared" si="27"/>
        <v>8948276.7427083328</v>
      </c>
      <c r="U33" s="36">
        <v>0</v>
      </c>
      <c r="V33" s="45">
        <f t="shared" si="28"/>
        <v>8948276.7427083328</v>
      </c>
    </row>
    <row r="34" spans="2:22" ht="38.25" x14ac:dyDescent="0.25">
      <c r="B34" s="36">
        <v>31</v>
      </c>
      <c r="C34" s="49" t="s">
        <v>18</v>
      </c>
      <c r="D34" s="58" t="s">
        <v>76</v>
      </c>
      <c r="E34" s="38" t="s">
        <v>72</v>
      </c>
      <c r="F34" s="36" t="s">
        <v>106</v>
      </c>
      <c r="G34" s="39">
        <v>1200</v>
      </c>
      <c r="H34" s="40">
        <f t="shared" si="1"/>
        <v>12912</v>
      </c>
      <c r="I34" s="50" t="s">
        <v>49</v>
      </c>
      <c r="J34" s="51">
        <v>2005</v>
      </c>
      <c r="K34" s="36">
        <v>2022</v>
      </c>
      <c r="L34" s="36">
        <f t="shared" si="0"/>
        <v>17</v>
      </c>
      <c r="M34" s="36">
        <v>60</v>
      </c>
      <c r="N34" s="36">
        <v>0.05</v>
      </c>
      <c r="O34" s="43">
        <f t="shared" si="3"/>
        <v>1.5833333333333331E-2</v>
      </c>
      <c r="P34" s="44">
        <v>1400</v>
      </c>
      <c r="Q34" s="44">
        <f t="shared" si="24"/>
        <v>15069.46</v>
      </c>
      <c r="R34" s="45">
        <f t="shared" si="25"/>
        <v>18083352</v>
      </c>
      <c r="S34" s="45">
        <f t="shared" si="26"/>
        <v>4867435.5799999991</v>
      </c>
      <c r="T34" s="45">
        <f t="shared" si="27"/>
        <v>13215916.420000002</v>
      </c>
      <c r="U34" s="36">
        <v>0</v>
      </c>
      <c r="V34" s="45">
        <f t="shared" si="28"/>
        <v>13215916.420000002</v>
      </c>
    </row>
    <row r="35" spans="2:22" ht="25.5" x14ac:dyDescent="0.25">
      <c r="B35" s="36">
        <v>32</v>
      </c>
      <c r="C35" s="52" t="s">
        <v>18</v>
      </c>
      <c r="D35" s="58" t="s">
        <v>77</v>
      </c>
      <c r="E35" s="38" t="s">
        <v>79</v>
      </c>
      <c r="F35" s="36" t="s">
        <v>106</v>
      </c>
      <c r="G35" s="39">
        <v>422.0625</v>
      </c>
      <c r="H35" s="40">
        <f t="shared" si="1"/>
        <v>4541.3924999999999</v>
      </c>
      <c r="I35" s="53" t="s">
        <v>78</v>
      </c>
      <c r="J35" s="51">
        <v>2005</v>
      </c>
      <c r="K35" s="36">
        <v>2022</v>
      </c>
      <c r="L35" s="36">
        <f t="shared" si="0"/>
        <v>17</v>
      </c>
      <c r="M35" s="36">
        <v>60</v>
      </c>
      <c r="N35" s="36">
        <v>0.05</v>
      </c>
      <c r="O35" s="43">
        <f t="shared" si="3"/>
        <v>1.5833333333333331E-2</v>
      </c>
      <c r="P35" s="44">
        <v>1400</v>
      </c>
      <c r="Q35" s="44">
        <f t="shared" si="24"/>
        <v>15069.46</v>
      </c>
      <c r="R35" s="45">
        <f>Q35*G35</f>
        <v>6360253.9612499997</v>
      </c>
      <c r="S35" s="45">
        <f t="shared" si="26"/>
        <v>1711968.3579031245</v>
      </c>
      <c r="T35" s="45">
        <f t="shared" si="27"/>
        <v>4648285.6033468749</v>
      </c>
      <c r="U35" s="36">
        <v>0</v>
      </c>
      <c r="V35" s="45">
        <f t="shared" si="28"/>
        <v>4648285.6033468749</v>
      </c>
    </row>
    <row r="36" spans="2:22" x14ac:dyDescent="0.25">
      <c r="B36" s="36">
        <v>33</v>
      </c>
      <c r="C36" s="54"/>
      <c r="D36" s="59" t="s">
        <v>119</v>
      </c>
      <c r="E36" s="38" t="s">
        <v>120</v>
      </c>
      <c r="F36" s="36" t="s">
        <v>106</v>
      </c>
      <c r="G36" s="55">
        <v>18180</v>
      </c>
      <c r="H36" s="40">
        <f t="shared" si="1"/>
        <v>195616.8</v>
      </c>
      <c r="I36" s="54"/>
      <c r="J36" s="55">
        <v>2006</v>
      </c>
      <c r="K36" s="56">
        <v>2022</v>
      </c>
      <c r="L36" s="56">
        <f t="shared" si="0"/>
        <v>16</v>
      </c>
      <c r="M36" s="36">
        <v>60</v>
      </c>
      <c r="N36" s="36">
        <v>0.05</v>
      </c>
      <c r="O36" s="43">
        <f t="shared" si="3"/>
        <v>1.5833333333333331E-2</v>
      </c>
      <c r="P36" s="44">
        <v>50</v>
      </c>
      <c r="Q36" s="44">
        <f t="shared" si="24"/>
        <v>538.19499999999994</v>
      </c>
      <c r="R36" s="45">
        <f t="shared" si="25"/>
        <v>9784385.0999999996</v>
      </c>
      <c r="S36" s="45">
        <f t="shared" si="26"/>
        <v>2478710.8919999995</v>
      </c>
      <c r="T36" s="45">
        <f t="shared" si="27"/>
        <v>7305674.2080000006</v>
      </c>
      <c r="U36" s="36">
        <v>0</v>
      </c>
      <c r="V36" s="45">
        <f t="shared" si="28"/>
        <v>7305674.2080000006</v>
      </c>
    </row>
    <row r="37" spans="2:22" ht="25.5" x14ac:dyDescent="0.25">
      <c r="B37" s="36">
        <v>34</v>
      </c>
      <c r="C37" s="54"/>
      <c r="D37" s="59" t="s">
        <v>121</v>
      </c>
      <c r="E37" s="38" t="s">
        <v>122</v>
      </c>
      <c r="F37" s="36" t="s">
        <v>106</v>
      </c>
      <c r="G37" s="55">
        <v>35070</v>
      </c>
      <c r="H37" s="40">
        <f t="shared" si="1"/>
        <v>377353.2</v>
      </c>
      <c r="I37" s="54"/>
      <c r="J37" s="55">
        <v>2006</v>
      </c>
      <c r="K37" s="56">
        <v>2022</v>
      </c>
      <c r="L37" s="56">
        <f t="shared" si="0"/>
        <v>16</v>
      </c>
      <c r="M37" s="36">
        <v>60</v>
      </c>
      <c r="N37" s="36">
        <v>0.05</v>
      </c>
      <c r="O37" s="43">
        <f>(1-N37)/M37</f>
        <v>1.5833333333333331E-2</v>
      </c>
      <c r="P37" s="44">
        <v>50</v>
      </c>
      <c r="Q37" s="44">
        <f t="shared" si="24"/>
        <v>538.19499999999994</v>
      </c>
      <c r="R37" s="45">
        <f>Q37*G37</f>
        <v>18874498.649999999</v>
      </c>
      <c r="S37" s="45">
        <f t="shared" si="26"/>
        <v>4781539.6579999989</v>
      </c>
      <c r="T37" s="45">
        <f t="shared" si="27"/>
        <v>14092958.991999999</v>
      </c>
      <c r="U37" s="36">
        <v>0</v>
      </c>
      <c r="V37" s="45">
        <f>IF(T37&gt;N37*R37,T37*(1+U37),R37*N37)</f>
        <v>14092958.991999999</v>
      </c>
    </row>
    <row r="38" spans="2:22" x14ac:dyDescent="0.25">
      <c r="B38" s="54"/>
      <c r="C38" s="97" t="s">
        <v>123</v>
      </c>
      <c r="D38" s="98"/>
      <c r="E38" s="98"/>
      <c r="F38" s="99"/>
      <c r="G38" s="60">
        <f>SUM(G4:G37)</f>
        <v>93863.002500000002</v>
      </c>
      <c r="H38" s="61">
        <f>SUM(H4:H37)</f>
        <v>1009965.9068999998</v>
      </c>
      <c r="I38" s="62"/>
      <c r="J38" s="62"/>
      <c r="K38" s="63"/>
      <c r="L38" s="62"/>
      <c r="M38" s="62"/>
      <c r="N38" s="62"/>
      <c r="O38" s="62"/>
      <c r="P38" s="62"/>
      <c r="Q38" s="62"/>
      <c r="R38" s="64">
        <f>SUM(R4:R37)</f>
        <v>509320553.00665003</v>
      </c>
      <c r="S38" s="64">
        <f>SUM(S4:S37)</f>
        <v>168279737.76190117</v>
      </c>
      <c r="T38" s="64">
        <f t="shared" si="27"/>
        <v>341040815.24474883</v>
      </c>
      <c r="U38" s="62"/>
      <c r="V38" s="64">
        <f>SUM(V4:V37)</f>
        <v>341040815.24474883</v>
      </c>
    </row>
  </sheetData>
  <autoFilter ref="B3:V35" xr:uid="{A368A940-8B4B-4F8D-AE11-D6CAD0B8AAF9}"/>
  <mergeCells count="2">
    <mergeCell ref="B2:Y2"/>
    <mergeCell ref="C38:F38"/>
  </mergeCells>
  <dataValidations count="2">
    <dataValidation type="list" allowBlank="1" showInputMessage="1" showErrorMessage="1" promptTitle="Condition of Structure" prompt="Condition of Structure" sqref="F4:F37" xr:uid="{2FFE60F2-3434-432D-AA86-AD10E99BC987}">
      <formula1>"Poor, Average, Ordinary, Good, Very Good, Excellent"</formula1>
    </dataValidation>
    <dataValidation type="list" operator="equal" allowBlank="1" showInputMessage="1" showErrorMessage="1" sqref="E4:E7" xr:uid="{4A1F8FF6-44AE-4BEF-858C-0BD0B670AACA}">
      <formula1>$J$2:$J$6</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68F57-1276-4E94-88F7-056772E20F16}">
  <dimension ref="D4:N9"/>
  <sheetViews>
    <sheetView workbookViewId="0">
      <selection activeCell="I15" sqref="I15"/>
    </sheetView>
  </sheetViews>
  <sheetFormatPr defaultRowHeight="15" x14ac:dyDescent="0.25"/>
  <cols>
    <col min="5" max="5" width="14.5703125" customWidth="1"/>
    <col min="8" max="8" width="11.85546875" customWidth="1"/>
    <col min="9" max="9" width="28" customWidth="1"/>
    <col min="12" max="12" width="11" customWidth="1"/>
    <col min="13" max="13" width="14.28515625" customWidth="1"/>
    <col min="14" max="14" width="16.7109375" customWidth="1"/>
  </cols>
  <sheetData>
    <row r="4" spans="4:14" ht="37.5" customHeight="1" x14ac:dyDescent="0.25">
      <c r="D4" s="100" t="s">
        <v>143</v>
      </c>
      <c r="E4" s="100"/>
      <c r="F4" s="100"/>
      <c r="G4" s="100"/>
      <c r="H4" s="100"/>
      <c r="I4" s="100"/>
      <c r="J4" s="100"/>
      <c r="K4" s="100"/>
      <c r="L4" s="100"/>
      <c r="M4" s="100"/>
      <c r="N4" s="100"/>
    </row>
    <row r="5" spans="4:14" ht="60" x14ac:dyDescent="0.25">
      <c r="D5" s="70" t="s">
        <v>1</v>
      </c>
      <c r="E5" s="71" t="s">
        <v>125</v>
      </c>
      <c r="F5" s="70" t="s">
        <v>3</v>
      </c>
      <c r="G5" s="70" t="s">
        <v>4</v>
      </c>
      <c r="H5" s="70" t="s">
        <v>5</v>
      </c>
      <c r="I5" s="70" t="s">
        <v>134</v>
      </c>
      <c r="J5" s="70" t="s">
        <v>7</v>
      </c>
      <c r="K5" s="70" t="s">
        <v>135</v>
      </c>
      <c r="L5" s="70" t="s">
        <v>142</v>
      </c>
      <c r="M5" s="72" t="s">
        <v>136</v>
      </c>
      <c r="N5" s="72" t="s">
        <v>137</v>
      </c>
    </row>
    <row r="6" spans="4:14" ht="45.75" customHeight="1" x14ac:dyDescent="0.25">
      <c r="D6" s="76">
        <v>1</v>
      </c>
      <c r="E6" s="101" t="s">
        <v>138</v>
      </c>
      <c r="F6" s="102"/>
      <c r="G6" s="103"/>
      <c r="H6" s="77">
        <v>2005</v>
      </c>
      <c r="I6" s="78" t="s">
        <v>114</v>
      </c>
      <c r="J6" s="79" t="s">
        <v>139</v>
      </c>
      <c r="K6" s="80">
        <v>2250</v>
      </c>
      <c r="L6" s="81">
        <f>(K6*10.76)</f>
        <v>24210</v>
      </c>
      <c r="M6" s="82">
        <v>2200</v>
      </c>
      <c r="N6" s="83">
        <f>(K6*M6)</f>
        <v>4950000</v>
      </c>
    </row>
    <row r="7" spans="4:14" x14ac:dyDescent="0.25">
      <c r="D7" s="76">
        <v>2</v>
      </c>
      <c r="E7" s="104" t="s">
        <v>140</v>
      </c>
      <c r="F7" s="105"/>
      <c r="G7" s="106"/>
      <c r="H7" s="77">
        <v>2005</v>
      </c>
      <c r="I7" s="78" t="s">
        <v>118</v>
      </c>
      <c r="J7" s="84" t="s">
        <v>139</v>
      </c>
      <c r="K7" s="85">
        <v>4149.1000000000004</v>
      </c>
      <c r="L7" s="85">
        <f>+K7*10.76</f>
        <v>44644.316000000006</v>
      </c>
      <c r="M7" s="86">
        <v>9000</v>
      </c>
      <c r="N7" s="83">
        <f t="shared" ref="N7:N8" si="0">(K7*M7)</f>
        <v>37341900</v>
      </c>
    </row>
    <row r="8" spans="4:14" ht="60" x14ac:dyDescent="0.25">
      <c r="D8" s="87">
        <v>3</v>
      </c>
      <c r="E8" s="107" t="s">
        <v>141</v>
      </c>
      <c r="F8" s="108"/>
      <c r="G8" s="109"/>
      <c r="H8" s="88">
        <v>2005</v>
      </c>
      <c r="I8" s="89" t="s">
        <v>116</v>
      </c>
      <c r="J8" s="90" t="s">
        <v>139</v>
      </c>
      <c r="K8" s="91">
        <v>3679</v>
      </c>
      <c r="L8" s="92">
        <f t="shared" ref="L8" si="1">+K8*10.76</f>
        <v>39586.04</v>
      </c>
      <c r="M8" s="93">
        <v>2500</v>
      </c>
      <c r="N8" s="94">
        <f t="shared" si="0"/>
        <v>9197500</v>
      </c>
    </row>
    <row r="9" spans="4:14" x14ac:dyDescent="0.25">
      <c r="D9" s="110" t="s">
        <v>133</v>
      </c>
      <c r="E9" s="110"/>
      <c r="F9" s="110"/>
      <c r="G9" s="110"/>
      <c r="H9" s="110"/>
      <c r="I9" s="110"/>
      <c r="J9" s="110"/>
      <c r="K9" s="73">
        <f>SUM(K6:K8)</f>
        <v>10078.1</v>
      </c>
      <c r="L9" s="73">
        <f>SUM(L6:L8)</f>
        <v>108440.356</v>
      </c>
      <c r="M9" s="74"/>
      <c r="N9" s="75">
        <f>SUM(N6:N8)</f>
        <v>51489400</v>
      </c>
    </row>
  </sheetData>
  <mergeCells count="5">
    <mergeCell ref="D4:N4"/>
    <mergeCell ref="E6:G6"/>
    <mergeCell ref="E7:G7"/>
    <mergeCell ref="E8:G8"/>
    <mergeCell ref="D9:J9"/>
  </mergeCells>
  <dataValidations count="2">
    <dataValidation type="list" operator="equal" allowBlank="1" showInputMessage="1" showErrorMessage="1" sqref="J6" xr:uid="{9A58B808-41EF-43D5-B531-86BD58A34638}">
      <formula1>"Very Good,Good,Average,Poor,Ordinary with wreckages in the structure"</formula1>
      <formula2>0</formula2>
    </dataValidation>
    <dataValidation type="list" allowBlank="1" showInputMessage="1" showErrorMessage="1" sqref="J7:J8" xr:uid="{25EBF4A0-0DA6-4308-820E-E26D0EF40881}">
      <formula1>"Very Good, Good, Average, Poor, Ordinary with wreckages in the structure"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DB90-9045-41CB-A7C1-341EC5463514}">
  <dimension ref="C3:H14"/>
  <sheetViews>
    <sheetView tabSelected="1" workbookViewId="0">
      <selection activeCell="K9" sqref="K9"/>
    </sheetView>
  </sheetViews>
  <sheetFormatPr defaultRowHeight="15" x14ac:dyDescent="0.25"/>
  <cols>
    <col min="5" max="5" width="10.5703125" customWidth="1"/>
    <col min="7" max="7" width="17.140625" customWidth="1"/>
    <col min="8" max="8" width="21.42578125" customWidth="1"/>
  </cols>
  <sheetData>
    <row r="3" spans="3:8" ht="39.75" customHeight="1" x14ac:dyDescent="0.25">
      <c r="C3" s="121" t="s">
        <v>124</v>
      </c>
      <c r="D3" s="121"/>
      <c r="E3" s="121"/>
      <c r="F3" s="121"/>
      <c r="G3" s="121"/>
      <c r="H3" s="121"/>
    </row>
    <row r="4" spans="3:8" ht="30" x14ac:dyDescent="0.25">
      <c r="C4" s="65" t="s">
        <v>84</v>
      </c>
      <c r="D4" s="122" t="s">
        <v>125</v>
      </c>
      <c r="E4" s="123"/>
      <c r="F4" s="65" t="s">
        <v>126</v>
      </c>
      <c r="G4" s="65" t="s">
        <v>127</v>
      </c>
      <c r="H4" s="66" t="s">
        <v>128</v>
      </c>
    </row>
    <row r="5" spans="3:8" x14ac:dyDescent="0.25">
      <c r="C5" s="67">
        <v>1</v>
      </c>
      <c r="D5" s="124" t="s">
        <v>129</v>
      </c>
      <c r="E5" s="125"/>
      <c r="F5" s="67" t="s">
        <v>130</v>
      </c>
      <c r="G5" s="126">
        <f>'Building working'!R38</f>
        <v>509320553.00665003</v>
      </c>
      <c r="H5" s="127">
        <f>'Building working'!V38</f>
        <v>341040815.24474883</v>
      </c>
    </row>
    <row r="6" spans="3:8" x14ac:dyDescent="0.25">
      <c r="C6" s="68">
        <v>2</v>
      </c>
      <c r="D6" s="124" t="s">
        <v>131</v>
      </c>
      <c r="E6" s="125"/>
      <c r="F6" s="69" t="s">
        <v>132</v>
      </c>
      <c r="G6" s="126">
        <f>'Road &amp; Drains'!N9</f>
        <v>51489400</v>
      </c>
      <c r="H6" s="127">
        <f>'Road &amp; Drains'!N9</f>
        <v>51489400</v>
      </c>
    </row>
    <row r="7" spans="3:8" x14ac:dyDescent="0.25">
      <c r="C7" s="118" t="s">
        <v>133</v>
      </c>
      <c r="D7" s="119"/>
      <c r="E7" s="119"/>
      <c r="F7" s="120"/>
      <c r="G7" s="128">
        <f>SUM(G5:G6)</f>
        <v>560809953.00664997</v>
      </c>
      <c r="H7" s="128">
        <f>SUM(H5:H6)</f>
        <v>392530215.24474883</v>
      </c>
    </row>
    <row r="8" spans="3:8" ht="15" customHeight="1" x14ac:dyDescent="0.25">
      <c r="C8" s="112" t="s">
        <v>144</v>
      </c>
      <c r="D8" s="113"/>
      <c r="E8" s="113"/>
      <c r="F8" s="113"/>
      <c r="G8" s="113"/>
      <c r="H8" s="114"/>
    </row>
    <row r="9" spans="3:8" ht="31.5" customHeight="1" x14ac:dyDescent="0.25">
      <c r="C9" s="115" t="s">
        <v>148</v>
      </c>
      <c r="D9" s="116"/>
      <c r="E9" s="116"/>
      <c r="F9" s="116"/>
      <c r="G9" s="116"/>
      <c r="H9" s="117"/>
    </row>
    <row r="10" spans="3:8" ht="59.25" customHeight="1" x14ac:dyDescent="0.25">
      <c r="C10" s="115" t="s">
        <v>149</v>
      </c>
      <c r="D10" s="116"/>
      <c r="E10" s="116"/>
      <c r="F10" s="116"/>
      <c r="G10" s="116"/>
      <c r="H10" s="117"/>
    </row>
    <row r="11" spans="3:8" ht="45.75" customHeight="1" x14ac:dyDescent="0.25">
      <c r="C11" s="111" t="s">
        <v>150</v>
      </c>
      <c r="D11" s="111"/>
      <c r="E11" s="111"/>
      <c r="F11" s="111"/>
      <c r="G11" s="111"/>
      <c r="H11" s="111"/>
    </row>
    <row r="12" spans="3:8" ht="49.5" customHeight="1" x14ac:dyDescent="0.25">
      <c r="C12" s="111" t="s">
        <v>145</v>
      </c>
      <c r="D12" s="111"/>
      <c r="E12" s="111"/>
      <c r="F12" s="111"/>
      <c r="G12" s="111"/>
      <c r="H12" s="111"/>
    </row>
    <row r="13" spans="3:8" ht="45" customHeight="1" x14ac:dyDescent="0.25">
      <c r="C13" s="111" t="s">
        <v>151</v>
      </c>
      <c r="D13" s="111"/>
      <c r="E13" s="111"/>
      <c r="F13" s="111"/>
      <c r="G13" s="111"/>
      <c r="H13" s="111"/>
    </row>
    <row r="14" spans="3:8" ht="30.75" customHeight="1" x14ac:dyDescent="0.25">
      <c r="C14" s="111" t="s">
        <v>146</v>
      </c>
      <c r="D14" s="111"/>
      <c r="E14" s="111"/>
      <c r="F14" s="111"/>
      <c r="G14" s="111"/>
      <c r="H14" s="111"/>
    </row>
  </sheetData>
  <mergeCells count="12">
    <mergeCell ref="C7:F7"/>
    <mergeCell ref="C3:H3"/>
    <mergeCell ref="D4:E4"/>
    <mergeCell ref="D5:E5"/>
    <mergeCell ref="D6:E6"/>
    <mergeCell ref="C12:H12"/>
    <mergeCell ref="C13:H13"/>
    <mergeCell ref="C14:H14"/>
    <mergeCell ref="C11:H11"/>
    <mergeCell ref="C8:H8"/>
    <mergeCell ref="C9:H9"/>
    <mergeCell ref="C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Building sheet</vt:lpstr>
      <vt:lpstr>Building working</vt:lpstr>
      <vt:lpstr>Road &amp; Drains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Aditya</cp:lastModifiedBy>
  <dcterms:created xsi:type="dcterms:W3CDTF">2022-06-06T09:57:42Z</dcterms:created>
  <dcterms:modified xsi:type="dcterms:W3CDTF">2022-07-20T07:38:45Z</dcterms:modified>
</cp:coreProperties>
</file>