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Y:\Arup Banerjee\BHSL DOCS\Thanabhawan\"/>
    </mc:Choice>
  </mc:AlternateContent>
  <xr:revisionPtr revIDLastSave="0" documentId="13_ncr:1_{F9FE1879-4319-497E-B21F-3506F060FF67}" xr6:coauthVersionLast="47" xr6:coauthVersionMax="47" xr10:uidLastSave="{00000000-0000-0000-0000-000000000000}"/>
  <bookViews>
    <workbookView xWindow="-120" yWindow="-120" windowWidth="21840" windowHeight="13140" activeTab="5" xr2:uid="{00000000-000D-0000-FFFF-FFFF00000000}"/>
  </bookViews>
  <sheets>
    <sheet name="Sheet1" sheetId="1" r:id="rId1"/>
    <sheet name="circle rate" sheetId="5" r:id="rId2"/>
    <sheet name="Land area statement" sheetId="2" r:id="rId3"/>
    <sheet name="Land Acquisition sheet" sheetId="3" r:id="rId4"/>
    <sheet name="Land valuation" sheetId="4" r:id="rId5"/>
    <sheet name="Belting" sheetId="6" r:id="rId6"/>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3" i="6" l="1"/>
  <c r="F8" i="6"/>
  <c r="G7" i="6"/>
  <c r="F7" i="6"/>
  <c r="G6" i="6"/>
  <c r="G8" i="6" s="1"/>
  <c r="F6" i="6"/>
  <c r="E6" i="6"/>
  <c r="E8" i="6" s="1"/>
  <c r="E9" i="6" s="1"/>
  <c r="K6" i="4"/>
  <c r="K7" i="4" s="1"/>
  <c r="K9" i="4"/>
  <c r="E10" i="6" l="1"/>
  <c r="G12" i="6"/>
  <c r="G11" i="6"/>
  <c r="G14" i="6" s="1"/>
  <c r="E8" i="3"/>
  <c r="G7" i="3"/>
  <c r="G8" i="3" s="1"/>
  <c r="G10" i="3" s="1"/>
  <c r="G14" i="3" s="1"/>
  <c r="G16" i="3" s="1"/>
  <c r="G18" i="3" s="1"/>
  <c r="K8" i="4" l="1"/>
  <c r="K10" i="4" s="1"/>
  <c r="M10" i="4" s="1"/>
  <c r="K3" i="1" l="1"/>
  <c r="K6" i="1"/>
  <c r="K7" i="1"/>
  <c r="K8" i="1"/>
  <c r="K9" i="1"/>
  <c r="K10" i="1"/>
  <c r="K11" i="1"/>
  <c r="K12" i="1"/>
  <c r="K13" i="1"/>
  <c r="K14" i="1"/>
  <c r="K15" i="1"/>
  <c r="K18" i="1"/>
  <c r="K19" i="1"/>
  <c r="K20" i="1"/>
  <c r="K21" i="1"/>
  <c r="K22" i="1"/>
  <c r="K23" i="1"/>
  <c r="K24" i="1"/>
  <c r="K25" i="1"/>
  <c r="K26" i="1"/>
  <c r="K27" i="1"/>
  <c r="K28" i="1"/>
  <c r="K29" i="1"/>
  <c r="K30" i="1"/>
  <c r="K33" i="1"/>
  <c r="K34" i="1"/>
  <c r="K35" i="1"/>
  <c r="K36" i="1"/>
  <c r="K37" i="1"/>
  <c r="K38" i="1"/>
  <c r="K39" i="1"/>
  <c r="K40" i="1"/>
  <c r="K41" i="1"/>
  <c r="K42" i="1"/>
  <c r="K43" i="1"/>
  <c r="K44" i="1"/>
  <c r="K45" i="1"/>
  <c r="K46" i="1"/>
  <c r="K47" i="1"/>
  <c r="K48" i="1"/>
  <c r="K49" i="1"/>
  <c r="K50" i="1"/>
  <c r="K55" i="1"/>
  <c r="K56" i="1"/>
  <c r="K57" i="1"/>
  <c r="K60" i="1"/>
  <c r="K61" i="1"/>
  <c r="K62" i="1"/>
  <c r="K63" i="1"/>
  <c r="K64" i="1"/>
  <c r="K65" i="1"/>
  <c r="K66" i="1"/>
  <c r="K67" i="1"/>
  <c r="K68" i="1"/>
  <c r="K69" i="1"/>
  <c r="K70" i="1"/>
  <c r="K71" i="1"/>
  <c r="K72" i="1"/>
  <c r="K73" i="1"/>
  <c r="K74" i="1"/>
  <c r="K75" i="1"/>
  <c r="K76" i="1"/>
  <c r="K77" i="1"/>
  <c r="K78" i="1"/>
  <c r="K79" i="1"/>
  <c r="K80" i="1"/>
  <c r="K82" i="1"/>
  <c r="K83" i="1"/>
  <c r="K84" i="1"/>
  <c r="K85" i="1"/>
  <c r="K86" i="1"/>
  <c r="K87" i="1"/>
  <c r="K88" i="1"/>
  <c r="K89" i="1"/>
  <c r="K90" i="1"/>
  <c r="K91" i="1"/>
  <c r="K92" i="1"/>
  <c r="K93" i="1"/>
  <c r="K94" i="1"/>
  <c r="K99" i="1"/>
  <c r="K100" i="1"/>
  <c r="K101" i="1"/>
  <c r="K102" i="1"/>
  <c r="K107" i="1"/>
  <c r="K108" i="1"/>
  <c r="L6" i="1" l="1"/>
  <c r="L7" i="1"/>
  <c r="L8" i="1"/>
  <c r="L9" i="1"/>
  <c r="L10" i="1"/>
  <c r="L11" i="1"/>
  <c r="L12" i="1"/>
  <c r="L13" i="1"/>
  <c r="L14" i="1"/>
  <c r="L15" i="1"/>
  <c r="L18" i="1"/>
  <c r="L19" i="1"/>
  <c r="L20" i="1"/>
  <c r="L21" i="1"/>
  <c r="L22" i="1"/>
  <c r="L23" i="1"/>
  <c r="L24" i="1"/>
  <c r="L25" i="1"/>
  <c r="L26" i="1"/>
  <c r="L27" i="1"/>
  <c r="L28" i="1"/>
  <c r="L29" i="1"/>
  <c r="L30" i="1"/>
  <c r="L33" i="1"/>
  <c r="L34" i="1"/>
  <c r="L35" i="1"/>
  <c r="L36" i="1"/>
  <c r="L37" i="1"/>
  <c r="L38" i="1"/>
  <c r="L39" i="1"/>
  <c r="L40" i="1"/>
  <c r="L41" i="1"/>
  <c r="L42" i="1"/>
  <c r="L43" i="1"/>
  <c r="L44" i="1"/>
  <c r="L45" i="1"/>
  <c r="L46" i="1"/>
  <c r="L47" i="1"/>
  <c r="L48" i="1"/>
  <c r="L49" i="1"/>
  <c r="L50" i="1"/>
  <c r="L55" i="1"/>
  <c r="L56" i="1"/>
  <c r="L57" i="1"/>
  <c r="L60" i="1"/>
  <c r="L61" i="1"/>
  <c r="L62" i="1"/>
  <c r="L63" i="1"/>
  <c r="L64" i="1"/>
  <c r="L65" i="1"/>
  <c r="L66" i="1"/>
  <c r="L67" i="1"/>
  <c r="L68" i="1"/>
  <c r="L69" i="1"/>
  <c r="L70" i="1"/>
  <c r="L71" i="1"/>
  <c r="L72" i="1"/>
  <c r="L73" i="1"/>
  <c r="L74" i="1"/>
  <c r="L75" i="1"/>
  <c r="L76" i="1"/>
  <c r="L77" i="1"/>
  <c r="L78" i="1"/>
  <c r="L79" i="1"/>
  <c r="L80" i="1"/>
  <c r="L82" i="1"/>
  <c r="L83" i="1"/>
  <c r="L84" i="1"/>
  <c r="L85" i="1"/>
  <c r="L86" i="1"/>
  <c r="L87" i="1"/>
  <c r="L88" i="1"/>
  <c r="L89" i="1"/>
  <c r="L90" i="1"/>
  <c r="L91" i="1"/>
  <c r="L92" i="1"/>
  <c r="L93" i="1"/>
  <c r="L94" i="1"/>
  <c r="L99" i="1"/>
  <c r="L100" i="1"/>
  <c r="L101" i="1"/>
  <c r="L102" i="1"/>
  <c r="L107" i="1"/>
  <c r="L108" i="1"/>
  <c r="L3" i="1"/>
  <c r="J58" i="1"/>
  <c r="J51" i="1"/>
  <c r="J16" i="1"/>
  <c r="K16" i="1" l="1"/>
  <c r="J109" i="1"/>
  <c r="L58" i="1"/>
  <c r="K58" i="1"/>
  <c r="K51" i="1"/>
  <c r="L51" i="1" s="1"/>
  <c r="K109" i="1" l="1"/>
  <c r="L16" i="1"/>
  <c r="L109" i="1" s="1"/>
</calcChain>
</file>

<file path=xl/sharedStrings.xml><?xml version="1.0" encoding="utf-8"?>
<sst xmlns="http://schemas.openxmlformats.org/spreadsheetml/2006/main" count="130" uniqueCount="73">
  <si>
    <t>S.No</t>
  </si>
  <si>
    <t xml:space="preserve">Village </t>
  </si>
  <si>
    <t>Khata No.</t>
  </si>
  <si>
    <t>Khasara No.</t>
  </si>
  <si>
    <t>Area (Acre)</t>
  </si>
  <si>
    <t>Area
(sq. mtr.)</t>
  </si>
  <si>
    <t>415A</t>
  </si>
  <si>
    <t>1110/2159</t>
  </si>
  <si>
    <t>1110/2160</t>
  </si>
  <si>
    <t>1611, 1615</t>
  </si>
  <si>
    <t>Total</t>
  </si>
  <si>
    <t>Patti Nogawan, Thanabhawan</t>
  </si>
  <si>
    <t>Date of Registry</t>
  </si>
  <si>
    <t>Reg.No.</t>
  </si>
  <si>
    <t>3112/07</t>
  </si>
  <si>
    <t>3115/07</t>
  </si>
  <si>
    <t>3106/07</t>
  </si>
  <si>
    <t>13146-117/144</t>
  </si>
  <si>
    <t>Land Area Details</t>
  </si>
  <si>
    <t>Area  (Hect.)</t>
  </si>
  <si>
    <t xml:space="preserve">LAND AREA STATEMENT </t>
  </si>
  <si>
    <t>Sr. No.</t>
  </si>
  <si>
    <t>Village Name</t>
  </si>
  <si>
    <t>Total no. of Deeds</t>
  </si>
  <si>
    <r>
      <t xml:space="preserve">Land Area 
</t>
    </r>
    <r>
      <rPr>
        <i/>
        <sz val="10"/>
        <color theme="1"/>
        <rFont val="Calibri"/>
        <family val="2"/>
        <scheme val="minor"/>
      </rPr>
      <t>(in Hectare)</t>
    </r>
  </si>
  <si>
    <r>
      <t xml:space="preserve">Land Area 
</t>
    </r>
    <r>
      <rPr>
        <i/>
        <sz val="10"/>
        <color theme="1"/>
        <rFont val="Calibri"/>
        <family val="2"/>
        <scheme val="minor"/>
      </rPr>
      <t>(in Acres)</t>
    </r>
  </si>
  <si>
    <t>Remarks:</t>
  </si>
  <si>
    <t>1. The above mentioned land area has been taken on the basis of information/ data provided by the company.</t>
  </si>
  <si>
    <r>
      <t xml:space="preserve">Area
</t>
    </r>
    <r>
      <rPr>
        <b/>
        <i/>
        <sz val="10"/>
        <rFont val="Calibri"/>
        <family val="2"/>
        <scheme val="minor"/>
      </rPr>
      <t>(in Hectare)</t>
    </r>
  </si>
  <si>
    <r>
      <t xml:space="preserve">Land Rate under Land Acquisition Act-2013
</t>
    </r>
    <r>
      <rPr>
        <i/>
        <sz val="10"/>
        <rFont val="Calibri"/>
        <family val="2"/>
        <scheme val="minor"/>
      </rPr>
      <t>(in per hectares)</t>
    </r>
  </si>
  <si>
    <t xml:space="preserve">Total </t>
  </si>
  <si>
    <t>Total (A)</t>
  </si>
  <si>
    <r>
      <t xml:space="preserve">Factor for Land Falls under Rural Area </t>
    </r>
    <r>
      <rPr>
        <b/>
        <sz val="11"/>
        <color theme="1"/>
        <rFont val="Calibri"/>
        <family val="2"/>
        <scheme val="minor"/>
      </rPr>
      <t>(B)</t>
    </r>
  </si>
  <si>
    <r>
      <t xml:space="preserve"> 2 times of Value of </t>
    </r>
    <r>
      <rPr>
        <b/>
        <sz val="11"/>
        <color theme="1"/>
        <rFont val="Calibri"/>
        <family val="2"/>
        <scheme val="minor"/>
      </rPr>
      <t>A</t>
    </r>
  </si>
  <si>
    <r>
      <t xml:space="preserve">Value of Assets attached to land or building </t>
    </r>
    <r>
      <rPr>
        <b/>
        <sz val="11"/>
        <color theme="1"/>
        <rFont val="Calibri"/>
        <family val="2"/>
        <scheme val="minor"/>
      </rPr>
      <t>(C)</t>
    </r>
  </si>
  <si>
    <t>Total (D=B+C)</t>
  </si>
  <si>
    <t>Add Solatium
(100%) (E)</t>
  </si>
  <si>
    <t>100% of value D</t>
  </si>
  <si>
    <t>Total Award Value (F=D+E)</t>
  </si>
  <si>
    <t>Sr.No.</t>
  </si>
  <si>
    <t>Particulars</t>
  </si>
  <si>
    <t>Original Land Area</t>
  </si>
  <si>
    <t xml:space="preserve">Fair Market Valuation </t>
  </si>
  <si>
    <t>Acres</t>
  </si>
  <si>
    <t>Hectares</t>
  </si>
  <si>
    <t>Add 5% premium for non agriculture land</t>
  </si>
  <si>
    <t>Add 10% for cost &amp; effort considerations to cover administrative cost, effort towards land acquisition &amp; consolidation etc.</t>
  </si>
  <si>
    <t xml:space="preserve">  At Rs.2.5 Lacs per acre</t>
  </si>
  <si>
    <t>GRAND TOTAL</t>
  </si>
  <si>
    <t>Notes:</t>
  </si>
  <si>
    <t>1.  Land area details has been provided to us by the company, which is relied upon in good faith.</t>
  </si>
  <si>
    <t>Thanabhawan</t>
  </si>
  <si>
    <t>3. Therefore, for the Valuation assessment, we have taken land area as 31.788 Hectare only.</t>
  </si>
  <si>
    <t>VALUATION OF PROJECT LAND | BAJAJ HINDUSTHAN SUGAR LIMITED | VILLAGE- THANABHAWAN  DISTRICT- SHAMLI</t>
  </si>
  <si>
    <t>Rates in per Acres</t>
  </si>
  <si>
    <t xml:space="preserve">FAIR MARKET VALUATION OF LAND OF  : M/S. BAJAJ HINDUSTHAN SUGAR LIMITED, THANABHAWAN, SHAMLI, UTTAR PRTADESH  </t>
  </si>
  <si>
    <t xml:space="preserve">2. As per the copy of change of land use certificate, the company has possession of 31.788 Hectare out of the total land area as on date and for which company has achieved the CLU for industrial use. </t>
  </si>
  <si>
    <t xml:space="preserve">Add: Land Development, Site Levelling charges etc. </t>
  </si>
  <si>
    <t>Project Land</t>
  </si>
  <si>
    <t xml:space="preserve">2. As per the our calculations, the market rate for the subject power project is comes out to be Rs.1,60,00,000/-  per Acres, which seems to be reasonable in our point of view. </t>
  </si>
  <si>
    <t>THANABHAWAN LAND VALUATION BELTING METHOD</t>
  </si>
  <si>
    <t>Calculation by Belting Method</t>
  </si>
  <si>
    <t>Total Area</t>
  </si>
  <si>
    <t>Area (front side)</t>
  </si>
  <si>
    <t>Area (middle part)</t>
  </si>
  <si>
    <t>Area (back side)</t>
  </si>
  <si>
    <t>Rate (Acre)</t>
  </si>
  <si>
    <t>Value</t>
  </si>
  <si>
    <t>Total Value</t>
  </si>
  <si>
    <t>Average Rate (Acre)</t>
  </si>
  <si>
    <t>Add 5% for cost &amp; effort considerations to cover administrative cost, effort towards land acquisition &amp; consolidation etc.</t>
  </si>
  <si>
    <t>2.5 lacs per acre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</si>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</sst>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164" formatCode="0.000"/>
    <numFmt numFmtId="165" formatCode="dd\.mm\.yy"/>
    <numFmt numFmtId="166" formatCode="_ [$₹-4009]\ * #,##0.00_ ;_ [$₹-4009]\ * \-#,##0.00_ ;_ [$₹-4009]\ * &quot;-&quot;??_ ;_ @_ "/>
    <numFmt numFmtId="167" formatCode="_ &quot;₹&quot;\ * #,##0_ ;_ &quot;₹&quot;\ * \-#,##0_ ;_ &quot;₹&quot;\ * &quot;-&quot;??_ ;_ @_ "/>
  </numFmts>
  <fonts count="36" x14ac:knownFonts="1">
    <font>
      <sz val="11"/>
      <color theme="1"/>
      <name val="Calibri"/>
      <family val="2"/>
      <scheme val="minor"/>
    </font>
    <font>
      <b/>
      <sz val="11"/>
      <color theme="1"/>
      <name val="Calibri"/>
      <family val="2"/>
      <scheme val="minor"/>
    </font>
    <font>
      <b/>
      <sz val="10"/>
      <name val="Arial"/>
      <family val="2"/>
    </font>
    <font>
      <sz val="10"/>
      <name val="Arial"/>
      <family val="2"/>
    </font>
    <font>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1"/>
      <color theme="0"/>
      <name val="Calibri"/>
      <family val="2"/>
      <scheme val="minor"/>
    </font>
    <font>
      <sz val="11"/>
      <color theme="0"/>
      <name val="Calibri"/>
      <family val="2"/>
      <scheme val="minor"/>
    </font>
    <font>
      <i/>
      <sz val="10"/>
      <color theme="1"/>
      <name val="Calibri"/>
      <family val="2"/>
      <scheme val="minor"/>
    </font>
    <font>
      <sz val="11"/>
      <name val="Calibri"/>
      <family val="2"/>
      <scheme val="minor"/>
    </font>
    <font>
      <b/>
      <i/>
      <sz val="11"/>
      <color theme="1"/>
      <name val="Calibri"/>
      <family val="2"/>
      <scheme val="minor"/>
    </font>
    <font>
      <b/>
      <sz val="11"/>
      <name val="Calibri"/>
      <family val="2"/>
      <scheme val="minor"/>
    </font>
    <font>
      <b/>
      <i/>
      <sz val="10"/>
      <name val="Calibri"/>
      <family val="2"/>
      <scheme val="minor"/>
    </font>
    <font>
      <i/>
      <sz val="10"/>
      <name val="Calibri"/>
      <family val="2"/>
      <scheme val="minor"/>
    </font>
    <font>
      <b/>
      <sz val="12"/>
      <color theme="0"/>
      <name val="Calibri"/>
      <family val="2"/>
      <scheme val="minor"/>
    </font>
    <font>
      <i/>
      <sz val="11"/>
      <color theme="1"/>
      <name val="Calibri"/>
      <family val="2"/>
      <scheme val="minor"/>
    </font>
    <font>
      <b/>
      <i/>
      <sz val="11"/>
      <name val="Calibri"/>
      <family val="2"/>
      <scheme val="minor"/>
    </font>
    <font>
      <b/>
      <sz val="12"/>
      <color theme="1"/>
      <name val="Calibri"/>
      <family val="2"/>
      <scheme val="minor"/>
    </font>
  </fonts>
  <fills count="34">
    <fill>
      <patternFill patternType="none"/>
    </fill>
    <fill>
      <patternFill patternType="gray125"/>
    </fill>
    <fill>
      <patternFill patternType="solid">
        <fgColor theme="4"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3" tint="-0.49998474074526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499984740745262"/>
        <bgColor indexed="64"/>
      </patternFill>
    </fill>
    <fill>
      <patternFill patternType="solid">
        <fgColor theme="4"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56">
    <xf numFmtId="0" fontId="0" fillId="0" borderId="0"/>
    <xf numFmtId="0" fontId="3"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7" fillId="4" borderId="0" applyNumberFormat="0" applyBorder="0" applyAlignment="0" applyProtection="0"/>
    <xf numFmtId="0" fontId="8" fillId="21" borderId="5" applyNumberFormat="0" applyAlignment="0" applyProtection="0"/>
    <xf numFmtId="0" fontId="9" fillId="22" borderId="6" applyNumberFormat="0" applyAlignment="0" applyProtection="0"/>
    <xf numFmtId="0" fontId="3" fillId="0" borderId="0" applyNumberFormat="0" applyFont="0" applyFill="0" applyBorder="0" applyProtection="0">
      <alignment horizontal="left"/>
    </xf>
    <xf numFmtId="0" fontId="3" fillId="0" borderId="0" applyNumberFormat="0" applyFont="0" applyFill="0" applyBorder="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15" fillId="8" borderId="5" applyNumberFormat="0" applyAlignment="0" applyProtection="0"/>
    <xf numFmtId="0" fontId="16" fillId="0" borderId="10" applyNumberFormat="0" applyFill="0" applyAlignment="0" applyProtection="0"/>
    <xf numFmtId="0" fontId="17" fillId="23" borderId="0" applyNumberFormat="0" applyBorder="0" applyAlignment="0" applyProtection="0"/>
    <xf numFmtId="0" fontId="3" fillId="24" borderId="11" applyNumberFormat="0" applyFont="0" applyAlignment="0" applyProtection="0"/>
    <xf numFmtId="0" fontId="18" fillId="21" borderId="12" applyNumberFormat="0" applyAlignment="0" applyProtection="0"/>
    <xf numFmtId="4" fontId="19" fillId="25" borderId="12" applyNumberFormat="0" applyProtection="0">
      <alignment horizontal="right" vertical="center"/>
    </xf>
    <xf numFmtId="0" fontId="20" fillId="0" borderId="0" applyNumberFormat="0" applyFill="0" applyBorder="0" applyAlignment="0" applyProtection="0"/>
    <xf numFmtId="0" fontId="21" fillId="0" borderId="13" applyNumberFormat="0" applyFill="0" applyAlignment="0" applyProtection="0"/>
    <xf numFmtId="0" fontId="22" fillId="0" borderId="0" applyNumberForma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cellStyleXfs>
  <cellXfs count="106">
    <xf numFmtId="0" fontId="0" fillId="0" borderId="0" xfId="0"/>
    <xf numFmtId="3" fontId="0" fillId="0" borderId="1" xfId="0" quotePrefix="1" applyNumberFormat="1" applyBorder="1" applyAlignment="1">
      <alignment horizontal="center"/>
    </xf>
    <xf numFmtId="0" fontId="0" fillId="0" borderId="0" xfId="0" applyBorder="1" applyAlignment="1">
      <alignment horizontal="center"/>
    </xf>
    <xf numFmtId="0" fontId="0" fillId="0" borderId="0" xfId="0" applyBorder="1"/>
    <xf numFmtId="164" fontId="0" fillId="0" borderId="0" xfId="0" applyNumberFormat="1" applyBorder="1"/>
    <xf numFmtId="165" fontId="0" fillId="0" borderId="1" xfId="0" applyNumberFormat="1" applyFill="1" applyBorder="1" applyAlignment="1">
      <alignment horizontal="center"/>
    </xf>
    <xf numFmtId="165" fontId="0" fillId="0" borderId="1" xfId="0" applyNumberForma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xf>
    <xf numFmtId="2" fontId="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top"/>
    </xf>
    <xf numFmtId="0" fontId="0" fillId="0" borderId="1" xfId="0" quotePrefix="1" applyBorder="1" applyAlignment="1">
      <alignment horizontal="center"/>
    </xf>
    <xf numFmtId="2" fontId="1" fillId="0" borderId="1" xfId="0" applyNumberFormat="1" applyFont="1" applyBorder="1" applyAlignment="1">
      <alignment horizontal="center"/>
    </xf>
    <xf numFmtId="2" fontId="2" fillId="0" borderId="1" xfId="0" applyNumberFormat="1" applyFont="1" applyBorder="1" applyAlignment="1">
      <alignment horizontal="center"/>
    </xf>
    <xf numFmtId="2" fontId="0" fillId="0" borderId="1" xfId="0" applyNumberFormat="1" applyBorder="1" applyAlignment="1">
      <alignment horizontal="center"/>
    </xf>
    <xf numFmtId="2" fontId="0" fillId="0" borderId="1" xfId="0" applyNumberFormat="1" applyBorder="1" applyAlignment="1">
      <alignment horizontal="center" vertical="center"/>
    </xf>
    <xf numFmtId="0" fontId="1" fillId="2" borderId="1" xfId="0" applyFont="1" applyFill="1" applyBorder="1" applyAlignment="1">
      <alignment horizontal="center" vertical="center"/>
    </xf>
    <xf numFmtId="2" fontId="27" fillId="0" borderId="1" xfId="0" applyNumberFormat="1" applyFont="1" applyBorder="1" applyAlignment="1">
      <alignment horizontal="center" vertical="center"/>
    </xf>
    <xf numFmtId="2" fontId="27" fillId="0" borderId="1" xfId="0" applyNumberFormat="1" applyFont="1" applyFill="1" applyBorder="1" applyAlignment="1">
      <alignment horizontal="center" vertical="center"/>
    </xf>
    <xf numFmtId="0" fontId="29" fillId="28" borderId="1" xfId="0" applyFont="1" applyFill="1" applyBorder="1" applyAlignment="1">
      <alignment horizontal="center" vertical="center" wrapText="1"/>
    </xf>
    <xf numFmtId="0" fontId="29" fillId="28" borderId="1" xfId="0" applyFont="1" applyFill="1" applyBorder="1" applyAlignment="1">
      <alignment horizontal="center" vertical="center"/>
    </xf>
    <xf numFmtId="0" fontId="0" fillId="0" borderId="1" xfId="0" applyBorder="1"/>
    <xf numFmtId="166" fontId="0" fillId="0" borderId="1" xfId="0" applyNumberFormat="1" applyBorder="1"/>
    <xf numFmtId="0" fontId="1" fillId="0" borderId="1" xfId="0" applyFont="1" applyBorder="1" applyAlignment="1"/>
    <xf numFmtId="166" fontId="1" fillId="0" borderId="1" xfId="0" applyNumberFormat="1" applyFont="1" applyBorder="1"/>
    <xf numFmtId="0" fontId="0" fillId="0" borderId="1" xfId="0" applyNumberFormat="1" applyFill="1" applyBorder="1"/>
    <xf numFmtId="0" fontId="0" fillId="0" borderId="1" xfId="0" applyBorder="1" applyAlignment="1">
      <alignment vertical="center"/>
    </xf>
    <xf numFmtId="166" fontId="1" fillId="0" borderId="1" xfId="0" applyNumberFormat="1" applyFont="1" applyBorder="1" applyAlignment="1">
      <alignment vertical="center"/>
    </xf>
    <xf numFmtId="166" fontId="0" fillId="0" borderId="1" xfId="0" applyNumberFormat="1" applyBorder="1" applyAlignment="1">
      <alignment vertical="center"/>
    </xf>
    <xf numFmtId="0" fontId="1" fillId="30" borderId="1" xfId="0" applyFont="1" applyFill="1" applyBorder="1" applyAlignment="1">
      <alignment vertical="center" wrapText="1"/>
    </xf>
    <xf numFmtId="2" fontId="0" fillId="0" borderId="1" xfId="0" applyNumberFormat="1" applyBorder="1" applyAlignment="1">
      <alignment vertical="center"/>
    </xf>
    <xf numFmtId="44" fontId="1" fillId="0" borderId="1" xfId="53" applyFont="1" applyBorder="1" applyAlignment="1">
      <alignment vertical="center"/>
    </xf>
    <xf numFmtId="44" fontId="0" fillId="0" borderId="1" xfId="53" applyFont="1" applyBorder="1" applyAlignment="1">
      <alignment vertical="center"/>
    </xf>
    <xf numFmtId="44" fontId="1" fillId="30" borderId="1" xfId="53" applyFont="1" applyFill="1" applyBorder="1" applyAlignment="1">
      <alignment vertical="center"/>
    </xf>
    <xf numFmtId="0" fontId="27" fillId="0" borderId="1" xfId="0" applyFont="1" applyBorder="1" applyAlignment="1">
      <alignment horizontal="center"/>
    </xf>
    <xf numFmtId="44" fontId="0" fillId="0" borderId="0" xfId="0" applyNumberFormat="1"/>
    <xf numFmtId="0" fontId="0" fillId="0" borderId="14" xfId="0" applyFont="1" applyBorder="1" applyAlignment="1">
      <alignment vertical="center" wrapText="1"/>
    </xf>
    <xf numFmtId="0" fontId="0" fillId="31" borderId="14" xfId="0" applyFill="1" applyBorder="1" applyAlignment="1">
      <alignment vertical="center" wrapText="1"/>
    </xf>
    <xf numFmtId="0" fontId="0" fillId="0" borderId="14" xfId="0" applyBorder="1" applyAlignment="1">
      <alignment vertical="center"/>
    </xf>
    <xf numFmtId="2" fontId="0" fillId="0" borderId="1" xfId="0" applyNumberFormat="1" applyBorder="1" applyAlignment="1">
      <alignment horizontal="center" vertical="center"/>
    </xf>
    <xf numFmtId="2" fontId="27" fillId="0" borderId="1" xfId="0" applyNumberFormat="1" applyFont="1" applyBorder="1" applyAlignment="1">
      <alignment horizontal="center" vertical="center"/>
    </xf>
    <xf numFmtId="0" fontId="29" fillId="28" borderId="1" xfId="0" applyFont="1" applyFill="1" applyBorder="1" applyAlignment="1">
      <alignment horizontal="center" vertical="center" wrapText="1"/>
    </xf>
    <xf numFmtId="0" fontId="29" fillId="28" borderId="1" xfId="0" applyFont="1" applyFill="1" applyBorder="1" applyAlignment="1">
      <alignment horizontal="center" vertical="center"/>
    </xf>
    <xf numFmtId="0" fontId="0" fillId="0" borderId="1" xfId="0" applyBorder="1"/>
    <xf numFmtId="166" fontId="0" fillId="0" borderId="1" xfId="0" applyNumberFormat="1" applyBorder="1"/>
    <xf numFmtId="0" fontId="1" fillId="0" borderId="1" xfId="0" applyFont="1" applyBorder="1" applyAlignment="1"/>
    <xf numFmtId="166" fontId="1" fillId="0" borderId="1" xfId="0" applyNumberFormat="1" applyFont="1" applyBorder="1"/>
    <xf numFmtId="0" fontId="0" fillId="0" borderId="1" xfId="0" applyBorder="1" applyAlignment="1">
      <alignment horizontal="center" vertical="center"/>
    </xf>
    <xf numFmtId="2" fontId="0" fillId="0" borderId="1" xfId="0" applyNumberFormat="1" applyBorder="1" applyAlignment="1">
      <alignment horizontal="center" vertical="center"/>
    </xf>
    <xf numFmtId="0" fontId="1" fillId="2" borderId="1" xfId="0" applyFont="1" applyFill="1" applyBorder="1" applyAlignment="1">
      <alignment horizontal="center"/>
    </xf>
    <xf numFmtId="0" fontId="0" fillId="2" borderId="1" xfId="0" applyFill="1" applyBorder="1" applyAlignment="1">
      <alignment horizontal="center"/>
    </xf>
    <xf numFmtId="165" fontId="0" fillId="0" borderId="1" xfId="0" applyNumberFormat="1" applyFill="1" applyBorder="1" applyAlignment="1">
      <alignment horizontal="center" vertical="center" wrapText="1"/>
    </xf>
    <xf numFmtId="0" fontId="0" fillId="0" borderId="1" xfId="0" applyBorder="1" applyAlignment="1">
      <alignment horizontal="center" vertical="center"/>
    </xf>
    <xf numFmtId="165" fontId="0" fillId="0" borderId="1" xfId="0" applyNumberFormat="1" applyFill="1" applyBorder="1" applyAlignment="1">
      <alignment horizontal="center" vertical="center"/>
    </xf>
    <xf numFmtId="2" fontId="0" fillId="0" borderId="3" xfId="0" applyNumberFormat="1" applyBorder="1" applyAlignment="1">
      <alignment horizontal="center" vertical="center"/>
    </xf>
    <xf numFmtId="2" fontId="0" fillId="0" borderId="2" xfId="0" applyNumberFormat="1" applyBorder="1" applyAlignment="1">
      <alignment horizontal="center" vertical="center"/>
    </xf>
    <xf numFmtId="2" fontId="0" fillId="0" borderId="4" xfId="0" applyNumberFormat="1" applyBorder="1" applyAlignment="1">
      <alignment horizontal="center" vertical="center"/>
    </xf>
    <xf numFmtId="0" fontId="1" fillId="0" borderId="1" xfId="0" applyFont="1" applyBorder="1" applyAlignment="1">
      <alignment horizontal="center"/>
    </xf>
    <xf numFmtId="0" fontId="24" fillId="27" borderId="17" xfId="0" applyFont="1" applyFill="1" applyBorder="1" applyAlignment="1">
      <alignment horizontal="center" wrapText="1"/>
    </xf>
    <xf numFmtId="0" fontId="24" fillId="26" borderId="1" xfId="0" applyFont="1" applyFill="1" applyBorder="1" applyAlignment="1">
      <alignment horizontal="center"/>
    </xf>
    <xf numFmtId="0" fontId="25" fillId="26" borderId="1" xfId="0" applyFont="1" applyFill="1" applyBorder="1" applyAlignment="1">
      <alignment horizontal="center"/>
    </xf>
    <xf numFmtId="0" fontId="34" fillId="0" borderId="14" xfId="0" applyFont="1" applyBorder="1" applyAlignment="1">
      <alignment horizontal="left"/>
    </xf>
    <xf numFmtId="0" fontId="34" fillId="0" borderId="15" xfId="0" applyFont="1" applyBorder="1" applyAlignment="1">
      <alignment horizontal="left"/>
    </xf>
    <xf numFmtId="0" fontId="34" fillId="0" borderId="16" xfId="0" applyFont="1" applyBorder="1" applyAlignment="1">
      <alignment horizontal="left"/>
    </xf>
    <xf numFmtId="0" fontId="34" fillId="0" borderId="14" xfId="0" applyFont="1" applyBorder="1" applyAlignment="1">
      <alignment horizontal="left" wrapText="1"/>
    </xf>
    <xf numFmtId="0" fontId="34" fillId="0" borderId="15" xfId="0" applyFont="1" applyBorder="1" applyAlignment="1">
      <alignment horizontal="left" wrapText="1"/>
    </xf>
    <xf numFmtId="0" fontId="34" fillId="0" borderId="16" xfId="0" applyFont="1" applyBorder="1" applyAlignment="1">
      <alignment horizontal="left" wrapText="1"/>
    </xf>
    <xf numFmtId="0" fontId="0" fillId="0" borderId="1" xfId="0"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0" fillId="0" borderId="1" xfId="0" applyBorder="1" applyAlignment="1">
      <alignment horizontal="left"/>
    </xf>
    <xf numFmtId="0" fontId="1" fillId="0" borderId="1" xfId="0" applyFont="1" applyBorder="1" applyAlignment="1">
      <alignment horizontal="left"/>
    </xf>
    <xf numFmtId="0" fontId="32" fillId="29" borderId="1" xfId="0" applyFont="1" applyFill="1" applyBorder="1" applyAlignment="1">
      <alignment horizontal="center" vertical="center" wrapText="1"/>
    </xf>
    <xf numFmtId="0" fontId="1" fillId="30" borderId="1" xfId="0" applyFont="1" applyFill="1" applyBorder="1" applyAlignment="1">
      <alignment horizontal="center" vertical="center"/>
    </xf>
    <xf numFmtId="0" fontId="1" fillId="30" borderId="18" xfId="0" applyFont="1" applyFill="1" applyBorder="1" applyAlignment="1">
      <alignment vertical="center"/>
    </xf>
    <xf numFmtId="0" fontId="1" fillId="30" borderId="19" xfId="0" applyFont="1" applyFill="1" applyBorder="1" applyAlignment="1">
      <alignment vertical="center"/>
    </xf>
    <xf numFmtId="0" fontId="1" fillId="30" borderId="14" xfId="0" applyFont="1" applyFill="1" applyBorder="1" applyAlignment="1">
      <alignment vertical="center" wrapText="1"/>
    </xf>
    <xf numFmtId="0" fontId="1" fillId="30" borderId="16" xfId="0" applyFont="1" applyFill="1" applyBorder="1" applyAlignment="1">
      <alignment vertical="center" wrapText="1"/>
    </xf>
    <xf numFmtId="44" fontId="1" fillId="30" borderId="1" xfId="53" applyFont="1" applyFill="1" applyBorder="1" applyAlignment="1">
      <alignment vertical="center"/>
    </xf>
    <xf numFmtId="0" fontId="1" fillId="30" borderId="14" xfId="0" applyFont="1" applyFill="1" applyBorder="1" applyAlignment="1">
      <alignment vertical="center"/>
    </xf>
    <xf numFmtId="0" fontId="1" fillId="30" borderId="15" xfId="0" applyFont="1" applyFill="1" applyBorder="1" applyAlignment="1">
      <alignment vertical="center"/>
    </xf>
    <xf numFmtId="0" fontId="1" fillId="30" borderId="16" xfId="0" applyFont="1" applyFill="1" applyBorder="1" applyAlignment="1">
      <alignment vertical="center"/>
    </xf>
    <xf numFmtId="0" fontId="28" fillId="0" borderId="1" xfId="0" applyFont="1" applyBorder="1" applyAlignment="1">
      <alignment horizontal="left" vertical="center" wrapText="1"/>
    </xf>
    <xf numFmtId="0" fontId="33" fillId="0" borderId="1" xfId="0" applyFont="1" applyBorder="1" applyAlignment="1">
      <alignment horizontal="left" vertical="center" wrapText="1"/>
    </xf>
    <xf numFmtId="0" fontId="33" fillId="0" borderId="1" xfId="0" applyFont="1" applyFill="1" applyBorder="1" applyAlignment="1">
      <alignment horizontal="left" vertical="center" wrapText="1"/>
    </xf>
    <xf numFmtId="9" fontId="0" fillId="0" borderId="14" xfId="0" applyNumberFormat="1" applyFont="1" applyBorder="1" applyAlignment="1">
      <alignment horizontal="center" vertical="center"/>
    </xf>
    <xf numFmtId="0" fontId="0" fillId="0" borderId="16" xfId="0" applyFont="1" applyBorder="1" applyAlignment="1">
      <alignment horizontal="center" vertical="center"/>
    </xf>
    <xf numFmtId="0" fontId="0" fillId="31" borderId="14" xfId="0" applyFill="1" applyBorder="1" applyAlignment="1">
      <alignment vertical="center"/>
    </xf>
    <xf numFmtId="0" fontId="0" fillId="31" borderId="15" xfId="0" applyFill="1" applyBorder="1" applyAlignment="1">
      <alignment vertical="center"/>
    </xf>
    <xf numFmtId="0" fontId="24" fillId="32" borderId="1" xfId="0" applyFont="1" applyFill="1" applyBorder="1" applyAlignment="1">
      <alignment horizontal="center"/>
    </xf>
    <xf numFmtId="0" fontId="0" fillId="32" borderId="1" xfId="0" applyFill="1" applyBorder="1" applyAlignment="1">
      <alignment horizontal="center"/>
    </xf>
    <xf numFmtId="0" fontId="32" fillId="27" borderId="1" xfId="0" applyFont="1" applyFill="1" applyBorder="1" applyAlignment="1">
      <alignment horizontal="center" vertical="center"/>
    </xf>
    <xf numFmtId="0" fontId="35" fillId="30" borderId="1" xfId="0" applyFont="1" applyFill="1" applyBorder="1" applyAlignment="1">
      <alignment horizontal="center" vertical="center"/>
    </xf>
    <xf numFmtId="0" fontId="35" fillId="0" borderId="1" xfId="0" applyFont="1" applyBorder="1" applyAlignment="1">
      <alignment horizontal="left" vertical="center"/>
    </xf>
    <xf numFmtId="0" fontId="1" fillId="0" borderId="1" xfId="0" applyFont="1" applyBorder="1" applyAlignment="1">
      <alignment horizontal="center" vertical="center"/>
    </xf>
    <xf numFmtId="1" fontId="0" fillId="0" borderId="1" xfId="0" applyNumberFormat="1" applyBorder="1" applyAlignment="1">
      <alignment horizontal="center" vertical="center"/>
    </xf>
    <xf numFmtId="167" fontId="0" fillId="0" borderId="1" xfId="0" applyNumberFormat="1" applyBorder="1" applyAlignment="1">
      <alignment horizontal="center" vertical="center"/>
    </xf>
    <xf numFmtId="167" fontId="1" fillId="0" borderId="1" xfId="0" applyNumberFormat="1" applyFont="1" applyBorder="1" applyAlignment="1">
      <alignment horizontal="center" vertical="center"/>
    </xf>
    <xf numFmtId="167" fontId="0" fillId="0" borderId="1" xfId="0" applyNumberFormat="1" applyBorder="1" applyAlignment="1">
      <alignment horizontal="center" vertical="center"/>
    </xf>
    <xf numFmtId="0" fontId="1" fillId="0" borderId="1" xfId="0" applyFont="1" applyBorder="1" applyAlignment="1">
      <alignment vertical="center" wrapText="1"/>
    </xf>
    <xf numFmtId="0" fontId="1" fillId="31" borderId="1" xfId="0" applyFont="1" applyFill="1" applyBorder="1" applyAlignment="1">
      <alignment vertical="center" wrapText="1"/>
    </xf>
    <xf numFmtId="167" fontId="0" fillId="0" borderId="1" xfId="55" applyNumberFormat="1" applyFont="1" applyBorder="1" applyAlignment="1">
      <alignment horizontal="center" vertical="center"/>
    </xf>
    <xf numFmtId="0" fontId="1" fillId="33" borderId="1" xfId="0" applyFont="1" applyFill="1" applyBorder="1" applyAlignment="1">
      <alignment horizontal="center" vertical="center"/>
    </xf>
    <xf numFmtId="167" fontId="1" fillId="0" borderId="1" xfId="0" applyNumberFormat="1" applyFont="1" applyBorder="1" applyAlignment="1">
      <alignment horizontal="center" vertical="center"/>
    </xf>
  </cellXfs>
  <cellStyles count="56">
    <cellStyle name="=C:\WINNT\SYSTEM32\COMMAND.COM" xfId="2" xr:uid="{00000000-0005-0000-0000-000000000000}"/>
    <cellStyle name="=C:\WINNT\SYSTEM32\COMMAND.COM?AVD=3?CDSRV=Embla?COMPUTERNAME=W5013" xfId="3" xr:uid="{00000000-0005-0000-0000-000001000000}"/>
    <cellStyle name="=C:\WINNT\SYSTEM32\COMMAND.COM?AVD=3?CDSRV=Embla?COMPUTERNAME=W5013 1" xfId="4" xr:uid="{00000000-0005-0000-0000-000002000000}"/>
    <cellStyle name="=C:\WINNT\SYSTEM32\COMMAND.COM?AVD=3?CDSRV=Embla?COMPUTERNAME=W5013 2" xfId="5" xr:uid="{00000000-0005-0000-0000-000003000000}"/>
    <cellStyle name="=C:\WINNT\SYSTEM32\COMMAND.COM?AVD=3?CDSRV=Embla?COMPUTERNAME=W5013 3" xfId="6" xr:uid="{00000000-0005-0000-0000-000004000000}"/>
    <cellStyle name="=C:\WINNT\SYSTEM32\COMMAND.COM?AVD=3?CDSRV=Embla?COMPUTERNAME=W5013 4" xfId="7" xr:uid="{00000000-0005-0000-0000-000005000000}"/>
    <cellStyle name="=C:\WINNT\SYSTEM32\COMMAND.COM_Form 3CD _AY 2009-10 Thanabhawan" xfId="8" xr:uid="{00000000-0005-0000-0000-000006000000}"/>
    <cellStyle name="20% - Accent1 2" xfId="9" xr:uid="{00000000-0005-0000-0000-000007000000}"/>
    <cellStyle name="20% - Accent2 2" xfId="10" xr:uid="{00000000-0005-0000-0000-000008000000}"/>
    <cellStyle name="20% - Accent3 2" xfId="11" xr:uid="{00000000-0005-0000-0000-000009000000}"/>
    <cellStyle name="20% - Accent4 2" xfId="12" xr:uid="{00000000-0005-0000-0000-00000A000000}"/>
    <cellStyle name="20% - Accent5 2" xfId="13" xr:uid="{00000000-0005-0000-0000-00000B000000}"/>
    <cellStyle name="20% - Accent6 2" xfId="14" xr:uid="{00000000-0005-0000-0000-00000C000000}"/>
    <cellStyle name="40% - Accent1 2" xfId="15" xr:uid="{00000000-0005-0000-0000-00000D000000}"/>
    <cellStyle name="40% - Accent2 2" xfId="16" xr:uid="{00000000-0005-0000-0000-00000E000000}"/>
    <cellStyle name="40% - Accent3 2" xfId="17" xr:uid="{00000000-0005-0000-0000-00000F000000}"/>
    <cellStyle name="40% - Accent4 2" xfId="18" xr:uid="{00000000-0005-0000-0000-000010000000}"/>
    <cellStyle name="40% - Accent5 2" xfId="19" xr:uid="{00000000-0005-0000-0000-000011000000}"/>
    <cellStyle name="40% - Accent6 2" xfId="20" xr:uid="{00000000-0005-0000-0000-000012000000}"/>
    <cellStyle name="60% - Accent1 2" xfId="21" xr:uid="{00000000-0005-0000-0000-000013000000}"/>
    <cellStyle name="60% - Accent2 2" xfId="22" xr:uid="{00000000-0005-0000-0000-000014000000}"/>
    <cellStyle name="60% - Accent3 2" xfId="23" xr:uid="{00000000-0005-0000-0000-000015000000}"/>
    <cellStyle name="60% - Accent4 2" xfId="24" xr:uid="{00000000-0005-0000-0000-000016000000}"/>
    <cellStyle name="60% - Accent5 2" xfId="25" xr:uid="{00000000-0005-0000-0000-000017000000}"/>
    <cellStyle name="60% - Accent6 2" xfId="26" xr:uid="{00000000-0005-0000-0000-000018000000}"/>
    <cellStyle name="Accent1 2" xfId="27" xr:uid="{00000000-0005-0000-0000-000019000000}"/>
    <cellStyle name="Accent2 2" xfId="28" xr:uid="{00000000-0005-0000-0000-00001A000000}"/>
    <cellStyle name="Accent3 2" xfId="29" xr:uid="{00000000-0005-0000-0000-00001B000000}"/>
    <cellStyle name="Accent4 2" xfId="30" xr:uid="{00000000-0005-0000-0000-00001C000000}"/>
    <cellStyle name="Accent5 2" xfId="31" xr:uid="{00000000-0005-0000-0000-00001D000000}"/>
    <cellStyle name="Accent6 2" xfId="32" xr:uid="{00000000-0005-0000-0000-00001E000000}"/>
    <cellStyle name="Bad 2" xfId="33" xr:uid="{00000000-0005-0000-0000-00001F000000}"/>
    <cellStyle name="Calculation 2" xfId="34" xr:uid="{00000000-0005-0000-0000-000020000000}"/>
    <cellStyle name="Check Cell 2" xfId="35" xr:uid="{00000000-0005-0000-0000-000021000000}"/>
    <cellStyle name="Currency" xfId="55" builtinId="4"/>
    <cellStyle name="Currency 6" xfId="53" xr:uid="{00000000-0005-0000-0000-000022000000}"/>
    <cellStyle name="Currency 6 2" xfId="54" xr:uid="{149CE7E3-AD64-4999-876A-F26C292A1100}"/>
    <cellStyle name="DataPilot Category" xfId="36" xr:uid="{00000000-0005-0000-0000-000023000000}"/>
    <cellStyle name="DataPilot Value" xfId="37" xr:uid="{00000000-0005-0000-0000-000024000000}"/>
    <cellStyle name="Explanatory Text 2" xfId="38" xr:uid="{00000000-0005-0000-0000-000025000000}"/>
    <cellStyle name="Good 2" xfId="39" xr:uid="{00000000-0005-0000-0000-000026000000}"/>
    <cellStyle name="Heading 1 2" xfId="40" xr:uid="{00000000-0005-0000-0000-000027000000}"/>
    <cellStyle name="Heading 2 2" xfId="41" xr:uid="{00000000-0005-0000-0000-000028000000}"/>
    <cellStyle name="Heading 3 2" xfId="42" xr:uid="{00000000-0005-0000-0000-000029000000}"/>
    <cellStyle name="Heading 4 2" xfId="43" xr:uid="{00000000-0005-0000-0000-00002A000000}"/>
    <cellStyle name="Input 2" xfId="44" xr:uid="{00000000-0005-0000-0000-00002B000000}"/>
    <cellStyle name="Linked Cell 2" xfId="45" xr:uid="{00000000-0005-0000-0000-00002C000000}"/>
    <cellStyle name="Neutral 2" xfId="46" xr:uid="{00000000-0005-0000-0000-00002D000000}"/>
    <cellStyle name="Normal" xfId="0" builtinId="0"/>
    <cellStyle name="Normal 2" xfId="1" xr:uid="{00000000-0005-0000-0000-00002F000000}"/>
    <cellStyle name="Note 2" xfId="47" xr:uid="{00000000-0005-0000-0000-000030000000}"/>
    <cellStyle name="Output 2" xfId="48" xr:uid="{00000000-0005-0000-0000-000031000000}"/>
    <cellStyle name="SAPBEXstdData" xfId="49" xr:uid="{00000000-0005-0000-0000-000032000000}"/>
    <cellStyle name="Title 2" xfId="50" xr:uid="{00000000-0005-0000-0000-000033000000}"/>
    <cellStyle name="Total 2" xfId="51" xr:uid="{00000000-0005-0000-0000-000034000000}"/>
    <cellStyle name="Warning Text 2" xfId="52" xr:uid="{00000000-0005-0000-0000-00003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L110"/>
  <sheetViews>
    <sheetView workbookViewId="0">
      <pane ySplit="2" topLeftCell="A3" activePane="bottomLeft" state="frozen"/>
      <selection pane="bottomLeft" activeCell="I26" sqref="I26"/>
    </sheetView>
  </sheetViews>
  <sheetFormatPr defaultRowHeight="15" x14ac:dyDescent="0.25"/>
  <cols>
    <col min="6" max="6" width="13.42578125" customWidth="1"/>
    <col min="7" max="7" width="29.5703125" customWidth="1"/>
    <col min="9" max="9" width="10" bestFit="1" customWidth="1"/>
    <col min="10" max="11" width="9.28515625" bestFit="1" customWidth="1"/>
    <col min="12" max="12" width="10.5703125" bestFit="1" customWidth="1"/>
  </cols>
  <sheetData>
    <row r="1" spans="4:12" x14ac:dyDescent="0.25">
      <c r="D1" s="50" t="s">
        <v>18</v>
      </c>
      <c r="E1" s="51"/>
      <c r="F1" s="51"/>
      <c r="G1" s="51"/>
      <c r="H1" s="51"/>
      <c r="I1" s="51"/>
      <c r="J1" s="51"/>
      <c r="K1" s="51"/>
      <c r="L1" s="51"/>
    </row>
    <row r="2" spans="4:12" ht="30" x14ac:dyDescent="0.25">
      <c r="D2" s="10" t="s">
        <v>0</v>
      </c>
      <c r="E2" s="10" t="s">
        <v>12</v>
      </c>
      <c r="F2" s="10" t="s">
        <v>13</v>
      </c>
      <c r="G2" s="10" t="s">
        <v>1</v>
      </c>
      <c r="H2" s="10" t="s">
        <v>2</v>
      </c>
      <c r="I2" s="10" t="s">
        <v>3</v>
      </c>
      <c r="J2" s="10" t="s">
        <v>19</v>
      </c>
      <c r="K2" s="10" t="s">
        <v>4</v>
      </c>
      <c r="L2" s="10" t="s">
        <v>5</v>
      </c>
    </row>
    <row r="3" spans="4:12" x14ac:dyDescent="0.25">
      <c r="D3" s="53">
        <v>1</v>
      </c>
      <c r="E3" s="52">
        <v>38157</v>
      </c>
      <c r="F3" s="53">
        <v>4416</v>
      </c>
      <c r="G3" s="53" t="s">
        <v>11</v>
      </c>
      <c r="H3" s="8" t="s">
        <v>6</v>
      </c>
      <c r="I3" s="8">
        <v>1121</v>
      </c>
      <c r="J3" s="49">
        <v>0.58399999999999996</v>
      </c>
      <c r="K3" s="55">
        <f>J3*2.4709661</f>
        <v>1.4430442023999999</v>
      </c>
      <c r="L3" s="49">
        <f>K3*4046.86</f>
        <v>5839.7978609244637</v>
      </c>
    </row>
    <row r="4" spans="4:12" x14ac:dyDescent="0.25">
      <c r="D4" s="53"/>
      <c r="E4" s="52"/>
      <c r="F4" s="53"/>
      <c r="G4" s="53"/>
      <c r="H4" s="8" t="s">
        <v>6</v>
      </c>
      <c r="I4" s="8">
        <v>1122</v>
      </c>
      <c r="J4" s="49"/>
      <c r="K4" s="56"/>
      <c r="L4" s="49"/>
    </row>
    <row r="5" spans="4:12" x14ac:dyDescent="0.25">
      <c r="D5" s="53"/>
      <c r="E5" s="52"/>
      <c r="F5" s="53"/>
      <c r="G5" s="53"/>
      <c r="H5" s="8" t="s">
        <v>6</v>
      </c>
      <c r="I5" s="8">
        <v>1123</v>
      </c>
      <c r="J5" s="49"/>
      <c r="K5" s="57"/>
      <c r="L5" s="49"/>
    </row>
    <row r="6" spans="4:12" ht="15" hidden="1" customHeight="1" x14ac:dyDescent="0.25">
      <c r="D6" s="7"/>
      <c r="E6" s="7"/>
      <c r="F6" s="7"/>
      <c r="G6" s="8"/>
      <c r="H6" s="8"/>
      <c r="I6" s="8"/>
      <c r="J6" s="15"/>
      <c r="K6" s="15">
        <f t="shared" ref="K6:K67" si="0">J6*2.471</f>
        <v>0</v>
      </c>
      <c r="L6" s="15">
        <f t="shared" ref="L6:L67" si="1">K6*4046.86</f>
        <v>0</v>
      </c>
    </row>
    <row r="7" spans="4:12" ht="15" hidden="1" customHeight="1" x14ac:dyDescent="0.25">
      <c r="D7" s="7"/>
      <c r="E7" s="7"/>
      <c r="F7" s="7"/>
      <c r="G7" s="8"/>
      <c r="H7" s="8"/>
      <c r="I7" s="8"/>
      <c r="J7" s="15"/>
      <c r="K7" s="15">
        <f t="shared" si="0"/>
        <v>0</v>
      </c>
      <c r="L7" s="15">
        <f t="shared" si="1"/>
        <v>0</v>
      </c>
    </row>
    <row r="8" spans="4:12" ht="15" hidden="1" customHeight="1" x14ac:dyDescent="0.25">
      <c r="D8" s="7"/>
      <c r="E8" s="7"/>
      <c r="F8" s="7"/>
      <c r="G8" s="8"/>
      <c r="H8" s="8"/>
      <c r="I8" s="8"/>
      <c r="J8" s="15"/>
      <c r="K8" s="15">
        <f t="shared" si="0"/>
        <v>0</v>
      </c>
      <c r="L8" s="15">
        <f t="shared" si="1"/>
        <v>0</v>
      </c>
    </row>
    <row r="9" spans="4:12" ht="15" hidden="1" customHeight="1" x14ac:dyDescent="0.25">
      <c r="D9" s="7"/>
      <c r="E9" s="7"/>
      <c r="F9" s="7"/>
      <c r="G9" s="8"/>
      <c r="H9" s="8"/>
      <c r="I9" s="8"/>
      <c r="J9" s="15"/>
      <c r="K9" s="15">
        <f t="shared" si="0"/>
        <v>0</v>
      </c>
      <c r="L9" s="15">
        <f t="shared" si="1"/>
        <v>0</v>
      </c>
    </row>
    <row r="10" spans="4:12" x14ac:dyDescent="0.25">
      <c r="D10" s="7">
        <v>2</v>
      </c>
      <c r="E10" s="5">
        <v>38157</v>
      </c>
      <c r="F10" s="8">
        <v>4417</v>
      </c>
      <c r="G10" s="8" t="s">
        <v>11</v>
      </c>
      <c r="H10" s="8"/>
      <c r="I10" s="8">
        <v>1113</v>
      </c>
      <c r="J10" s="15">
        <v>0.47599999999999998</v>
      </c>
      <c r="K10" s="15">
        <f t="shared" si="0"/>
        <v>1.176196</v>
      </c>
      <c r="L10" s="15">
        <f t="shared" si="1"/>
        <v>4759.9005445600005</v>
      </c>
    </row>
    <row r="11" spans="4:12" ht="15" hidden="1" customHeight="1" x14ac:dyDescent="0.25">
      <c r="D11" s="7"/>
      <c r="E11" s="7"/>
      <c r="F11" s="7"/>
      <c r="G11" s="8"/>
      <c r="H11" s="8"/>
      <c r="I11" s="8"/>
      <c r="J11" s="15"/>
      <c r="K11" s="15">
        <f t="shared" si="0"/>
        <v>0</v>
      </c>
      <c r="L11" s="15">
        <f t="shared" si="1"/>
        <v>0</v>
      </c>
    </row>
    <row r="12" spans="4:12" x14ac:dyDescent="0.25">
      <c r="D12" s="7">
        <v>3</v>
      </c>
      <c r="E12" s="5">
        <v>38157</v>
      </c>
      <c r="F12" s="8">
        <v>4418</v>
      </c>
      <c r="G12" s="8" t="s">
        <v>11</v>
      </c>
      <c r="H12" s="8">
        <v>510</v>
      </c>
      <c r="I12" s="8">
        <v>1085</v>
      </c>
      <c r="J12" s="15">
        <v>0.42899999999999999</v>
      </c>
      <c r="K12" s="15">
        <f t="shared" si="0"/>
        <v>1.0600590000000001</v>
      </c>
      <c r="L12" s="15">
        <f t="shared" si="1"/>
        <v>4289.9103647400007</v>
      </c>
    </row>
    <row r="13" spans="4:12" ht="15" hidden="1" customHeight="1" x14ac:dyDescent="0.25">
      <c r="D13" s="7"/>
      <c r="E13" s="7"/>
      <c r="F13" s="7"/>
      <c r="G13" s="8"/>
      <c r="H13" s="8"/>
      <c r="I13" s="8"/>
      <c r="J13" s="15"/>
      <c r="K13" s="15">
        <f t="shared" si="0"/>
        <v>0</v>
      </c>
      <c r="L13" s="15">
        <f t="shared" si="1"/>
        <v>0</v>
      </c>
    </row>
    <row r="14" spans="4:12" x14ac:dyDescent="0.25">
      <c r="D14" s="7">
        <v>4</v>
      </c>
      <c r="E14" s="5">
        <v>38157</v>
      </c>
      <c r="F14" s="8">
        <v>4419</v>
      </c>
      <c r="G14" s="8" t="s">
        <v>11</v>
      </c>
      <c r="H14" s="8">
        <v>195</v>
      </c>
      <c r="I14" s="8">
        <v>1087</v>
      </c>
      <c r="J14" s="15">
        <v>0.58599999999999997</v>
      </c>
      <c r="K14" s="15">
        <f t="shared" si="0"/>
        <v>1.4480059999999999</v>
      </c>
      <c r="L14" s="15">
        <f t="shared" si="1"/>
        <v>5859.8775611599995</v>
      </c>
    </row>
    <row r="15" spans="4:12" ht="15" hidden="1" customHeight="1" x14ac:dyDescent="0.25">
      <c r="D15" s="7"/>
      <c r="E15" s="7"/>
      <c r="F15" s="7"/>
      <c r="G15" s="8"/>
      <c r="H15" s="8"/>
      <c r="I15" s="8"/>
      <c r="J15" s="15"/>
      <c r="K15" s="15">
        <f t="shared" si="0"/>
        <v>0</v>
      </c>
      <c r="L15" s="15">
        <f t="shared" si="1"/>
        <v>0</v>
      </c>
    </row>
    <row r="16" spans="4:12" x14ac:dyDescent="0.25">
      <c r="D16" s="53">
        <v>5</v>
      </c>
      <c r="E16" s="54">
        <v>38159</v>
      </c>
      <c r="F16" s="53">
        <v>4447</v>
      </c>
      <c r="G16" s="53" t="s">
        <v>11</v>
      </c>
      <c r="H16" s="8">
        <v>182</v>
      </c>
      <c r="I16" s="8">
        <v>1079</v>
      </c>
      <c r="J16" s="49">
        <f>0.099+2.258</f>
        <v>2.3570000000000002</v>
      </c>
      <c r="K16" s="55">
        <f t="shared" si="0"/>
        <v>5.8241470000000009</v>
      </c>
      <c r="L16" s="49">
        <f t="shared" si="1"/>
        <v>23569.507528420003</v>
      </c>
    </row>
    <row r="17" spans="4:12" x14ac:dyDescent="0.25">
      <c r="D17" s="53"/>
      <c r="E17" s="54"/>
      <c r="F17" s="53"/>
      <c r="G17" s="53"/>
      <c r="H17" s="8">
        <v>180</v>
      </c>
      <c r="I17" s="8">
        <v>1082</v>
      </c>
      <c r="J17" s="49"/>
      <c r="K17" s="57"/>
      <c r="L17" s="49"/>
    </row>
    <row r="18" spans="4:12" ht="15" hidden="1" customHeight="1" x14ac:dyDescent="0.25">
      <c r="D18" s="7"/>
      <c r="E18" s="7"/>
      <c r="F18" s="7"/>
      <c r="G18" s="7"/>
      <c r="H18" s="8"/>
      <c r="I18" s="8"/>
      <c r="J18" s="14"/>
      <c r="K18" s="15">
        <f t="shared" si="0"/>
        <v>0</v>
      </c>
      <c r="L18" s="15">
        <f t="shared" si="1"/>
        <v>0</v>
      </c>
    </row>
    <row r="19" spans="4:12" ht="15" hidden="1" customHeight="1" x14ac:dyDescent="0.25">
      <c r="D19" s="7"/>
      <c r="E19" s="7"/>
      <c r="F19" s="7"/>
      <c r="G19" s="7"/>
      <c r="H19" s="8"/>
      <c r="I19" s="8"/>
      <c r="J19" s="14"/>
      <c r="K19" s="15">
        <f t="shared" si="0"/>
        <v>0</v>
      </c>
      <c r="L19" s="15">
        <f t="shared" si="1"/>
        <v>0</v>
      </c>
    </row>
    <row r="20" spans="4:12" x14ac:dyDescent="0.25">
      <c r="D20" s="7">
        <v>6</v>
      </c>
      <c r="E20" s="5">
        <v>39253</v>
      </c>
      <c r="F20" s="8">
        <v>4448</v>
      </c>
      <c r="G20" s="7" t="s">
        <v>11</v>
      </c>
      <c r="H20" s="8">
        <v>9</v>
      </c>
      <c r="I20" s="8">
        <v>1114</v>
      </c>
      <c r="J20" s="15">
        <v>0.754</v>
      </c>
      <c r="K20" s="15">
        <f t="shared" si="0"/>
        <v>1.8631340000000001</v>
      </c>
      <c r="L20" s="15">
        <f t="shared" si="1"/>
        <v>7539.8424592400006</v>
      </c>
    </row>
    <row r="21" spans="4:12" ht="15" hidden="1" customHeight="1" x14ac:dyDescent="0.25">
      <c r="D21" s="7"/>
      <c r="E21" s="7"/>
      <c r="F21" s="7"/>
      <c r="G21" s="8"/>
      <c r="H21" s="8"/>
      <c r="I21" s="8"/>
      <c r="J21" s="15"/>
      <c r="K21" s="15">
        <f t="shared" si="0"/>
        <v>0</v>
      </c>
      <c r="L21" s="15">
        <f t="shared" si="1"/>
        <v>0</v>
      </c>
    </row>
    <row r="22" spans="4:12" ht="15" hidden="1" customHeight="1" x14ac:dyDescent="0.25">
      <c r="D22" s="7"/>
      <c r="E22" s="7"/>
      <c r="F22" s="7"/>
      <c r="G22" s="8"/>
      <c r="H22" s="8"/>
      <c r="I22" s="8"/>
      <c r="J22" s="15"/>
      <c r="K22" s="15">
        <f t="shared" si="0"/>
        <v>0</v>
      </c>
      <c r="L22" s="15">
        <f t="shared" si="1"/>
        <v>0</v>
      </c>
    </row>
    <row r="23" spans="4:12" ht="15" hidden="1" customHeight="1" x14ac:dyDescent="0.25">
      <c r="D23" s="7"/>
      <c r="E23" s="7"/>
      <c r="F23" s="7"/>
      <c r="G23" s="8"/>
      <c r="H23" s="8"/>
      <c r="I23" s="8"/>
      <c r="J23" s="15"/>
      <c r="K23" s="15">
        <f t="shared" si="0"/>
        <v>0</v>
      </c>
      <c r="L23" s="15">
        <f t="shared" si="1"/>
        <v>0</v>
      </c>
    </row>
    <row r="24" spans="4:12" ht="15" hidden="1" customHeight="1" x14ac:dyDescent="0.25">
      <c r="D24" s="7"/>
      <c r="E24" s="7"/>
      <c r="F24" s="7"/>
      <c r="G24" s="8"/>
      <c r="H24" s="8"/>
      <c r="I24" s="8"/>
      <c r="J24" s="15"/>
      <c r="K24" s="15">
        <f t="shared" si="0"/>
        <v>0</v>
      </c>
      <c r="L24" s="15">
        <f t="shared" si="1"/>
        <v>0</v>
      </c>
    </row>
    <row r="25" spans="4:12" ht="15" hidden="1" customHeight="1" x14ac:dyDescent="0.25">
      <c r="D25" s="7"/>
      <c r="E25" s="7"/>
      <c r="F25" s="7"/>
      <c r="G25" s="8"/>
      <c r="H25" s="8"/>
      <c r="I25" s="8"/>
      <c r="J25" s="15"/>
      <c r="K25" s="15">
        <f t="shared" si="0"/>
        <v>0</v>
      </c>
      <c r="L25" s="15">
        <f t="shared" si="1"/>
        <v>0</v>
      </c>
    </row>
    <row r="26" spans="4:12" x14ac:dyDescent="0.25">
      <c r="D26" s="7">
        <v>7</v>
      </c>
      <c r="E26" s="5">
        <v>38161</v>
      </c>
      <c r="F26" s="8">
        <v>4491</v>
      </c>
      <c r="G26" s="7" t="s">
        <v>11</v>
      </c>
      <c r="H26" s="8">
        <v>383</v>
      </c>
      <c r="I26" s="8">
        <v>1101</v>
      </c>
      <c r="J26" s="15">
        <v>0.67600000000000005</v>
      </c>
      <c r="K26" s="15">
        <f t="shared" si="0"/>
        <v>1.6703960000000002</v>
      </c>
      <c r="L26" s="15">
        <f t="shared" si="1"/>
        <v>6759.858756560001</v>
      </c>
    </row>
    <row r="27" spans="4:12" ht="15" hidden="1" customHeight="1" x14ac:dyDescent="0.25">
      <c r="D27" s="7"/>
      <c r="E27" s="5"/>
      <c r="F27" s="8"/>
      <c r="G27" s="8"/>
      <c r="H27" s="8"/>
      <c r="I27" s="8"/>
      <c r="J27" s="15"/>
      <c r="K27" s="15">
        <f t="shared" si="0"/>
        <v>0</v>
      </c>
      <c r="L27" s="15">
        <f t="shared" si="1"/>
        <v>0</v>
      </c>
    </row>
    <row r="28" spans="4:12" x14ac:dyDescent="0.25">
      <c r="D28" s="7">
        <v>8</v>
      </c>
      <c r="E28" s="5">
        <v>38161</v>
      </c>
      <c r="F28" s="8">
        <v>4492</v>
      </c>
      <c r="G28" s="7" t="s">
        <v>11</v>
      </c>
      <c r="H28" s="8">
        <v>3</v>
      </c>
      <c r="I28" s="8">
        <v>1093</v>
      </c>
      <c r="J28" s="15">
        <v>1.0509999999999999</v>
      </c>
      <c r="K28" s="15">
        <f t="shared" si="0"/>
        <v>2.5970209999999998</v>
      </c>
      <c r="L28" s="15">
        <f t="shared" si="1"/>
        <v>10509.78040406</v>
      </c>
    </row>
    <row r="29" spans="4:12" ht="15" hidden="1" customHeight="1" x14ac:dyDescent="0.25">
      <c r="D29" s="7"/>
      <c r="E29" s="7"/>
      <c r="F29" s="7"/>
      <c r="G29" s="8"/>
      <c r="H29" s="8"/>
      <c r="I29" s="8"/>
      <c r="J29" s="15"/>
      <c r="K29" s="15">
        <f t="shared" si="0"/>
        <v>0</v>
      </c>
      <c r="L29" s="15">
        <f t="shared" si="1"/>
        <v>0</v>
      </c>
    </row>
    <row r="30" spans="4:12" x14ac:dyDescent="0.25">
      <c r="D30" s="53">
        <v>9</v>
      </c>
      <c r="E30" s="54">
        <v>38161</v>
      </c>
      <c r="F30" s="53">
        <v>4493</v>
      </c>
      <c r="G30" s="53" t="s">
        <v>11</v>
      </c>
      <c r="H30" s="8">
        <v>458</v>
      </c>
      <c r="I30" s="8">
        <v>1081</v>
      </c>
      <c r="J30" s="49">
        <v>5.1870000000000003</v>
      </c>
      <c r="K30" s="55">
        <f t="shared" si="0"/>
        <v>12.817077000000001</v>
      </c>
      <c r="L30" s="49">
        <f t="shared" si="1"/>
        <v>51868.916228220005</v>
      </c>
    </row>
    <row r="31" spans="4:12" x14ac:dyDescent="0.25">
      <c r="D31" s="53"/>
      <c r="E31" s="54"/>
      <c r="F31" s="53"/>
      <c r="G31" s="53"/>
      <c r="H31" s="8">
        <v>223</v>
      </c>
      <c r="I31" s="8">
        <v>1092</v>
      </c>
      <c r="J31" s="49"/>
      <c r="K31" s="56"/>
      <c r="L31" s="49"/>
    </row>
    <row r="32" spans="4:12" x14ac:dyDescent="0.25">
      <c r="D32" s="53"/>
      <c r="E32" s="54"/>
      <c r="F32" s="53"/>
      <c r="G32" s="53"/>
      <c r="H32" s="8"/>
      <c r="I32" s="8" t="s">
        <v>7</v>
      </c>
      <c r="J32" s="49"/>
      <c r="K32" s="57"/>
      <c r="L32" s="49"/>
    </row>
    <row r="33" spans="4:12" ht="15" hidden="1" customHeight="1" x14ac:dyDescent="0.25">
      <c r="D33" s="7"/>
      <c r="E33" s="5"/>
      <c r="F33" s="8"/>
      <c r="G33" s="8"/>
      <c r="H33" s="8"/>
      <c r="I33" s="8"/>
      <c r="J33" s="15"/>
      <c r="K33" s="15">
        <f t="shared" si="0"/>
        <v>0</v>
      </c>
      <c r="L33" s="15">
        <f t="shared" si="1"/>
        <v>0</v>
      </c>
    </row>
    <row r="34" spans="4:12" x14ac:dyDescent="0.25">
      <c r="D34" s="7">
        <v>10</v>
      </c>
      <c r="E34" s="5">
        <v>38162</v>
      </c>
      <c r="F34" s="8">
        <v>4511</v>
      </c>
      <c r="G34" s="7" t="s">
        <v>11</v>
      </c>
      <c r="H34" s="8">
        <v>114</v>
      </c>
      <c r="I34" s="8">
        <v>1088</v>
      </c>
      <c r="J34" s="15">
        <v>0.56599999999999995</v>
      </c>
      <c r="K34" s="15">
        <f t="shared" si="0"/>
        <v>1.3985859999999999</v>
      </c>
      <c r="L34" s="15">
        <f t="shared" si="1"/>
        <v>5659.8817399599993</v>
      </c>
    </row>
    <row r="35" spans="4:12" ht="15" hidden="1" customHeight="1" x14ac:dyDescent="0.25">
      <c r="D35" s="7"/>
      <c r="E35" s="5"/>
      <c r="F35" s="8"/>
      <c r="G35" s="8"/>
      <c r="H35" s="8"/>
      <c r="I35" s="8"/>
      <c r="J35" s="15"/>
      <c r="K35" s="15">
        <f t="shared" si="0"/>
        <v>0</v>
      </c>
      <c r="L35" s="15">
        <f t="shared" si="1"/>
        <v>0</v>
      </c>
    </row>
    <row r="36" spans="4:12" x14ac:dyDescent="0.25">
      <c r="D36" s="7">
        <v>11</v>
      </c>
      <c r="E36" s="5">
        <v>38162</v>
      </c>
      <c r="F36" s="8">
        <v>4512</v>
      </c>
      <c r="G36" s="7" t="s">
        <v>11</v>
      </c>
      <c r="H36" s="8">
        <v>43</v>
      </c>
      <c r="I36" s="8">
        <v>1115</v>
      </c>
      <c r="J36" s="15">
        <v>0.86299999999999999</v>
      </c>
      <c r="K36" s="15">
        <f t="shared" si="0"/>
        <v>2.1324730000000001</v>
      </c>
      <c r="L36" s="15">
        <f t="shared" si="1"/>
        <v>8629.8196847800009</v>
      </c>
    </row>
    <row r="37" spans="4:12" ht="15" hidden="1" customHeight="1" x14ac:dyDescent="0.25">
      <c r="D37" s="7"/>
      <c r="E37" s="7"/>
      <c r="F37" s="7"/>
      <c r="G37" s="8"/>
      <c r="H37" s="8"/>
      <c r="I37" s="8"/>
      <c r="J37" s="15"/>
      <c r="K37" s="15">
        <f t="shared" si="0"/>
        <v>0</v>
      </c>
      <c r="L37" s="15">
        <f t="shared" si="1"/>
        <v>0</v>
      </c>
    </row>
    <row r="38" spans="4:12" ht="15" hidden="1" customHeight="1" x14ac:dyDescent="0.25">
      <c r="D38" s="7"/>
      <c r="E38" s="7"/>
      <c r="F38" s="7"/>
      <c r="G38" s="8"/>
      <c r="H38" s="8"/>
      <c r="I38" s="8"/>
      <c r="J38" s="15"/>
      <c r="K38" s="15">
        <f t="shared" si="0"/>
        <v>0</v>
      </c>
      <c r="L38" s="15">
        <f t="shared" si="1"/>
        <v>0</v>
      </c>
    </row>
    <row r="39" spans="4:12" x14ac:dyDescent="0.25">
      <c r="D39" s="7">
        <v>12</v>
      </c>
      <c r="E39" s="5">
        <v>38162</v>
      </c>
      <c r="F39" s="8">
        <v>4513</v>
      </c>
      <c r="G39" s="7" t="s">
        <v>11</v>
      </c>
      <c r="H39" s="8">
        <v>187</v>
      </c>
      <c r="I39" s="8">
        <v>1086</v>
      </c>
      <c r="J39" s="15">
        <v>0.439</v>
      </c>
      <c r="K39" s="15">
        <f t="shared" si="0"/>
        <v>1.0847690000000001</v>
      </c>
      <c r="L39" s="15">
        <f t="shared" si="1"/>
        <v>4389.9082753400007</v>
      </c>
    </row>
    <row r="40" spans="4:12" ht="15" hidden="1" customHeight="1" x14ac:dyDescent="0.25">
      <c r="D40" s="7"/>
      <c r="E40" s="5"/>
      <c r="F40" s="8"/>
      <c r="G40" s="8"/>
      <c r="H40" s="8"/>
      <c r="I40" s="8"/>
      <c r="J40" s="15"/>
      <c r="K40" s="15">
        <f t="shared" si="0"/>
        <v>0</v>
      </c>
      <c r="L40" s="15">
        <f t="shared" si="1"/>
        <v>0</v>
      </c>
    </row>
    <row r="41" spans="4:12" x14ac:dyDescent="0.25">
      <c r="D41" s="7">
        <v>13</v>
      </c>
      <c r="E41" s="5">
        <v>38163</v>
      </c>
      <c r="F41" s="8">
        <v>4528</v>
      </c>
      <c r="G41" s="7" t="s">
        <v>11</v>
      </c>
      <c r="H41" s="8">
        <v>414</v>
      </c>
      <c r="I41" s="8" t="s">
        <v>8</v>
      </c>
      <c r="J41" s="15">
        <v>3.6999999999999998E-2</v>
      </c>
      <c r="K41" s="15">
        <f t="shared" si="0"/>
        <v>9.1426999999999994E-2</v>
      </c>
      <c r="L41" s="15">
        <f t="shared" si="1"/>
        <v>369.99226921999997</v>
      </c>
    </row>
    <row r="42" spans="4:12" ht="15" hidden="1" customHeight="1" x14ac:dyDescent="0.25">
      <c r="D42" s="7"/>
      <c r="E42" s="5"/>
      <c r="F42" s="8"/>
      <c r="G42" s="8"/>
      <c r="H42" s="8"/>
      <c r="I42" s="8"/>
      <c r="J42" s="15"/>
      <c r="K42" s="15">
        <f t="shared" si="0"/>
        <v>0</v>
      </c>
      <c r="L42" s="15">
        <f t="shared" si="1"/>
        <v>0</v>
      </c>
    </row>
    <row r="43" spans="4:12" ht="15" hidden="1" customHeight="1" x14ac:dyDescent="0.25">
      <c r="D43" s="7"/>
      <c r="E43" s="5"/>
      <c r="F43" s="8"/>
      <c r="G43" s="8"/>
      <c r="H43" s="8"/>
      <c r="I43" s="8"/>
      <c r="J43" s="15"/>
      <c r="K43" s="15">
        <f t="shared" si="0"/>
        <v>0</v>
      </c>
      <c r="L43" s="15">
        <f t="shared" si="1"/>
        <v>0</v>
      </c>
    </row>
    <row r="44" spans="4:12" x14ac:dyDescent="0.25">
      <c r="D44" s="7">
        <v>14</v>
      </c>
      <c r="E44" s="5">
        <v>38163</v>
      </c>
      <c r="F44" s="8">
        <v>4529</v>
      </c>
      <c r="G44" s="7" t="s">
        <v>11</v>
      </c>
      <c r="H44" s="8">
        <v>356</v>
      </c>
      <c r="I44" s="8">
        <v>1109</v>
      </c>
      <c r="J44" s="15">
        <v>1.3740000000000001</v>
      </c>
      <c r="K44" s="15">
        <f t="shared" si="0"/>
        <v>3.3951540000000002</v>
      </c>
      <c r="L44" s="15">
        <f t="shared" si="1"/>
        <v>13739.712916440001</v>
      </c>
    </row>
    <row r="45" spans="4:12" ht="15" hidden="1" customHeight="1" x14ac:dyDescent="0.25">
      <c r="D45" s="7"/>
      <c r="E45" s="7"/>
      <c r="F45" s="7"/>
      <c r="G45" s="8"/>
      <c r="H45" s="8"/>
      <c r="I45" s="8"/>
      <c r="J45" s="15"/>
      <c r="K45" s="15">
        <f t="shared" si="0"/>
        <v>0</v>
      </c>
      <c r="L45" s="15">
        <f t="shared" si="1"/>
        <v>0</v>
      </c>
    </row>
    <row r="46" spans="4:12" x14ac:dyDescent="0.25">
      <c r="D46" s="7">
        <v>15</v>
      </c>
      <c r="E46" s="5">
        <v>38164</v>
      </c>
      <c r="F46" s="8">
        <v>4533</v>
      </c>
      <c r="G46" s="7" t="s">
        <v>11</v>
      </c>
      <c r="H46" s="8">
        <v>49</v>
      </c>
      <c r="I46" s="8">
        <v>1126</v>
      </c>
      <c r="J46" s="15">
        <v>0.84899999999999998</v>
      </c>
      <c r="K46" s="15">
        <f t="shared" si="0"/>
        <v>2.0978789999999998</v>
      </c>
      <c r="L46" s="15">
        <f t="shared" si="1"/>
        <v>8489.8226099399999</v>
      </c>
    </row>
    <row r="47" spans="4:12" ht="15" hidden="1" customHeight="1" x14ac:dyDescent="0.25">
      <c r="D47" s="7"/>
      <c r="E47" s="5"/>
      <c r="F47" s="8"/>
      <c r="G47" s="8"/>
      <c r="H47" s="8"/>
      <c r="I47" s="8"/>
      <c r="J47" s="15"/>
      <c r="K47" s="15">
        <f t="shared" si="0"/>
        <v>0</v>
      </c>
      <c r="L47" s="15">
        <f t="shared" si="1"/>
        <v>0</v>
      </c>
    </row>
    <row r="48" spans="4:12" x14ac:dyDescent="0.25">
      <c r="D48" s="7">
        <v>16</v>
      </c>
      <c r="E48" s="5">
        <v>38164</v>
      </c>
      <c r="F48" s="8">
        <v>4534</v>
      </c>
      <c r="G48" s="11" t="s">
        <v>11</v>
      </c>
      <c r="H48" s="8">
        <v>167</v>
      </c>
      <c r="I48" s="8">
        <v>1111</v>
      </c>
      <c r="J48" s="15">
        <v>0.123</v>
      </c>
      <c r="K48" s="15">
        <f t="shared" si="0"/>
        <v>0.30393300000000001</v>
      </c>
      <c r="L48" s="15">
        <f t="shared" si="1"/>
        <v>1229.9743003800002</v>
      </c>
    </row>
    <row r="49" spans="4:12" ht="15" hidden="1" customHeight="1" x14ac:dyDescent="0.25">
      <c r="D49" s="7"/>
      <c r="E49" s="5"/>
      <c r="F49" s="8"/>
      <c r="G49" s="8"/>
      <c r="H49" s="8"/>
      <c r="I49" s="8"/>
      <c r="J49" s="15"/>
      <c r="K49" s="15">
        <f t="shared" si="0"/>
        <v>0</v>
      </c>
      <c r="L49" s="15">
        <f t="shared" si="1"/>
        <v>0</v>
      </c>
    </row>
    <row r="50" spans="4:12" ht="15" hidden="1" customHeight="1" x14ac:dyDescent="0.25">
      <c r="D50" s="7"/>
      <c r="E50" s="5"/>
      <c r="F50" s="8"/>
      <c r="G50" s="8"/>
      <c r="H50" s="8"/>
      <c r="I50" s="8"/>
      <c r="J50" s="15"/>
      <c r="K50" s="15">
        <f t="shared" si="0"/>
        <v>0</v>
      </c>
      <c r="L50" s="15">
        <f t="shared" si="1"/>
        <v>0</v>
      </c>
    </row>
    <row r="51" spans="4:12" x14ac:dyDescent="0.25">
      <c r="D51" s="53">
        <v>17</v>
      </c>
      <c r="E51" s="54">
        <v>38164</v>
      </c>
      <c r="F51" s="53">
        <v>4535</v>
      </c>
      <c r="G51" s="53" t="s">
        <v>11</v>
      </c>
      <c r="H51" s="53">
        <v>639</v>
      </c>
      <c r="I51" s="8">
        <v>1112</v>
      </c>
      <c r="J51" s="49">
        <f>0.123+0.167+3.646+0.686</f>
        <v>4.6219999999999999</v>
      </c>
      <c r="K51" s="55">
        <f t="shared" si="0"/>
        <v>11.420961999999999</v>
      </c>
      <c r="L51" s="49">
        <f t="shared" si="1"/>
        <v>46219.034279319996</v>
      </c>
    </row>
    <row r="52" spans="4:12" x14ac:dyDescent="0.25">
      <c r="D52" s="53"/>
      <c r="E52" s="54"/>
      <c r="F52" s="53"/>
      <c r="G52" s="53"/>
      <c r="H52" s="53"/>
      <c r="I52" s="8">
        <v>1120</v>
      </c>
      <c r="J52" s="49"/>
      <c r="K52" s="56"/>
      <c r="L52" s="49"/>
    </row>
    <row r="53" spans="4:12" x14ac:dyDescent="0.25">
      <c r="D53" s="53"/>
      <c r="E53" s="54"/>
      <c r="F53" s="53"/>
      <c r="G53" s="53"/>
      <c r="H53" s="53"/>
      <c r="I53" s="8">
        <v>1124</v>
      </c>
      <c r="J53" s="49"/>
      <c r="K53" s="56"/>
      <c r="L53" s="49"/>
    </row>
    <row r="54" spans="4:12" x14ac:dyDescent="0.25">
      <c r="D54" s="53"/>
      <c r="E54" s="54"/>
      <c r="F54" s="53"/>
      <c r="G54" s="53"/>
      <c r="H54" s="53"/>
      <c r="I54" s="8">
        <v>1125</v>
      </c>
      <c r="J54" s="49"/>
      <c r="K54" s="57"/>
      <c r="L54" s="49"/>
    </row>
    <row r="55" spans="4:12" ht="15" hidden="1" customHeight="1" x14ac:dyDescent="0.25">
      <c r="D55" s="7"/>
      <c r="E55" s="5"/>
      <c r="F55" s="8"/>
      <c r="G55" s="8"/>
      <c r="H55" s="8"/>
      <c r="I55" s="8"/>
      <c r="J55" s="15"/>
      <c r="K55" s="15">
        <f t="shared" si="0"/>
        <v>0</v>
      </c>
      <c r="L55" s="15">
        <f t="shared" si="1"/>
        <v>0</v>
      </c>
    </row>
    <row r="56" spans="4:12" x14ac:dyDescent="0.25">
      <c r="D56" s="7">
        <v>18</v>
      </c>
      <c r="E56" s="5">
        <v>38164</v>
      </c>
      <c r="F56" s="8">
        <v>4536</v>
      </c>
      <c r="G56" s="7" t="s">
        <v>11</v>
      </c>
      <c r="H56" s="8">
        <v>188</v>
      </c>
      <c r="I56" s="8">
        <v>1100</v>
      </c>
      <c r="J56" s="15">
        <v>0.44629999999999997</v>
      </c>
      <c r="K56" s="15">
        <f t="shared" si="0"/>
        <v>1.1028073</v>
      </c>
      <c r="L56" s="15">
        <f t="shared" si="1"/>
        <v>4462.9067500780002</v>
      </c>
    </row>
    <row r="57" spans="4:12" ht="15" hidden="1" customHeight="1" x14ac:dyDescent="0.25">
      <c r="D57" s="7"/>
      <c r="E57" s="5"/>
      <c r="F57" s="8"/>
      <c r="G57" s="8"/>
      <c r="H57" s="8"/>
      <c r="I57" s="8"/>
      <c r="J57" s="15"/>
      <c r="K57" s="15">
        <f t="shared" si="0"/>
        <v>0</v>
      </c>
      <c r="L57" s="15">
        <f t="shared" si="1"/>
        <v>0</v>
      </c>
    </row>
    <row r="58" spans="4:12" x14ac:dyDescent="0.25">
      <c r="D58" s="53">
        <v>19</v>
      </c>
      <c r="E58" s="54">
        <v>38164</v>
      </c>
      <c r="F58" s="53">
        <v>4545</v>
      </c>
      <c r="G58" s="53" t="s">
        <v>11</v>
      </c>
      <c r="H58" s="8">
        <v>645</v>
      </c>
      <c r="I58" s="8">
        <v>1097</v>
      </c>
      <c r="J58" s="49">
        <f>0.061+1.077</f>
        <v>1.1379999999999999</v>
      </c>
      <c r="K58" s="55">
        <f t="shared" si="0"/>
        <v>2.811998</v>
      </c>
      <c r="L58" s="49">
        <f t="shared" si="1"/>
        <v>11379.76222628</v>
      </c>
    </row>
    <row r="59" spans="4:12" x14ac:dyDescent="0.25">
      <c r="D59" s="53"/>
      <c r="E59" s="54"/>
      <c r="F59" s="53"/>
      <c r="G59" s="53"/>
      <c r="H59" s="8">
        <v>590</v>
      </c>
      <c r="I59" s="8">
        <v>1099</v>
      </c>
      <c r="J59" s="49"/>
      <c r="K59" s="57"/>
      <c r="L59" s="49"/>
    </row>
    <row r="60" spans="4:12" ht="15" hidden="1" customHeight="1" x14ac:dyDescent="0.25">
      <c r="D60" s="7"/>
      <c r="E60" s="7"/>
      <c r="F60" s="7"/>
      <c r="G60" s="8"/>
      <c r="H60" s="8"/>
      <c r="I60" s="8"/>
      <c r="J60" s="14"/>
      <c r="K60" s="15">
        <f t="shared" si="0"/>
        <v>0</v>
      </c>
      <c r="L60" s="15">
        <f t="shared" si="1"/>
        <v>0</v>
      </c>
    </row>
    <row r="61" spans="4:12" x14ac:dyDescent="0.25">
      <c r="D61" s="7">
        <v>20</v>
      </c>
      <c r="E61" s="5">
        <v>38164</v>
      </c>
      <c r="F61" s="8">
        <v>4546</v>
      </c>
      <c r="G61" s="7" t="s">
        <v>11</v>
      </c>
      <c r="H61" s="8">
        <v>419</v>
      </c>
      <c r="I61" s="8">
        <v>1080</v>
      </c>
      <c r="J61" s="15">
        <v>0.63590000000000002</v>
      </c>
      <c r="K61" s="15">
        <f t="shared" si="0"/>
        <v>1.5713089</v>
      </c>
      <c r="L61" s="15">
        <f t="shared" si="1"/>
        <v>6358.8671350539998</v>
      </c>
    </row>
    <row r="62" spans="4:12" ht="15" hidden="1" customHeight="1" x14ac:dyDescent="0.25">
      <c r="D62" s="7"/>
      <c r="E62" s="5"/>
      <c r="F62" s="8"/>
      <c r="G62" s="8"/>
      <c r="H62" s="8"/>
      <c r="I62" s="8"/>
      <c r="J62" s="15"/>
      <c r="K62" s="15">
        <f t="shared" si="0"/>
        <v>0</v>
      </c>
      <c r="L62" s="15">
        <f t="shared" si="1"/>
        <v>0</v>
      </c>
    </row>
    <row r="63" spans="4:12" ht="15" hidden="1" customHeight="1" x14ac:dyDescent="0.25">
      <c r="D63" s="7"/>
      <c r="E63" s="5"/>
      <c r="F63" s="8"/>
      <c r="G63" s="8"/>
      <c r="H63" s="8"/>
      <c r="I63" s="8"/>
      <c r="J63" s="15"/>
      <c r="K63" s="15">
        <f t="shared" si="0"/>
        <v>0</v>
      </c>
      <c r="L63" s="15">
        <f t="shared" si="1"/>
        <v>0</v>
      </c>
    </row>
    <row r="64" spans="4:12" ht="15" hidden="1" customHeight="1" x14ac:dyDescent="0.25">
      <c r="D64" s="7"/>
      <c r="E64" s="5"/>
      <c r="F64" s="8"/>
      <c r="G64" s="8"/>
      <c r="H64" s="8"/>
      <c r="I64" s="8"/>
      <c r="J64" s="15"/>
      <c r="K64" s="15">
        <f t="shared" si="0"/>
        <v>0</v>
      </c>
      <c r="L64" s="15">
        <f t="shared" si="1"/>
        <v>0</v>
      </c>
    </row>
    <row r="65" spans="4:12" ht="15" hidden="1" customHeight="1" x14ac:dyDescent="0.25">
      <c r="D65" s="7"/>
      <c r="E65" s="5"/>
      <c r="F65" s="8"/>
      <c r="G65" s="8"/>
      <c r="H65" s="8"/>
      <c r="I65" s="8"/>
      <c r="J65" s="15"/>
      <c r="K65" s="15">
        <f t="shared" si="0"/>
        <v>0</v>
      </c>
      <c r="L65" s="15">
        <f t="shared" si="1"/>
        <v>0</v>
      </c>
    </row>
    <row r="66" spans="4:12" x14ac:dyDescent="0.25">
      <c r="D66" s="7">
        <v>21</v>
      </c>
      <c r="E66" s="5">
        <v>38166</v>
      </c>
      <c r="F66" s="8">
        <v>4566</v>
      </c>
      <c r="G66" s="7" t="s">
        <v>11</v>
      </c>
      <c r="H66" s="8">
        <v>637</v>
      </c>
      <c r="I66" s="8">
        <v>1094</v>
      </c>
      <c r="J66" s="15">
        <v>1.0469999999999999</v>
      </c>
      <c r="K66" s="15">
        <f t="shared" si="0"/>
        <v>2.5871369999999998</v>
      </c>
      <c r="L66" s="15">
        <f t="shared" si="1"/>
        <v>10469.78123982</v>
      </c>
    </row>
    <row r="67" spans="4:12" ht="15" hidden="1" customHeight="1" x14ac:dyDescent="0.25">
      <c r="D67" s="7"/>
      <c r="E67" s="5"/>
      <c r="F67" s="8"/>
      <c r="G67" s="8"/>
      <c r="H67" s="8"/>
      <c r="I67" s="8"/>
      <c r="J67" s="15"/>
      <c r="K67" s="15">
        <f t="shared" si="0"/>
        <v>0</v>
      </c>
      <c r="L67" s="15">
        <f t="shared" si="1"/>
        <v>0</v>
      </c>
    </row>
    <row r="68" spans="4:12" x14ac:dyDescent="0.25">
      <c r="D68" s="7">
        <v>22</v>
      </c>
      <c r="E68" s="5">
        <v>38166</v>
      </c>
      <c r="F68" s="8">
        <v>4567</v>
      </c>
      <c r="G68" s="7" t="s">
        <v>11</v>
      </c>
      <c r="H68" s="8"/>
      <c r="I68" s="8">
        <v>1080</v>
      </c>
      <c r="J68" s="15">
        <v>0.17299999999999999</v>
      </c>
      <c r="K68" s="15">
        <f t="shared" ref="K68:K108" si="2">J68*2.471</f>
        <v>0.427483</v>
      </c>
      <c r="L68" s="15">
        <f t="shared" ref="L68:L108" si="3">K68*4046.86</f>
        <v>1729.96385338</v>
      </c>
    </row>
    <row r="69" spans="4:12" ht="15" hidden="1" customHeight="1" x14ac:dyDescent="0.25">
      <c r="D69" s="7"/>
      <c r="E69" s="5"/>
      <c r="F69" s="8"/>
      <c r="G69" s="8"/>
      <c r="H69" s="8"/>
      <c r="I69" s="8"/>
      <c r="J69" s="15"/>
      <c r="K69" s="15">
        <f t="shared" si="2"/>
        <v>0</v>
      </c>
      <c r="L69" s="15">
        <f t="shared" si="3"/>
        <v>0</v>
      </c>
    </row>
    <row r="70" spans="4:12" ht="15" hidden="1" customHeight="1" x14ac:dyDescent="0.25">
      <c r="D70" s="7"/>
      <c r="E70" s="5"/>
      <c r="F70" s="8"/>
      <c r="G70" s="8"/>
      <c r="H70" s="8"/>
      <c r="I70" s="8"/>
      <c r="J70" s="15"/>
      <c r="K70" s="15">
        <f t="shared" si="2"/>
        <v>0</v>
      </c>
      <c r="L70" s="15">
        <f t="shared" si="3"/>
        <v>0</v>
      </c>
    </row>
    <row r="71" spans="4:12" x14ac:dyDescent="0.25">
      <c r="D71" s="7">
        <v>23</v>
      </c>
      <c r="E71" s="5">
        <v>38166</v>
      </c>
      <c r="F71" s="8">
        <v>4568</v>
      </c>
      <c r="G71" s="7" t="s">
        <v>11</v>
      </c>
      <c r="H71" s="8">
        <v>188</v>
      </c>
      <c r="I71" s="8">
        <v>1100</v>
      </c>
      <c r="J71" s="15">
        <v>0.89200000000000002</v>
      </c>
      <c r="K71" s="15">
        <f t="shared" si="2"/>
        <v>2.204132</v>
      </c>
      <c r="L71" s="15">
        <f t="shared" si="3"/>
        <v>8919.8136255200006</v>
      </c>
    </row>
    <row r="72" spans="4:12" ht="15" hidden="1" customHeight="1" x14ac:dyDescent="0.25">
      <c r="D72" s="7"/>
      <c r="E72" s="5"/>
      <c r="F72" s="8"/>
      <c r="G72" s="8"/>
      <c r="H72" s="8"/>
      <c r="I72" s="8"/>
      <c r="J72" s="15"/>
      <c r="K72" s="15">
        <f t="shared" si="2"/>
        <v>0</v>
      </c>
      <c r="L72" s="15">
        <f t="shared" si="3"/>
        <v>0</v>
      </c>
    </row>
    <row r="73" spans="4:12" ht="15" hidden="1" customHeight="1" x14ac:dyDescent="0.25">
      <c r="D73" s="7"/>
      <c r="E73" s="5"/>
      <c r="F73" s="8"/>
      <c r="G73" s="8"/>
      <c r="H73" s="8"/>
      <c r="I73" s="8"/>
      <c r="J73" s="15"/>
      <c r="K73" s="15">
        <f t="shared" si="2"/>
        <v>0</v>
      </c>
      <c r="L73" s="15">
        <f t="shared" si="3"/>
        <v>0</v>
      </c>
    </row>
    <row r="74" spans="4:12" x14ac:dyDescent="0.25">
      <c r="D74" s="7">
        <v>24</v>
      </c>
      <c r="E74" s="5">
        <v>38166</v>
      </c>
      <c r="F74" s="8">
        <v>4569</v>
      </c>
      <c r="G74" s="7" t="s">
        <v>11</v>
      </c>
      <c r="H74" s="8">
        <v>258</v>
      </c>
      <c r="I74" s="8">
        <v>1089</v>
      </c>
      <c r="J74" s="15">
        <v>2.3359999999999999</v>
      </c>
      <c r="K74" s="15">
        <f t="shared" si="2"/>
        <v>5.7722559999999996</v>
      </c>
      <c r="L74" s="15">
        <f t="shared" si="3"/>
        <v>23359.511916159998</v>
      </c>
    </row>
    <row r="75" spans="4:12" ht="15" hidden="1" customHeight="1" x14ac:dyDescent="0.25">
      <c r="D75" s="7"/>
      <c r="E75" s="5"/>
      <c r="F75" s="8"/>
      <c r="G75" s="8"/>
      <c r="H75" s="8"/>
      <c r="I75" s="8"/>
      <c r="J75" s="15"/>
      <c r="K75" s="15">
        <f t="shared" si="2"/>
        <v>0</v>
      </c>
      <c r="L75" s="15">
        <f t="shared" si="3"/>
        <v>0</v>
      </c>
    </row>
    <row r="76" spans="4:12" x14ac:dyDescent="0.25">
      <c r="D76" s="7">
        <v>25</v>
      </c>
      <c r="E76" s="5">
        <v>38167</v>
      </c>
      <c r="F76" s="8">
        <v>4570</v>
      </c>
      <c r="G76" s="7" t="s">
        <v>11</v>
      </c>
      <c r="H76" s="8">
        <v>419</v>
      </c>
      <c r="I76" s="8">
        <v>1080</v>
      </c>
      <c r="J76" s="15">
        <v>0.115</v>
      </c>
      <c r="K76" s="15">
        <f t="shared" si="2"/>
        <v>0.284165</v>
      </c>
      <c r="L76" s="15">
        <f t="shared" si="3"/>
        <v>1149.9759719000001</v>
      </c>
    </row>
    <row r="77" spans="4:12" ht="15" hidden="1" customHeight="1" x14ac:dyDescent="0.25">
      <c r="D77" s="7"/>
      <c r="E77" s="5"/>
      <c r="F77" s="8"/>
      <c r="G77" s="8"/>
      <c r="H77" s="8"/>
      <c r="I77" s="8"/>
      <c r="J77" s="15"/>
      <c r="K77" s="15">
        <f t="shared" si="2"/>
        <v>0</v>
      </c>
      <c r="L77" s="15">
        <f t="shared" si="3"/>
        <v>0</v>
      </c>
    </row>
    <row r="78" spans="4:12" x14ac:dyDescent="0.25">
      <c r="D78" s="7">
        <v>26</v>
      </c>
      <c r="E78" s="5">
        <v>38167</v>
      </c>
      <c r="F78" s="8">
        <v>4571</v>
      </c>
      <c r="G78" s="7" t="s">
        <v>11</v>
      </c>
      <c r="H78" s="8">
        <v>207</v>
      </c>
      <c r="I78" s="8">
        <v>1083</v>
      </c>
      <c r="J78" s="15">
        <v>1.004</v>
      </c>
      <c r="K78" s="15">
        <f t="shared" si="2"/>
        <v>2.4808840000000001</v>
      </c>
      <c r="L78" s="15">
        <f t="shared" si="3"/>
        <v>10039.790224240001</v>
      </c>
    </row>
    <row r="79" spans="4:12" ht="15" hidden="1" customHeight="1" x14ac:dyDescent="0.25">
      <c r="D79" s="7"/>
      <c r="E79" s="7"/>
      <c r="F79" s="7"/>
      <c r="G79" s="8"/>
      <c r="H79" s="8"/>
      <c r="I79" s="8"/>
      <c r="J79" s="15"/>
      <c r="K79" s="15">
        <f t="shared" si="2"/>
        <v>0</v>
      </c>
      <c r="L79" s="15">
        <f t="shared" si="3"/>
        <v>0</v>
      </c>
    </row>
    <row r="80" spans="4:12" x14ac:dyDescent="0.25">
      <c r="D80" s="53">
        <v>27</v>
      </c>
      <c r="E80" s="54">
        <v>38180</v>
      </c>
      <c r="F80" s="53">
        <v>4780</v>
      </c>
      <c r="G80" s="53" t="s">
        <v>11</v>
      </c>
      <c r="H80" s="8">
        <v>324</v>
      </c>
      <c r="I80" s="8">
        <v>1104</v>
      </c>
      <c r="J80" s="49">
        <v>0.70699999999999996</v>
      </c>
      <c r="K80" s="55">
        <f t="shared" si="2"/>
        <v>1.7469969999999999</v>
      </c>
      <c r="L80" s="49">
        <f t="shared" si="3"/>
        <v>7069.8522794199998</v>
      </c>
    </row>
    <row r="81" spans="4:12" x14ac:dyDescent="0.25">
      <c r="D81" s="53"/>
      <c r="E81" s="54"/>
      <c r="F81" s="53"/>
      <c r="G81" s="53"/>
      <c r="H81" s="8">
        <v>324</v>
      </c>
      <c r="I81" s="8">
        <v>1105</v>
      </c>
      <c r="J81" s="49"/>
      <c r="K81" s="57"/>
      <c r="L81" s="49"/>
    </row>
    <row r="82" spans="4:12" ht="15" hidden="1" customHeight="1" x14ac:dyDescent="0.25">
      <c r="D82" s="7"/>
      <c r="E82" s="5"/>
      <c r="F82" s="8"/>
      <c r="G82" s="8"/>
      <c r="H82" s="8"/>
      <c r="I82" s="8"/>
      <c r="J82" s="15"/>
      <c r="K82" s="15">
        <f t="shared" si="2"/>
        <v>0</v>
      </c>
      <c r="L82" s="15">
        <f t="shared" si="3"/>
        <v>0</v>
      </c>
    </row>
    <row r="83" spans="4:12" x14ac:dyDescent="0.25">
      <c r="D83" s="7">
        <v>28</v>
      </c>
      <c r="E83" s="5">
        <v>38180</v>
      </c>
      <c r="F83" s="8">
        <v>4781</v>
      </c>
      <c r="G83" s="7" t="s">
        <v>11</v>
      </c>
      <c r="H83" s="8">
        <v>307</v>
      </c>
      <c r="I83" s="8">
        <v>1103</v>
      </c>
      <c r="J83" s="15">
        <v>0.13300000000000001</v>
      </c>
      <c r="K83" s="15">
        <f t="shared" si="2"/>
        <v>0.32864300000000002</v>
      </c>
      <c r="L83" s="15">
        <f t="shared" si="3"/>
        <v>1329.9722109800002</v>
      </c>
    </row>
    <row r="84" spans="4:12" ht="15" hidden="1" customHeight="1" x14ac:dyDescent="0.25">
      <c r="D84" s="7"/>
      <c r="E84" s="5"/>
      <c r="F84" s="8"/>
      <c r="G84" s="8"/>
      <c r="H84" s="8"/>
      <c r="I84" s="8"/>
      <c r="J84" s="15"/>
      <c r="K84" s="15">
        <f t="shared" si="2"/>
        <v>0</v>
      </c>
      <c r="L84" s="15">
        <f t="shared" si="3"/>
        <v>0</v>
      </c>
    </row>
    <row r="85" spans="4:12" x14ac:dyDescent="0.25">
      <c r="D85" s="7">
        <v>29</v>
      </c>
      <c r="E85" s="5">
        <v>38180</v>
      </c>
      <c r="F85" s="8">
        <v>4782</v>
      </c>
      <c r="G85" s="7" t="s">
        <v>11</v>
      </c>
      <c r="H85" s="8">
        <v>460</v>
      </c>
      <c r="I85" s="8">
        <v>1106</v>
      </c>
      <c r="J85" s="15">
        <v>7.1999999999999995E-2</v>
      </c>
      <c r="K85" s="15">
        <f t="shared" si="2"/>
        <v>0.17791199999999999</v>
      </c>
      <c r="L85" s="15">
        <f t="shared" si="3"/>
        <v>719.98495631999992</v>
      </c>
    </row>
    <row r="86" spans="4:12" ht="15" hidden="1" customHeight="1" x14ac:dyDescent="0.25">
      <c r="D86" s="7"/>
      <c r="E86" s="5"/>
      <c r="F86" s="8"/>
      <c r="G86" s="8"/>
      <c r="H86" s="8"/>
      <c r="I86" s="8"/>
      <c r="J86" s="15"/>
      <c r="K86" s="15">
        <f t="shared" si="2"/>
        <v>0</v>
      </c>
      <c r="L86" s="15">
        <f t="shared" si="3"/>
        <v>0</v>
      </c>
    </row>
    <row r="87" spans="4:12" ht="15" hidden="1" customHeight="1" x14ac:dyDescent="0.25">
      <c r="D87" s="7"/>
      <c r="E87" s="5"/>
      <c r="F87" s="8"/>
      <c r="G87" s="8"/>
      <c r="H87" s="8"/>
      <c r="I87" s="8"/>
      <c r="J87" s="15"/>
      <c r="K87" s="15">
        <f t="shared" si="2"/>
        <v>0</v>
      </c>
      <c r="L87" s="15">
        <f t="shared" si="3"/>
        <v>0</v>
      </c>
    </row>
    <row r="88" spans="4:12" x14ac:dyDescent="0.25">
      <c r="D88" s="7">
        <v>30</v>
      </c>
      <c r="E88" s="5">
        <v>38253</v>
      </c>
      <c r="F88" s="8">
        <v>7200</v>
      </c>
      <c r="G88" s="7" t="s">
        <v>11</v>
      </c>
      <c r="H88" s="8">
        <v>848</v>
      </c>
      <c r="I88" s="8">
        <v>1098</v>
      </c>
      <c r="J88" s="15">
        <v>0.22500000000000001</v>
      </c>
      <c r="K88" s="15">
        <f t="shared" si="2"/>
        <v>0.555975</v>
      </c>
      <c r="L88" s="15">
        <f t="shared" si="3"/>
        <v>2249.9529885000002</v>
      </c>
    </row>
    <row r="89" spans="4:12" ht="15" hidden="1" customHeight="1" x14ac:dyDescent="0.25">
      <c r="D89" s="7"/>
      <c r="E89" s="5"/>
      <c r="F89" s="8"/>
      <c r="G89" s="8"/>
      <c r="H89" s="8"/>
      <c r="I89" s="8"/>
      <c r="J89" s="15"/>
      <c r="K89" s="15">
        <f t="shared" si="2"/>
        <v>0</v>
      </c>
      <c r="L89" s="15">
        <f t="shared" si="3"/>
        <v>0</v>
      </c>
    </row>
    <row r="90" spans="4:12" ht="15" hidden="1" customHeight="1" x14ac:dyDescent="0.25">
      <c r="D90" s="7"/>
      <c r="E90" s="5"/>
      <c r="F90" s="8"/>
      <c r="G90" s="8"/>
      <c r="H90" s="8"/>
      <c r="I90" s="8"/>
      <c r="J90" s="15"/>
      <c r="K90" s="15">
        <f t="shared" si="2"/>
        <v>0</v>
      </c>
      <c r="L90" s="15">
        <f t="shared" si="3"/>
        <v>0</v>
      </c>
    </row>
    <row r="91" spans="4:12" x14ac:dyDescent="0.25">
      <c r="D91" s="7">
        <v>31</v>
      </c>
      <c r="E91" s="5">
        <v>38299</v>
      </c>
      <c r="F91" s="8">
        <v>8264</v>
      </c>
      <c r="G91" s="7" t="s">
        <v>11</v>
      </c>
      <c r="H91" s="8">
        <v>447</v>
      </c>
      <c r="I91" s="8">
        <v>1116</v>
      </c>
      <c r="J91" s="15">
        <v>1.42</v>
      </c>
      <c r="K91" s="15">
        <f t="shared" si="2"/>
        <v>3.5088200000000001</v>
      </c>
      <c r="L91" s="15">
        <f t="shared" si="3"/>
        <v>14199.703305200001</v>
      </c>
    </row>
    <row r="92" spans="4:12" x14ac:dyDescent="0.25">
      <c r="D92" s="7">
        <v>32</v>
      </c>
      <c r="E92" s="5">
        <v>38299</v>
      </c>
      <c r="F92" s="8">
        <v>8261</v>
      </c>
      <c r="G92" s="7" t="s">
        <v>11</v>
      </c>
      <c r="H92" s="8">
        <v>177</v>
      </c>
      <c r="I92" s="8">
        <v>1117</v>
      </c>
      <c r="J92" s="15">
        <v>0.47599999999999998</v>
      </c>
      <c r="K92" s="15">
        <f t="shared" si="2"/>
        <v>1.176196</v>
      </c>
      <c r="L92" s="15">
        <f t="shared" si="3"/>
        <v>4759.9005445600005</v>
      </c>
    </row>
    <row r="93" spans="4:12" ht="15" hidden="1" customHeight="1" x14ac:dyDescent="0.25">
      <c r="D93" s="7"/>
      <c r="E93" s="6"/>
      <c r="F93" s="12"/>
      <c r="G93" s="8"/>
      <c r="H93" s="8"/>
      <c r="I93" s="8"/>
      <c r="J93" s="15"/>
      <c r="K93" s="15">
        <f t="shared" si="2"/>
        <v>0</v>
      </c>
      <c r="L93" s="15">
        <f t="shared" si="3"/>
        <v>0</v>
      </c>
    </row>
    <row r="94" spans="4:12" x14ac:dyDescent="0.25">
      <c r="D94" s="53">
        <v>33</v>
      </c>
      <c r="E94" s="6">
        <v>39199</v>
      </c>
      <c r="F94" s="12" t="s">
        <v>14</v>
      </c>
      <c r="G94" s="53" t="s">
        <v>11</v>
      </c>
      <c r="H94" s="8"/>
      <c r="I94" s="8">
        <v>1622</v>
      </c>
      <c r="J94" s="49">
        <v>0.25659999999999999</v>
      </c>
      <c r="K94" s="55">
        <f t="shared" si="2"/>
        <v>0.63405860000000003</v>
      </c>
      <c r="L94" s="49">
        <f t="shared" si="3"/>
        <v>2565.9463859960001</v>
      </c>
    </row>
    <row r="95" spans="4:12" x14ac:dyDescent="0.25">
      <c r="D95" s="53"/>
      <c r="E95" s="6">
        <v>39199</v>
      </c>
      <c r="F95" s="12" t="s">
        <v>14</v>
      </c>
      <c r="G95" s="53"/>
      <c r="H95" s="8"/>
      <c r="I95" s="8">
        <v>1622</v>
      </c>
      <c r="J95" s="49"/>
      <c r="K95" s="56"/>
      <c r="L95" s="49"/>
    </row>
    <row r="96" spans="4:12" x14ac:dyDescent="0.25">
      <c r="D96" s="53"/>
      <c r="E96" s="6">
        <v>39199</v>
      </c>
      <c r="F96" s="12" t="s">
        <v>14</v>
      </c>
      <c r="G96" s="53"/>
      <c r="H96" s="8"/>
      <c r="I96" s="8">
        <v>1622</v>
      </c>
      <c r="J96" s="49"/>
      <c r="K96" s="56"/>
      <c r="L96" s="49"/>
    </row>
    <row r="97" spans="4:12" x14ac:dyDescent="0.25">
      <c r="D97" s="53"/>
      <c r="E97" s="6">
        <v>39199</v>
      </c>
      <c r="F97" s="12" t="s">
        <v>14</v>
      </c>
      <c r="G97" s="53"/>
      <c r="H97" s="8"/>
      <c r="I97" s="8">
        <v>1622</v>
      </c>
      <c r="J97" s="49"/>
      <c r="K97" s="56"/>
      <c r="L97" s="49"/>
    </row>
    <row r="98" spans="4:12" x14ac:dyDescent="0.25">
      <c r="D98" s="53"/>
      <c r="E98" s="6">
        <v>39199</v>
      </c>
      <c r="F98" s="12" t="s">
        <v>14</v>
      </c>
      <c r="G98" s="53"/>
      <c r="H98" s="8"/>
      <c r="I98" s="8">
        <v>1622</v>
      </c>
      <c r="J98" s="49"/>
      <c r="K98" s="57"/>
      <c r="L98" s="49"/>
    </row>
    <row r="99" spans="4:12" ht="15" hidden="1" customHeight="1" x14ac:dyDescent="0.25">
      <c r="D99" s="7"/>
      <c r="E99" s="7"/>
      <c r="F99" s="7"/>
      <c r="G99" s="8"/>
      <c r="H99" s="8"/>
      <c r="I99" s="8"/>
      <c r="J99" s="15"/>
      <c r="K99" s="15">
        <f t="shared" si="2"/>
        <v>0</v>
      </c>
      <c r="L99" s="15">
        <f t="shared" si="3"/>
        <v>0</v>
      </c>
    </row>
    <row r="100" spans="4:12" x14ac:dyDescent="0.25">
      <c r="D100" s="7">
        <v>34</v>
      </c>
      <c r="E100" s="6">
        <v>39199</v>
      </c>
      <c r="F100" s="12" t="s">
        <v>15</v>
      </c>
      <c r="G100" s="7" t="s">
        <v>11</v>
      </c>
      <c r="H100" s="8"/>
      <c r="I100" s="1" t="s">
        <v>9</v>
      </c>
      <c r="J100" s="15">
        <v>5.2600000000000001E-2</v>
      </c>
      <c r="K100" s="15">
        <f t="shared" si="2"/>
        <v>0.1299746</v>
      </c>
      <c r="L100" s="15">
        <f t="shared" si="3"/>
        <v>525.98900975599997</v>
      </c>
    </row>
    <row r="101" spans="4:12" ht="15" hidden="1" customHeight="1" x14ac:dyDescent="0.25">
      <c r="D101" s="7"/>
      <c r="E101" s="6"/>
      <c r="F101" s="8"/>
      <c r="G101" s="8"/>
      <c r="H101" s="8"/>
      <c r="I101" s="8"/>
      <c r="J101" s="15"/>
      <c r="K101" s="15">
        <f t="shared" si="2"/>
        <v>0</v>
      </c>
      <c r="L101" s="15">
        <f t="shared" si="3"/>
        <v>0</v>
      </c>
    </row>
    <row r="102" spans="4:12" x14ac:dyDescent="0.25">
      <c r="D102" s="53">
        <v>35</v>
      </c>
      <c r="E102" s="6">
        <v>39199</v>
      </c>
      <c r="F102" s="12" t="s">
        <v>16</v>
      </c>
      <c r="G102" s="53" t="s">
        <v>11</v>
      </c>
      <c r="H102" s="8"/>
      <c r="I102" s="8">
        <v>1591</v>
      </c>
      <c r="J102" s="49">
        <v>7.1999999999999995E-2</v>
      </c>
      <c r="K102" s="55">
        <f t="shared" si="2"/>
        <v>0.17791199999999999</v>
      </c>
      <c r="L102" s="49">
        <f t="shared" si="3"/>
        <v>719.98495631999992</v>
      </c>
    </row>
    <row r="103" spans="4:12" x14ac:dyDescent="0.25">
      <c r="D103" s="53"/>
      <c r="E103" s="6">
        <v>39199</v>
      </c>
      <c r="F103" s="12" t="s">
        <v>16</v>
      </c>
      <c r="G103" s="53"/>
      <c r="H103" s="8"/>
      <c r="I103" s="8">
        <v>1591</v>
      </c>
      <c r="J103" s="49"/>
      <c r="K103" s="56"/>
      <c r="L103" s="49"/>
    </row>
    <row r="104" spans="4:12" x14ac:dyDescent="0.25">
      <c r="D104" s="53"/>
      <c r="E104" s="6">
        <v>39199</v>
      </c>
      <c r="F104" s="12" t="s">
        <v>16</v>
      </c>
      <c r="G104" s="53"/>
      <c r="H104" s="8"/>
      <c r="I104" s="8">
        <v>1591</v>
      </c>
      <c r="J104" s="49"/>
      <c r="K104" s="56"/>
      <c r="L104" s="49"/>
    </row>
    <row r="105" spans="4:12" x14ac:dyDescent="0.25">
      <c r="D105" s="53"/>
      <c r="E105" s="6">
        <v>39199</v>
      </c>
      <c r="F105" s="12" t="s">
        <v>16</v>
      </c>
      <c r="G105" s="53"/>
      <c r="H105" s="8"/>
      <c r="I105" s="8">
        <v>1591</v>
      </c>
      <c r="J105" s="49"/>
      <c r="K105" s="56"/>
      <c r="L105" s="49"/>
    </row>
    <row r="106" spans="4:12" x14ac:dyDescent="0.25">
      <c r="D106" s="53"/>
      <c r="E106" s="6">
        <v>39199</v>
      </c>
      <c r="F106" s="12" t="s">
        <v>16</v>
      </c>
      <c r="G106" s="53"/>
      <c r="H106" s="8"/>
      <c r="I106" s="8">
        <v>1591</v>
      </c>
      <c r="J106" s="49"/>
      <c r="K106" s="57"/>
      <c r="L106" s="49"/>
    </row>
    <row r="107" spans="4:12" ht="15" hidden="1" customHeight="1" x14ac:dyDescent="0.25">
      <c r="D107" s="53"/>
      <c r="E107" s="6"/>
      <c r="F107" s="12"/>
      <c r="G107" s="53"/>
      <c r="H107" s="8"/>
      <c r="I107" s="8"/>
      <c r="J107" s="15"/>
      <c r="K107" s="15">
        <f t="shared" si="2"/>
        <v>0</v>
      </c>
      <c r="L107" s="15">
        <f t="shared" si="3"/>
        <v>0</v>
      </c>
    </row>
    <row r="108" spans="4:12" x14ac:dyDescent="0.25">
      <c r="D108" s="7">
        <v>36</v>
      </c>
      <c r="E108" s="6">
        <v>41250</v>
      </c>
      <c r="F108" s="8" t="s">
        <v>17</v>
      </c>
      <c r="G108" s="7" t="s">
        <v>11</v>
      </c>
      <c r="H108" s="8"/>
      <c r="I108" s="8">
        <v>1110</v>
      </c>
      <c r="J108" s="15">
        <v>0.16500000000000001</v>
      </c>
      <c r="K108" s="15">
        <f t="shared" si="2"/>
        <v>0.40771500000000005</v>
      </c>
      <c r="L108" s="15">
        <f t="shared" si="3"/>
        <v>1649.9655249000002</v>
      </c>
    </row>
    <row r="109" spans="4:12" x14ac:dyDescent="0.25">
      <c r="D109" s="58" t="s">
        <v>10</v>
      </c>
      <c r="E109" s="58"/>
      <c r="F109" s="58"/>
      <c r="G109" s="58"/>
      <c r="H109" s="58"/>
      <c r="I109" s="58"/>
      <c r="J109" s="9">
        <f>SUM(J3:J108)</f>
        <v>32.339399999999998</v>
      </c>
      <c r="K109" s="9">
        <f>SUM(K3:K108)</f>
        <v>79.91063760240003</v>
      </c>
      <c r="L109" s="13">
        <f>SUM(L3:L108)</f>
        <v>323387.1628876485</v>
      </c>
    </row>
    <row r="110" spans="4:12" x14ac:dyDescent="0.25">
      <c r="H110" s="2"/>
      <c r="I110" s="2"/>
      <c r="J110" s="3"/>
      <c r="K110" s="4"/>
    </row>
  </sheetData>
  <mergeCells count="55">
    <mergeCell ref="D109:I109"/>
    <mergeCell ref="D3:D5"/>
    <mergeCell ref="G3:G5"/>
    <mergeCell ref="D30:D32"/>
    <mergeCell ref="G30:G32"/>
    <mergeCell ref="G94:G98"/>
    <mergeCell ref="D94:D98"/>
    <mergeCell ref="G102:G107"/>
    <mergeCell ref="D102:D107"/>
    <mergeCell ref="D16:D17"/>
    <mergeCell ref="G16:G17"/>
    <mergeCell ref="E51:E54"/>
    <mergeCell ref="F51:F54"/>
    <mergeCell ref="E30:E32"/>
    <mergeCell ref="F30:F32"/>
    <mergeCell ref="D51:D54"/>
    <mergeCell ref="G51:G54"/>
    <mergeCell ref="G58:G59"/>
    <mergeCell ref="D58:D59"/>
    <mergeCell ref="D80:D81"/>
    <mergeCell ref="G80:G81"/>
    <mergeCell ref="J3:J5"/>
    <mergeCell ref="K3:K5"/>
    <mergeCell ref="J16:J17"/>
    <mergeCell ref="K16:K17"/>
    <mergeCell ref="J30:J32"/>
    <mergeCell ref="K30:K32"/>
    <mergeCell ref="L16:L17"/>
    <mergeCell ref="L30:L32"/>
    <mergeCell ref="L51:L54"/>
    <mergeCell ref="L58:L59"/>
    <mergeCell ref="J80:J81"/>
    <mergeCell ref="K80:K81"/>
    <mergeCell ref="J51:J54"/>
    <mergeCell ref="K102:K106"/>
    <mergeCell ref="H51:H54"/>
    <mergeCell ref="K51:K54"/>
    <mergeCell ref="J58:J59"/>
    <mergeCell ref="K58:K59"/>
    <mergeCell ref="L3:L5"/>
    <mergeCell ref="L80:L81"/>
    <mergeCell ref="D1:L1"/>
    <mergeCell ref="L94:L98"/>
    <mergeCell ref="L102:L106"/>
    <mergeCell ref="E3:E5"/>
    <mergeCell ref="F3:F5"/>
    <mergeCell ref="E16:E17"/>
    <mergeCell ref="F16:F17"/>
    <mergeCell ref="E80:E81"/>
    <mergeCell ref="F80:F81"/>
    <mergeCell ref="E58:E59"/>
    <mergeCell ref="F58:F59"/>
    <mergeCell ref="J94:J98"/>
    <mergeCell ref="K94:K98"/>
    <mergeCell ref="J102:J10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D303E-8950-4555-AC54-DD3F25F4EA52}">
  <dimension ref="E3:H6"/>
  <sheetViews>
    <sheetView workbookViewId="0">
      <selection activeCell="F13" sqref="F13"/>
    </sheetView>
  </sheetViews>
  <sheetFormatPr defaultRowHeight="15" x14ac:dyDescent="0.25"/>
  <cols>
    <col min="5" max="5" width="18" customWidth="1"/>
    <col min="6" max="6" width="20.7109375" customWidth="1"/>
    <col min="7" max="7" width="16.7109375" customWidth="1"/>
    <col min="8" max="8" width="25.5703125" customWidth="1"/>
  </cols>
  <sheetData>
    <row r="3" spans="5:8" x14ac:dyDescent="0.25">
      <c r="E3" s="59" t="s">
        <v>53</v>
      </c>
      <c r="F3" s="59"/>
      <c r="G3" s="59"/>
      <c r="H3" s="59"/>
    </row>
    <row r="4" spans="5:8" ht="41.25" customHeight="1" x14ac:dyDescent="0.25">
      <c r="E4" s="42" t="s">
        <v>22</v>
      </c>
      <c r="F4" s="42" t="s">
        <v>28</v>
      </c>
      <c r="G4" s="42" t="s">
        <v>29</v>
      </c>
      <c r="H4" s="43" t="s">
        <v>30</v>
      </c>
    </row>
    <row r="5" spans="5:8" x14ac:dyDescent="0.25">
      <c r="E5" s="44" t="s">
        <v>51</v>
      </c>
      <c r="F5" s="41">
        <v>31.788</v>
      </c>
      <c r="G5" s="45">
        <v>9600000</v>
      </c>
      <c r="H5" s="45">
        <v>305164800</v>
      </c>
    </row>
    <row r="6" spans="5:8" x14ac:dyDescent="0.25">
      <c r="E6" s="46" t="s">
        <v>31</v>
      </c>
      <c r="F6" s="40">
        <v>31.788</v>
      </c>
      <c r="G6" s="44"/>
      <c r="H6" s="47">
        <v>305164800</v>
      </c>
    </row>
  </sheetData>
  <mergeCells count="1">
    <mergeCell ref="E3:H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4:H10"/>
  <sheetViews>
    <sheetView workbookViewId="0">
      <selection activeCell="I5" sqref="I5"/>
    </sheetView>
  </sheetViews>
  <sheetFormatPr defaultRowHeight="15" x14ac:dyDescent="0.25"/>
  <cols>
    <col min="5" max="5" width="12.85546875" bestFit="1" customWidth="1"/>
  </cols>
  <sheetData>
    <row r="4" spans="4:8" x14ac:dyDescent="0.25">
      <c r="D4" s="60" t="s">
        <v>20</v>
      </c>
      <c r="E4" s="61"/>
      <c r="F4" s="61"/>
      <c r="G4" s="61"/>
      <c r="H4" s="61"/>
    </row>
    <row r="5" spans="4:8" ht="55.5" x14ac:dyDescent="0.25">
      <c r="D5" s="17" t="s">
        <v>21</v>
      </c>
      <c r="E5" s="17" t="s">
        <v>22</v>
      </c>
      <c r="F5" s="10" t="s">
        <v>23</v>
      </c>
      <c r="G5" s="10" t="s">
        <v>24</v>
      </c>
      <c r="H5" s="10" t="s">
        <v>25</v>
      </c>
    </row>
    <row r="6" spans="4:8" x14ac:dyDescent="0.25">
      <c r="D6" s="35">
        <v>1</v>
      </c>
      <c r="E6" s="35" t="s">
        <v>51</v>
      </c>
      <c r="F6" s="35">
        <v>36</v>
      </c>
      <c r="G6" s="18">
        <v>32.340000000000003</v>
      </c>
      <c r="H6" s="19">
        <v>79.91</v>
      </c>
    </row>
    <row r="7" spans="4:8" x14ac:dyDescent="0.25">
      <c r="D7" s="62" t="s">
        <v>26</v>
      </c>
      <c r="E7" s="63"/>
      <c r="F7" s="63"/>
      <c r="G7" s="63"/>
      <c r="H7" s="64"/>
    </row>
    <row r="8" spans="4:8" ht="45" customHeight="1" x14ac:dyDescent="0.25">
      <c r="D8" s="65" t="s">
        <v>27</v>
      </c>
      <c r="E8" s="66"/>
      <c r="F8" s="66"/>
      <c r="G8" s="66"/>
      <c r="H8" s="67"/>
    </row>
    <row r="9" spans="4:8" ht="58.5" customHeight="1" x14ac:dyDescent="0.25">
      <c r="D9" s="65" t="s">
        <v>56</v>
      </c>
      <c r="E9" s="66"/>
      <c r="F9" s="66"/>
      <c r="G9" s="66"/>
      <c r="H9" s="67"/>
    </row>
    <row r="10" spans="4:8" ht="33.75" customHeight="1" x14ac:dyDescent="0.25">
      <c r="D10" s="65" t="s">
        <v>52</v>
      </c>
      <c r="E10" s="66"/>
      <c r="F10" s="66"/>
      <c r="G10" s="66"/>
      <c r="H10" s="67"/>
    </row>
  </sheetData>
  <mergeCells count="5">
    <mergeCell ref="D4:H4"/>
    <mergeCell ref="D7:H7"/>
    <mergeCell ref="D8:H8"/>
    <mergeCell ref="D9:H9"/>
    <mergeCell ref="D10:H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5:G18"/>
  <sheetViews>
    <sheetView topLeftCell="A4" workbookViewId="0">
      <selection activeCell="G18" sqref="G18"/>
    </sheetView>
  </sheetViews>
  <sheetFormatPr defaultRowHeight="15" x14ac:dyDescent="0.25"/>
  <cols>
    <col min="4" max="4" width="13.42578125" bestFit="1" customWidth="1"/>
    <col min="5" max="5" width="29" customWidth="1"/>
    <col min="6" max="6" width="20" bestFit="1" customWidth="1"/>
    <col min="7" max="7" width="18.5703125" bestFit="1" customWidth="1"/>
  </cols>
  <sheetData>
    <row r="5" spans="4:7" ht="35.25" customHeight="1" x14ac:dyDescent="0.25">
      <c r="D5" s="59" t="s">
        <v>53</v>
      </c>
      <c r="E5" s="59"/>
      <c r="F5" s="59"/>
      <c r="G5" s="59"/>
    </row>
    <row r="6" spans="4:7" ht="57.75" x14ac:dyDescent="0.25">
      <c r="D6" s="20" t="s">
        <v>22</v>
      </c>
      <c r="E6" s="20" t="s">
        <v>28</v>
      </c>
      <c r="F6" s="20" t="s">
        <v>29</v>
      </c>
      <c r="G6" s="21" t="s">
        <v>30</v>
      </c>
    </row>
    <row r="7" spans="4:7" x14ac:dyDescent="0.25">
      <c r="D7" s="22" t="s">
        <v>51</v>
      </c>
      <c r="E7" s="18">
        <v>31.788</v>
      </c>
      <c r="F7" s="23">
        <v>9600000</v>
      </c>
      <c r="G7" s="23">
        <f>(E7*F7)</f>
        <v>305164800</v>
      </c>
    </row>
    <row r="8" spans="4:7" x14ac:dyDescent="0.25">
      <c r="D8" s="24" t="s">
        <v>31</v>
      </c>
      <c r="E8" s="16">
        <f>SUM(E7:E7)</f>
        <v>31.788</v>
      </c>
      <c r="F8" s="22"/>
      <c r="G8" s="25">
        <f>SUM(G7:G7)</f>
        <v>305164800</v>
      </c>
    </row>
    <row r="9" spans="4:7" x14ac:dyDescent="0.25">
      <c r="D9" s="69"/>
      <c r="E9" s="70"/>
      <c r="F9" s="70"/>
      <c r="G9" s="71"/>
    </row>
    <row r="10" spans="4:7" x14ac:dyDescent="0.25">
      <c r="D10" s="72" t="s">
        <v>32</v>
      </c>
      <c r="E10" s="72"/>
      <c r="F10" s="26" t="s">
        <v>33</v>
      </c>
      <c r="G10" s="25">
        <f>2*G8</f>
        <v>610329600</v>
      </c>
    </row>
    <row r="11" spans="4:7" x14ac:dyDescent="0.25">
      <c r="D11" s="68"/>
      <c r="E11" s="68"/>
      <c r="F11" s="68"/>
      <c r="G11" s="68"/>
    </row>
    <row r="12" spans="4:7" x14ac:dyDescent="0.25">
      <c r="D12" s="72" t="s">
        <v>34</v>
      </c>
      <c r="E12" s="72"/>
      <c r="F12" s="22"/>
      <c r="G12" s="27">
        <v>0</v>
      </c>
    </row>
    <row r="13" spans="4:7" x14ac:dyDescent="0.25">
      <c r="D13" s="68"/>
      <c r="E13" s="68"/>
      <c r="F13" s="68"/>
      <c r="G13" s="68"/>
    </row>
    <row r="14" spans="4:7" x14ac:dyDescent="0.25">
      <c r="D14" s="73" t="s">
        <v>35</v>
      </c>
      <c r="E14" s="73"/>
      <c r="F14" s="73"/>
      <c r="G14" s="28">
        <f>G12+G10</f>
        <v>610329600</v>
      </c>
    </row>
    <row r="15" spans="4:7" x14ac:dyDescent="0.25">
      <c r="D15" s="68"/>
      <c r="E15" s="68"/>
      <c r="F15" s="68"/>
      <c r="G15" s="68"/>
    </row>
    <row r="16" spans="4:7" x14ac:dyDescent="0.25">
      <c r="D16" s="72" t="s">
        <v>36</v>
      </c>
      <c r="E16" s="72"/>
      <c r="F16" s="27" t="s">
        <v>37</v>
      </c>
      <c r="G16" s="29">
        <f>G14*100%</f>
        <v>610329600</v>
      </c>
    </row>
    <row r="17" spans="4:7" x14ac:dyDescent="0.25">
      <c r="D17" s="68"/>
      <c r="E17" s="68"/>
      <c r="F17" s="68"/>
      <c r="G17" s="68"/>
    </row>
    <row r="18" spans="4:7" x14ac:dyDescent="0.25">
      <c r="D18" s="73" t="s">
        <v>38</v>
      </c>
      <c r="E18" s="73"/>
      <c r="F18" s="73"/>
      <c r="G18" s="28">
        <f>G16+G14</f>
        <v>1220659200</v>
      </c>
    </row>
  </sheetData>
  <mergeCells count="11">
    <mergeCell ref="D14:F14"/>
    <mergeCell ref="D15:G15"/>
    <mergeCell ref="D16:E16"/>
    <mergeCell ref="D17:G17"/>
    <mergeCell ref="D18:F18"/>
    <mergeCell ref="D13:G13"/>
    <mergeCell ref="D5:G5"/>
    <mergeCell ref="D9:G9"/>
    <mergeCell ref="D10:E10"/>
    <mergeCell ref="D11:G11"/>
    <mergeCell ref="D12:E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G3:N13"/>
  <sheetViews>
    <sheetView topLeftCell="B1" workbookViewId="0">
      <selection activeCell="K8" sqref="K8"/>
    </sheetView>
  </sheetViews>
  <sheetFormatPr defaultRowHeight="15" x14ac:dyDescent="0.25"/>
  <cols>
    <col min="8" max="8" width="30.85546875" customWidth="1"/>
    <col min="10" max="10" width="11.85546875" customWidth="1"/>
    <col min="11" max="11" width="26.7109375" customWidth="1"/>
    <col min="13" max="13" width="15.85546875" bestFit="1" customWidth="1"/>
    <col min="14" max="14" width="16.85546875" bestFit="1" customWidth="1"/>
  </cols>
  <sheetData>
    <row r="3" spans="7:14" ht="39" customHeight="1" x14ac:dyDescent="0.25">
      <c r="G3" s="74" t="s">
        <v>55</v>
      </c>
      <c r="H3" s="74"/>
      <c r="I3" s="74"/>
      <c r="J3" s="74"/>
      <c r="K3" s="74"/>
    </row>
    <row r="4" spans="7:14" x14ac:dyDescent="0.25">
      <c r="G4" s="75" t="s">
        <v>39</v>
      </c>
      <c r="H4" s="76" t="s">
        <v>40</v>
      </c>
      <c r="I4" s="78" t="s">
        <v>41</v>
      </c>
      <c r="J4" s="79"/>
      <c r="K4" s="80" t="s">
        <v>42</v>
      </c>
    </row>
    <row r="5" spans="7:14" x14ac:dyDescent="0.25">
      <c r="G5" s="75"/>
      <c r="H5" s="77"/>
      <c r="I5" s="30" t="s">
        <v>43</v>
      </c>
      <c r="J5" s="30" t="s">
        <v>44</v>
      </c>
      <c r="K5" s="80"/>
    </row>
    <row r="6" spans="7:14" x14ac:dyDescent="0.25">
      <c r="G6" s="27">
        <v>1</v>
      </c>
      <c r="H6" s="39" t="s">
        <v>58</v>
      </c>
      <c r="I6" s="27">
        <v>79.91</v>
      </c>
      <c r="J6" s="31">
        <v>32.340000000000003</v>
      </c>
      <c r="K6" s="32">
        <f>I6*N7</f>
        <v>1278560000</v>
      </c>
      <c r="M6" s="36"/>
      <c r="N6" t="s">
        <v>54</v>
      </c>
    </row>
    <row r="7" spans="7:14" ht="30" x14ac:dyDescent="0.25">
      <c r="G7" s="27">
        <v>2</v>
      </c>
      <c r="H7" s="37" t="s">
        <v>45</v>
      </c>
      <c r="I7" s="87">
        <v>0.05</v>
      </c>
      <c r="J7" s="88"/>
      <c r="K7" s="33">
        <f>K6*5%</f>
        <v>63928000</v>
      </c>
      <c r="N7" s="36">
        <v>16000000</v>
      </c>
    </row>
    <row r="8" spans="7:14" ht="75" x14ac:dyDescent="0.25">
      <c r="G8" s="27">
        <v>3</v>
      </c>
      <c r="H8" s="37" t="s">
        <v>46</v>
      </c>
      <c r="I8" s="87">
        <v>0.1</v>
      </c>
      <c r="J8" s="88"/>
      <c r="K8" s="33">
        <f>K6*10%</f>
        <v>127856000</v>
      </c>
      <c r="N8" s="36"/>
    </row>
    <row r="9" spans="7:14" ht="30" x14ac:dyDescent="0.25">
      <c r="G9" s="27">
        <v>4</v>
      </c>
      <c r="H9" s="38" t="s">
        <v>57</v>
      </c>
      <c r="I9" s="89" t="s">
        <v>47</v>
      </c>
      <c r="J9" s="90"/>
      <c r="K9" s="33">
        <f>I6*250000</f>
        <v>19977500</v>
      </c>
    </row>
    <row r="10" spans="7:14" x14ac:dyDescent="0.25">
      <c r="G10" s="81" t="s">
        <v>48</v>
      </c>
      <c r="H10" s="82"/>
      <c r="I10" s="82"/>
      <c r="J10" s="83"/>
      <c r="K10" s="34">
        <f>SUM(K6:K9)</f>
        <v>1490321500</v>
      </c>
      <c r="M10" s="36">
        <f>K10/I6</f>
        <v>18650000</v>
      </c>
    </row>
    <row r="11" spans="7:14" x14ac:dyDescent="0.25">
      <c r="G11" s="84" t="s">
        <v>49</v>
      </c>
      <c r="H11" s="84"/>
      <c r="I11" s="84"/>
      <c r="J11" s="84"/>
      <c r="K11" s="84"/>
    </row>
    <row r="12" spans="7:14" x14ac:dyDescent="0.25">
      <c r="G12" s="85" t="s">
        <v>50</v>
      </c>
      <c r="H12" s="85"/>
      <c r="I12" s="85"/>
      <c r="J12" s="85"/>
      <c r="K12" s="85"/>
    </row>
    <row r="13" spans="7:14" ht="27.75" customHeight="1" x14ac:dyDescent="0.25">
      <c r="G13" s="86" t="s">
        <v>59</v>
      </c>
      <c r="H13" s="86"/>
      <c r="I13" s="86"/>
      <c r="J13" s="86"/>
      <c r="K13" s="86"/>
    </row>
  </sheetData>
  <mergeCells count="12">
    <mergeCell ref="G10:J10"/>
    <mergeCell ref="G11:K11"/>
    <mergeCell ref="G12:K12"/>
    <mergeCell ref="G13:K13"/>
    <mergeCell ref="I7:J7"/>
    <mergeCell ref="I8:J8"/>
    <mergeCell ref="I9:J9"/>
    <mergeCell ref="G3:K3"/>
    <mergeCell ref="G4:G5"/>
    <mergeCell ref="H4:H5"/>
    <mergeCell ref="I4:J4"/>
    <mergeCell ref="K4:K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6D21-D99B-4416-9BB7-FD30F8384F90}">
  <dimension ref="C4:G14"/>
  <sheetViews>
    <sheetView tabSelected="1" workbookViewId="0">
      <selection activeCell="I12" sqref="I12"/>
    </sheetView>
  </sheetViews>
  <sheetFormatPr defaultRowHeight="15" x14ac:dyDescent="0.25"/>
  <cols>
    <col min="3" max="3" width="31.42578125" bestFit="1" customWidth="1"/>
    <col min="4" max="4" width="15" bestFit="1" customWidth="1"/>
    <col min="5" max="5" width="17.28515625" bestFit="1" customWidth="1"/>
    <col min="6" max="6" width="19.28515625" bestFit="1" customWidth="1"/>
    <col min="7" max="7" width="16.7109375" bestFit="1" customWidth="1"/>
  </cols>
  <sheetData>
    <row r="4" spans="3:7" x14ac:dyDescent="0.25">
      <c r="C4" s="91" t="s">
        <v>60</v>
      </c>
      <c r="D4" s="92"/>
      <c r="E4" s="92"/>
      <c r="F4" s="92"/>
      <c r="G4" s="92"/>
    </row>
    <row r="5" spans="3:7" ht="15.75" x14ac:dyDescent="0.25">
      <c r="C5" s="93" t="s">
        <v>61</v>
      </c>
      <c r="D5" s="94" t="s">
        <v>62</v>
      </c>
      <c r="E5" s="94" t="s">
        <v>63</v>
      </c>
      <c r="F5" s="94" t="s">
        <v>64</v>
      </c>
      <c r="G5" s="94" t="s">
        <v>65</v>
      </c>
    </row>
    <row r="6" spans="3:7" ht="15.75" x14ac:dyDescent="0.25">
      <c r="C6" s="95" t="s">
        <v>4</v>
      </c>
      <c r="D6" s="96">
        <v>79.91</v>
      </c>
      <c r="E6" s="97">
        <f>D6*0.25</f>
        <v>19.977499999999999</v>
      </c>
      <c r="F6" s="97">
        <f>D6*0.4</f>
        <v>31.963999999999999</v>
      </c>
      <c r="G6" s="97">
        <f>D6*0.35</f>
        <v>27.968499999999999</v>
      </c>
    </row>
    <row r="7" spans="3:7" ht="15.75" x14ac:dyDescent="0.25">
      <c r="C7" s="95" t="s">
        <v>66</v>
      </c>
      <c r="D7" s="48"/>
      <c r="E7" s="98">
        <v>16000000</v>
      </c>
      <c r="F7" s="98">
        <f>E7*0.85</f>
        <v>13600000</v>
      </c>
      <c r="G7" s="98">
        <f>E7*0.7</f>
        <v>11200000</v>
      </c>
    </row>
    <row r="8" spans="3:7" ht="15.75" x14ac:dyDescent="0.25">
      <c r="C8" s="95" t="s">
        <v>67</v>
      </c>
      <c r="D8" s="48"/>
      <c r="E8" s="98">
        <f>E7*E6</f>
        <v>319640000</v>
      </c>
      <c r="F8" s="98">
        <f t="shared" ref="F8:G8" si="0">F7*F6</f>
        <v>434710400</v>
      </c>
      <c r="G8" s="98">
        <f t="shared" si="0"/>
        <v>313247200</v>
      </c>
    </row>
    <row r="9" spans="3:7" ht="15.75" x14ac:dyDescent="0.25">
      <c r="C9" s="95" t="s">
        <v>68</v>
      </c>
      <c r="D9" s="48"/>
      <c r="E9" s="99">
        <f>SUM(E8:G8)</f>
        <v>1067597600</v>
      </c>
      <c r="F9" s="99"/>
      <c r="G9" s="99"/>
    </row>
    <row r="10" spans="3:7" ht="15.75" x14ac:dyDescent="0.25">
      <c r="C10" s="95" t="s">
        <v>69</v>
      </c>
      <c r="D10" s="48"/>
      <c r="E10" s="100">
        <f>E9/D6</f>
        <v>13360000</v>
      </c>
      <c r="F10" s="100"/>
      <c r="G10" s="100"/>
    </row>
    <row r="11" spans="3:7" ht="30" x14ac:dyDescent="0.25">
      <c r="C11" s="101" t="s">
        <v>45</v>
      </c>
      <c r="D11" s="48"/>
      <c r="E11" s="48"/>
      <c r="F11" s="48"/>
      <c r="G11" s="98">
        <f>E9*5%</f>
        <v>53379880</v>
      </c>
    </row>
    <row r="12" spans="3:7" ht="75" x14ac:dyDescent="0.25">
      <c r="C12" s="101" t="s">
        <v>70</v>
      </c>
      <c r="D12" s="48"/>
      <c r="E12" s="48"/>
      <c r="F12" s="48"/>
      <c r="G12" s="98">
        <f>E9*5%</f>
        <v>53379880</v>
      </c>
    </row>
    <row r="13" spans="3:7" ht="30" x14ac:dyDescent="0.25">
      <c r="C13" s="102" t="s">
        <v>57</v>
      </c>
      <c r="D13" s="48" t="s">
        <v>71</v>
      </c>
      <c r="E13" s="48"/>
      <c r="F13" s="48"/>
      <c r="G13" s="103">
        <f>250000*D6</f>
        <v>19977500</v>
      </c>
    </row>
    <row r="14" spans="3:7" x14ac:dyDescent="0.25">
      <c r="C14" s="104" t="s">
        <v>72</v>
      </c>
      <c r="D14" s="104"/>
      <c r="E14" s="104"/>
      <c r="F14" s="104"/>
      <c r="G14" s="105">
        <f>E9+G11+G12+G13</f>
        <v>1194334860</v>
      </c>
    </row>
  </sheetData>
  <mergeCells count="4">
    <mergeCell ref="C4:G4"/>
    <mergeCell ref="E9:G9"/>
    <mergeCell ref="E10:G10"/>
    <mergeCell ref="C14:F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circle rate</vt:lpstr>
      <vt:lpstr>Land area statement</vt:lpstr>
      <vt:lpstr>Land Acquisition sheet</vt:lpstr>
      <vt:lpstr>Land valuation</vt:lpstr>
      <vt:lpstr>Belting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Udit Kumar Dubey</dc:creator>
  <cp:lastModifiedBy>Arup Banerjee</cp:lastModifiedBy>
  <dcterms:created xsi:type="dcterms:W3CDTF">2020-10-23T05:21:08Z</dcterms:created>
  <dcterms:modified xsi:type="dcterms:W3CDTF">2022-07-05T11:47:48Z</dcterms:modified>
</cp:coreProperties>
</file>