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Y:\Arup Banerjee\BHSL DOCS\KInauni\"/>
    </mc:Choice>
  </mc:AlternateContent>
  <xr:revisionPtr revIDLastSave="0" documentId="13_ncr:1_{78E3ADF3-54C6-4AD0-88FE-873547FF0352}" xr6:coauthVersionLast="47" xr6:coauthVersionMax="47" xr10:uidLastSave="{00000000-0000-0000-0000-000000000000}"/>
  <bookViews>
    <workbookView xWindow="-120" yWindow="-120" windowWidth="20730" windowHeight="11160" activeTab="4" xr2:uid="{00000000-000D-0000-FFFF-FFFF00000000}"/>
  </bookViews>
  <sheets>
    <sheet name="Sheet1" sheetId="1" r:id="rId1"/>
    <sheet name="Sheet2" sheetId="2" r:id="rId2"/>
    <sheet name="LAND AREA STATEMENT" sheetId="3" r:id="rId3"/>
    <sheet name="Land Acquisition Table" sheetId="5" r:id="rId4"/>
    <sheet name="Land Valuation" sheetId="8" r:id="rId5"/>
  </sheets>
  <definedNames>
    <definedName name="_xlnm._FilterDatabase" localSheetId="0" hidden="1">Sheet1!$B$4:$J$309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3" i="8" l="1"/>
  <c r="M15" i="8" s="1"/>
  <c r="L6" i="8"/>
  <c r="N9" i="8"/>
  <c r="J12" i="8"/>
  <c r="J8" i="8" l="1"/>
  <c r="J9" i="8" s="1"/>
  <c r="J11" i="8" s="1"/>
  <c r="H10" i="3"/>
  <c r="F10" i="3"/>
  <c r="F8" i="5"/>
  <c r="H7" i="5"/>
  <c r="H6" i="5"/>
  <c r="H8" i="5" s="1"/>
  <c r="H10" i="5" s="1"/>
  <c r="H14" i="5" s="1"/>
  <c r="H16" i="5" s="1"/>
  <c r="H18" i="5" s="1"/>
  <c r="M8" i="8" l="1"/>
  <c r="M9" i="8" s="1"/>
  <c r="L9" i="8"/>
  <c r="L10" i="8" s="1"/>
  <c r="M11" i="8"/>
  <c r="M13" i="8" s="1"/>
  <c r="J10" i="8"/>
  <c r="I18" i="2"/>
  <c r="G8" i="3"/>
  <c r="G10" i="3" s="1"/>
  <c r="N13" i="8" l="1"/>
  <c r="H311" i="1"/>
  <c r="N15" i="8" l="1"/>
  <c r="N16" i="8" s="1"/>
  <c r="L258" i="1"/>
  <c r="L274" i="1"/>
  <c r="L285" i="1"/>
  <c r="L289" i="1"/>
  <c r="M8" i="1"/>
  <c r="L265" i="1"/>
  <c r="L242" i="1"/>
  <c r="J8" i="2" l="1"/>
  <c r="J9" i="2"/>
  <c r="M9" i="2" s="1"/>
  <c r="J10" i="2"/>
  <c r="J7" i="2"/>
  <c r="M7" i="2" s="1"/>
  <c r="H10" i="2"/>
  <c r="H8" i="2"/>
  <c r="M8" i="2" s="1"/>
  <c r="H9" i="2"/>
  <c r="M17" i="2" s="1"/>
  <c r="H7" i="2"/>
  <c r="M15" i="2" l="1"/>
  <c r="M11" i="2"/>
  <c r="M18" i="2"/>
  <c r="M19" i="2" s="1"/>
  <c r="H18" i="2"/>
  <c r="J11" i="2"/>
  <c r="I309" i="1" l="1"/>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5" i="1"/>
</calcChain>
</file>

<file path=xl/sharedStrings.xml><?xml version="1.0" encoding="utf-8"?>
<sst xmlns="http://schemas.openxmlformats.org/spreadsheetml/2006/main" count="576" uniqueCount="167">
  <si>
    <t>Land Area Details</t>
  </si>
  <si>
    <t>S.No</t>
  </si>
  <si>
    <t>Date of Registry</t>
  </si>
  <si>
    <t>Reg.No.</t>
  </si>
  <si>
    <t>Khata No.</t>
  </si>
  <si>
    <t>Khasara No.</t>
  </si>
  <si>
    <t>Area  (Hect.)</t>
  </si>
  <si>
    <t>Area (Acre)</t>
  </si>
  <si>
    <t>Area
(sq. mtr.)</t>
  </si>
  <si>
    <t>20.02.04</t>
  </si>
  <si>
    <t>21.02.04</t>
  </si>
  <si>
    <t>164/2</t>
  </si>
  <si>
    <t>296,297,163/1</t>
  </si>
  <si>
    <t>296, 297, 162</t>
  </si>
  <si>
    <t>365, 311</t>
  </si>
  <si>
    <t>314/1</t>
  </si>
  <si>
    <t>314/4</t>
  </si>
  <si>
    <t>137/2</t>
  </si>
  <si>
    <t>452/2</t>
  </si>
  <si>
    <t>236K</t>
  </si>
  <si>
    <t>236KHA</t>
  </si>
  <si>
    <t>183/9</t>
  </si>
  <si>
    <t>193/3</t>
  </si>
  <si>
    <t>154C</t>
  </si>
  <si>
    <t>151k</t>
  </si>
  <si>
    <t>265Kh/2</t>
  </si>
  <si>
    <t>265/1</t>
  </si>
  <si>
    <t>299Kh/2</t>
  </si>
  <si>
    <t>299K</t>
  </si>
  <si>
    <t>261K</t>
  </si>
  <si>
    <t>304k/1</t>
  </si>
  <si>
    <t>452/1</t>
  </si>
  <si>
    <t>161K/1</t>
  </si>
  <si>
    <t>261kh</t>
  </si>
  <si>
    <t>251K</t>
  </si>
  <si>
    <t>134/2</t>
  </si>
  <si>
    <t>132/2</t>
  </si>
  <si>
    <t>132/3</t>
  </si>
  <si>
    <t>135Kh</t>
  </si>
  <si>
    <t>137k</t>
  </si>
  <si>
    <t>161kh</t>
  </si>
  <si>
    <t>132/6</t>
  </si>
  <si>
    <t>183k/1</t>
  </si>
  <si>
    <t>183/6</t>
  </si>
  <si>
    <t>176k/1</t>
  </si>
  <si>
    <t>183/4</t>
  </si>
  <si>
    <t>134k</t>
  </si>
  <si>
    <t>176kh</t>
  </si>
  <si>
    <t>304Kh/2</t>
  </si>
  <si>
    <t>151K</t>
  </si>
  <si>
    <t>151Kh</t>
  </si>
  <si>
    <t>161Kh</t>
  </si>
  <si>
    <t>304K/1</t>
  </si>
  <si>
    <t>129/1</t>
  </si>
  <si>
    <t>301KH/2</t>
  </si>
  <si>
    <t>123/34</t>
  </si>
  <si>
    <t>129/4</t>
  </si>
  <si>
    <t>135/5</t>
  </si>
  <si>
    <t>133kha/2</t>
  </si>
  <si>
    <t>133ka/1</t>
  </si>
  <si>
    <t>135kha/1</t>
  </si>
  <si>
    <t>135ga/3</t>
  </si>
  <si>
    <t>196/7</t>
  </si>
  <si>
    <t>147/4</t>
  </si>
  <si>
    <t>147/2</t>
  </si>
  <si>
    <t>449/2</t>
  </si>
  <si>
    <t>449K/1</t>
  </si>
  <si>
    <t>39/1</t>
  </si>
  <si>
    <t>455/1</t>
  </si>
  <si>
    <t>129/3</t>
  </si>
  <si>
    <t>129/6</t>
  </si>
  <si>
    <t>196/1</t>
  </si>
  <si>
    <t>23.02.04</t>
  </si>
  <si>
    <t>24.02.04</t>
  </si>
  <si>
    <t>25.02.04</t>
  </si>
  <si>
    <t>26.02.04</t>
  </si>
  <si>
    <t>27.02.04</t>
  </si>
  <si>
    <t>27.2.04</t>
  </si>
  <si>
    <t>28.02.04</t>
  </si>
  <si>
    <t>01.03.04</t>
  </si>
  <si>
    <t>04.03.04</t>
  </si>
  <si>
    <t>04.03.4</t>
  </si>
  <si>
    <t>05.03.04</t>
  </si>
  <si>
    <t>08.03.04</t>
  </si>
  <si>
    <t>11.03.04</t>
  </si>
  <si>
    <t>09.03.04</t>
  </si>
  <si>
    <t>10.03.04</t>
  </si>
  <si>
    <t>12.03.04</t>
  </si>
  <si>
    <t>15.03.04</t>
  </si>
  <si>
    <t>17.03.04</t>
  </si>
  <si>
    <t>18.03.04</t>
  </si>
  <si>
    <t>22.11.04</t>
  </si>
  <si>
    <t>03.08.2006</t>
  </si>
  <si>
    <t>10.08.2006</t>
  </si>
  <si>
    <t>01.09.2006</t>
  </si>
  <si>
    <t>09.10.2006</t>
  </si>
  <si>
    <t>09.11.2006</t>
  </si>
  <si>
    <t>13.11.2006</t>
  </si>
  <si>
    <t>15.11.2006</t>
  </si>
  <si>
    <t>27.11.2006</t>
  </si>
  <si>
    <t>29.11.2006</t>
  </si>
  <si>
    <t>11.12.2006</t>
  </si>
  <si>
    <t>19.01.2007</t>
  </si>
  <si>
    <t>29.01.2007</t>
  </si>
  <si>
    <t>15.03.2007</t>
  </si>
  <si>
    <t>Total</t>
  </si>
  <si>
    <t>Land Sold</t>
  </si>
  <si>
    <t>Total Land</t>
  </si>
  <si>
    <t>21.04.07</t>
  </si>
  <si>
    <t>22.05.07</t>
  </si>
  <si>
    <t>VALUATION AS PER GOVT. GUIDELINE RATES</t>
  </si>
  <si>
    <t>Village Name</t>
  </si>
  <si>
    <t>Type Of Land</t>
  </si>
  <si>
    <t xml:space="preserve">Govt. Guidelines Rates 
(in Hectare)
</t>
  </si>
  <si>
    <t xml:space="preserve">Govt. Guidelines Rates 
(in sq. mtr.)
</t>
  </si>
  <si>
    <t xml:space="preserve"> Govt. Guideline Value</t>
  </si>
  <si>
    <t>CLU Land</t>
  </si>
  <si>
    <t>NA</t>
  </si>
  <si>
    <t>Agricultural Land</t>
  </si>
  <si>
    <t>Kinauni</t>
  </si>
  <si>
    <t>Jatola</t>
  </si>
  <si>
    <t>Eco Board</t>
  </si>
  <si>
    <t>Sold</t>
  </si>
  <si>
    <t>Sr. No.</t>
  </si>
  <si>
    <r>
      <t xml:space="preserve">Land Area 
</t>
    </r>
    <r>
      <rPr>
        <i/>
        <sz val="10"/>
        <color theme="1"/>
        <rFont val="Calibri"/>
        <family val="2"/>
        <scheme val="minor"/>
      </rPr>
      <t>(in Hectare)</t>
    </r>
  </si>
  <si>
    <r>
      <t xml:space="preserve">Land Area 
</t>
    </r>
    <r>
      <rPr>
        <i/>
        <sz val="10"/>
        <color theme="1"/>
        <rFont val="Calibri"/>
        <family val="2"/>
        <scheme val="minor"/>
      </rPr>
      <t>(in Acres)</t>
    </r>
  </si>
  <si>
    <t>Total no. of Deeds</t>
  </si>
  <si>
    <t xml:space="preserve">LAND AREA STATEMENT </t>
  </si>
  <si>
    <t>Remarks:</t>
  </si>
  <si>
    <t>3. Therefore, for the Valuation assessment, we have taken land area as 185.81 acres only.</t>
  </si>
  <si>
    <t>1. The above mentioned land area has been taken on the basis of information/ data provided by the company.</t>
  </si>
  <si>
    <t xml:space="preserve">Total </t>
  </si>
  <si>
    <t>Total (A)</t>
  </si>
  <si>
    <t>Total (D=B+C)</t>
  </si>
  <si>
    <t>Add Solatium
(100%) (E)</t>
  </si>
  <si>
    <t>100% of value D</t>
  </si>
  <si>
    <t>Total Award Value (F=D+E)</t>
  </si>
  <si>
    <r>
      <t xml:space="preserve">Area
</t>
    </r>
    <r>
      <rPr>
        <b/>
        <i/>
        <sz val="10"/>
        <rFont val="Calibri"/>
        <family val="2"/>
        <scheme val="minor"/>
      </rPr>
      <t>(in Hectare)</t>
    </r>
  </si>
  <si>
    <r>
      <t xml:space="preserve">Land Rate under Land Acquisition Act-2013
</t>
    </r>
    <r>
      <rPr>
        <i/>
        <sz val="10"/>
        <rFont val="Calibri"/>
        <family val="2"/>
        <scheme val="minor"/>
      </rPr>
      <t>(in per hectares)</t>
    </r>
  </si>
  <si>
    <r>
      <t xml:space="preserve"> 2 times of Value of </t>
    </r>
    <r>
      <rPr>
        <b/>
        <sz val="11"/>
        <color theme="1"/>
        <rFont val="Calibri"/>
        <family val="2"/>
        <scheme val="minor"/>
      </rPr>
      <t>A</t>
    </r>
  </si>
  <si>
    <r>
      <t xml:space="preserve">Factor for Land Falls under Rural Area </t>
    </r>
    <r>
      <rPr>
        <b/>
        <sz val="11"/>
        <color theme="1"/>
        <rFont val="Calibri"/>
        <family val="2"/>
        <scheme val="minor"/>
      </rPr>
      <t>(B)</t>
    </r>
  </si>
  <si>
    <r>
      <t xml:space="preserve">Value of Assets attached to land or building </t>
    </r>
    <r>
      <rPr>
        <b/>
        <sz val="11"/>
        <color theme="1"/>
        <rFont val="Calibri"/>
        <family val="2"/>
        <scheme val="minor"/>
      </rPr>
      <t>(C)</t>
    </r>
  </si>
  <si>
    <t>`</t>
  </si>
  <si>
    <t>VALUATION OF PROJECT LAND | BAJAJ HINDUSTHAN SUGAR LIMITED | VILLAGE- KINANUNI &amp; JATOLA  DISTRICT- MEERUT</t>
  </si>
  <si>
    <t>CLU LAND</t>
  </si>
  <si>
    <t>Agri Land</t>
  </si>
  <si>
    <t>Kinauni-</t>
  </si>
  <si>
    <t>Jatola-</t>
  </si>
  <si>
    <t>Sr.No.</t>
  </si>
  <si>
    <t>Particulars</t>
  </si>
  <si>
    <t>Original Land Area</t>
  </si>
  <si>
    <t xml:space="preserve">Fair Market Valuation </t>
  </si>
  <si>
    <t>Acres</t>
  </si>
  <si>
    <t>Hectares</t>
  </si>
  <si>
    <t>Add 5% premium for non agriculture land</t>
  </si>
  <si>
    <t>GRAND TOTAL</t>
  </si>
  <si>
    <t>Notes:</t>
  </si>
  <si>
    <t>1.  Land area details has been provided to us by the company, which is relied upon in good faith.</t>
  </si>
  <si>
    <t xml:space="preserve">FAIR MARKET VALUATION OF LAND OF  : M/S. BAJAJ HINDUSTHAN SUGAR LIMITED, KINAUNI &amp;  JATOLA, MEERUT, UTTAR PRTADESH  </t>
  </si>
  <si>
    <t>Rates in per Acres</t>
  </si>
  <si>
    <t xml:space="preserve">  At Rs.2.5 Lacs per acre</t>
  </si>
  <si>
    <t xml:space="preserve">2. As per the copy of change of land use certificate, the company has possession of 185.81 acres out of the total land area as on date and for which company has achieved the CLU for industrial use. </t>
  </si>
  <si>
    <t>Project Land</t>
  </si>
  <si>
    <t xml:space="preserve">Add: Land Development, Site Levelling charges etc. </t>
  </si>
  <si>
    <t>20% Discount for large parcel of land</t>
  </si>
  <si>
    <t>Add 5% for cost &amp; effort considerations to cover administrative cost, effort towards land acquisition &amp; consolidation etc.</t>
  </si>
  <si>
    <t xml:space="preserve">2. As per the our calculations, the market rate for the subject power project is comes out to be Rs.40 Lakhs  per Acres, which seems to be reasonable in our point of 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</si>
</sst>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quot;₹&quot;\ * #,##0.00_ ;_ &quot;₹&quot;\ * \-#,##0.00_ ;_ &quot;₹&quot;\ * &quot;-&quot;??_ ;_ @_ "/>
    <numFmt numFmtId="43" formatCode="_ * #,##0.00_ ;_ * \-#,##0.00_ ;_ * &quot;-&quot;??_ ;_ @_ "/>
    <numFmt numFmtId="164" formatCode="_(* #,##0.00_);_(* \(#,##0.00\);_(* &quot;-&quot;??_);_(@_)"/>
    <numFmt numFmtId="165" formatCode="[$-409]d\-mmm\-yy;@"/>
    <numFmt numFmtId="166" formatCode="_-* #,##0.000_-;\-* #,##0.000_-;_-* &quot;-&quot;??_-;_-@_-"/>
    <numFmt numFmtId="167" formatCode="_(* #,##0.00_);_(* \(#,##0.00\);_(* \-??_);_(@_)"/>
    <numFmt numFmtId="168" formatCode="_-* #,##0.00_-;\-* #,##0.00_-;_-* &quot;-&quot;??_-;_-@_-"/>
    <numFmt numFmtId="169" formatCode="#,##0.00\ ;&quot; (&quot;#,##0.00\);&quot; -&quot;#\ ;@\ "/>
    <numFmt numFmtId="170" formatCode="_(\$* #,##0.00_);_(\$* \(#,##0.00\);_(\$* \-??_);_(@_)"/>
    <numFmt numFmtId="171" formatCode="_ [$₹-4009]\ * #,##0.00_ ;_ [$₹-4009]\ * \-#,##0.00_ ;_ [$₹-4009]\ * &quot;-&quot;??_ ;_ @_ "/>
    <numFmt numFmtId="172" formatCode="_ &quot;₹&quot;\ * #,##0_ ;_ &quot;₹&quot;\ * \-#,##0_ ;_ &quot;₹&quot;\ * &quot;-&quot;??_ ;_ @_ "/>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b/>
      <sz val="11"/>
      <color theme="0"/>
      <name val="Calibri"/>
      <family val="2"/>
      <scheme val="minor"/>
    </font>
    <font>
      <sz val="11"/>
      <color theme="0"/>
      <name val="Calibri"/>
      <family val="2"/>
      <scheme val="minor"/>
    </font>
    <font>
      <sz val="11"/>
      <name val="Calibri"/>
      <family val="2"/>
      <scheme val="minor"/>
    </font>
    <font>
      <b/>
      <i/>
      <sz val="11"/>
      <color theme="1"/>
      <name val="Calibri"/>
      <family val="2"/>
      <scheme val="minor"/>
    </font>
    <font>
      <i/>
      <sz val="10"/>
      <color theme="1"/>
      <name val="Calibri"/>
      <family val="2"/>
      <scheme val="minor"/>
    </font>
    <font>
      <b/>
      <sz val="11"/>
      <name val="Calibri"/>
      <family val="2"/>
      <scheme val="minor"/>
    </font>
    <font>
      <b/>
      <i/>
      <sz val="10"/>
      <name val="Calibri"/>
      <family val="2"/>
      <scheme val="minor"/>
    </font>
    <font>
      <i/>
      <sz val="10"/>
      <name val="Calibri"/>
      <family val="2"/>
      <scheme val="minor"/>
    </font>
    <font>
      <i/>
      <sz val="11"/>
      <color theme="1"/>
      <name val="Calibri"/>
      <family val="2"/>
      <scheme val="minor"/>
    </font>
    <font>
      <b/>
      <sz val="12"/>
      <color theme="0"/>
      <name val="Calibri"/>
      <family val="2"/>
      <scheme val="minor"/>
    </font>
  </fonts>
  <fills count="33">
    <fill>
      <patternFill patternType="none"/>
    </fill>
    <fill>
      <patternFill patternType="gray125"/>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8">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0" fontId="3" fillId="0" borderId="0" applyNumberFormat="0" applyFont="0" applyFill="0" applyBorder="0" applyProtection="0">
      <alignment horizontal="left"/>
    </xf>
    <xf numFmtId="0" fontId="3" fillId="0" borderId="0" applyNumberFormat="0" applyFon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8" borderId="2" applyNumberFormat="0" applyAlignment="0" applyProtection="0"/>
    <xf numFmtId="0" fontId="16" fillId="0" borderId="7" applyNumberFormat="0" applyFill="0" applyAlignment="0" applyProtection="0"/>
    <xf numFmtId="0" fontId="17" fillId="23" borderId="0" applyNumberFormat="0" applyBorder="0" applyAlignment="0" applyProtection="0"/>
    <xf numFmtId="0" fontId="3" fillId="24" borderId="8" applyNumberFormat="0" applyFont="0" applyAlignment="0" applyProtection="0"/>
    <xf numFmtId="0" fontId="18" fillId="21" borderId="9" applyNumberFormat="0" applyAlignment="0" applyProtection="0"/>
    <xf numFmtId="4" fontId="19" fillId="25" borderId="9" applyNumberFormat="0" applyProtection="0">
      <alignment horizontal="right" vertical="center"/>
    </xf>
    <xf numFmtId="0" fontId="20" fillId="0" borderId="0" applyNumberFormat="0" applyFill="0" applyBorder="0" applyAlignment="0" applyProtection="0"/>
    <xf numFmtId="0" fontId="21" fillId="0" borderId="10" applyNumberFormat="0" applyFill="0" applyAlignment="0" applyProtection="0"/>
    <xf numFmtId="0" fontId="22" fillId="0" borderId="0" applyNumberFormat="0" applyFill="0" applyBorder="0" applyAlignment="0" applyProtection="0"/>
    <xf numFmtId="43" fontId="1" fillId="0" borderId="0" applyFont="0" applyFill="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ill="0" applyBorder="0" applyAlignment="0" applyProtection="0"/>
    <xf numFmtId="170" fontId="3" fillId="0" borderId="0" applyFill="0" applyBorder="0" applyAlignment="0" applyProtection="0"/>
    <xf numFmtId="169" fontId="3" fillId="0" borderId="0" applyFill="0" applyBorder="0" applyAlignment="0" applyProtection="0"/>
    <xf numFmtId="0" fontId="1" fillId="0" borderId="0"/>
    <xf numFmtId="167" fontId="3" fillId="0" borderId="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52">
    <xf numFmtId="0" fontId="0" fillId="0" borderId="0" xfId="0"/>
    <xf numFmtId="0" fontId="2" fillId="2" borderId="1" xfId="0" applyFont="1" applyFill="1" applyBorder="1" applyAlignment="1">
      <alignment horizontal="center" vertical="center" wrapText="1"/>
    </xf>
    <xf numFmtId="168" fontId="0" fillId="0" borderId="0" xfId="0" applyNumberFormat="1"/>
    <xf numFmtId="43" fontId="2" fillId="0" borderId="1" xfId="0" applyNumberFormat="1" applyFont="1" applyBorder="1"/>
    <xf numFmtId="0" fontId="0" fillId="0" borderId="1" xfId="0" applyFont="1" applyBorder="1" applyAlignment="1">
      <alignment horizontal="center" vertical="center"/>
    </xf>
    <xf numFmtId="165" fontId="0" fillId="0" borderId="1" xfId="0" applyNumberFormat="1" applyFont="1" applyBorder="1" applyAlignment="1">
      <alignment horizontal="center" vertical="center"/>
    </xf>
    <xf numFmtId="1" fontId="0" fillId="0" borderId="1" xfId="0" applyNumberFormat="1" applyFont="1" applyFill="1" applyBorder="1" applyAlignment="1">
      <alignment horizontal="center" vertical="top"/>
    </xf>
    <xf numFmtId="1" fontId="0" fillId="0" borderId="1" xfId="0" applyNumberFormat="1" applyFont="1" applyFill="1" applyBorder="1" applyAlignment="1">
      <alignment horizontal="left" vertical="top" wrapText="1"/>
    </xf>
    <xf numFmtId="166" fontId="0" fillId="0" borderId="1" xfId="1" applyNumberFormat="1" applyFont="1" applyFill="1" applyBorder="1" applyAlignment="1">
      <alignment horizontal="left" vertical="top" wrapText="1"/>
    </xf>
    <xf numFmtId="43" fontId="0" fillId="0" borderId="1" xfId="0" applyNumberFormat="1" applyFont="1" applyBorder="1"/>
    <xf numFmtId="165"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top"/>
    </xf>
    <xf numFmtId="165" fontId="0" fillId="0" borderId="1" xfId="0" applyNumberFormat="1" applyFont="1" applyFill="1" applyBorder="1" applyAlignment="1">
      <alignment horizontal="center" vertical="top"/>
    </xf>
    <xf numFmtId="1" fontId="2"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168" fontId="2" fillId="0" borderId="1" xfId="1" applyNumberFormat="1" applyFont="1" applyFill="1" applyBorder="1" applyAlignment="1">
      <alignment horizontal="left" vertical="top" wrapText="1"/>
    </xf>
    <xf numFmtId="165" fontId="2" fillId="0" borderId="1" xfId="0" applyNumberFormat="1" applyFont="1" applyBorder="1" applyAlignment="1">
      <alignment horizontal="center" vertical="center"/>
    </xf>
    <xf numFmtId="1" fontId="0" fillId="0" borderId="1" xfId="0" applyNumberFormat="1" applyFont="1" applyFill="1" applyBorder="1" applyAlignment="1">
      <alignment horizontal="center" vertical="top"/>
    </xf>
    <xf numFmtId="166" fontId="1" fillId="0" borderId="1" xfId="1" applyNumberFormat="1" applyFont="1" applyFill="1" applyBorder="1" applyAlignment="1">
      <alignment horizontal="left" vertical="top" wrapText="1"/>
    </xf>
    <xf numFmtId="168" fontId="1" fillId="0" borderId="1" xfId="1" applyNumberFormat="1" applyFont="1" applyFill="1" applyBorder="1" applyAlignment="1">
      <alignment horizontal="left" vertical="top" wrapText="1"/>
    </xf>
    <xf numFmtId="166" fontId="0" fillId="0" borderId="0" xfId="0" applyNumberFormat="1"/>
    <xf numFmtId="0" fontId="0" fillId="0" borderId="0" xfId="0"/>
    <xf numFmtId="0" fontId="2"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top"/>
    </xf>
    <xf numFmtId="2" fontId="0" fillId="0" borderId="0" xfId="0" applyNumberFormat="1"/>
    <xf numFmtId="0" fontId="25" fillId="0" borderId="1" xfId="0" applyFont="1" applyBorder="1"/>
    <xf numFmtId="171" fontId="3" fillId="0" borderId="1" xfId="0" applyNumberFormat="1" applyFont="1" applyBorder="1" applyAlignment="1">
      <alignment horizontal="center" vertical="center"/>
    </xf>
    <xf numFmtId="0" fontId="25" fillId="0" borderId="1" xfId="0" applyFont="1" applyBorder="1" applyAlignment="1">
      <alignment vertical="center"/>
    </xf>
    <xf numFmtId="44" fontId="0" fillId="0" borderId="0" xfId="0" applyNumberFormat="1"/>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165" fontId="0" fillId="0" borderId="1" xfId="0" applyNumberFormat="1" applyFont="1" applyFill="1" applyBorder="1" applyAlignment="1">
      <alignment horizontal="center" vertical="center"/>
    </xf>
    <xf numFmtId="0" fontId="0" fillId="0" borderId="1" xfId="0" applyFont="1" applyFill="1" applyBorder="1"/>
    <xf numFmtId="43" fontId="0" fillId="0" borderId="1" xfId="0" applyNumberFormat="1" applyFont="1" applyFill="1" applyBorder="1"/>
    <xf numFmtId="166" fontId="25" fillId="0" borderId="1" xfId="1" applyNumberFormat="1" applyFont="1" applyFill="1" applyBorder="1" applyAlignment="1">
      <alignment horizontal="left" vertical="top" wrapText="1"/>
    </xf>
    <xf numFmtId="2" fontId="25" fillId="0" borderId="1" xfId="0" applyNumberFormat="1" applyFont="1" applyBorder="1" applyAlignment="1">
      <alignment vertical="center"/>
    </xf>
    <xf numFmtId="44" fontId="25" fillId="0" borderId="1" xfId="0" applyNumberFormat="1" applyFont="1" applyBorder="1" applyAlignment="1">
      <alignment vertical="center"/>
    </xf>
    <xf numFmtId="2" fontId="25" fillId="0" borderId="1" xfId="0" applyNumberFormat="1" applyFont="1" applyFill="1" applyBorder="1" applyAlignment="1">
      <alignment vertical="center"/>
    </xf>
    <xf numFmtId="168" fontId="2" fillId="0" borderId="1" xfId="1" applyNumberFormat="1" applyFont="1" applyFill="1" applyBorder="1" applyAlignment="1">
      <alignment horizontal="left" vertical="center" wrapText="1"/>
    </xf>
    <xf numFmtId="43" fontId="2" fillId="0" borderId="1" xfId="0" applyNumberFormat="1" applyFont="1" applyBorder="1" applyAlignment="1">
      <alignment vertical="center"/>
    </xf>
    <xf numFmtId="0" fontId="0" fillId="0" borderId="1" xfId="0" applyBorder="1" applyAlignment="1">
      <alignment vertical="center"/>
    </xf>
    <xf numFmtId="44" fontId="2" fillId="0" borderId="1" xfId="0" applyNumberFormat="1" applyFont="1" applyBorder="1" applyAlignment="1">
      <alignment vertical="center"/>
    </xf>
    <xf numFmtId="164" fontId="0" fillId="0" borderId="0" xfId="0" applyNumberFormat="1"/>
    <xf numFmtId="0" fontId="0" fillId="0" borderId="1" xfId="0" applyBorder="1"/>
    <xf numFmtId="0" fontId="2" fillId="2" borderId="1" xfId="0" applyFont="1" applyFill="1" applyBorder="1" applyAlignment="1">
      <alignment horizontal="center" vertical="center"/>
    </xf>
    <xf numFmtId="0" fontId="0" fillId="0" borderId="1" xfId="0" applyBorder="1" applyAlignment="1">
      <alignment horizontal="center"/>
    </xf>
    <xf numFmtId="2" fontId="25" fillId="0" borderId="1" xfId="0" applyNumberFormat="1" applyFont="1" applyBorder="1" applyAlignment="1">
      <alignment horizontal="center" vertical="center"/>
    </xf>
    <xf numFmtId="2" fontId="25" fillId="0" borderId="1" xfId="0" applyNumberFormat="1" applyFont="1" applyFill="1" applyBorder="1" applyAlignment="1">
      <alignment horizontal="center" vertical="center"/>
    </xf>
    <xf numFmtId="0" fontId="28" fillId="28" borderId="1" xfId="0" applyFont="1" applyFill="1" applyBorder="1" applyAlignment="1">
      <alignment horizontal="center" vertical="center"/>
    </xf>
    <xf numFmtId="0" fontId="28" fillId="28" borderId="1" xfId="0" applyFont="1" applyFill="1" applyBorder="1" applyAlignment="1">
      <alignment horizontal="center" vertical="center" wrapText="1"/>
    </xf>
    <xf numFmtId="171" fontId="0" fillId="0" borderId="1" xfId="0" applyNumberFormat="1" applyBorder="1"/>
    <xf numFmtId="171" fontId="0" fillId="0" borderId="0" xfId="76" applyNumberFormat="1" applyFont="1"/>
    <xf numFmtId="0" fontId="2" fillId="0" borderId="1" xfId="0" applyFont="1" applyBorder="1" applyAlignment="1"/>
    <xf numFmtId="0" fontId="0" fillId="0" borderId="1" xfId="0" applyNumberFormat="1" applyFill="1" applyBorder="1"/>
    <xf numFmtId="171" fontId="2" fillId="0" borderId="1" xfId="0" applyNumberFormat="1" applyFont="1" applyBorder="1" applyAlignment="1">
      <alignment vertical="center"/>
    </xf>
    <xf numFmtId="171" fontId="0" fillId="0" borderId="1" xfId="0" applyNumberFormat="1" applyBorder="1" applyAlignment="1">
      <alignment vertical="center"/>
    </xf>
    <xf numFmtId="2" fontId="0" fillId="0" borderId="1" xfId="0" applyNumberFormat="1" applyBorder="1" applyAlignment="1">
      <alignment horizontal="center" vertical="center"/>
    </xf>
    <xf numFmtId="171" fontId="2" fillId="0" borderId="1" xfId="0" applyNumberFormat="1" applyFont="1" applyBorder="1"/>
    <xf numFmtId="0" fontId="0" fillId="29" borderId="0" xfId="0" applyFill="1"/>
    <xf numFmtId="44" fontId="0" fillId="29" borderId="0" xfId="0" applyNumberFormat="1" applyFill="1"/>
    <xf numFmtId="0" fontId="0" fillId="0" borderId="0" xfId="0"/>
    <xf numFmtId="44" fontId="0" fillId="0" borderId="0" xfId="0" applyNumberFormat="1"/>
    <xf numFmtId="0" fontId="2" fillId="31" borderId="1" xfId="0" applyFont="1" applyFill="1" applyBorder="1" applyAlignment="1">
      <alignment vertical="center" wrapText="1"/>
    </xf>
    <xf numFmtId="2" fontId="0" fillId="0" borderId="1" xfId="0" applyNumberFormat="1" applyBorder="1" applyAlignment="1">
      <alignment vertical="center"/>
    </xf>
    <xf numFmtId="44" fontId="0" fillId="0" borderId="1" xfId="77" applyFont="1" applyBorder="1" applyAlignment="1">
      <alignment vertical="center"/>
    </xf>
    <xf numFmtId="44" fontId="2" fillId="31" borderId="1" xfId="77" applyFont="1" applyFill="1" applyBorder="1" applyAlignment="1">
      <alignment vertical="center"/>
    </xf>
    <xf numFmtId="0" fontId="2" fillId="0" borderId="1" xfId="0" applyFont="1" applyBorder="1" applyAlignment="1">
      <alignment horizontal="center"/>
    </xf>
    <xf numFmtId="2" fontId="2" fillId="0" borderId="1" xfId="0" applyNumberFormat="1" applyFont="1" applyBorder="1" applyAlignment="1">
      <alignment horizontal="center"/>
    </xf>
    <xf numFmtId="0" fontId="0" fillId="0" borderId="15" xfId="0" applyBorder="1" applyAlignment="1">
      <alignment vertical="center"/>
    </xf>
    <xf numFmtId="2" fontId="0" fillId="0" borderId="17" xfId="0" applyNumberFormat="1" applyBorder="1" applyAlignment="1">
      <alignment vertical="center"/>
    </xf>
    <xf numFmtId="172" fontId="2" fillId="0" borderId="1" xfId="77" applyNumberFormat="1" applyFont="1" applyBorder="1" applyAlignment="1">
      <alignment vertical="center"/>
    </xf>
    <xf numFmtId="172" fontId="0" fillId="0" borderId="1" xfId="77" applyNumberFormat="1" applyFont="1" applyBorder="1" applyAlignment="1">
      <alignment vertical="center"/>
    </xf>
    <xf numFmtId="9" fontId="0" fillId="0" borderId="0" xfId="0" applyNumberFormat="1" applyAlignment="1">
      <alignment vertical="center"/>
    </xf>
    <xf numFmtId="172" fontId="0" fillId="0" borderId="0" xfId="0" applyNumberFormat="1" applyAlignment="1">
      <alignment vertical="center"/>
    </xf>
    <xf numFmtId="172" fontId="2" fillId="0" borderId="0" xfId="0" applyNumberFormat="1" applyFont="1"/>
    <xf numFmtId="172" fontId="0" fillId="0" borderId="0" xfId="0" applyNumberFormat="1"/>
    <xf numFmtId="44" fontId="0" fillId="0" borderId="0" xfId="0" applyNumberFormat="1" applyAlignment="1">
      <alignment vertical="center"/>
    </xf>
    <xf numFmtId="172" fontId="2" fillId="0" borderId="0" xfId="77" applyNumberFormat="1" applyFont="1" applyBorder="1" applyAlignment="1">
      <alignment vertical="center"/>
    </xf>
    <xf numFmtId="172" fontId="0" fillId="0" borderId="0" xfId="77" applyNumberFormat="1" applyFont="1" applyBorder="1" applyAlignment="1">
      <alignment vertical="center"/>
    </xf>
    <xf numFmtId="44" fontId="0" fillId="0" borderId="0" xfId="77" applyFont="1" applyBorder="1" applyAlignment="1">
      <alignment vertical="center"/>
    </xf>
    <xf numFmtId="0" fontId="26" fillId="0" borderId="0" xfId="0" applyFont="1" applyBorder="1" applyAlignment="1">
      <alignment horizontal="left" vertical="center" wrapText="1"/>
    </xf>
    <xf numFmtId="0" fontId="31" fillId="0" borderId="0" xfId="0" applyFont="1" applyBorder="1" applyAlignment="1">
      <alignment horizontal="left" vertical="center" wrapText="1"/>
    </xf>
    <xf numFmtId="0" fontId="31" fillId="0" borderId="0" xfId="0" applyFont="1" applyFill="1" applyBorder="1" applyAlignment="1">
      <alignment horizontal="left" vertical="center" wrapText="1"/>
    </xf>
    <xf numFmtId="0" fontId="32" fillId="0" borderId="0" xfId="0" applyFont="1" applyFill="1" applyBorder="1" applyAlignment="1">
      <alignment horizontal="center" vertical="center" wrapText="1"/>
    </xf>
    <xf numFmtId="44" fontId="2" fillId="0" borderId="0" xfId="77" applyFont="1" applyFill="1" applyBorder="1" applyAlignment="1">
      <alignment vertical="center"/>
    </xf>
    <xf numFmtId="1" fontId="0" fillId="0" borderId="11"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1" fontId="0" fillId="0" borderId="13" xfId="0" applyNumberFormat="1" applyFont="1" applyFill="1" applyBorder="1" applyAlignment="1">
      <alignment horizontal="center" vertical="center"/>
    </xf>
    <xf numFmtId="165" fontId="2" fillId="0" borderId="1" xfId="0" applyNumberFormat="1" applyFont="1" applyBorder="1" applyAlignment="1">
      <alignment horizontal="center" vertical="center"/>
    </xf>
    <xf numFmtId="165" fontId="0" fillId="0" borderId="1" xfId="0" applyNumberFormat="1" applyFont="1" applyFill="1" applyBorder="1" applyAlignment="1">
      <alignment horizontal="center" vertical="top"/>
    </xf>
    <xf numFmtId="165" fontId="0" fillId="0" borderId="1" xfId="0" applyNumberFormat="1" applyFont="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0" borderId="1" xfId="0" applyFont="1" applyBorder="1" applyAlignment="1">
      <alignment horizontal="center" vertical="center"/>
    </xf>
    <xf numFmtId="1" fontId="0" fillId="0" borderId="1" xfId="0" applyNumberFormat="1" applyFont="1" applyFill="1" applyBorder="1" applyAlignment="1">
      <alignment horizontal="center" vertical="top"/>
    </xf>
    <xf numFmtId="0" fontId="0" fillId="0" borderId="1" xfId="0" applyFont="1" applyFill="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166" fontId="0" fillId="0" borderId="0" xfId="0" applyNumberFormat="1" applyAlignment="1">
      <alignment horizontal="center" vertical="center"/>
    </xf>
    <xf numFmtId="166" fontId="0" fillId="0" borderId="0" xfId="0" applyNumberFormat="1" applyAlignment="1">
      <alignment horizontal="center"/>
    </xf>
    <xf numFmtId="0" fontId="0" fillId="0" borderId="1" xfId="0" applyFont="1" applyBorder="1" applyAlignment="1">
      <alignment horizontal="center" vertical="center" wrapText="1"/>
    </xf>
    <xf numFmtId="0" fontId="2" fillId="0" borderId="1" xfId="0" applyFont="1" applyBorder="1" applyAlignment="1">
      <alignment horizontal="center"/>
    </xf>
    <xf numFmtId="0" fontId="23" fillId="26" borderId="1" xfId="0" applyFont="1" applyFill="1" applyBorder="1" applyAlignment="1">
      <alignment horizontal="center"/>
    </xf>
    <xf numFmtId="0" fontId="24" fillId="26" borderId="1" xfId="0" applyFon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6" fillId="0" borderId="15" xfId="0" applyFont="1" applyBorder="1" applyAlignment="1">
      <alignment horizontal="left"/>
    </xf>
    <xf numFmtId="0" fontId="26" fillId="0" borderId="16" xfId="0" applyFont="1" applyBorder="1" applyAlignment="1">
      <alignment horizontal="left"/>
    </xf>
    <xf numFmtId="0" fontId="26" fillId="0" borderId="17" xfId="0" applyFont="1" applyBorder="1" applyAlignment="1">
      <alignment horizontal="left"/>
    </xf>
    <xf numFmtId="0" fontId="26" fillId="0" borderId="15" xfId="0" applyFont="1" applyBorder="1" applyAlignment="1">
      <alignment horizontal="left" wrapText="1"/>
    </xf>
    <xf numFmtId="0" fontId="26" fillId="0" borderId="16" xfId="0" applyFont="1" applyBorder="1" applyAlignment="1">
      <alignment horizontal="left" wrapText="1"/>
    </xf>
    <xf numFmtId="0" fontId="26" fillId="0" borderId="17" xfId="0" applyFont="1" applyBorder="1" applyAlignment="1">
      <alignment horizontal="left" wrapText="1"/>
    </xf>
    <xf numFmtId="0" fontId="0" fillId="0" borderId="1" xfId="0" applyBorder="1" applyAlignment="1">
      <alignment horizontal="center"/>
    </xf>
    <xf numFmtId="0" fontId="0" fillId="0" borderId="1" xfId="0" applyBorder="1" applyAlignment="1">
      <alignment horizontal="left"/>
    </xf>
    <xf numFmtId="0" fontId="2" fillId="0" borderId="1" xfId="0" applyFont="1" applyBorder="1" applyAlignment="1">
      <alignment horizontal="left"/>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3" fillId="27" borderId="18" xfId="0" applyFont="1" applyFill="1" applyBorder="1" applyAlignment="1">
      <alignment horizontal="center" wrapText="1"/>
    </xf>
    <xf numFmtId="0" fontId="0" fillId="0" borderId="15" xfId="0" applyBorder="1" applyAlignment="1">
      <alignment vertical="center"/>
    </xf>
    <xf numFmtId="0" fontId="0" fillId="0" borderId="17" xfId="0" applyBorder="1" applyAlignment="1">
      <alignment vertical="center"/>
    </xf>
    <xf numFmtId="0" fontId="31" fillId="0" borderId="1" xfId="0" applyFont="1" applyFill="1" applyBorder="1" applyAlignment="1">
      <alignment horizontal="left" vertical="center" wrapText="1"/>
    </xf>
    <xf numFmtId="0" fontId="2" fillId="31" borderId="15" xfId="0" applyFont="1" applyFill="1" applyBorder="1" applyAlignment="1">
      <alignment vertical="center"/>
    </xf>
    <xf numFmtId="0" fontId="2" fillId="31" borderId="16" xfId="0" applyFont="1" applyFill="1" applyBorder="1" applyAlignment="1">
      <alignment vertical="center"/>
    </xf>
    <xf numFmtId="0" fontId="2" fillId="31" borderId="17" xfId="0" applyFont="1" applyFill="1" applyBorder="1" applyAlignment="1">
      <alignment vertical="center"/>
    </xf>
    <xf numFmtId="0" fontId="26" fillId="0" borderId="1" xfId="0" applyFont="1" applyBorder="1" applyAlignment="1">
      <alignment horizontal="left" vertical="center" wrapText="1"/>
    </xf>
    <xf numFmtId="0" fontId="31" fillId="0" borderId="1" xfId="0" applyFont="1" applyBorder="1" applyAlignment="1">
      <alignment horizontal="left" vertical="center" wrapText="1"/>
    </xf>
    <xf numFmtId="0" fontId="0" fillId="0" borderId="15" xfId="0" applyFont="1" applyBorder="1" applyAlignment="1">
      <alignment vertical="center" wrapText="1"/>
    </xf>
    <xf numFmtId="0" fontId="0" fillId="0" borderId="17" xfId="0" applyFont="1" applyBorder="1" applyAlignment="1">
      <alignment vertical="center" wrapText="1"/>
    </xf>
    <xf numFmtId="9" fontId="0" fillId="0" borderId="15" xfId="0" applyNumberFormat="1" applyFont="1" applyBorder="1" applyAlignment="1">
      <alignment horizontal="center" vertical="center"/>
    </xf>
    <xf numFmtId="0" fontId="0" fillId="0" borderId="17" xfId="0" applyFont="1" applyBorder="1" applyAlignment="1">
      <alignment horizontal="center" vertical="center"/>
    </xf>
    <xf numFmtId="0" fontId="0" fillId="32" borderId="15" xfId="0" applyFill="1" applyBorder="1" applyAlignment="1">
      <alignment vertical="center" wrapText="1"/>
    </xf>
    <xf numFmtId="0" fontId="0" fillId="32" borderId="17" xfId="0" applyFill="1" applyBorder="1" applyAlignment="1">
      <alignment vertical="center" wrapText="1"/>
    </xf>
    <xf numFmtId="0" fontId="0" fillId="32" borderId="15" xfId="0" applyFill="1" applyBorder="1" applyAlignment="1">
      <alignment vertical="center"/>
    </xf>
    <xf numFmtId="0" fontId="0" fillId="32" borderId="16" xfId="0" applyFill="1" applyBorder="1" applyAlignment="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32" fillId="30" borderId="1" xfId="0" applyFont="1" applyFill="1" applyBorder="1" applyAlignment="1">
      <alignment horizontal="center" vertical="center" wrapText="1"/>
    </xf>
    <xf numFmtId="0" fontId="2" fillId="31" borderId="1" xfId="0" applyFont="1" applyFill="1" applyBorder="1" applyAlignment="1">
      <alignment horizontal="center" vertical="center"/>
    </xf>
    <xf numFmtId="0" fontId="2" fillId="31" borderId="15" xfId="0" applyFont="1" applyFill="1" applyBorder="1" applyAlignment="1">
      <alignment vertical="center" wrapText="1"/>
    </xf>
    <xf numFmtId="0" fontId="2" fillId="31" borderId="17" xfId="0" applyFont="1" applyFill="1" applyBorder="1" applyAlignment="1">
      <alignment vertical="center" wrapText="1"/>
    </xf>
    <xf numFmtId="44" fontId="2" fillId="31" borderId="1" xfId="77" applyFont="1" applyFill="1" applyBorder="1" applyAlignment="1">
      <alignment vertical="center"/>
    </xf>
    <xf numFmtId="0" fontId="2" fillId="31" borderId="20" xfId="0" applyFont="1" applyFill="1" applyBorder="1" applyAlignment="1">
      <alignment vertical="center"/>
    </xf>
    <xf numFmtId="0" fontId="2" fillId="31" borderId="21" xfId="0" applyFont="1" applyFill="1" applyBorder="1" applyAlignment="1">
      <alignment vertical="center"/>
    </xf>
    <xf numFmtId="0" fontId="2" fillId="31" borderId="19" xfId="0" applyFont="1" applyFill="1" applyBorder="1" applyAlignment="1">
      <alignment vertical="center"/>
    </xf>
    <xf numFmtId="0" fontId="2" fillId="31" borderId="22" xfId="0" applyFont="1" applyFill="1" applyBorder="1" applyAlignment="1">
      <alignment vertical="center"/>
    </xf>
  </cellXfs>
  <cellStyles count="78">
    <cellStyle name="=C:\WINNT\SYSTEM32\COMMAND.COM" xfId="4" xr:uid="{00000000-0005-0000-0000-000000000000}"/>
    <cellStyle name="=C:\WINNT\SYSTEM32\COMMAND.COM?AVD=3?CDSRV=Embla?COMPUTERNAME=W5013" xfId="5" xr:uid="{00000000-0005-0000-0000-000001000000}"/>
    <cellStyle name="=C:\WINNT\SYSTEM32\COMMAND.COM?AVD=3?CDSRV=Embla?COMPUTERNAME=W5013 1" xfId="6" xr:uid="{00000000-0005-0000-0000-000002000000}"/>
    <cellStyle name="=C:\WINNT\SYSTEM32\COMMAND.COM?AVD=3?CDSRV=Embla?COMPUTERNAME=W5013 2" xfId="7" xr:uid="{00000000-0005-0000-0000-000003000000}"/>
    <cellStyle name="=C:\WINNT\SYSTEM32\COMMAND.COM?AVD=3?CDSRV=Embla?COMPUTERNAME=W5013 3" xfId="8" xr:uid="{00000000-0005-0000-0000-000004000000}"/>
    <cellStyle name="=C:\WINNT\SYSTEM32\COMMAND.COM?AVD=3?CDSRV=Embla?COMPUTERNAME=W5013 4" xfId="9" xr:uid="{00000000-0005-0000-0000-000005000000}"/>
    <cellStyle name="=C:\WINNT\SYSTEM32\COMMAND.COM_Form 3CD _AY 2009-10 Thanabhawan" xfId="10" xr:uid="{00000000-0005-0000-0000-000006000000}"/>
    <cellStyle name="20% - Accent1 2" xfId="11" xr:uid="{00000000-0005-0000-0000-000007000000}"/>
    <cellStyle name="20% - Accent2 2" xfId="12" xr:uid="{00000000-0005-0000-0000-000008000000}"/>
    <cellStyle name="20% - Accent3 2" xfId="13" xr:uid="{00000000-0005-0000-0000-000009000000}"/>
    <cellStyle name="20% - Accent4 2" xfId="14" xr:uid="{00000000-0005-0000-0000-00000A000000}"/>
    <cellStyle name="20% - Accent5 2" xfId="15" xr:uid="{00000000-0005-0000-0000-00000B000000}"/>
    <cellStyle name="20% - Accent6 2" xfId="16" xr:uid="{00000000-0005-0000-0000-00000C000000}"/>
    <cellStyle name="40% - Accent1 2" xfId="17" xr:uid="{00000000-0005-0000-0000-00000D000000}"/>
    <cellStyle name="40% - Accent2 2" xfId="18" xr:uid="{00000000-0005-0000-0000-00000E000000}"/>
    <cellStyle name="40% - Accent3 2" xfId="19" xr:uid="{00000000-0005-0000-0000-00000F000000}"/>
    <cellStyle name="40% - Accent4 2" xfId="20" xr:uid="{00000000-0005-0000-0000-000010000000}"/>
    <cellStyle name="40% - Accent5 2" xfId="21" xr:uid="{00000000-0005-0000-0000-000011000000}"/>
    <cellStyle name="40% - Accent6 2" xfId="22" xr:uid="{00000000-0005-0000-0000-000012000000}"/>
    <cellStyle name="60% - Accent1 2" xfId="23" xr:uid="{00000000-0005-0000-0000-000013000000}"/>
    <cellStyle name="60% - Accent2 2" xfId="24" xr:uid="{00000000-0005-0000-0000-000014000000}"/>
    <cellStyle name="60% - Accent3 2" xfId="25" xr:uid="{00000000-0005-0000-0000-000015000000}"/>
    <cellStyle name="60% - Accent4 2" xfId="26" xr:uid="{00000000-0005-0000-0000-000016000000}"/>
    <cellStyle name="60% - Accent5 2" xfId="27" xr:uid="{00000000-0005-0000-0000-000017000000}"/>
    <cellStyle name="60% - Accent6 2" xfId="28" xr:uid="{00000000-0005-0000-0000-000018000000}"/>
    <cellStyle name="Accent1 2" xfId="29" xr:uid="{00000000-0005-0000-0000-000019000000}"/>
    <cellStyle name="Accent2 2" xfId="30" xr:uid="{00000000-0005-0000-0000-00001A000000}"/>
    <cellStyle name="Accent3 2" xfId="31" xr:uid="{00000000-0005-0000-0000-00001B000000}"/>
    <cellStyle name="Accent4 2" xfId="32" xr:uid="{00000000-0005-0000-0000-00001C000000}"/>
    <cellStyle name="Accent5 2" xfId="33" xr:uid="{00000000-0005-0000-0000-00001D000000}"/>
    <cellStyle name="Accent6 2" xfId="34" xr:uid="{00000000-0005-0000-0000-00001E000000}"/>
    <cellStyle name="Bad 2" xfId="35" xr:uid="{00000000-0005-0000-0000-00001F000000}"/>
    <cellStyle name="Calculation 2" xfId="36" xr:uid="{00000000-0005-0000-0000-000020000000}"/>
    <cellStyle name="Check Cell 2" xfId="37" xr:uid="{00000000-0005-0000-0000-000021000000}"/>
    <cellStyle name="Comma" xfId="1" builtinId="3"/>
    <cellStyle name="Comma 2" xfId="55" xr:uid="{00000000-0005-0000-0000-000023000000}"/>
    <cellStyle name="Comma 2 2" xfId="68" xr:uid="{00000000-0005-0000-0000-000024000000}"/>
    <cellStyle name="Comma 4" xfId="2" xr:uid="{00000000-0005-0000-0000-000025000000}"/>
    <cellStyle name="Comma 5" xfId="66" xr:uid="{00000000-0005-0000-0000-000026000000}"/>
    <cellStyle name="Comma 6" xfId="70" xr:uid="{00000000-0005-0000-0000-000027000000}"/>
    <cellStyle name="Currency" xfId="76" builtinId="4"/>
    <cellStyle name="Currency 2" xfId="67" xr:uid="{00000000-0005-0000-0000-000029000000}"/>
    <cellStyle name="Currency 2 2" xfId="73" xr:uid="{00000000-0005-0000-0000-00002A000000}"/>
    <cellStyle name="Currency 3" xfId="75" xr:uid="{00000000-0005-0000-0000-00002B000000}"/>
    <cellStyle name="Currency 4" xfId="74" xr:uid="{00000000-0005-0000-0000-00002C000000}"/>
    <cellStyle name="Currency 5" xfId="72" xr:uid="{00000000-0005-0000-0000-00002D000000}"/>
    <cellStyle name="Currency 6" xfId="77" xr:uid="{00000000-0005-0000-0000-00002E000000}"/>
    <cellStyle name="DataPilot Category" xfId="38" xr:uid="{00000000-0005-0000-0000-00002F000000}"/>
    <cellStyle name="DataPilot Value" xfId="39" xr:uid="{00000000-0005-0000-0000-000030000000}"/>
    <cellStyle name="Excel Built-in Normal" xfId="56" xr:uid="{00000000-0005-0000-0000-000031000000}"/>
    <cellStyle name="Excel Built-in Normal 1" xfId="57" xr:uid="{00000000-0005-0000-0000-000032000000}"/>
    <cellStyle name="Excel Built-in Normal 2" xfId="65" xr:uid="{00000000-0005-0000-0000-000033000000}"/>
    <cellStyle name="Explanatory Text 2" xfId="40" xr:uid="{00000000-0005-0000-0000-000034000000}"/>
    <cellStyle name="Good 2" xfId="41" xr:uid="{00000000-0005-0000-0000-000035000000}"/>
    <cellStyle name="Heading 1 2" xfId="42" xr:uid="{00000000-0005-0000-0000-000036000000}"/>
    <cellStyle name="Heading 2 2" xfId="43" xr:uid="{00000000-0005-0000-0000-000037000000}"/>
    <cellStyle name="Heading 3 2" xfId="44" xr:uid="{00000000-0005-0000-0000-000038000000}"/>
    <cellStyle name="Heading 4 2" xfId="45" xr:uid="{00000000-0005-0000-0000-000039000000}"/>
    <cellStyle name="Input 2" xfId="46" xr:uid="{00000000-0005-0000-0000-00003A000000}"/>
    <cellStyle name="Linked Cell 2" xfId="47" xr:uid="{00000000-0005-0000-0000-00003B000000}"/>
    <cellStyle name="Neutral 2" xfId="48" xr:uid="{00000000-0005-0000-0000-00003C000000}"/>
    <cellStyle name="Normal" xfId="0" builtinId="0"/>
    <cellStyle name="Normal 118" xfId="64" xr:uid="{00000000-0005-0000-0000-00003E000000}"/>
    <cellStyle name="Normal 119" xfId="60" xr:uid="{00000000-0005-0000-0000-00003F000000}"/>
    <cellStyle name="Normal 120" xfId="63" xr:uid="{00000000-0005-0000-0000-000040000000}"/>
    <cellStyle name="Normal 122" xfId="59" xr:uid="{00000000-0005-0000-0000-000041000000}"/>
    <cellStyle name="Normal 123" xfId="62" xr:uid="{00000000-0005-0000-0000-000042000000}"/>
    <cellStyle name="Normal 124" xfId="71" xr:uid="{00000000-0005-0000-0000-000043000000}"/>
    <cellStyle name="Normal 125" xfId="61" xr:uid="{00000000-0005-0000-0000-000044000000}"/>
    <cellStyle name="Normal 127" xfId="58" xr:uid="{00000000-0005-0000-0000-000045000000}"/>
    <cellStyle name="Normal 2" xfId="3" xr:uid="{00000000-0005-0000-0000-000046000000}"/>
    <cellStyle name="Normal 4" xfId="69" xr:uid="{00000000-0005-0000-0000-000047000000}"/>
    <cellStyle name="Note 2" xfId="49" xr:uid="{00000000-0005-0000-0000-000048000000}"/>
    <cellStyle name="Output 2" xfId="50" xr:uid="{00000000-0005-0000-0000-000049000000}"/>
    <cellStyle name="SAPBEXstdData" xfId="51" xr:uid="{00000000-0005-0000-0000-00004A000000}"/>
    <cellStyle name="Title 2" xfId="52" xr:uid="{00000000-0005-0000-0000-00004B000000}"/>
    <cellStyle name="Total 2" xfId="53" xr:uid="{00000000-0005-0000-0000-00004C000000}"/>
    <cellStyle name="Warning Text 2" xfId="5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B2:M311"/>
  <sheetViews>
    <sheetView topLeftCell="A229" workbookViewId="0">
      <selection activeCell="B233" sqref="B233:B241"/>
    </sheetView>
  </sheetViews>
  <sheetFormatPr defaultRowHeight="15" x14ac:dyDescent="0.25"/>
  <cols>
    <col min="3" max="3" width="9.5703125" bestFit="1" customWidth="1"/>
    <col min="5" max="5" width="9.140625" style="22"/>
    <col min="8" max="8" width="12" bestFit="1" customWidth="1"/>
    <col min="9" max="9" width="11" bestFit="1" customWidth="1"/>
    <col min="10" max="10" width="11.5703125" bestFit="1" customWidth="1"/>
  </cols>
  <sheetData>
    <row r="2" spans="2:13" x14ac:dyDescent="0.25">
      <c r="B2" s="94"/>
      <c r="C2" s="94"/>
      <c r="D2" s="94"/>
      <c r="E2" s="94"/>
      <c r="F2" s="94"/>
      <c r="G2" s="94"/>
      <c r="H2" s="94"/>
      <c r="I2" s="94"/>
      <c r="J2" s="94"/>
    </row>
    <row r="3" spans="2:13" x14ac:dyDescent="0.25">
      <c r="B3" s="95" t="s">
        <v>0</v>
      </c>
      <c r="C3" s="96"/>
      <c r="D3" s="96"/>
      <c r="E3" s="96"/>
      <c r="F3" s="96"/>
      <c r="G3" s="96"/>
      <c r="H3" s="96"/>
      <c r="I3" s="96"/>
      <c r="J3" s="96"/>
    </row>
    <row r="4" spans="2:13" ht="30" x14ac:dyDescent="0.25">
      <c r="B4" s="1" t="s">
        <v>1</v>
      </c>
      <c r="C4" s="1" t="s">
        <v>2</v>
      </c>
      <c r="D4" s="1" t="s">
        <v>3</v>
      </c>
      <c r="E4" s="23" t="s">
        <v>111</v>
      </c>
      <c r="F4" s="1" t="s">
        <v>4</v>
      </c>
      <c r="G4" s="1" t="s">
        <v>5</v>
      </c>
      <c r="H4" s="1" t="s">
        <v>6</v>
      </c>
      <c r="I4" s="1" t="s">
        <v>7</v>
      </c>
      <c r="J4" s="1" t="s">
        <v>8</v>
      </c>
    </row>
    <row r="5" spans="2:13" hidden="1" x14ac:dyDescent="0.25">
      <c r="B5" s="24">
        <v>1</v>
      </c>
      <c r="C5" s="33" t="s">
        <v>108</v>
      </c>
      <c r="D5" s="25">
        <v>2120</v>
      </c>
      <c r="E5" s="25" t="s">
        <v>120</v>
      </c>
      <c r="F5" s="7" t="s">
        <v>11</v>
      </c>
      <c r="G5" s="34"/>
      <c r="H5" s="8">
        <v>1.6500000000000001E-2</v>
      </c>
      <c r="I5" s="8">
        <v>4.1000000000000002E-2</v>
      </c>
      <c r="J5" s="35">
        <f>I5*4046.86</f>
        <v>165.92126000000002</v>
      </c>
      <c r="K5" s="102" t="s">
        <v>121</v>
      </c>
      <c r="L5" s="103"/>
    </row>
    <row r="6" spans="2:13" hidden="1" x14ac:dyDescent="0.25">
      <c r="B6" s="24">
        <v>2</v>
      </c>
      <c r="C6" s="33" t="s">
        <v>108</v>
      </c>
      <c r="D6" s="25">
        <v>2121</v>
      </c>
      <c r="E6" s="25" t="s">
        <v>120</v>
      </c>
      <c r="F6" s="7">
        <v>160</v>
      </c>
      <c r="G6" s="34"/>
      <c r="H6" s="8">
        <v>1.9599999999999999E-2</v>
      </c>
      <c r="I6" s="8">
        <v>4.8000000000000001E-2</v>
      </c>
      <c r="J6" s="35">
        <f t="shared" ref="J6:J69" si="0">I6*4046.86</f>
        <v>194.24928</v>
      </c>
      <c r="K6" s="102"/>
      <c r="L6" s="103"/>
    </row>
    <row r="7" spans="2:13" ht="30" hidden="1" x14ac:dyDescent="0.25">
      <c r="B7" s="24">
        <v>3</v>
      </c>
      <c r="C7" s="33" t="s">
        <v>108</v>
      </c>
      <c r="D7" s="25">
        <v>2122</v>
      </c>
      <c r="E7" s="25" t="s">
        <v>120</v>
      </c>
      <c r="F7" s="7" t="s">
        <v>12</v>
      </c>
      <c r="G7" s="34"/>
      <c r="H7" s="8">
        <v>0.125</v>
      </c>
      <c r="I7" s="8">
        <v>0.309</v>
      </c>
      <c r="J7" s="35">
        <f t="shared" si="0"/>
        <v>1250.47974</v>
      </c>
      <c r="K7" s="102"/>
      <c r="L7" s="103"/>
    </row>
    <row r="8" spans="2:13" ht="30" hidden="1" x14ac:dyDescent="0.25">
      <c r="B8" s="24">
        <v>4</v>
      </c>
      <c r="C8" s="33" t="s">
        <v>108</v>
      </c>
      <c r="D8" s="25">
        <v>2123</v>
      </c>
      <c r="E8" s="25" t="s">
        <v>120</v>
      </c>
      <c r="F8" s="7" t="s">
        <v>13</v>
      </c>
      <c r="G8" s="34"/>
      <c r="H8" s="8">
        <v>0.1177</v>
      </c>
      <c r="I8" s="8">
        <v>0.29099999999999998</v>
      </c>
      <c r="J8" s="35">
        <f t="shared" si="0"/>
        <v>1177.63626</v>
      </c>
      <c r="K8" s="102"/>
      <c r="L8" s="103"/>
      <c r="M8" s="21">
        <f>SUM(H5:H14)</f>
        <v>0.82650000000000001</v>
      </c>
    </row>
    <row r="9" spans="2:13" hidden="1" x14ac:dyDescent="0.25">
      <c r="B9" s="24">
        <v>5</v>
      </c>
      <c r="C9" s="33" t="s">
        <v>109</v>
      </c>
      <c r="D9" s="25">
        <v>2658</v>
      </c>
      <c r="E9" s="25" t="s">
        <v>120</v>
      </c>
      <c r="F9" s="7">
        <v>364</v>
      </c>
      <c r="G9" s="34"/>
      <c r="H9" s="8">
        <v>5.8000000000000003E-2</v>
      </c>
      <c r="I9" s="8">
        <v>0.14299999999999999</v>
      </c>
      <c r="J9" s="35">
        <f t="shared" si="0"/>
        <v>578.70097999999996</v>
      </c>
      <c r="K9" s="102"/>
      <c r="L9" s="103"/>
    </row>
    <row r="10" spans="2:13" hidden="1" x14ac:dyDescent="0.25">
      <c r="B10" s="24">
        <v>6</v>
      </c>
      <c r="C10" s="33" t="s">
        <v>109</v>
      </c>
      <c r="D10" s="25">
        <v>2659</v>
      </c>
      <c r="E10" s="25" t="s">
        <v>120</v>
      </c>
      <c r="F10" s="7">
        <v>372</v>
      </c>
      <c r="G10" s="34"/>
      <c r="H10" s="8">
        <v>0.19800000000000001</v>
      </c>
      <c r="I10" s="8">
        <v>0.48899999999999999</v>
      </c>
      <c r="J10" s="35">
        <f t="shared" si="0"/>
        <v>1978.91454</v>
      </c>
      <c r="K10" s="102"/>
      <c r="L10" s="103"/>
    </row>
    <row r="11" spans="2:13" hidden="1" x14ac:dyDescent="0.25">
      <c r="B11" s="24">
        <v>7</v>
      </c>
      <c r="C11" s="33" t="s">
        <v>109</v>
      </c>
      <c r="D11" s="25">
        <v>2660</v>
      </c>
      <c r="E11" s="25" t="s">
        <v>120</v>
      </c>
      <c r="F11" s="7">
        <v>309</v>
      </c>
      <c r="G11" s="34"/>
      <c r="H11" s="8">
        <v>1.0999999999999999E-2</v>
      </c>
      <c r="I11" s="8">
        <v>2.7E-2</v>
      </c>
      <c r="J11" s="35">
        <f t="shared" si="0"/>
        <v>109.26522</v>
      </c>
      <c r="K11" s="102"/>
      <c r="L11" s="103"/>
    </row>
    <row r="12" spans="2:13" hidden="1" x14ac:dyDescent="0.25">
      <c r="B12" s="24">
        <v>8</v>
      </c>
      <c r="C12" s="33" t="s">
        <v>109</v>
      </c>
      <c r="D12" s="25">
        <v>2661</v>
      </c>
      <c r="E12" s="25" t="s">
        <v>120</v>
      </c>
      <c r="F12" s="7" t="s">
        <v>14</v>
      </c>
      <c r="G12" s="34"/>
      <c r="H12" s="8">
        <v>0.22220000000000001</v>
      </c>
      <c r="I12" s="8">
        <v>0.54900000000000004</v>
      </c>
      <c r="J12" s="35">
        <f t="shared" si="0"/>
        <v>2221.7261400000002</v>
      </c>
      <c r="K12" s="102"/>
      <c r="L12" s="103"/>
    </row>
    <row r="13" spans="2:13" hidden="1" x14ac:dyDescent="0.25">
      <c r="B13" s="24">
        <v>9</v>
      </c>
      <c r="C13" s="33" t="s">
        <v>109</v>
      </c>
      <c r="D13" s="25">
        <v>2662</v>
      </c>
      <c r="E13" s="25" t="s">
        <v>120</v>
      </c>
      <c r="F13" s="7" t="s">
        <v>15</v>
      </c>
      <c r="G13" s="34"/>
      <c r="H13" s="8">
        <v>2.8500000000000001E-2</v>
      </c>
      <c r="I13" s="8">
        <v>7.0000000000000007E-2</v>
      </c>
      <c r="J13" s="35">
        <f t="shared" si="0"/>
        <v>283.28020000000004</v>
      </c>
      <c r="K13" s="102"/>
      <c r="L13" s="103"/>
    </row>
    <row r="14" spans="2:13" hidden="1" x14ac:dyDescent="0.25">
      <c r="B14" s="24">
        <v>10</v>
      </c>
      <c r="C14" s="33" t="s">
        <v>109</v>
      </c>
      <c r="D14" s="25">
        <v>2663</v>
      </c>
      <c r="E14" s="25" t="s">
        <v>120</v>
      </c>
      <c r="F14" s="7" t="s">
        <v>16</v>
      </c>
      <c r="G14" s="34"/>
      <c r="H14" s="8">
        <v>0.03</v>
      </c>
      <c r="I14" s="8">
        <v>7.3999999999999996E-2</v>
      </c>
      <c r="J14" s="35">
        <f t="shared" si="0"/>
        <v>299.46764000000002</v>
      </c>
      <c r="K14" s="102"/>
      <c r="L14" s="103"/>
    </row>
    <row r="15" spans="2:13" x14ac:dyDescent="0.25">
      <c r="B15" s="4">
        <v>11</v>
      </c>
      <c r="C15" s="5" t="s">
        <v>9</v>
      </c>
      <c r="D15" s="6">
        <v>767</v>
      </c>
      <c r="E15" s="18" t="s">
        <v>119</v>
      </c>
      <c r="F15" s="7">
        <v>1112</v>
      </c>
      <c r="G15" s="7">
        <v>181</v>
      </c>
      <c r="H15" s="8">
        <v>0.15</v>
      </c>
      <c r="I15" s="8">
        <v>0.37037037037037035</v>
      </c>
      <c r="J15" s="9">
        <f t="shared" si="0"/>
        <v>1498.8370370370369</v>
      </c>
    </row>
    <row r="16" spans="2:13" x14ac:dyDescent="0.25">
      <c r="B16" s="4">
        <v>12</v>
      </c>
      <c r="C16" s="5" t="s">
        <v>9</v>
      </c>
      <c r="D16" s="6">
        <v>768</v>
      </c>
      <c r="E16" s="12" t="s">
        <v>119</v>
      </c>
      <c r="F16" s="7">
        <v>1110</v>
      </c>
      <c r="G16" s="7">
        <v>573</v>
      </c>
      <c r="H16" s="8">
        <v>0.152</v>
      </c>
      <c r="I16" s="8">
        <v>0.37530864197530861</v>
      </c>
      <c r="J16" s="9">
        <f t="shared" si="0"/>
        <v>1518.8215308641975</v>
      </c>
    </row>
    <row r="17" spans="2:10" x14ac:dyDescent="0.25">
      <c r="B17" s="4">
        <v>13</v>
      </c>
      <c r="C17" s="5" t="s">
        <v>9</v>
      </c>
      <c r="D17" s="6">
        <v>769</v>
      </c>
      <c r="E17" s="12" t="s">
        <v>119</v>
      </c>
      <c r="F17" s="7">
        <v>1111</v>
      </c>
      <c r="G17" s="7">
        <v>405</v>
      </c>
      <c r="H17" s="8">
        <v>0.154</v>
      </c>
      <c r="I17" s="8">
        <v>0.38024691358024687</v>
      </c>
      <c r="J17" s="9">
        <f t="shared" si="0"/>
        <v>1538.8060246913578</v>
      </c>
    </row>
    <row r="18" spans="2:10" x14ac:dyDescent="0.25">
      <c r="B18" s="4">
        <v>14</v>
      </c>
      <c r="C18" s="5" t="s">
        <v>10</v>
      </c>
      <c r="D18" s="6">
        <v>779</v>
      </c>
      <c r="E18" s="12" t="s">
        <v>119</v>
      </c>
      <c r="F18" s="7">
        <v>1106</v>
      </c>
      <c r="G18" s="7">
        <v>397</v>
      </c>
      <c r="H18" s="8">
        <v>0.874</v>
      </c>
      <c r="I18" s="8">
        <v>2.1580246913580243</v>
      </c>
      <c r="J18" s="9">
        <f t="shared" si="0"/>
        <v>8733.2238024691342</v>
      </c>
    </row>
    <row r="19" spans="2:10" x14ac:dyDescent="0.25">
      <c r="B19" s="4">
        <v>15</v>
      </c>
      <c r="C19" s="5" t="s">
        <v>10</v>
      </c>
      <c r="D19" s="6">
        <v>780</v>
      </c>
      <c r="E19" s="12" t="s">
        <v>119</v>
      </c>
      <c r="F19" s="7">
        <v>1127</v>
      </c>
      <c r="G19" s="7">
        <v>754</v>
      </c>
      <c r="H19" s="8">
        <v>0.01</v>
      </c>
      <c r="I19" s="8">
        <v>2.4691358024691357E-2</v>
      </c>
      <c r="J19" s="9">
        <f t="shared" si="0"/>
        <v>99.922469135802473</v>
      </c>
    </row>
    <row r="20" spans="2:10" x14ac:dyDescent="0.25">
      <c r="B20" s="4">
        <v>16</v>
      </c>
      <c r="C20" s="5" t="s">
        <v>10</v>
      </c>
      <c r="D20" s="6">
        <v>781</v>
      </c>
      <c r="E20" s="12" t="s">
        <v>119</v>
      </c>
      <c r="F20" s="7">
        <v>1134</v>
      </c>
      <c r="G20" s="7">
        <v>721</v>
      </c>
      <c r="H20" s="8">
        <v>0.28299999999999997</v>
      </c>
      <c r="I20" s="8">
        <v>0.69876543209876529</v>
      </c>
      <c r="J20" s="9">
        <f t="shared" si="0"/>
        <v>2827.8058765432093</v>
      </c>
    </row>
    <row r="21" spans="2:10" x14ac:dyDescent="0.25">
      <c r="B21" s="97">
        <v>17</v>
      </c>
      <c r="C21" s="92" t="s">
        <v>10</v>
      </c>
      <c r="D21" s="93">
        <v>782</v>
      </c>
      <c r="E21" s="12" t="s">
        <v>119</v>
      </c>
      <c r="F21" s="7">
        <v>1114</v>
      </c>
      <c r="G21" s="7">
        <v>277</v>
      </c>
      <c r="H21" s="8">
        <v>0.21299999999999999</v>
      </c>
      <c r="I21" s="8">
        <v>0.52592592592592591</v>
      </c>
      <c r="J21" s="9">
        <f t="shared" si="0"/>
        <v>2128.3485925925925</v>
      </c>
    </row>
    <row r="22" spans="2:10" x14ac:dyDescent="0.25">
      <c r="B22" s="97"/>
      <c r="C22" s="92"/>
      <c r="D22" s="93"/>
      <c r="E22" s="12" t="s">
        <v>119</v>
      </c>
      <c r="F22" s="7">
        <v>1115</v>
      </c>
      <c r="G22" s="7">
        <v>277</v>
      </c>
      <c r="H22" s="8">
        <v>0.32700000000000001</v>
      </c>
      <c r="I22" s="8">
        <v>0.80740740740740735</v>
      </c>
      <c r="J22" s="9">
        <f t="shared" si="0"/>
        <v>3267.4647407407406</v>
      </c>
    </row>
    <row r="23" spans="2:10" x14ac:dyDescent="0.25">
      <c r="B23" s="99">
        <v>18</v>
      </c>
      <c r="C23" s="92" t="s">
        <v>10</v>
      </c>
      <c r="D23" s="93">
        <v>783</v>
      </c>
      <c r="E23" s="12" t="s">
        <v>119</v>
      </c>
      <c r="F23" s="7">
        <v>1121</v>
      </c>
      <c r="G23" s="7">
        <v>21</v>
      </c>
      <c r="H23" s="8">
        <v>0.156</v>
      </c>
      <c r="I23" s="8">
        <v>0.38518518518518519</v>
      </c>
      <c r="J23" s="9">
        <f t="shared" si="0"/>
        <v>1558.7905185185186</v>
      </c>
    </row>
    <row r="24" spans="2:10" x14ac:dyDescent="0.25">
      <c r="B24" s="99"/>
      <c r="C24" s="92"/>
      <c r="D24" s="93"/>
      <c r="E24" s="12" t="s">
        <v>119</v>
      </c>
      <c r="F24" s="7">
        <v>1137</v>
      </c>
      <c r="G24" s="7">
        <v>0</v>
      </c>
      <c r="H24" s="8">
        <v>0.36</v>
      </c>
      <c r="I24" s="8">
        <v>0.88888888888888884</v>
      </c>
      <c r="J24" s="9">
        <f t="shared" si="0"/>
        <v>3597.2088888888889</v>
      </c>
    </row>
    <row r="25" spans="2:10" x14ac:dyDescent="0.25">
      <c r="B25" s="99">
        <v>19</v>
      </c>
      <c r="C25" s="92" t="s">
        <v>10</v>
      </c>
      <c r="D25" s="93">
        <v>784</v>
      </c>
      <c r="E25" s="12" t="s">
        <v>119</v>
      </c>
      <c r="F25" s="7">
        <v>918</v>
      </c>
      <c r="G25" s="7">
        <v>223</v>
      </c>
      <c r="H25" s="8">
        <v>1.3815</v>
      </c>
      <c r="I25" s="8">
        <v>3.411111111111111</v>
      </c>
      <c r="J25" s="9">
        <f t="shared" si="0"/>
        <v>13804.289111111111</v>
      </c>
    </row>
    <row r="26" spans="2:10" x14ac:dyDescent="0.25">
      <c r="B26" s="99"/>
      <c r="C26" s="92"/>
      <c r="D26" s="93"/>
      <c r="E26" s="12" t="s">
        <v>119</v>
      </c>
      <c r="F26" s="7">
        <v>131</v>
      </c>
      <c r="G26" s="7">
        <v>255</v>
      </c>
      <c r="H26" s="8">
        <v>7.2749999999999995E-2</v>
      </c>
      <c r="I26" s="8">
        <v>0.17962962962962961</v>
      </c>
      <c r="J26" s="9">
        <f t="shared" si="0"/>
        <v>726.93596296296289</v>
      </c>
    </row>
    <row r="27" spans="2:10" x14ac:dyDescent="0.25">
      <c r="B27" s="97">
        <v>20</v>
      </c>
      <c r="C27" s="92" t="s">
        <v>10</v>
      </c>
      <c r="D27" s="93">
        <v>785</v>
      </c>
      <c r="E27" s="12" t="s">
        <v>119</v>
      </c>
      <c r="F27" s="7">
        <v>920</v>
      </c>
      <c r="G27" s="7">
        <v>818</v>
      </c>
      <c r="H27" s="8">
        <v>1.375</v>
      </c>
      <c r="I27" s="8">
        <v>3.3950617283950617</v>
      </c>
      <c r="J27" s="9">
        <f t="shared" si="0"/>
        <v>13739.339506172841</v>
      </c>
    </row>
    <row r="28" spans="2:10" x14ac:dyDescent="0.25">
      <c r="B28" s="97"/>
      <c r="C28" s="92"/>
      <c r="D28" s="93"/>
      <c r="E28" s="12" t="s">
        <v>119</v>
      </c>
      <c r="F28" s="7">
        <v>921</v>
      </c>
      <c r="G28" s="7">
        <v>814</v>
      </c>
      <c r="H28" s="8">
        <v>0.23599999999999999</v>
      </c>
      <c r="I28" s="8">
        <v>0.58271604938271593</v>
      </c>
      <c r="J28" s="9">
        <f t="shared" si="0"/>
        <v>2358.1702716049381</v>
      </c>
    </row>
    <row r="29" spans="2:10" x14ac:dyDescent="0.25">
      <c r="B29" s="4">
        <v>21</v>
      </c>
      <c r="C29" s="5" t="s">
        <v>10</v>
      </c>
      <c r="D29" s="6">
        <v>786</v>
      </c>
      <c r="E29" s="12" t="s">
        <v>119</v>
      </c>
      <c r="F29" s="7" t="s">
        <v>17</v>
      </c>
      <c r="G29" s="7">
        <v>37</v>
      </c>
      <c r="H29" s="8">
        <v>6.9000000000000006E-2</v>
      </c>
      <c r="I29" s="8">
        <v>0.17037037037037037</v>
      </c>
      <c r="J29" s="9">
        <f t="shared" si="0"/>
        <v>689.46503703703706</v>
      </c>
    </row>
    <row r="30" spans="2:10" x14ac:dyDescent="0.25">
      <c r="B30" s="4">
        <v>22</v>
      </c>
      <c r="C30" s="5" t="s">
        <v>10</v>
      </c>
      <c r="D30" s="6">
        <v>787</v>
      </c>
      <c r="E30" s="12" t="s">
        <v>119</v>
      </c>
      <c r="F30" s="7" t="s">
        <v>18</v>
      </c>
      <c r="G30" s="7">
        <v>824</v>
      </c>
      <c r="H30" s="8">
        <v>0.14799999999999999</v>
      </c>
      <c r="I30" s="8">
        <v>0.36543209876543203</v>
      </c>
      <c r="J30" s="9">
        <f t="shared" si="0"/>
        <v>1478.8525432098763</v>
      </c>
    </row>
    <row r="31" spans="2:10" x14ac:dyDescent="0.25">
      <c r="B31" s="4">
        <v>23</v>
      </c>
      <c r="C31" s="5" t="s">
        <v>10</v>
      </c>
      <c r="D31" s="6">
        <v>788</v>
      </c>
      <c r="E31" s="12" t="s">
        <v>119</v>
      </c>
      <c r="F31" s="7">
        <v>155</v>
      </c>
      <c r="G31" s="7">
        <v>842</v>
      </c>
      <c r="H31" s="8">
        <v>6.3E-2</v>
      </c>
      <c r="I31" s="8">
        <v>0.15555555555555556</v>
      </c>
      <c r="J31" s="9">
        <f t="shared" si="0"/>
        <v>629.51155555555556</v>
      </c>
    </row>
    <row r="32" spans="2:10" x14ac:dyDescent="0.25">
      <c r="B32" s="4">
        <v>24</v>
      </c>
      <c r="C32" s="5" t="s">
        <v>10</v>
      </c>
      <c r="D32" s="6">
        <v>789</v>
      </c>
      <c r="E32" s="12" t="s">
        <v>119</v>
      </c>
      <c r="F32" s="7">
        <v>147</v>
      </c>
      <c r="G32" s="7">
        <v>321</v>
      </c>
      <c r="H32" s="8">
        <v>0.443</v>
      </c>
      <c r="I32" s="8">
        <v>1.093827160493827</v>
      </c>
      <c r="J32" s="9">
        <f t="shared" si="0"/>
        <v>4426.5653827160486</v>
      </c>
    </row>
    <row r="33" spans="2:10" x14ac:dyDescent="0.25">
      <c r="B33" s="4">
        <v>25</v>
      </c>
      <c r="C33" s="5" t="s">
        <v>10</v>
      </c>
      <c r="D33" s="6">
        <v>790</v>
      </c>
      <c r="E33" s="12" t="s">
        <v>119</v>
      </c>
      <c r="F33" s="7">
        <v>235</v>
      </c>
      <c r="G33" s="7">
        <v>390</v>
      </c>
      <c r="H33" s="8">
        <v>0.17699999999999999</v>
      </c>
      <c r="I33" s="8">
        <v>0.437037037037037</v>
      </c>
      <c r="J33" s="9">
        <f t="shared" si="0"/>
        <v>1768.6277037037037</v>
      </c>
    </row>
    <row r="34" spans="2:10" x14ac:dyDescent="0.25">
      <c r="B34" s="4">
        <v>26</v>
      </c>
      <c r="C34" s="5" t="s">
        <v>10</v>
      </c>
      <c r="D34" s="6">
        <v>791</v>
      </c>
      <c r="E34" s="12" t="s">
        <v>119</v>
      </c>
      <c r="F34" s="7">
        <v>158</v>
      </c>
      <c r="G34" s="7">
        <v>40</v>
      </c>
      <c r="H34" s="8">
        <v>0.26300000000000001</v>
      </c>
      <c r="I34" s="8">
        <v>0.64938271604938269</v>
      </c>
      <c r="J34" s="9">
        <f t="shared" si="0"/>
        <v>2627.9609382716048</v>
      </c>
    </row>
    <row r="35" spans="2:10" x14ac:dyDescent="0.25">
      <c r="B35" s="4">
        <v>27</v>
      </c>
      <c r="C35" s="5" t="s">
        <v>10</v>
      </c>
      <c r="D35" s="6">
        <v>792</v>
      </c>
      <c r="E35" s="12" t="s">
        <v>119</v>
      </c>
      <c r="F35" s="7">
        <v>1136</v>
      </c>
      <c r="G35" s="7">
        <v>264</v>
      </c>
      <c r="H35" s="8">
        <v>0.217</v>
      </c>
      <c r="I35" s="8">
        <v>0.53580246913580243</v>
      </c>
      <c r="J35" s="9">
        <f t="shared" si="0"/>
        <v>2168.3175802469136</v>
      </c>
    </row>
    <row r="36" spans="2:10" x14ac:dyDescent="0.25">
      <c r="B36" s="97">
        <v>28</v>
      </c>
      <c r="C36" s="92" t="s">
        <v>10</v>
      </c>
      <c r="D36" s="93">
        <v>793</v>
      </c>
      <c r="E36" s="12" t="s">
        <v>119</v>
      </c>
      <c r="F36" s="7">
        <v>244</v>
      </c>
      <c r="G36" s="7">
        <v>304</v>
      </c>
      <c r="H36" s="8">
        <v>0.17699999999999999</v>
      </c>
      <c r="I36" s="8">
        <v>0.437037037037037</v>
      </c>
      <c r="J36" s="9">
        <f t="shared" si="0"/>
        <v>1768.6277037037037</v>
      </c>
    </row>
    <row r="37" spans="2:10" x14ac:dyDescent="0.25">
      <c r="B37" s="97"/>
      <c r="C37" s="92"/>
      <c r="D37" s="93"/>
      <c r="E37" s="12" t="s">
        <v>119</v>
      </c>
      <c r="F37" s="7">
        <v>300</v>
      </c>
      <c r="G37" s="7">
        <v>183</v>
      </c>
      <c r="H37" s="8">
        <v>0.26600000000000001</v>
      </c>
      <c r="I37" s="8">
        <v>0.65679012345679011</v>
      </c>
      <c r="J37" s="9">
        <f t="shared" si="0"/>
        <v>2657.9376790123456</v>
      </c>
    </row>
    <row r="38" spans="2:10" x14ac:dyDescent="0.25">
      <c r="B38" s="11">
        <v>29</v>
      </c>
      <c r="C38" s="5" t="s">
        <v>10</v>
      </c>
      <c r="D38" s="6">
        <v>794</v>
      </c>
      <c r="E38" s="12" t="s">
        <v>119</v>
      </c>
      <c r="F38" s="7">
        <v>916</v>
      </c>
      <c r="G38" s="7">
        <v>1045</v>
      </c>
      <c r="H38" s="8">
        <v>0.83299999999999996</v>
      </c>
      <c r="I38" s="8">
        <v>2.05679012345679</v>
      </c>
      <c r="J38" s="9">
        <f t="shared" si="0"/>
        <v>8323.5416790123454</v>
      </c>
    </row>
    <row r="39" spans="2:10" x14ac:dyDescent="0.25">
      <c r="B39" s="99">
        <v>30</v>
      </c>
      <c r="C39" s="92" t="s">
        <v>10</v>
      </c>
      <c r="D39" s="93">
        <v>795</v>
      </c>
      <c r="E39" s="12" t="s">
        <v>119</v>
      </c>
      <c r="F39" s="7" t="s">
        <v>19</v>
      </c>
      <c r="G39" s="7">
        <v>663</v>
      </c>
      <c r="H39" s="8">
        <v>4.7E-2</v>
      </c>
      <c r="I39" s="8">
        <v>0.11604938271604938</v>
      </c>
      <c r="J39" s="9">
        <f t="shared" si="0"/>
        <v>469.63560493827163</v>
      </c>
    </row>
    <row r="40" spans="2:10" x14ac:dyDescent="0.25">
      <c r="B40" s="99"/>
      <c r="C40" s="92"/>
      <c r="D40" s="93"/>
      <c r="E40" s="12" t="s">
        <v>119</v>
      </c>
      <c r="F40" s="7" t="s">
        <v>20</v>
      </c>
      <c r="G40" s="7">
        <v>0</v>
      </c>
      <c r="H40" s="8">
        <v>0.129</v>
      </c>
      <c r="I40" s="8">
        <v>0.31851851851851848</v>
      </c>
      <c r="J40" s="9">
        <f t="shared" si="0"/>
        <v>1288.9998518518516</v>
      </c>
    </row>
    <row r="41" spans="2:10" x14ac:dyDescent="0.25">
      <c r="B41" s="11">
        <v>31</v>
      </c>
      <c r="C41" s="5" t="s">
        <v>10</v>
      </c>
      <c r="D41" s="6">
        <v>796</v>
      </c>
      <c r="E41" s="12" t="s">
        <v>119</v>
      </c>
      <c r="F41" s="7">
        <v>170</v>
      </c>
      <c r="G41" s="7">
        <v>844</v>
      </c>
      <c r="H41" s="8">
        <v>0.114</v>
      </c>
      <c r="I41" s="8">
        <v>0.2814814814814815</v>
      </c>
      <c r="J41" s="9">
        <f t="shared" si="0"/>
        <v>1139.1161481481483</v>
      </c>
    </row>
    <row r="42" spans="2:10" x14ac:dyDescent="0.25">
      <c r="B42" s="11">
        <v>32</v>
      </c>
      <c r="C42" s="5" t="s">
        <v>10</v>
      </c>
      <c r="D42" s="6">
        <v>797</v>
      </c>
      <c r="E42" s="12" t="s">
        <v>119</v>
      </c>
      <c r="F42" s="7" t="s">
        <v>21</v>
      </c>
      <c r="G42" s="7">
        <v>926</v>
      </c>
      <c r="H42" s="8">
        <v>0.50600000000000001</v>
      </c>
      <c r="I42" s="8">
        <v>1.2493827160493827</v>
      </c>
      <c r="J42" s="9">
        <f t="shared" si="0"/>
        <v>5056.0769382716053</v>
      </c>
    </row>
    <row r="43" spans="2:10" x14ac:dyDescent="0.25">
      <c r="B43" s="99">
        <v>33</v>
      </c>
      <c r="C43" s="92" t="s">
        <v>10</v>
      </c>
      <c r="D43" s="93">
        <v>798</v>
      </c>
      <c r="E43" s="12" t="s">
        <v>119</v>
      </c>
      <c r="F43" s="7">
        <v>160</v>
      </c>
      <c r="G43" s="7">
        <v>384</v>
      </c>
      <c r="H43" s="8">
        <v>0.12025</v>
      </c>
      <c r="I43" s="8">
        <v>0.29691358024691356</v>
      </c>
      <c r="J43" s="9">
        <f t="shared" si="0"/>
        <v>1201.5676913580246</v>
      </c>
    </row>
    <row r="44" spans="2:10" x14ac:dyDescent="0.25">
      <c r="B44" s="99"/>
      <c r="C44" s="92"/>
      <c r="D44" s="93"/>
      <c r="E44" s="12" t="s">
        <v>119</v>
      </c>
      <c r="F44" s="7">
        <v>1098</v>
      </c>
      <c r="G44" s="7">
        <v>0</v>
      </c>
      <c r="H44" s="8">
        <v>0.13300000000000001</v>
      </c>
      <c r="I44" s="8">
        <v>0.32839506172839505</v>
      </c>
      <c r="J44" s="9">
        <f t="shared" si="0"/>
        <v>1328.9688395061728</v>
      </c>
    </row>
    <row r="45" spans="2:10" x14ac:dyDescent="0.25">
      <c r="B45" s="11">
        <v>34</v>
      </c>
      <c r="C45" s="5" t="s">
        <v>72</v>
      </c>
      <c r="D45" s="6">
        <v>815</v>
      </c>
      <c r="E45" s="12" t="s">
        <v>119</v>
      </c>
      <c r="F45" s="7" t="s">
        <v>22</v>
      </c>
      <c r="G45" s="7">
        <v>311</v>
      </c>
      <c r="H45" s="8">
        <v>0.50600000000000001</v>
      </c>
      <c r="I45" s="8">
        <v>1.2493827160493827</v>
      </c>
      <c r="J45" s="9">
        <f t="shared" si="0"/>
        <v>5056.0769382716053</v>
      </c>
    </row>
    <row r="46" spans="2:10" x14ac:dyDescent="0.25">
      <c r="B46" s="99">
        <v>35</v>
      </c>
      <c r="C46" s="92" t="s">
        <v>72</v>
      </c>
      <c r="D46" s="93">
        <v>816</v>
      </c>
      <c r="E46" s="12" t="s">
        <v>119</v>
      </c>
      <c r="F46" s="7">
        <v>1099</v>
      </c>
      <c r="G46" s="7">
        <v>90</v>
      </c>
      <c r="H46" s="8">
        <v>0.126</v>
      </c>
      <c r="I46" s="8">
        <v>0.31111111111111112</v>
      </c>
      <c r="J46" s="9">
        <f t="shared" si="0"/>
        <v>1259.0231111111111</v>
      </c>
    </row>
    <row r="47" spans="2:10" x14ac:dyDescent="0.25">
      <c r="B47" s="99"/>
      <c r="C47" s="92"/>
      <c r="D47" s="93"/>
      <c r="E47" s="12" t="s">
        <v>119</v>
      </c>
      <c r="F47" s="7">
        <v>1100</v>
      </c>
      <c r="G47" s="7">
        <v>0</v>
      </c>
      <c r="H47" s="8">
        <v>0.29599999999999999</v>
      </c>
      <c r="I47" s="8">
        <v>0.73086419753086407</v>
      </c>
      <c r="J47" s="9">
        <f t="shared" si="0"/>
        <v>2957.7050864197527</v>
      </c>
    </row>
    <row r="48" spans="2:10" x14ac:dyDescent="0.25">
      <c r="B48" s="11">
        <v>36</v>
      </c>
      <c r="C48" s="5" t="s">
        <v>72</v>
      </c>
      <c r="D48" s="6">
        <v>817</v>
      </c>
      <c r="E48" s="12" t="s">
        <v>119</v>
      </c>
      <c r="F48" s="7">
        <v>1095</v>
      </c>
      <c r="G48" s="7">
        <v>153</v>
      </c>
      <c r="H48" s="8">
        <v>0.378</v>
      </c>
      <c r="I48" s="8">
        <v>0.93333333333333324</v>
      </c>
      <c r="J48" s="9">
        <f t="shared" si="0"/>
        <v>3777.0693333333329</v>
      </c>
    </row>
    <row r="49" spans="2:10" x14ac:dyDescent="0.25">
      <c r="B49" s="11">
        <v>37</v>
      </c>
      <c r="C49" s="5" t="s">
        <v>72</v>
      </c>
      <c r="D49" s="6">
        <v>820</v>
      </c>
      <c r="E49" s="12" t="s">
        <v>119</v>
      </c>
      <c r="F49" s="7">
        <v>1105</v>
      </c>
      <c r="G49" s="7">
        <v>1011</v>
      </c>
      <c r="H49" s="8">
        <v>0.32600000000000001</v>
      </c>
      <c r="I49" s="8">
        <v>0.80493827160493825</v>
      </c>
      <c r="J49" s="9">
        <f t="shared" si="0"/>
        <v>3257.4724938271606</v>
      </c>
    </row>
    <row r="50" spans="2:10" x14ac:dyDescent="0.25">
      <c r="B50" s="11">
        <v>38</v>
      </c>
      <c r="C50" s="5" t="s">
        <v>72</v>
      </c>
      <c r="D50" s="6">
        <v>821</v>
      </c>
      <c r="E50" s="12" t="s">
        <v>119</v>
      </c>
      <c r="F50" s="7">
        <v>182</v>
      </c>
      <c r="G50" s="7">
        <v>161</v>
      </c>
      <c r="H50" s="8">
        <v>0.20849999999999999</v>
      </c>
      <c r="I50" s="8">
        <v>0.51481481481481473</v>
      </c>
      <c r="J50" s="9">
        <f t="shared" si="0"/>
        <v>2083.3834814814813</v>
      </c>
    </row>
    <row r="51" spans="2:10" x14ac:dyDescent="0.25">
      <c r="B51" s="99">
        <v>39</v>
      </c>
      <c r="C51" s="92" t="s">
        <v>73</v>
      </c>
      <c r="D51" s="93">
        <v>831</v>
      </c>
      <c r="E51" s="12" t="s">
        <v>119</v>
      </c>
      <c r="F51" s="7">
        <v>0</v>
      </c>
      <c r="G51" s="7">
        <v>670</v>
      </c>
      <c r="H51" s="8">
        <v>6.8499999999999991E-2</v>
      </c>
      <c r="I51" s="8">
        <v>0.16913580246913576</v>
      </c>
      <c r="J51" s="9">
        <f t="shared" si="0"/>
        <v>684.46891358024675</v>
      </c>
    </row>
    <row r="52" spans="2:10" x14ac:dyDescent="0.25">
      <c r="B52" s="99"/>
      <c r="C52" s="92"/>
      <c r="D52" s="93"/>
      <c r="E52" s="12" t="s">
        <v>119</v>
      </c>
      <c r="F52" s="7" t="s">
        <v>23</v>
      </c>
      <c r="G52" s="7">
        <v>672</v>
      </c>
      <c r="H52" s="8">
        <v>6.8499999999999991E-2</v>
      </c>
      <c r="I52" s="8">
        <v>0.16913580246913576</v>
      </c>
      <c r="J52" s="9">
        <f t="shared" si="0"/>
        <v>684.46891358024675</v>
      </c>
    </row>
    <row r="53" spans="2:10" x14ac:dyDescent="0.25">
      <c r="B53" s="97">
        <v>40</v>
      </c>
      <c r="C53" s="92" t="s">
        <v>73</v>
      </c>
      <c r="D53" s="93">
        <v>830</v>
      </c>
      <c r="E53" s="12" t="s">
        <v>119</v>
      </c>
      <c r="F53" s="7">
        <v>146</v>
      </c>
      <c r="G53" s="7">
        <v>845</v>
      </c>
      <c r="H53" s="8">
        <v>0.27800000000000002</v>
      </c>
      <c r="I53" s="8">
        <v>0.68641975308641978</v>
      </c>
      <c r="J53" s="9">
        <f t="shared" si="0"/>
        <v>2777.8446419753091</v>
      </c>
    </row>
    <row r="54" spans="2:10" x14ac:dyDescent="0.25">
      <c r="B54" s="97"/>
      <c r="C54" s="92"/>
      <c r="D54" s="93"/>
      <c r="E54" s="12" t="s">
        <v>119</v>
      </c>
      <c r="F54" s="7">
        <v>150</v>
      </c>
      <c r="G54" s="7">
        <v>0</v>
      </c>
      <c r="H54" s="8">
        <v>0.53100000000000003</v>
      </c>
      <c r="I54" s="8">
        <v>1.3111111111111111</v>
      </c>
      <c r="J54" s="9">
        <f t="shared" si="0"/>
        <v>5305.8831111111112</v>
      </c>
    </row>
    <row r="55" spans="2:10" x14ac:dyDescent="0.25">
      <c r="B55" s="97">
        <v>41</v>
      </c>
      <c r="C55" s="92" t="s">
        <v>73</v>
      </c>
      <c r="D55" s="93">
        <v>829</v>
      </c>
      <c r="E55" s="12" t="s">
        <v>119</v>
      </c>
      <c r="F55" s="7">
        <v>154</v>
      </c>
      <c r="G55" s="7">
        <v>670</v>
      </c>
      <c r="H55" s="8">
        <v>0.34250000000000003</v>
      </c>
      <c r="I55" s="8">
        <v>0.84567901234567899</v>
      </c>
      <c r="J55" s="9">
        <f t="shared" si="0"/>
        <v>3422.3445679012348</v>
      </c>
    </row>
    <row r="56" spans="2:10" x14ac:dyDescent="0.25">
      <c r="B56" s="97"/>
      <c r="C56" s="92"/>
      <c r="D56" s="93"/>
      <c r="E56" s="12" t="s">
        <v>119</v>
      </c>
      <c r="F56" s="7">
        <v>154</v>
      </c>
      <c r="G56" s="7">
        <v>672</v>
      </c>
      <c r="H56" s="8">
        <v>0.34250000000000003</v>
      </c>
      <c r="I56" s="8">
        <v>0.84567901234567899</v>
      </c>
      <c r="J56" s="9">
        <f t="shared" si="0"/>
        <v>3422.3445679012348</v>
      </c>
    </row>
    <row r="57" spans="2:10" x14ac:dyDescent="0.25">
      <c r="B57" s="4">
        <v>42</v>
      </c>
      <c r="C57" s="5" t="s">
        <v>73</v>
      </c>
      <c r="D57" s="6">
        <v>828</v>
      </c>
      <c r="E57" s="12" t="s">
        <v>119</v>
      </c>
      <c r="F57" s="7">
        <v>145</v>
      </c>
      <c r="G57" s="7">
        <v>771</v>
      </c>
      <c r="H57" s="8">
        <v>0.1216</v>
      </c>
      <c r="I57" s="8">
        <v>0.30024691358024691</v>
      </c>
      <c r="J57" s="9">
        <f t="shared" si="0"/>
        <v>1215.057224691358</v>
      </c>
    </row>
    <row r="58" spans="2:10" x14ac:dyDescent="0.25">
      <c r="B58" s="4">
        <v>43</v>
      </c>
      <c r="C58" s="5" t="s">
        <v>73</v>
      </c>
      <c r="D58" s="6">
        <v>826</v>
      </c>
      <c r="E58" s="12" t="s">
        <v>119</v>
      </c>
      <c r="F58" s="7">
        <v>157</v>
      </c>
      <c r="G58" s="7">
        <v>706</v>
      </c>
      <c r="H58" s="8">
        <v>0.56899999999999995</v>
      </c>
      <c r="I58" s="8">
        <v>1.4049382716049381</v>
      </c>
      <c r="J58" s="9">
        <f t="shared" si="0"/>
        <v>5685.5884938271602</v>
      </c>
    </row>
    <row r="59" spans="2:10" x14ac:dyDescent="0.25">
      <c r="B59" s="97">
        <v>44</v>
      </c>
      <c r="C59" s="92" t="s">
        <v>73</v>
      </c>
      <c r="D59" s="93">
        <v>825</v>
      </c>
      <c r="E59" s="12" t="s">
        <v>119</v>
      </c>
      <c r="F59" s="7">
        <v>156</v>
      </c>
      <c r="G59" s="7">
        <v>182</v>
      </c>
      <c r="H59" s="8">
        <v>0.32900000000000001</v>
      </c>
      <c r="I59" s="8">
        <v>0.81234567901234567</v>
      </c>
      <c r="J59" s="9">
        <f t="shared" si="0"/>
        <v>3287.4492345679014</v>
      </c>
    </row>
    <row r="60" spans="2:10" x14ac:dyDescent="0.25">
      <c r="B60" s="97"/>
      <c r="C60" s="92"/>
      <c r="D60" s="93"/>
      <c r="E60" s="12" t="s">
        <v>119</v>
      </c>
      <c r="F60" s="7">
        <v>159</v>
      </c>
      <c r="G60" s="7">
        <v>0</v>
      </c>
      <c r="H60" s="8">
        <v>0.40500000000000003</v>
      </c>
      <c r="I60" s="8">
        <v>1</v>
      </c>
      <c r="J60" s="9">
        <f t="shared" si="0"/>
        <v>4046.86</v>
      </c>
    </row>
    <row r="61" spans="2:10" x14ac:dyDescent="0.25">
      <c r="B61" s="4">
        <v>45</v>
      </c>
      <c r="C61" s="5" t="s">
        <v>73</v>
      </c>
      <c r="D61" s="6">
        <v>827</v>
      </c>
      <c r="E61" s="12" t="s">
        <v>119</v>
      </c>
      <c r="F61" s="7">
        <v>1135</v>
      </c>
      <c r="G61" s="7">
        <v>135</v>
      </c>
      <c r="H61" s="8">
        <v>0.11799999999999999</v>
      </c>
      <c r="I61" s="8">
        <v>0.29135802469135796</v>
      </c>
      <c r="J61" s="9">
        <f t="shared" si="0"/>
        <v>1179.085135802469</v>
      </c>
    </row>
    <row r="62" spans="2:10" x14ac:dyDescent="0.25">
      <c r="B62" s="97">
        <v>46</v>
      </c>
      <c r="C62" s="92" t="s">
        <v>73</v>
      </c>
      <c r="D62" s="93">
        <v>832</v>
      </c>
      <c r="E62" s="12" t="s">
        <v>119</v>
      </c>
      <c r="F62" s="7">
        <v>174</v>
      </c>
      <c r="G62" s="7">
        <v>536</v>
      </c>
      <c r="H62" s="8">
        <v>0.59399999999999997</v>
      </c>
      <c r="I62" s="8">
        <v>1.4666666666666666</v>
      </c>
      <c r="J62" s="9">
        <f t="shared" si="0"/>
        <v>5935.3946666666661</v>
      </c>
    </row>
    <row r="63" spans="2:10" x14ac:dyDescent="0.25">
      <c r="B63" s="97"/>
      <c r="C63" s="92"/>
      <c r="D63" s="93"/>
      <c r="E63" s="12" t="s">
        <v>119</v>
      </c>
      <c r="F63" s="7">
        <v>175</v>
      </c>
      <c r="G63" s="7">
        <v>0</v>
      </c>
      <c r="H63" s="8">
        <v>0.80900000000000005</v>
      </c>
      <c r="I63" s="8">
        <v>1.9975308641975309</v>
      </c>
      <c r="J63" s="9">
        <f t="shared" si="0"/>
        <v>8083.7277530864203</v>
      </c>
    </row>
    <row r="64" spans="2:10" x14ac:dyDescent="0.25">
      <c r="B64" s="97">
        <v>47</v>
      </c>
      <c r="C64" s="92" t="s">
        <v>73</v>
      </c>
      <c r="D64" s="93">
        <v>833</v>
      </c>
      <c r="E64" s="12" t="s">
        <v>119</v>
      </c>
      <c r="F64" s="7">
        <v>167</v>
      </c>
      <c r="G64" s="7">
        <v>265</v>
      </c>
      <c r="H64" s="8">
        <v>0.17699999999999999</v>
      </c>
      <c r="I64" s="8">
        <v>0.437037037037037</v>
      </c>
      <c r="J64" s="9">
        <f t="shared" si="0"/>
        <v>1768.6277037037037</v>
      </c>
    </row>
    <row r="65" spans="2:10" x14ac:dyDescent="0.25">
      <c r="B65" s="97"/>
      <c r="C65" s="92"/>
      <c r="D65" s="93"/>
      <c r="E65" s="12" t="s">
        <v>119</v>
      </c>
      <c r="F65" s="7">
        <v>227</v>
      </c>
      <c r="G65" s="7">
        <v>0</v>
      </c>
      <c r="H65" s="8">
        <v>0.114</v>
      </c>
      <c r="I65" s="8">
        <v>0.2814814814814815</v>
      </c>
      <c r="J65" s="9">
        <f t="shared" si="0"/>
        <v>1139.1161481481483</v>
      </c>
    </row>
    <row r="66" spans="2:10" x14ac:dyDescent="0.25">
      <c r="B66" s="97"/>
      <c r="C66" s="92"/>
      <c r="D66" s="93"/>
      <c r="E66" s="12" t="s">
        <v>119</v>
      </c>
      <c r="F66" s="7">
        <v>453</v>
      </c>
      <c r="G66" s="7">
        <v>0</v>
      </c>
      <c r="H66" s="8">
        <v>0.10100000000000001</v>
      </c>
      <c r="I66" s="8">
        <v>0.24938271604938272</v>
      </c>
      <c r="J66" s="9">
        <f t="shared" si="0"/>
        <v>1009.216938271605</v>
      </c>
    </row>
    <row r="67" spans="2:10" x14ac:dyDescent="0.25">
      <c r="B67" s="97"/>
      <c r="C67" s="92"/>
      <c r="D67" s="93"/>
      <c r="E67" s="12" t="s">
        <v>119</v>
      </c>
      <c r="F67" s="7">
        <v>455</v>
      </c>
      <c r="G67" s="7">
        <v>0</v>
      </c>
      <c r="H67" s="8">
        <v>0.10100000000000001</v>
      </c>
      <c r="I67" s="8">
        <v>0.24938271604938272</v>
      </c>
      <c r="J67" s="9">
        <f t="shared" si="0"/>
        <v>1009.216938271605</v>
      </c>
    </row>
    <row r="68" spans="2:10" x14ac:dyDescent="0.25">
      <c r="B68" s="4">
        <v>48</v>
      </c>
      <c r="C68" s="5" t="s">
        <v>73</v>
      </c>
      <c r="D68" s="6">
        <v>834</v>
      </c>
      <c r="E68" s="12" t="s">
        <v>119</v>
      </c>
      <c r="F68" s="7">
        <v>1135</v>
      </c>
      <c r="G68" s="7">
        <v>135</v>
      </c>
      <c r="H68" s="8">
        <v>0.11799999999999999</v>
      </c>
      <c r="I68" s="8">
        <v>0.29135802469135796</v>
      </c>
      <c r="J68" s="9">
        <f t="shared" si="0"/>
        <v>1179.085135802469</v>
      </c>
    </row>
    <row r="69" spans="2:10" x14ac:dyDescent="0.25">
      <c r="B69" s="97">
        <v>49</v>
      </c>
      <c r="C69" s="92" t="s">
        <v>73</v>
      </c>
      <c r="D69" s="93">
        <v>835</v>
      </c>
      <c r="E69" s="12" t="s">
        <v>119</v>
      </c>
      <c r="F69" s="7">
        <v>132</v>
      </c>
      <c r="G69" s="7">
        <v>166</v>
      </c>
      <c r="H69" s="8">
        <v>7.5999999999999998E-2</v>
      </c>
      <c r="I69" s="8">
        <v>0.18765432098765431</v>
      </c>
      <c r="J69" s="9">
        <f t="shared" si="0"/>
        <v>759.41076543209874</v>
      </c>
    </row>
    <row r="70" spans="2:10" x14ac:dyDescent="0.25">
      <c r="B70" s="97"/>
      <c r="C70" s="92"/>
      <c r="D70" s="93"/>
      <c r="E70" s="12" t="s">
        <v>119</v>
      </c>
      <c r="F70" s="7">
        <v>135</v>
      </c>
      <c r="G70" s="7">
        <v>0</v>
      </c>
      <c r="H70" s="8">
        <v>0.379</v>
      </c>
      <c r="I70" s="8">
        <v>0.93580246913580245</v>
      </c>
      <c r="J70" s="9">
        <f t="shared" ref="J70:J133" si="1">I70*4046.86</f>
        <v>3787.0615802469138</v>
      </c>
    </row>
    <row r="71" spans="2:10" x14ac:dyDescent="0.25">
      <c r="B71" s="97">
        <v>50</v>
      </c>
      <c r="C71" s="92" t="s">
        <v>74</v>
      </c>
      <c r="D71" s="93">
        <v>852</v>
      </c>
      <c r="E71" s="12" t="s">
        <v>119</v>
      </c>
      <c r="F71" s="7" t="s">
        <v>24</v>
      </c>
      <c r="G71" s="7">
        <v>463</v>
      </c>
      <c r="H71" s="8">
        <v>0.22762499999999999</v>
      </c>
      <c r="I71" s="8">
        <v>0.562037037037037</v>
      </c>
      <c r="J71" s="9">
        <f t="shared" si="1"/>
        <v>2274.4852037037035</v>
      </c>
    </row>
    <row r="72" spans="2:10" x14ac:dyDescent="0.25">
      <c r="B72" s="97"/>
      <c r="C72" s="92"/>
      <c r="D72" s="93"/>
      <c r="E72" s="12" t="s">
        <v>119</v>
      </c>
      <c r="F72" s="7">
        <v>152</v>
      </c>
      <c r="G72" s="7">
        <v>0</v>
      </c>
      <c r="H72" s="8">
        <v>0.3034</v>
      </c>
      <c r="I72" s="8">
        <v>0.74909999999999999</v>
      </c>
      <c r="J72" s="9">
        <f t="shared" si="1"/>
        <v>3031.5028259999999</v>
      </c>
    </row>
    <row r="73" spans="2:10" x14ac:dyDescent="0.25">
      <c r="B73" s="97">
        <v>51</v>
      </c>
      <c r="C73" s="92" t="s">
        <v>74</v>
      </c>
      <c r="D73" s="93">
        <v>853</v>
      </c>
      <c r="E73" s="12" t="s">
        <v>119</v>
      </c>
      <c r="F73" s="7">
        <v>257</v>
      </c>
      <c r="G73" s="7">
        <v>780</v>
      </c>
      <c r="H73" s="8">
        <v>0.27800000000000002</v>
      </c>
      <c r="I73" s="8">
        <v>0.68641975308641978</v>
      </c>
      <c r="J73" s="9">
        <f t="shared" si="1"/>
        <v>2777.8446419753091</v>
      </c>
    </row>
    <row r="74" spans="2:10" x14ac:dyDescent="0.25">
      <c r="B74" s="97"/>
      <c r="C74" s="92"/>
      <c r="D74" s="93"/>
      <c r="E74" s="12" t="s">
        <v>119</v>
      </c>
      <c r="F74" s="7">
        <v>234</v>
      </c>
      <c r="G74" s="7">
        <v>790</v>
      </c>
      <c r="H74" s="8">
        <v>0.126</v>
      </c>
      <c r="I74" s="8">
        <v>0.31111111111111112</v>
      </c>
      <c r="J74" s="9">
        <f t="shared" si="1"/>
        <v>1259.0231111111111</v>
      </c>
    </row>
    <row r="75" spans="2:10" x14ac:dyDescent="0.25">
      <c r="B75" s="97"/>
      <c r="C75" s="92"/>
      <c r="D75" s="93"/>
      <c r="E75" s="12" t="s">
        <v>119</v>
      </c>
      <c r="F75" s="7">
        <v>256</v>
      </c>
      <c r="G75" s="7">
        <v>790</v>
      </c>
      <c r="H75" s="8">
        <v>0.114</v>
      </c>
      <c r="I75" s="8">
        <v>0.2814814814814815</v>
      </c>
      <c r="J75" s="9">
        <f t="shared" si="1"/>
        <v>1139.1161481481483</v>
      </c>
    </row>
    <row r="76" spans="2:10" x14ac:dyDescent="0.25">
      <c r="B76" s="97">
        <v>52</v>
      </c>
      <c r="C76" s="92" t="s">
        <v>74</v>
      </c>
      <c r="D76" s="93">
        <v>854</v>
      </c>
      <c r="E76" s="12" t="s">
        <v>119</v>
      </c>
      <c r="F76" s="7">
        <v>267</v>
      </c>
      <c r="G76" s="7">
        <v>960</v>
      </c>
      <c r="H76" s="8">
        <v>0.152</v>
      </c>
      <c r="I76" s="8">
        <v>0.37530864197530861</v>
      </c>
      <c r="J76" s="9">
        <f t="shared" si="1"/>
        <v>1518.8215308641975</v>
      </c>
    </row>
    <row r="77" spans="2:10" x14ac:dyDescent="0.25">
      <c r="B77" s="97"/>
      <c r="C77" s="92"/>
      <c r="D77" s="93"/>
      <c r="E77" s="12" t="s">
        <v>119</v>
      </c>
      <c r="F77" s="7">
        <v>268</v>
      </c>
      <c r="G77" s="7">
        <v>0</v>
      </c>
      <c r="H77" s="8">
        <v>0.16400000000000001</v>
      </c>
      <c r="I77" s="8">
        <v>0.40493827160493828</v>
      </c>
      <c r="J77" s="9">
        <f t="shared" si="1"/>
        <v>1638.7284938271605</v>
      </c>
    </row>
    <row r="78" spans="2:10" x14ac:dyDescent="0.25">
      <c r="B78" s="4">
        <v>53</v>
      </c>
      <c r="C78" s="5" t="s">
        <v>74</v>
      </c>
      <c r="D78" s="6">
        <v>855</v>
      </c>
      <c r="E78" s="12" t="s">
        <v>119</v>
      </c>
      <c r="F78" s="7">
        <v>165</v>
      </c>
      <c r="G78" s="7">
        <v>1027</v>
      </c>
      <c r="H78" s="8">
        <v>0.253</v>
      </c>
      <c r="I78" s="8">
        <v>0.62469135802469133</v>
      </c>
      <c r="J78" s="9">
        <f t="shared" si="1"/>
        <v>2528.0384691358026</v>
      </c>
    </row>
    <row r="79" spans="2:10" x14ac:dyDescent="0.25">
      <c r="B79" s="4">
        <v>54</v>
      </c>
      <c r="C79" s="5" t="s">
        <v>74</v>
      </c>
      <c r="D79" s="6">
        <v>856</v>
      </c>
      <c r="E79" s="12" t="s">
        <v>119</v>
      </c>
      <c r="F79" s="7">
        <v>1138</v>
      </c>
      <c r="G79" s="7">
        <v>140</v>
      </c>
      <c r="H79" s="8">
        <v>0.55600000000000005</v>
      </c>
      <c r="I79" s="8">
        <v>1.3728395061728396</v>
      </c>
      <c r="J79" s="9">
        <f t="shared" si="1"/>
        <v>5555.6892839506181</v>
      </c>
    </row>
    <row r="80" spans="2:10" x14ac:dyDescent="0.25">
      <c r="B80" s="4">
        <v>55</v>
      </c>
      <c r="C80" s="5" t="s">
        <v>74</v>
      </c>
      <c r="D80" s="6">
        <v>857</v>
      </c>
      <c r="E80" s="12" t="s">
        <v>119</v>
      </c>
      <c r="F80" s="7" t="s">
        <v>25</v>
      </c>
      <c r="G80" s="7">
        <v>493</v>
      </c>
      <c r="H80" s="8">
        <v>3.7999999999999999E-2</v>
      </c>
      <c r="I80" s="8">
        <v>9.3827160493827153E-2</v>
      </c>
      <c r="J80" s="9">
        <f t="shared" si="1"/>
        <v>379.70538271604937</v>
      </c>
    </row>
    <row r="81" spans="2:10" x14ac:dyDescent="0.25">
      <c r="B81" s="4">
        <v>56</v>
      </c>
      <c r="C81" s="5" t="s">
        <v>74</v>
      </c>
      <c r="D81" s="6">
        <v>858</v>
      </c>
      <c r="E81" s="12" t="s">
        <v>119</v>
      </c>
      <c r="F81" s="7">
        <v>239</v>
      </c>
      <c r="G81" s="7">
        <v>495</v>
      </c>
      <c r="H81" s="8">
        <v>6.3E-2</v>
      </c>
      <c r="I81" s="8">
        <v>0.15555555555555556</v>
      </c>
      <c r="J81" s="9">
        <f t="shared" si="1"/>
        <v>629.51155555555556</v>
      </c>
    </row>
    <row r="82" spans="2:10" x14ac:dyDescent="0.25">
      <c r="B82" s="97">
        <v>57</v>
      </c>
      <c r="C82" s="92" t="s">
        <v>74</v>
      </c>
      <c r="D82" s="93">
        <v>859</v>
      </c>
      <c r="E82" s="12" t="s">
        <v>119</v>
      </c>
      <c r="F82" s="7">
        <v>232</v>
      </c>
      <c r="G82" s="7">
        <v>688</v>
      </c>
      <c r="H82" s="8">
        <v>0.379</v>
      </c>
      <c r="I82" s="8">
        <v>0.93580246913580245</v>
      </c>
      <c r="J82" s="9">
        <f t="shared" si="1"/>
        <v>3787.0615802469138</v>
      </c>
    </row>
    <row r="83" spans="2:10" x14ac:dyDescent="0.25">
      <c r="B83" s="97"/>
      <c r="C83" s="92"/>
      <c r="D83" s="93"/>
      <c r="E83" s="12" t="s">
        <v>119</v>
      </c>
      <c r="F83" s="7">
        <v>250</v>
      </c>
      <c r="G83" s="7">
        <v>0</v>
      </c>
      <c r="H83" s="8">
        <v>0.41699999999999998</v>
      </c>
      <c r="I83" s="8">
        <v>1.0296296296296295</v>
      </c>
      <c r="J83" s="9">
        <f t="shared" si="1"/>
        <v>4166.7669629629627</v>
      </c>
    </row>
    <row r="84" spans="2:10" x14ac:dyDescent="0.25">
      <c r="B84" s="97">
        <v>58</v>
      </c>
      <c r="C84" s="92" t="s">
        <v>74</v>
      </c>
      <c r="D84" s="93">
        <v>860</v>
      </c>
      <c r="E84" s="12" t="s">
        <v>119</v>
      </c>
      <c r="F84" s="7">
        <v>222</v>
      </c>
      <c r="G84" s="7">
        <v>711</v>
      </c>
      <c r="H84" s="8">
        <v>0.29099999999999998</v>
      </c>
      <c r="I84" s="8">
        <v>0.71851851851851845</v>
      </c>
      <c r="J84" s="9">
        <f t="shared" si="1"/>
        <v>2907.7438518518516</v>
      </c>
    </row>
    <row r="85" spans="2:10" x14ac:dyDescent="0.25">
      <c r="B85" s="97"/>
      <c r="C85" s="92"/>
      <c r="D85" s="93"/>
      <c r="E85" s="12" t="s">
        <v>119</v>
      </c>
      <c r="F85" s="7">
        <v>223</v>
      </c>
      <c r="G85" s="7">
        <v>0</v>
      </c>
      <c r="H85" s="8">
        <v>0.65800000000000003</v>
      </c>
      <c r="I85" s="8">
        <v>1.6246913580246913</v>
      </c>
      <c r="J85" s="9">
        <f t="shared" si="1"/>
        <v>6574.8984691358028</v>
      </c>
    </row>
    <row r="86" spans="2:10" x14ac:dyDescent="0.25">
      <c r="B86" s="4">
        <v>59</v>
      </c>
      <c r="C86" s="5" t="s">
        <v>74</v>
      </c>
      <c r="D86" s="6">
        <v>861</v>
      </c>
      <c r="E86" s="12" t="s">
        <v>119</v>
      </c>
      <c r="F86" s="7" t="s">
        <v>26</v>
      </c>
      <c r="G86" s="7">
        <v>433</v>
      </c>
      <c r="H86" s="8">
        <v>0.89800000000000002</v>
      </c>
      <c r="I86" s="8">
        <v>2.2172839506172837</v>
      </c>
      <c r="J86" s="9">
        <f t="shared" si="1"/>
        <v>8973.0377283950602</v>
      </c>
    </row>
    <row r="87" spans="2:10" x14ac:dyDescent="0.25">
      <c r="B87" s="97">
        <v>60</v>
      </c>
      <c r="C87" s="92" t="s">
        <v>74</v>
      </c>
      <c r="D87" s="93">
        <v>862</v>
      </c>
      <c r="E87" s="12" t="s">
        <v>119</v>
      </c>
      <c r="F87" s="7" t="s">
        <v>27</v>
      </c>
      <c r="G87" s="7">
        <v>816</v>
      </c>
      <c r="H87" s="8">
        <v>5.0999999999999997E-2</v>
      </c>
      <c r="I87" s="8">
        <v>0.12592592592592591</v>
      </c>
      <c r="J87" s="9">
        <f t="shared" si="1"/>
        <v>509.60459259259255</v>
      </c>
    </row>
    <row r="88" spans="2:10" x14ac:dyDescent="0.25">
      <c r="B88" s="97"/>
      <c r="C88" s="92"/>
      <c r="D88" s="93"/>
      <c r="E88" s="12" t="s">
        <v>119</v>
      </c>
      <c r="F88" s="7">
        <v>249</v>
      </c>
      <c r="G88" s="7">
        <v>817</v>
      </c>
      <c r="H88" s="8">
        <v>0.17699999999999999</v>
      </c>
      <c r="I88" s="8">
        <v>0.437037037037037</v>
      </c>
      <c r="J88" s="9">
        <f t="shared" si="1"/>
        <v>1768.6277037037037</v>
      </c>
    </row>
    <row r="89" spans="2:10" x14ac:dyDescent="0.25">
      <c r="B89" s="97"/>
      <c r="C89" s="92"/>
      <c r="D89" s="93"/>
      <c r="E89" s="12" t="s">
        <v>119</v>
      </c>
      <c r="F89" s="7">
        <v>151</v>
      </c>
      <c r="G89" s="7">
        <v>0</v>
      </c>
      <c r="H89" s="8">
        <v>0.10100000000000001</v>
      </c>
      <c r="I89" s="8">
        <v>0.24938271604938272</v>
      </c>
      <c r="J89" s="9">
        <f t="shared" si="1"/>
        <v>1009.216938271605</v>
      </c>
    </row>
    <row r="90" spans="2:10" x14ac:dyDescent="0.25">
      <c r="B90" s="97"/>
      <c r="C90" s="92"/>
      <c r="D90" s="93"/>
      <c r="E90" s="12" t="s">
        <v>119</v>
      </c>
      <c r="F90" s="7" t="s">
        <v>28</v>
      </c>
      <c r="G90" s="7">
        <v>0</v>
      </c>
      <c r="H90" s="8">
        <v>0.64500000000000002</v>
      </c>
      <c r="I90" s="8">
        <v>1.5925925925925926</v>
      </c>
      <c r="J90" s="9">
        <f t="shared" si="1"/>
        <v>6444.9992592592589</v>
      </c>
    </row>
    <row r="91" spans="2:10" x14ac:dyDescent="0.25">
      <c r="B91" s="97"/>
      <c r="C91" s="92"/>
      <c r="D91" s="93"/>
      <c r="E91" s="12" t="s">
        <v>119</v>
      </c>
      <c r="F91" s="7">
        <v>252</v>
      </c>
      <c r="G91" s="7">
        <v>799</v>
      </c>
      <c r="H91" s="8">
        <v>0.39200000000000002</v>
      </c>
      <c r="I91" s="8">
        <v>0.96790123456790123</v>
      </c>
      <c r="J91" s="9">
        <f t="shared" si="1"/>
        <v>3916.9607901234567</v>
      </c>
    </row>
    <row r="92" spans="2:10" x14ac:dyDescent="0.25">
      <c r="B92" s="4">
        <v>61</v>
      </c>
      <c r="C92" s="5" t="s">
        <v>74</v>
      </c>
      <c r="D92" s="6">
        <v>863</v>
      </c>
      <c r="E92" s="12" t="s">
        <v>119</v>
      </c>
      <c r="F92" s="7">
        <v>451</v>
      </c>
      <c r="G92" s="7">
        <v>817</v>
      </c>
      <c r="H92" s="8">
        <v>0.13900000000000001</v>
      </c>
      <c r="I92" s="8">
        <v>0.34320987654320989</v>
      </c>
      <c r="J92" s="9">
        <f t="shared" si="1"/>
        <v>1388.9223209876545</v>
      </c>
    </row>
    <row r="93" spans="2:10" x14ac:dyDescent="0.25">
      <c r="B93" s="97">
        <v>62</v>
      </c>
      <c r="C93" s="92" t="s">
        <v>74</v>
      </c>
      <c r="D93" s="93">
        <v>864</v>
      </c>
      <c r="E93" s="12" t="s">
        <v>119</v>
      </c>
      <c r="F93" s="7">
        <v>248</v>
      </c>
      <c r="G93" s="7">
        <v>207</v>
      </c>
      <c r="H93" s="8">
        <v>0.114</v>
      </c>
      <c r="I93" s="8">
        <v>0.2814814814814815</v>
      </c>
      <c r="J93" s="9">
        <f t="shared" si="1"/>
        <v>1139.1161481481483</v>
      </c>
    </row>
    <row r="94" spans="2:10" x14ac:dyDescent="0.25">
      <c r="B94" s="97"/>
      <c r="C94" s="92"/>
      <c r="D94" s="93"/>
      <c r="E94" s="12" t="s">
        <v>119</v>
      </c>
      <c r="F94" s="7">
        <v>259</v>
      </c>
      <c r="G94" s="7">
        <v>0</v>
      </c>
      <c r="H94" s="8">
        <v>0.20200000000000001</v>
      </c>
      <c r="I94" s="8">
        <v>0.49876543209876545</v>
      </c>
      <c r="J94" s="9">
        <f t="shared" si="1"/>
        <v>2018.4338765432101</v>
      </c>
    </row>
    <row r="95" spans="2:10" x14ac:dyDescent="0.25">
      <c r="B95" s="97"/>
      <c r="C95" s="92"/>
      <c r="D95" s="93"/>
      <c r="E95" s="12" t="s">
        <v>119</v>
      </c>
      <c r="F95" s="7" t="s">
        <v>29</v>
      </c>
      <c r="G95" s="7">
        <v>0</v>
      </c>
      <c r="H95" s="8">
        <v>0.114</v>
      </c>
      <c r="I95" s="8">
        <v>0.2814814814814815</v>
      </c>
      <c r="J95" s="9">
        <f t="shared" si="1"/>
        <v>1139.1161481481483</v>
      </c>
    </row>
    <row r="96" spans="2:10" x14ac:dyDescent="0.25">
      <c r="B96" s="97"/>
      <c r="C96" s="92"/>
      <c r="D96" s="93"/>
      <c r="E96" s="12" t="s">
        <v>119</v>
      </c>
      <c r="F96" s="7">
        <v>263</v>
      </c>
      <c r="G96" s="7">
        <v>0</v>
      </c>
      <c r="H96" s="8">
        <v>3.7999999999999999E-2</v>
      </c>
      <c r="I96" s="8">
        <v>9.3827160493827153E-2</v>
      </c>
      <c r="J96" s="9">
        <f t="shared" si="1"/>
        <v>379.70538271604937</v>
      </c>
    </row>
    <row r="97" spans="2:10" x14ac:dyDescent="0.25">
      <c r="B97" s="97"/>
      <c r="C97" s="92"/>
      <c r="D97" s="93"/>
      <c r="E97" s="12" t="s">
        <v>119</v>
      </c>
      <c r="F97" s="7">
        <v>264</v>
      </c>
      <c r="G97" s="7">
        <v>0</v>
      </c>
      <c r="H97" s="8">
        <v>5.0999999999999997E-2</v>
      </c>
      <c r="I97" s="8">
        <v>0.12592592592592591</v>
      </c>
      <c r="J97" s="9">
        <f t="shared" si="1"/>
        <v>509.60459259259255</v>
      </c>
    </row>
    <row r="98" spans="2:10" x14ac:dyDescent="0.25">
      <c r="B98" s="97"/>
      <c r="C98" s="92"/>
      <c r="D98" s="93"/>
      <c r="E98" s="12" t="s">
        <v>119</v>
      </c>
      <c r="F98" s="7">
        <v>247</v>
      </c>
      <c r="G98" s="7">
        <v>804</v>
      </c>
      <c r="H98" s="8">
        <v>0.114</v>
      </c>
      <c r="I98" s="8">
        <v>0.2814814814814815</v>
      </c>
      <c r="J98" s="9">
        <f t="shared" si="1"/>
        <v>1139.1161481481483</v>
      </c>
    </row>
    <row r="99" spans="2:10" x14ac:dyDescent="0.25">
      <c r="B99" s="97"/>
      <c r="C99" s="92"/>
      <c r="D99" s="93"/>
      <c r="E99" s="12" t="s">
        <v>119</v>
      </c>
      <c r="F99" s="7">
        <v>246</v>
      </c>
      <c r="G99" s="7">
        <v>0</v>
      </c>
      <c r="H99" s="8">
        <v>6.3E-2</v>
      </c>
      <c r="I99" s="8">
        <v>0.15555555555555556</v>
      </c>
      <c r="J99" s="9">
        <f t="shared" si="1"/>
        <v>629.51155555555556</v>
      </c>
    </row>
    <row r="100" spans="2:10" x14ac:dyDescent="0.25">
      <c r="B100" s="4">
        <v>63</v>
      </c>
      <c r="C100" s="5" t="s">
        <v>75</v>
      </c>
      <c r="D100" s="6">
        <v>877</v>
      </c>
      <c r="E100" s="12" t="s">
        <v>119</v>
      </c>
      <c r="F100" s="7">
        <v>915</v>
      </c>
      <c r="G100" s="7">
        <v>911</v>
      </c>
      <c r="H100" s="8">
        <v>0.12</v>
      </c>
      <c r="I100" s="8">
        <v>0.29629629629629628</v>
      </c>
      <c r="J100" s="9">
        <f t="shared" si="1"/>
        <v>1199.0696296296296</v>
      </c>
    </row>
    <row r="101" spans="2:10" x14ac:dyDescent="0.25">
      <c r="B101" s="97">
        <v>64</v>
      </c>
      <c r="C101" s="92" t="s">
        <v>75</v>
      </c>
      <c r="D101" s="93">
        <v>878</v>
      </c>
      <c r="E101" s="12" t="s">
        <v>119</v>
      </c>
      <c r="F101" s="7">
        <v>230</v>
      </c>
      <c r="G101" s="7">
        <v>700</v>
      </c>
      <c r="H101" s="8">
        <v>0.11799999999999999</v>
      </c>
      <c r="I101" s="8">
        <v>0.29135802469135796</v>
      </c>
      <c r="J101" s="9">
        <f t="shared" si="1"/>
        <v>1179.085135802469</v>
      </c>
    </row>
    <row r="102" spans="2:10" x14ac:dyDescent="0.25">
      <c r="B102" s="97"/>
      <c r="C102" s="92"/>
      <c r="D102" s="93"/>
      <c r="E102" s="12" t="s">
        <v>119</v>
      </c>
      <c r="F102" s="7">
        <v>231</v>
      </c>
      <c r="G102" s="7">
        <v>0</v>
      </c>
      <c r="H102" s="8">
        <v>0.20266666666666666</v>
      </c>
      <c r="I102" s="8">
        <v>0.50041152263374478</v>
      </c>
      <c r="J102" s="9">
        <f t="shared" si="1"/>
        <v>2025.0953744855965</v>
      </c>
    </row>
    <row r="103" spans="2:10" x14ac:dyDescent="0.25">
      <c r="B103" s="97"/>
      <c r="C103" s="92"/>
      <c r="D103" s="93"/>
      <c r="E103" s="12" t="s">
        <v>119</v>
      </c>
      <c r="F103" s="7" t="s">
        <v>30</v>
      </c>
      <c r="G103" s="7">
        <v>0</v>
      </c>
      <c r="H103" s="8">
        <v>2.5333333333333333E-2</v>
      </c>
      <c r="I103" s="8">
        <v>6.2551440329218097E-2</v>
      </c>
      <c r="J103" s="9">
        <f t="shared" si="1"/>
        <v>253.13692181069956</v>
      </c>
    </row>
    <row r="104" spans="2:10" x14ac:dyDescent="0.25">
      <c r="B104" s="4">
        <v>65</v>
      </c>
      <c r="C104" s="5" t="s">
        <v>75</v>
      </c>
      <c r="D104" s="6">
        <v>879</v>
      </c>
      <c r="E104" s="12" t="s">
        <v>119</v>
      </c>
      <c r="F104" s="7">
        <v>168</v>
      </c>
      <c r="G104" s="7">
        <v>342</v>
      </c>
      <c r="H104" s="8">
        <v>7.5999999999999998E-2</v>
      </c>
      <c r="I104" s="8">
        <v>0.18765432098765431</v>
      </c>
      <c r="J104" s="9">
        <f t="shared" si="1"/>
        <v>759.41076543209874</v>
      </c>
    </row>
    <row r="105" spans="2:10" x14ac:dyDescent="0.25">
      <c r="B105" s="4">
        <v>66</v>
      </c>
      <c r="C105" s="5" t="s">
        <v>75</v>
      </c>
      <c r="D105" s="6">
        <v>880</v>
      </c>
      <c r="E105" s="12" t="s">
        <v>119</v>
      </c>
      <c r="F105" s="7">
        <v>1142</v>
      </c>
      <c r="G105" s="7">
        <v>783</v>
      </c>
      <c r="H105" s="8">
        <v>1.8705000000000001</v>
      </c>
      <c r="I105" s="8">
        <v>4.6185185185185187</v>
      </c>
      <c r="J105" s="9">
        <f t="shared" si="1"/>
        <v>18690.497851851855</v>
      </c>
    </row>
    <row r="106" spans="2:10" x14ac:dyDescent="0.25">
      <c r="B106" s="97">
        <v>67</v>
      </c>
      <c r="C106" s="92" t="s">
        <v>75</v>
      </c>
      <c r="D106" s="93">
        <v>881</v>
      </c>
      <c r="E106" s="12" t="s">
        <v>119</v>
      </c>
      <c r="F106" s="7">
        <v>1107</v>
      </c>
      <c r="G106" s="7">
        <v>632</v>
      </c>
      <c r="H106" s="8">
        <v>8.0000000000000002E-3</v>
      </c>
      <c r="I106" s="8">
        <v>1.9753086419753086E-2</v>
      </c>
      <c r="J106" s="9">
        <f t="shared" si="1"/>
        <v>79.937975308641981</v>
      </c>
    </row>
    <row r="107" spans="2:10" x14ac:dyDescent="0.25">
      <c r="B107" s="97"/>
      <c r="C107" s="92"/>
      <c r="D107" s="93"/>
      <c r="E107" s="12" t="s">
        <v>119</v>
      </c>
      <c r="F107" s="7">
        <v>1108</v>
      </c>
      <c r="G107" s="7">
        <v>0</v>
      </c>
      <c r="H107" s="8">
        <v>5.3999999999999999E-2</v>
      </c>
      <c r="I107" s="8">
        <v>0.13333333333333333</v>
      </c>
      <c r="J107" s="9">
        <f t="shared" si="1"/>
        <v>539.5813333333333</v>
      </c>
    </row>
    <row r="108" spans="2:10" x14ac:dyDescent="0.25">
      <c r="B108" s="97"/>
      <c r="C108" s="92"/>
      <c r="D108" s="93"/>
      <c r="E108" s="12" t="s">
        <v>119</v>
      </c>
      <c r="F108" s="7">
        <v>1109</v>
      </c>
      <c r="G108" s="7">
        <v>633</v>
      </c>
      <c r="H108" s="8">
        <v>5.2583333333333336E-2</v>
      </c>
      <c r="I108" s="8">
        <v>0.12983539094650207</v>
      </c>
      <c r="J108" s="9">
        <f t="shared" si="1"/>
        <v>525.42565020576137</v>
      </c>
    </row>
    <row r="109" spans="2:10" x14ac:dyDescent="0.25">
      <c r="B109" s="4">
        <v>68</v>
      </c>
      <c r="C109" s="5" t="s">
        <v>75</v>
      </c>
      <c r="D109" s="6">
        <v>882</v>
      </c>
      <c r="E109" s="12" t="s">
        <v>119</v>
      </c>
      <c r="F109" s="7">
        <v>148</v>
      </c>
      <c r="G109" s="7">
        <v>507</v>
      </c>
      <c r="H109" s="8">
        <v>0.2233</v>
      </c>
      <c r="I109" s="8">
        <v>0.55135802469135797</v>
      </c>
      <c r="J109" s="9">
        <f t="shared" si="1"/>
        <v>2231.2687358024691</v>
      </c>
    </row>
    <row r="110" spans="2:10" x14ac:dyDescent="0.25">
      <c r="B110" s="97">
        <v>69</v>
      </c>
      <c r="C110" s="92" t="s">
        <v>75</v>
      </c>
      <c r="D110" s="93">
        <v>883</v>
      </c>
      <c r="E110" s="12" t="s">
        <v>119</v>
      </c>
      <c r="F110" s="7">
        <v>242</v>
      </c>
      <c r="G110" s="7">
        <v>189</v>
      </c>
      <c r="H110" s="8">
        <v>8.8999999999999996E-2</v>
      </c>
      <c r="I110" s="8">
        <v>0.21975308641975305</v>
      </c>
      <c r="J110" s="9">
        <f t="shared" si="1"/>
        <v>889.30997530864181</v>
      </c>
    </row>
    <row r="111" spans="2:10" x14ac:dyDescent="0.25">
      <c r="B111" s="97"/>
      <c r="C111" s="92"/>
      <c r="D111" s="93"/>
      <c r="E111" s="12" t="s">
        <v>119</v>
      </c>
      <c r="F111" s="7">
        <v>243</v>
      </c>
      <c r="G111" s="7">
        <v>0</v>
      </c>
      <c r="H111" s="8">
        <v>7.5999999999999998E-2</v>
      </c>
      <c r="I111" s="8">
        <v>0.18765432098765431</v>
      </c>
      <c r="J111" s="9">
        <f t="shared" si="1"/>
        <v>759.41076543209874</v>
      </c>
    </row>
    <row r="112" spans="2:10" x14ac:dyDescent="0.25">
      <c r="B112" s="4">
        <v>70</v>
      </c>
      <c r="C112" s="5" t="s">
        <v>75</v>
      </c>
      <c r="D112" s="6">
        <v>884</v>
      </c>
      <c r="E112" s="12" t="s">
        <v>119</v>
      </c>
      <c r="F112" s="7">
        <v>1126</v>
      </c>
      <c r="G112" s="7">
        <v>712</v>
      </c>
      <c r="H112" s="8">
        <v>0.41</v>
      </c>
      <c r="I112" s="8">
        <v>1.0123456790123455</v>
      </c>
      <c r="J112" s="9">
        <f t="shared" si="1"/>
        <v>4096.8212345679003</v>
      </c>
    </row>
    <row r="113" spans="2:10" x14ac:dyDescent="0.25">
      <c r="B113" s="97">
        <v>71</v>
      </c>
      <c r="C113" s="92" t="s">
        <v>75</v>
      </c>
      <c r="D113" s="93">
        <v>885</v>
      </c>
      <c r="E113" s="12" t="s">
        <v>119</v>
      </c>
      <c r="F113" s="7">
        <v>253</v>
      </c>
      <c r="G113" s="7">
        <v>594</v>
      </c>
      <c r="H113" s="8">
        <v>0.13900000000000001</v>
      </c>
      <c r="I113" s="8">
        <v>0.34320987654320989</v>
      </c>
      <c r="J113" s="9">
        <f t="shared" si="1"/>
        <v>1388.9223209876545</v>
      </c>
    </row>
    <row r="114" spans="2:10" x14ac:dyDescent="0.25">
      <c r="B114" s="97"/>
      <c r="C114" s="92"/>
      <c r="D114" s="93"/>
      <c r="E114" s="12" t="s">
        <v>119</v>
      </c>
      <c r="F114" s="7">
        <v>255</v>
      </c>
      <c r="G114" s="7">
        <v>0</v>
      </c>
      <c r="H114" s="8">
        <v>0.19</v>
      </c>
      <c r="I114" s="8">
        <v>0.46913580246913578</v>
      </c>
      <c r="J114" s="9">
        <f t="shared" si="1"/>
        <v>1898.5269135802469</v>
      </c>
    </row>
    <row r="115" spans="2:10" x14ac:dyDescent="0.25">
      <c r="B115" s="4">
        <v>72</v>
      </c>
      <c r="C115" s="5" t="s">
        <v>75</v>
      </c>
      <c r="D115" s="6">
        <v>886</v>
      </c>
      <c r="E115" s="12" t="s">
        <v>119</v>
      </c>
      <c r="F115" s="7">
        <v>917</v>
      </c>
      <c r="G115" s="7">
        <v>613</v>
      </c>
      <c r="H115" s="8">
        <v>0.33800000000000002</v>
      </c>
      <c r="I115" s="8">
        <v>0.83456790123456792</v>
      </c>
      <c r="J115" s="9">
        <f t="shared" si="1"/>
        <v>3377.3794567901236</v>
      </c>
    </row>
    <row r="116" spans="2:10" x14ac:dyDescent="0.25">
      <c r="B116" s="4">
        <v>73</v>
      </c>
      <c r="C116" s="5" t="s">
        <v>76</v>
      </c>
      <c r="D116" s="6">
        <v>897</v>
      </c>
      <c r="E116" s="12" t="s">
        <v>119</v>
      </c>
      <c r="F116" s="7">
        <v>917</v>
      </c>
      <c r="G116" s="7">
        <v>613</v>
      </c>
      <c r="H116" s="8">
        <v>0.33800000000000002</v>
      </c>
      <c r="I116" s="8">
        <v>0.83456790123456792</v>
      </c>
      <c r="J116" s="9">
        <f t="shared" si="1"/>
        <v>3377.3794567901236</v>
      </c>
    </row>
    <row r="117" spans="2:10" x14ac:dyDescent="0.25">
      <c r="B117" s="97">
        <v>74</v>
      </c>
      <c r="C117" s="92" t="s">
        <v>76</v>
      </c>
      <c r="D117" s="93">
        <v>898</v>
      </c>
      <c r="E117" s="12" t="s">
        <v>119</v>
      </c>
      <c r="F117" s="7">
        <v>160</v>
      </c>
      <c r="G117" s="7">
        <v>384</v>
      </c>
      <c r="H117" s="8">
        <v>0.36075000000000002</v>
      </c>
      <c r="I117" s="8">
        <v>0.89074074074074072</v>
      </c>
      <c r="J117" s="9">
        <f t="shared" si="1"/>
        <v>3604.7030740740743</v>
      </c>
    </row>
    <row r="118" spans="2:10" x14ac:dyDescent="0.25">
      <c r="B118" s="97"/>
      <c r="C118" s="92"/>
      <c r="D118" s="93"/>
      <c r="E118" s="12" t="s">
        <v>119</v>
      </c>
      <c r="F118" s="7">
        <v>1098</v>
      </c>
      <c r="G118" s="7">
        <v>0</v>
      </c>
      <c r="H118" s="8">
        <v>0.39900000000000002</v>
      </c>
      <c r="I118" s="8">
        <v>0.98518518518518516</v>
      </c>
      <c r="J118" s="9">
        <f t="shared" si="1"/>
        <v>3986.9065185185186</v>
      </c>
    </row>
    <row r="119" spans="2:10" x14ac:dyDescent="0.25">
      <c r="B119" s="97">
        <v>75</v>
      </c>
      <c r="C119" s="92" t="s">
        <v>76</v>
      </c>
      <c r="D119" s="93">
        <v>907</v>
      </c>
      <c r="E119" s="12" t="s">
        <v>119</v>
      </c>
      <c r="F119" s="7">
        <v>224</v>
      </c>
      <c r="G119" s="7">
        <v>388</v>
      </c>
      <c r="H119" s="8">
        <v>0.749</v>
      </c>
      <c r="I119" s="8">
        <v>1.8493827160493825</v>
      </c>
      <c r="J119" s="9">
        <f t="shared" si="1"/>
        <v>7484.1929382716044</v>
      </c>
    </row>
    <row r="120" spans="2:10" x14ac:dyDescent="0.25">
      <c r="B120" s="97"/>
      <c r="C120" s="92"/>
      <c r="D120" s="93"/>
      <c r="E120" s="12" t="s">
        <v>119</v>
      </c>
      <c r="F120" s="7">
        <v>225</v>
      </c>
      <c r="G120" s="7">
        <v>0</v>
      </c>
      <c r="H120" s="8">
        <v>0.63200000000000001</v>
      </c>
      <c r="I120" s="8">
        <v>1.5604938271604938</v>
      </c>
      <c r="J120" s="9">
        <f t="shared" si="1"/>
        <v>6315.100049382716</v>
      </c>
    </row>
    <row r="121" spans="2:10" x14ac:dyDescent="0.25">
      <c r="B121" s="97"/>
      <c r="C121" s="92"/>
      <c r="D121" s="93"/>
      <c r="E121" s="12" t="s">
        <v>119</v>
      </c>
      <c r="F121" s="7">
        <v>226</v>
      </c>
      <c r="G121" s="7">
        <v>0</v>
      </c>
      <c r="H121" s="8">
        <v>0.29099999999999998</v>
      </c>
      <c r="I121" s="8">
        <v>0.71851851851851845</v>
      </c>
      <c r="J121" s="9">
        <f t="shared" si="1"/>
        <v>2907.7438518518516</v>
      </c>
    </row>
    <row r="122" spans="2:10" x14ac:dyDescent="0.25">
      <c r="B122" s="97"/>
      <c r="C122" s="92"/>
      <c r="D122" s="93"/>
      <c r="E122" s="12" t="s">
        <v>119</v>
      </c>
      <c r="F122" s="7">
        <v>169</v>
      </c>
      <c r="G122" s="7">
        <v>0</v>
      </c>
      <c r="H122" s="8">
        <v>0.316</v>
      </c>
      <c r="I122" s="8">
        <v>0.78024691358024689</v>
      </c>
      <c r="J122" s="9">
        <f t="shared" si="1"/>
        <v>3157.550024691358</v>
      </c>
    </row>
    <row r="123" spans="2:10" x14ac:dyDescent="0.25">
      <c r="B123" s="97">
        <v>76</v>
      </c>
      <c r="C123" s="92" t="s">
        <v>76</v>
      </c>
      <c r="D123" s="98">
        <v>923</v>
      </c>
      <c r="E123" s="12" t="s">
        <v>119</v>
      </c>
      <c r="F123" s="7">
        <v>233</v>
      </c>
      <c r="G123" s="7">
        <v>1040</v>
      </c>
      <c r="H123" s="8">
        <v>0.20200000000000001</v>
      </c>
      <c r="I123" s="8">
        <v>0.49876543209876545</v>
      </c>
      <c r="J123" s="9">
        <f t="shared" si="1"/>
        <v>2018.4338765432101</v>
      </c>
    </row>
    <row r="124" spans="2:10" x14ac:dyDescent="0.25">
      <c r="B124" s="97"/>
      <c r="C124" s="92"/>
      <c r="D124" s="98"/>
      <c r="E124" s="12" t="s">
        <v>119</v>
      </c>
      <c r="F124" s="7">
        <v>254</v>
      </c>
      <c r="G124" s="7">
        <v>0</v>
      </c>
      <c r="H124" s="8">
        <v>0.126</v>
      </c>
      <c r="I124" s="8">
        <v>0.31111111111111112</v>
      </c>
      <c r="J124" s="9">
        <f t="shared" si="1"/>
        <v>1259.0231111111111</v>
      </c>
    </row>
    <row r="125" spans="2:10" x14ac:dyDescent="0.25">
      <c r="B125" s="4">
        <v>77</v>
      </c>
      <c r="C125" s="5" t="s">
        <v>76</v>
      </c>
      <c r="D125" s="6">
        <v>926</v>
      </c>
      <c r="E125" s="12" t="s">
        <v>119</v>
      </c>
      <c r="F125" s="7">
        <v>172</v>
      </c>
      <c r="G125" s="7">
        <v>938</v>
      </c>
      <c r="H125" s="8">
        <v>0.27800000000000002</v>
      </c>
      <c r="I125" s="8">
        <v>0.68641975308641978</v>
      </c>
      <c r="J125" s="9">
        <f t="shared" si="1"/>
        <v>2777.8446419753091</v>
      </c>
    </row>
    <row r="126" spans="2:10" x14ac:dyDescent="0.25">
      <c r="B126" s="4">
        <v>78</v>
      </c>
      <c r="C126" s="5" t="s">
        <v>76</v>
      </c>
      <c r="D126" s="6">
        <v>927</v>
      </c>
      <c r="E126" s="12" t="s">
        <v>119</v>
      </c>
      <c r="F126" s="7" t="s">
        <v>31</v>
      </c>
      <c r="G126" s="7">
        <v>986</v>
      </c>
      <c r="H126" s="8">
        <v>3.0000000000000001E-3</v>
      </c>
      <c r="I126" s="8">
        <v>7.4074074074074068E-3</v>
      </c>
      <c r="J126" s="9">
        <f t="shared" si="1"/>
        <v>29.976740740740738</v>
      </c>
    </row>
    <row r="127" spans="2:10" x14ac:dyDescent="0.25">
      <c r="B127" s="4">
        <v>79</v>
      </c>
      <c r="C127" s="5" t="s">
        <v>76</v>
      </c>
      <c r="D127" s="6">
        <v>928</v>
      </c>
      <c r="E127" s="12" t="s">
        <v>119</v>
      </c>
      <c r="F127" s="7">
        <v>1125</v>
      </c>
      <c r="G127" s="7">
        <v>173</v>
      </c>
      <c r="H127" s="8">
        <v>0.39</v>
      </c>
      <c r="I127" s="8">
        <v>0.96296296296296291</v>
      </c>
      <c r="J127" s="9">
        <f t="shared" si="1"/>
        <v>3896.9762962962964</v>
      </c>
    </row>
    <row r="128" spans="2:10" x14ac:dyDescent="0.25">
      <c r="B128" s="4">
        <v>80</v>
      </c>
      <c r="C128" s="5" t="s">
        <v>76</v>
      </c>
      <c r="D128" s="6">
        <v>929</v>
      </c>
      <c r="E128" s="12" t="s">
        <v>119</v>
      </c>
      <c r="F128" s="7" t="s">
        <v>32</v>
      </c>
      <c r="G128" s="7">
        <v>682</v>
      </c>
      <c r="H128" s="8">
        <v>0.152</v>
      </c>
      <c r="I128" s="8">
        <v>0.37530864197530861</v>
      </c>
      <c r="J128" s="9">
        <f t="shared" si="1"/>
        <v>1518.8215308641975</v>
      </c>
    </row>
    <row r="129" spans="2:10" x14ac:dyDescent="0.25">
      <c r="B129" s="4">
        <v>81</v>
      </c>
      <c r="C129" s="5" t="s">
        <v>76</v>
      </c>
      <c r="D129" s="6">
        <v>930</v>
      </c>
      <c r="E129" s="12" t="s">
        <v>119</v>
      </c>
      <c r="F129" s="7">
        <v>1124</v>
      </c>
      <c r="G129" s="7">
        <v>730</v>
      </c>
      <c r="H129" s="8">
        <v>2.4889999999999999</v>
      </c>
      <c r="I129" s="8">
        <v>6.1456790123456786</v>
      </c>
      <c r="J129" s="9">
        <f t="shared" si="1"/>
        <v>24870.702567901233</v>
      </c>
    </row>
    <row r="130" spans="2:10" x14ac:dyDescent="0.25">
      <c r="B130" s="97">
        <v>82</v>
      </c>
      <c r="C130" s="92" t="s">
        <v>76</v>
      </c>
      <c r="D130" s="93">
        <v>931</v>
      </c>
      <c r="E130" s="12" t="s">
        <v>119</v>
      </c>
      <c r="F130" s="7">
        <v>185</v>
      </c>
      <c r="G130" s="7">
        <v>1023</v>
      </c>
      <c r="H130" s="8">
        <v>0.48099999999999998</v>
      </c>
      <c r="I130" s="8">
        <v>1.1876543209876542</v>
      </c>
      <c r="J130" s="9">
        <f t="shared" si="1"/>
        <v>4806.2707654320984</v>
      </c>
    </row>
    <row r="131" spans="2:10" x14ac:dyDescent="0.25">
      <c r="B131" s="97"/>
      <c r="C131" s="92"/>
      <c r="D131" s="93"/>
      <c r="E131" s="12" t="s">
        <v>119</v>
      </c>
      <c r="F131" s="7">
        <v>186</v>
      </c>
      <c r="G131" s="7">
        <v>0</v>
      </c>
      <c r="H131" s="8">
        <v>0.88500000000000001</v>
      </c>
      <c r="I131" s="8">
        <v>2.1851851851851851</v>
      </c>
      <c r="J131" s="9">
        <f t="shared" si="1"/>
        <v>8843.138518518519</v>
      </c>
    </row>
    <row r="132" spans="2:10" x14ac:dyDescent="0.25">
      <c r="B132" s="97"/>
      <c r="C132" s="92"/>
      <c r="D132" s="93"/>
      <c r="E132" s="12" t="s">
        <v>119</v>
      </c>
      <c r="F132" s="7">
        <v>187</v>
      </c>
      <c r="G132" s="7">
        <v>0</v>
      </c>
      <c r="H132" s="8">
        <v>0.39200000000000002</v>
      </c>
      <c r="I132" s="8">
        <v>0.96790123456790123</v>
      </c>
      <c r="J132" s="9">
        <f t="shared" si="1"/>
        <v>3916.9607901234567</v>
      </c>
    </row>
    <row r="133" spans="2:10" x14ac:dyDescent="0.25">
      <c r="B133" s="97"/>
      <c r="C133" s="92"/>
      <c r="D133" s="93"/>
      <c r="E133" s="12" t="s">
        <v>119</v>
      </c>
      <c r="F133" s="7">
        <v>241</v>
      </c>
      <c r="G133" s="7">
        <v>0</v>
      </c>
      <c r="H133" s="8">
        <v>0.13900000000000001</v>
      </c>
      <c r="I133" s="8">
        <v>0.34320987654320989</v>
      </c>
      <c r="J133" s="9">
        <f t="shared" si="1"/>
        <v>1388.9223209876545</v>
      </c>
    </row>
    <row r="134" spans="2:10" x14ac:dyDescent="0.25">
      <c r="B134" s="97"/>
      <c r="C134" s="92"/>
      <c r="D134" s="93"/>
      <c r="E134" s="12" t="s">
        <v>119</v>
      </c>
      <c r="F134" s="7">
        <v>262</v>
      </c>
      <c r="G134" s="7">
        <v>0</v>
      </c>
      <c r="H134" s="8">
        <v>0.22800000000000001</v>
      </c>
      <c r="I134" s="8">
        <v>0.562962962962963</v>
      </c>
      <c r="J134" s="9">
        <f t="shared" ref="J134:J196" si="2">I134*4046.86</f>
        <v>2278.2322962962967</v>
      </c>
    </row>
    <row r="135" spans="2:10" x14ac:dyDescent="0.25">
      <c r="B135" s="97">
        <v>83</v>
      </c>
      <c r="C135" s="92" t="s">
        <v>76</v>
      </c>
      <c r="D135" s="93">
        <v>932</v>
      </c>
      <c r="E135" s="12" t="s">
        <v>119</v>
      </c>
      <c r="F135" s="7">
        <v>260</v>
      </c>
      <c r="G135" s="7">
        <v>745</v>
      </c>
      <c r="H135" s="8">
        <v>0.114</v>
      </c>
      <c r="I135" s="8">
        <v>0.2814814814814815</v>
      </c>
      <c r="J135" s="9">
        <f t="shared" si="2"/>
        <v>1139.1161481481483</v>
      </c>
    </row>
    <row r="136" spans="2:10" x14ac:dyDescent="0.25">
      <c r="B136" s="97"/>
      <c r="C136" s="92"/>
      <c r="D136" s="93"/>
      <c r="E136" s="12" t="s">
        <v>119</v>
      </c>
      <c r="F136" s="7" t="s">
        <v>33</v>
      </c>
      <c r="G136" s="7">
        <v>0</v>
      </c>
      <c r="H136" s="8">
        <v>2.5000000000000001E-2</v>
      </c>
      <c r="I136" s="8">
        <v>6.1728395061728392E-2</v>
      </c>
      <c r="J136" s="9">
        <f t="shared" si="2"/>
        <v>249.80617283950616</v>
      </c>
    </row>
    <row r="137" spans="2:10" x14ac:dyDescent="0.25">
      <c r="B137" s="97"/>
      <c r="C137" s="92"/>
      <c r="D137" s="93"/>
      <c r="E137" s="12" t="s">
        <v>119</v>
      </c>
      <c r="F137" s="7">
        <v>240</v>
      </c>
      <c r="G137" s="7">
        <v>768</v>
      </c>
      <c r="H137" s="8">
        <v>6.3E-2</v>
      </c>
      <c r="I137" s="8">
        <v>0.15555555555555556</v>
      </c>
      <c r="J137" s="9">
        <f t="shared" si="2"/>
        <v>629.51155555555556</v>
      </c>
    </row>
    <row r="138" spans="2:10" x14ac:dyDescent="0.25">
      <c r="B138" s="99">
        <v>84</v>
      </c>
      <c r="C138" s="92" t="s">
        <v>77</v>
      </c>
      <c r="D138" s="93">
        <v>933</v>
      </c>
      <c r="E138" s="12" t="s">
        <v>119</v>
      </c>
      <c r="F138" s="7" t="s">
        <v>34</v>
      </c>
      <c r="G138" s="7">
        <v>174</v>
      </c>
      <c r="H138" s="8">
        <v>0.10100000000000001</v>
      </c>
      <c r="I138" s="8">
        <v>0.24938271604938272</v>
      </c>
      <c r="J138" s="9">
        <f t="shared" si="2"/>
        <v>1009.216938271605</v>
      </c>
    </row>
    <row r="139" spans="2:10" x14ac:dyDescent="0.25">
      <c r="B139" s="99"/>
      <c r="C139" s="92"/>
      <c r="D139" s="93"/>
      <c r="E139" s="12" t="s">
        <v>119</v>
      </c>
      <c r="F139" s="7">
        <v>303</v>
      </c>
      <c r="G139" s="7">
        <v>0</v>
      </c>
      <c r="H139" s="8">
        <v>0.22</v>
      </c>
      <c r="I139" s="8">
        <v>0.54320987654320985</v>
      </c>
      <c r="J139" s="9">
        <f t="shared" si="2"/>
        <v>2198.2943209876544</v>
      </c>
    </row>
    <row r="140" spans="2:10" x14ac:dyDescent="0.25">
      <c r="B140" s="4">
        <v>85</v>
      </c>
      <c r="C140" s="5" t="s">
        <v>76</v>
      </c>
      <c r="D140" s="6">
        <v>934</v>
      </c>
      <c r="E140" s="12" t="s">
        <v>119</v>
      </c>
      <c r="F140" s="7">
        <v>148</v>
      </c>
      <c r="G140" s="7">
        <v>507</v>
      </c>
      <c r="H140" s="8">
        <v>0.1489</v>
      </c>
      <c r="I140" s="8">
        <v>0.36765432098765433</v>
      </c>
      <c r="J140" s="9">
        <f t="shared" si="2"/>
        <v>1487.8455654320987</v>
      </c>
    </row>
    <row r="141" spans="2:10" x14ac:dyDescent="0.25">
      <c r="B141" s="97">
        <v>86</v>
      </c>
      <c r="C141" s="92" t="s">
        <v>78</v>
      </c>
      <c r="D141" s="93">
        <v>950</v>
      </c>
      <c r="E141" s="12" t="s">
        <v>119</v>
      </c>
      <c r="F141" s="7">
        <v>179</v>
      </c>
      <c r="G141" s="7">
        <v>465</v>
      </c>
      <c r="H141" s="8">
        <v>0.22800000000000001</v>
      </c>
      <c r="I141" s="8">
        <v>0.562962962962963</v>
      </c>
      <c r="J141" s="9">
        <f t="shared" si="2"/>
        <v>2278.2322962962967</v>
      </c>
    </row>
    <row r="142" spans="2:10" x14ac:dyDescent="0.25">
      <c r="B142" s="97"/>
      <c r="C142" s="92"/>
      <c r="D142" s="93"/>
      <c r="E142" s="12" t="s">
        <v>119</v>
      </c>
      <c r="F142" s="7">
        <v>180</v>
      </c>
      <c r="G142" s="7">
        <v>786</v>
      </c>
      <c r="H142" s="8">
        <v>0.17699999999999999</v>
      </c>
      <c r="I142" s="8">
        <v>0.437037037037037</v>
      </c>
      <c r="J142" s="9">
        <f t="shared" si="2"/>
        <v>1768.6277037037037</v>
      </c>
    </row>
    <row r="143" spans="2:10" x14ac:dyDescent="0.25">
      <c r="B143" s="4">
        <v>87</v>
      </c>
      <c r="C143" s="5" t="s">
        <v>78</v>
      </c>
      <c r="D143" s="6">
        <v>951</v>
      </c>
      <c r="E143" s="12" t="s">
        <v>119</v>
      </c>
      <c r="F143" s="7" t="s">
        <v>35</v>
      </c>
      <c r="G143" s="7">
        <v>52</v>
      </c>
      <c r="H143" s="8">
        <v>0.253</v>
      </c>
      <c r="I143" s="8">
        <v>0.62469135802469133</v>
      </c>
      <c r="J143" s="9">
        <f t="shared" si="2"/>
        <v>2528.0384691358026</v>
      </c>
    </row>
    <row r="144" spans="2:10" x14ac:dyDescent="0.25">
      <c r="B144" s="97">
        <v>88</v>
      </c>
      <c r="C144" s="92" t="s">
        <v>78</v>
      </c>
      <c r="D144" s="93">
        <v>952</v>
      </c>
      <c r="E144" s="12" t="s">
        <v>119</v>
      </c>
      <c r="F144" s="7" t="s">
        <v>36</v>
      </c>
      <c r="G144" s="7">
        <v>980</v>
      </c>
      <c r="H144" s="8">
        <v>0.40200000000000002</v>
      </c>
      <c r="I144" s="8">
        <v>0.99259259259259258</v>
      </c>
      <c r="J144" s="9">
        <f t="shared" si="2"/>
        <v>4016.8832592592594</v>
      </c>
    </row>
    <row r="145" spans="2:10" x14ac:dyDescent="0.25">
      <c r="B145" s="97"/>
      <c r="C145" s="92"/>
      <c r="D145" s="93"/>
      <c r="E145" s="12" t="s">
        <v>119</v>
      </c>
      <c r="F145" s="7" t="s">
        <v>37</v>
      </c>
      <c r="G145" s="7">
        <v>0</v>
      </c>
      <c r="H145" s="8">
        <v>0.40200000000000002</v>
      </c>
      <c r="I145" s="8">
        <v>0.99259259259259258</v>
      </c>
      <c r="J145" s="9">
        <f t="shared" si="2"/>
        <v>4016.8832592592594</v>
      </c>
    </row>
    <row r="146" spans="2:10" x14ac:dyDescent="0.25">
      <c r="B146" s="97">
        <v>89</v>
      </c>
      <c r="C146" s="92" t="s">
        <v>78</v>
      </c>
      <c r="D146" s="93">
        <v>953</v>
      </c>
      <c r="E146" s="12" t="s">
        <v>119</v>
      </c>
      <c r="F146" s="7">
        <v>917</v>
      </c>
      <c r="G146" s="7">
        <v>171</v>
      </c>
      <c r="H146" s="8">
        <v>0.68200000000000005</v>
      </c>
      <c r="I146" s="8">
        <v>1.6839506172839507</v>
      </c>
      <c r="J146" s="9">
        <f t="shared" si="2"/>
        <v>6814.7123950617288</v>
      </c>
    </row>
    <row r="147" spans="2:10" x14ac:dyDescent="0.25">
      <c r="B147" s="97"/>
      <c r="C147" s="92"/>
      <c r="D147" s="93"/>
      <c r="E147" s="12" t="s">
        <v>119</v>
      </c>
      <c r="F147" s="7">
        <v>917</v>
      </c>
      <c r="G147" s="7">
        <v>190</v>
      </c>
      <c r="H147" s="8">
        <v>1.395</v>
      </c>
      <c r="I147" s="8">
        <v>3.4444444444444442</v>
      </c>
      <c r="J147" s="9">
        <f t="shared" si="2"/>
        <v>13939.184444444443</v>
      </c>
    </row>
    <row r="148" spans="2:10" x14ac:dyDescent="0.25">
      <c r="B148" s="4">
        <v>90</v>
      </c>
      <c r="C148" s="5" t="s">
        <v>78</v>
      </c>
      <c r="D148" s="6">
        <v>954</v>
      </c>
      <c r="E148" s="12" t="s">
        <v>119</v>
      </c>
      <c r="F148" s="7">
        <v>266</v>
      </c>
      <c r="G148" s="7">
        <v>1016</v>
      </c>
      <c r="H148" s="8">
        <v>0.36699999999999999</v>
      </c>
      <c r="I148" s="8">
        <v>0.90617283950617278</v>
      </c>
      <c r="J148" s="9">
        <f t="shared" si="2"/>
        <v>3667.1546172839503</v>
      </c>
    </row>
    <row r="149" spans="2:10" x14ac:dyDescent="0.25">
      <c r="B149" s="97">
        <v>91</v>
      </c>
      <c r="C149" s="92" t="s">
        <v>78</v>
      </c>
      <c r="D149" s="93">
        <v>814</v>
      </c>
      <c r="E149" s="12" t="s">
        <v>119</v>
      </c>
      <c r="F149" s="7">
        <v>228</v>
      </c>
      <c r="G149" s="7">
        <v>684</v>
      </c>
      <c r="H149" s="8">
        <v>0.114</v>
      </c>
      <c r="I149" s="8">
        <v>0.2814814814814815</v>
      </c>
      <c r="J149" s="9">
        <f t="shared" si="2"/>
        <v>1139.1161481481483</v>
      </c>
    </row>
    <row r="150" spans="2:10" x14ac:dyDescent="0.25">
      <c r="B150" s="97"/>
      <c r="C150" s="92"/>
      <c r="D150" s="93"/>
      <c r="E150" s="12" t="s">
        <v>119</v>
      </c>
      <c r="F150" s="7">
        <v>229</v>
      </c>
      <c r="G150" s="7">
        <v>0</v>
      </c>
      <c r="H150" s="8">
        <v>0.152</v>
      </c>
      <c r="I150" s="8">
        <v>0.37530864197530861</v>
      </c>
      <c r="J150" s="9">
        <f t="shared" si="2"/>
        <v>1518.8215308641975</v>
      </c>
    </row>
    <row r="151" spans="2:10" x14ac:dyDescent="0.25">
      <c r="B151" s="97"/>
      <c r="C151" s="92"/>
      <c r="D151" s="93"/>
      <c r="E151" s="12" t="s">
        <v>119</v>
      </c>
      <c r="F151" s="7">
        <v>305</v>
      </c>
      <c r="G151" s="7">
        <v>0</v>
      </c>
      <c r="H151" s="8">
        <v>0.19</v>
      </c>
      <c r="I151" s="8">
        <v>0.46913580246913578</v>
      </c>
      <c r="J151" s="9">
        <f t="shared" si="2"/>
        <v>1898.5269135802469</v>
      </c>
    </row>
    <row r="152" spans="2:10" x14ac:dyDescent="0.25">
      <c r="B152" s="97"/>
      <c r="C152" s="92"/>
      <c r="D152" s="93"/>
      <c r="E152" s="12" t="s">
        <v>119</v>
      </c>
      <c r="F152" s="7">
        <v>454</v>
      </c>
      <c r="G152" s="7">
        <v>0</v>
      </c>
      <c r="H152" s="8">
        <v>0.114</v>
      </c>
      <c r="I152" s="8">
        <v>0.2814814814814815</v>
      </c>
      <c r="J152" s="9">
        <f t="shared" si="2"/>
        <v>1139.1161481481483</v>
      </c>
    </row>
    <row r="153" spans="2:10" x14ac:dyDescent="0.25">
      <c r="B153" s="97"/>
      <c r="C153" s="92"/>
      <c r="D153" s="93"/>
      <c r="E153" s="12" t="s">
        <v>119</v>
      </c>
      <c r="F153" s="7">
        <v>166</v>
      </c>
      <c r="G153" s="7">
        <v>0</v>
      </c>
      <c r="H153" s="8">
        <v>0.16400000000000001</v>
      </c>
      <c r="I153" s="8">
        <v>0.40493827160493828</v>
      </c>
      <c r="J153" s="9">
        <f t="shared" si="2"/>
        <v>1638.7284938271605</v>
      </c>
    </row>
    <row r="154" spans="2:10" x14ac:dyDescent="0.25">
      <c r="B154" s="4">
        <v>92</v>
      </c>
      <c r="C154" s="5" t="s">
        <v>79</v>
      </c>
      <c r="D154" s="6">
        <v>972</v>
      </c>
      <c r="E154" s="12" t="s">
        <v>119</v>
      </c>
      <c r="F154" s="7">
        <v>1095</v>
      </c>
      <c r="G154" s="7">
        <v>153</v>
      </c>
      <c r="H154" s="8">
        <v>0.378</v>
      </c>
      <c r="I154" s="8">
        <v>0.93333333333333324</v>
      </c>
      <c r="J154" s="9">
        <f t="shared" si="2"/>
        <v>3777.0693333333329</v>
      </c>
    </row>
    <row r="155" spans="2:10" x14ac:dyDescent="0.25">
      <c r="B155" s="4">
        <v>93</v>
      </c>
      <c r="C155" s="5" t="s">
        <v>79</v>
      </c>
      <c r="D155" s="6">
        <v>973</v>
      </c>
      <c r="E155" s="12" t="s">
        <v>119</v>
      </c>
      <c r="F155" s="7">
        <v>1096</v>
      </c>
      <c r="G155" s="7">
        <v>496</v>
      </c>
      <c r="H155" s="8">
        <v>0.41799999999999998</v>
      </c>
      <c r="I155" s="8">
        <v>1.0320987654320986</v>
      </c>
      <c r="J155" s="9">
        <f t="shared" si="2"/>
        <v>4176.7592098765426</v>
      </c>
    </row>
    <row r="156" spans="2:10" x14ac:dyDescent="0.25">
      <c r="B156" s="97">
        <v>94</v>
      </c>
      <c r="C156" s="92" t="s">
        <v>79</v>
      </c>
      <c r="D156" s="93">
        <v>974</v>
      </c>
      <c r="E156" s="12" t="s">
        <v>119</v>
      </c>
      <c r="F156" s="7" t="s">
        <v>38</v>
      </c>
      <c r="G156" s="7">
        <v>918</v>
      </c>
      <c r="H156" s="8">
        <v>6.9500000000000006E-2</v>
      </c>
      <c r="I156" s="8">
        <v>0.17160493827160495</v>
      </c>
      <c r="J156" s="9">
        <f t="shared" si="2"/>
        <v>694.46116049382726</v>
      </c>
    </row>
    <row r="157" spans="2:10" x14ac:dyDescent="0.25">
      <c r="B157" s="97"/>
      <c r="C157" s="92"/>
      <c r="D157" s="93"/>
      <c r="E157" s="12" t="s">
        <v>119</v>
      </c>
      <c r="F157" s="7">
        <v>136</v>
      </c>
      <c r="G157" s="7">
        <v>0</v>
      </c>
      <c r="H157" s="8">
        <v>0.152</v>
      </c>
      <c r="I157" s="8">
        <v>0.37530864197530861</v>
      </c>
      <c r="J157" s="9">
        <f t="shared" si="2"/>
        <v>1518.8215308641975</v>
      </c>
    </row>
    <row r="158" spans="2:10" x14ac:dyDescent="0.25">
      <c r="B158" s="97"/>
      <c r="C158" s="92"/>
      <c r="D158" s="93"/>
      <c r="E158" s="12" t="s">
        <v>119</v>
      </c>
      <c r="F158" s="7">
        <v>140</v>
      </c>
      <c r="G158" s="7">
        <v>0</v>
      </c>
      <c r="H158" s="8">
        <v>8.2000000000000003E-2</v>
      </c>
      <c r="I158" s="8">
        <v>0.20246913580246914</v>
      </c>
      <c r="J158" s="9">
        <f t="shared" si="2"/>
        <v>819.36424691358025</v>
      </c>
    </row>
    <row r="159" spans="2:10" x14ac:dyDescent="0.25">
      <c r="B159" s="4">
        <v>95</v>
      </c>
      <c r="C159" s="5" t="s">
        <v>79</v>
      </c>
      <c r="D159" s="6">
        <v>976</v>
      </c>
      <c r="E159" s="12" t="s">
        <v>119</v>
      </c>
      <c r="F159" s="7" t="s">
        <v>39</v>
      </c>
      <c r="G159" s="7">
        <v>409</v>
      </c>
      <c r="H159" s="8">
        <v>0.17399999999999999</v>
      </c>
      <c r="I159" s="8">
        <v>0.42962962962962958</v>
      </c>
      <c r="J159" s="9">
        <f t="shared" si="2"/>
        <v>1738.6509629629629</v>
      </c>
    </row>
    <row r="160" spans="2:10" x14ac:dyDescent="0.25">
      <c r="B160" s="97">
        <v>96</v>
      </c>
      <c r="C160" s="92" t="s">
        <v>79</v>
      </c>
      <c r="D160" s="93">
        <v>977</v>
      </c>
      <c r="E160" s="12" t="s">
        <v>119</v>
      </c>
      <c r="F160" s="7" t="s">
        <v>36</v>
      </c>
      <c r="G160" s="7">
        <v>980</v>
      </c>
      <c r="H160" s="8">
        <v>0.26800000000000002</v>
      </c>
      <c r="I160" s="8">
        <v>0.66172839506172842</v>
      </c>
      <c r="J160" s="9">
        <f t="shared" si="2"/>
        <v>2677.9221728395064</v>
      </c>
    </row>
    <row r="161" spans="2:10" x14ac:dyDescent="0.25">
      <c r="B161" s="97"/>
      <c r="C161" s="92"/>
      <c r="D161" s="93"/>
      <c r="E161" s="12" t="s">
        <v>119</v>
      </c>
      <c r="F161" s="7" t="s">
        <v>37</v>
      </c>
      <c r="G161" s="7">
        <v>0</v>
      </c>
      <c r="H161" s="8">
        <v>0.26800000000000002</v>
      </c>
      <c r="I161" s="8">
        <v>0.66172839506172842</v>
      </c>
      <c r="J161" s="9">
        <f t="shared" si="2"/>
        <v>2677.9221728395064</v>
      </c>
    </row>
    <row r="162" spans="2:10" x14ac:dyDescent="0.25">
      <c r="B162" s="4">
        <v>97</v>
      </c>
      <c r="C162" s="5" t="s">
        <v>79</v>
      </c>
      <c r="D162" s="6">
        <v>978</v>
      </c>
      <c r="E162" s="12" t="s">
        <v>119</v>
      </c>
      <c r="F162" s="7">
        <v>1117</v>
      </c>
      <c r="G162" s="7">
        <v>501</v>
      </c>
      <c r="H162" s="8">
        <v>0.1192</v>
      </c>
      <c r="I162" s="8">
        <v>0.29432098765432096</v>
      </c>
      <c r="J162" s="9">
        <f t="shared" si="2"/>
        <v>1191.0758320987654</v>
      </c>
    </row>
    <row r="163" spans="2:10" x14ac:dyDescent="0.25">
      <c r="B163" s="4">
        <v>98</v>
      </c>
      <c r="C163" s="5" t="s">
        <v>79</v>
      </c>
      <c r="D163" s="6">
        <v>979</v>
      </c>
      <c r="E163" s="12" t="s">
        <v>119</v>
      </c>
      <c r="F163" s="7" t="s">
        <v>40</v>
      </c>
      <c r="G163" s="7">
        <v>92</v>
      </c>
      <c r="H163" s="8">
        <v>8.8999999999999996E-2</v>
      </c>
      <c r="I163" s="8">
        <v>0.21975308641975305</v>
      </c>
      <c r="J163" s="9">
        <f t="shared" si="2"/>
        <v>889.30997530864181</v>
      </c>
    </row>
    <row r="164" spans="2:10" x14ac:dyDescent="0.25">
      <c r="B164" s="4">
        <v>99</v>
      </c>
      <c r="C164" s="5" t="s">
        <v>80</v>
      </c>
      <c r="D164" s="6">
        <v>1014</v>
      </c>
      <c r="E164" s="12" t="s">
        <v>119</v>
      </c>
      <c r="F164" s="7">
        <v>921</v>
      </c>
      <c r="G164" s="7">
        <v>551</v>
      </c>
      <c r="H164" s="8">
        <v>1.2649999999999999</v>
      </c>
      <c r="I164" s="8">
        <v>3.1234567901234565</v>
      </c>
      <c r="J164" s="9">
        <f t="shared" si="2"/>
        <v>12640.192345679012</v>
      </c>
    </row>
    <row r="165" spans="2:10" x14ac:dyDescent="0.25">
      <c r="B165" s="4">
        <v>100</v>
      </c>
      <c r="C165" s="5" t="s">
        <v>79</v>
      </c>
      <c r="D165" s="6">
        <v>1015</v>
      </c>
      <c r="E165" s="12" t="s">
        <v>119</v>
      </c>
      <c r="F165" s="7">
        <v>919</v>
      </c>
      <c r="G165" s="7">
        <v>674</v>
      </c>
      <c r="H165" s="8">
        <v>0.5</v>
      </c>
      <c r="I165" s="8">
        <v>1.2345679012345678</v>
      </c>
      <c r="J165" s="9">
        <f t="shared" si="2"/>
        <v>4996.1234567901238</v>
      </c>
    </row>
    <row r="166" spans="2:10" x14ac:dyDescent="0.25">
      <c r="B166" s="31">
        <v>101</v>
      </c>
      <c r="C166" s="5" t="s">
        <v>81</v>
      </c>
      <c r="D166" s="6">
        <v>1016</v>
      </c>
      <c r="E166" s="12" t="s">
        <v>119</v>
      </c>
      <c r="F166" s="7">
        <v>148</v>
      </c>
      <c r="G166" s="7">
        <v>507</v>
      </c>
      <c r="H166" s="8">
        <v>0.29799999999999999</v>
      </c>
      <c r="I166" s="8">
        <v>0.73580246913580238</v>
      </c>
      <c r="J166" s="9">
        <f t="shared" si="2"/>
        <v>2977.6895802469135</v>
      </c>
    </row>
    <row r="167" spans="2:10" x14ac:dyDescent="0.25">
      <c r="B167" s="31">
        <v>102</v>
      </c>
      <c r="C167" s="5" t="s">
        <v>80</v>
      </c>
      <c r="D167" s="6">
        <v>1017</v>
      </c>
      <c r="E167" s="12" t="s">
        <v>119</v>
      </c>
      <c r="F167" s="7">
        <v>131</v>
      </c>
      <c r="G167" s="7">
        <v>225</v>
      </c>
      <c r="H167" s="8">
        <v>0.21820000000000001</v>
      </c>
      <c r="I167" s="8">
        <v>0.53876543209876537</v>
      </c>
      <c r="J167" s="9">
        <f t="shared" si="2"/>
        <v>2180.3082765432096</v>
      </c>
    </row>
    <row r="168" spans="2:10" x14ac:dyDescent="0.25">
      <c r="B168" s="31">
        <v>103</v>
      </c>
      <c r="C168" s="5" t="s">
        <v>80</v>
      </c>
      <c r="D168" s="6">
        <v>1018</v>
      </c>
      <c r="E168" s="12" t="s">
        <v>119</v>
      </c>
      <c r="F168" s="7" t="s">
        <v>41</v>
      </c>
      <c r="G168" s="7">
        <v>162</v>
      </c>
      <c r="H168" s="8">
        <v>0.40500000000000003</v>
      </c>
      <c r="I168" s="8">
        <v>1</v>
      </c>
      <c r="J168" s="9">
        <f t="shared" si="2"/>
        <v>4046.86</v>
      </c>
    </row>
    <row r="169" spans="2:10" x14ac:dyDescent="0.25">
      <c r="B169" s="31">
        <v>104</v>
      </c>
      <c r="C169" s="5" t="s">
        <v>80</v>
      </c>
      <c r="D169" s="6">
        <v>1019</v>
      </c>
      <c r="E169" s="12" t="s">
        <v>119</v>
      </c>
      <c r="F169" s="7">
        <v>1120</v>
      </c>
      <c r="G169" s="7">
        <v>732</v>
      </c>
      <c r="H169" s="8">
        <v>0.153</v>
      </c>
      <c r="I169" s="8">
        <v>0.37777777777777777</v>
      </c>
      <c r="J169" s="9">
        <f t="shared" si="2"/>
        <v>1528.8137777777779</v>
      </c>
    </row>
    <row r="170" spans="2:10" x14ac:dyDescent="0.25">
      <c r="B170" s="97">
        <v>105</v>
      </c>
      <c r="C170" s="92" t="s">
        <v>80</v>
      </c>
      <c r="D170" s="93">
        <v>1020</v>
      </c>
      <c r="E170" s="12" t="s">
        <v>119</v>
      </c>
      <c r="F170" s="7" t="s">
        <v>42</v>
      </c>
      <c r="G170" s="7">
        <v>554</v>
      </c>
      <c r="H170" s="8">
        <v>0.24</v>
      </c>
      <c r="I170" s="8">
        <v>0.59259259259259256</v>
      </c>
      <c r="J170" s="9">
        <f t="shared" si="2"/>
        <v>2398.1392592592592</v>
      </c>
    </row>
    <row r="171" spans="2:10" x14ac:dyDescent="0.25">
      <c r="B171" s="97"/>
      <c r="C171" s="92"/>
      <c r="D171" s="93"/>
      <c r="E171" s="12" t="s">
        <v>119</v>
      </c>
      <c r="F171" s="7">
        <v>1118</v>
      </c>
      <c r="G171" s="7">
        <v>0</v>
      </c>
      <c r="H171" s="8">
        <v>1.4510000000000001</v>
      </c>
      <c r="I171" s="8">
        <v>3.5827160493827162</v>
      </c>
      <c r="J171" s="9">
        <f t="shared" si="2"/>
        <v>14498.750271604938</v>
      </c>
    </row>
    <row r="172" spans="2:10" x14ac:dyDescent="0.25">
      <c r="B172" s="97"/>
      <c r="C172" s="92"/>
      <c r="D172" s="93"/>
      <c r="E172" s="12" t="s">
        <v>119</v>
      </c>
      <c r="F172" s="7" t="s">
        <v>43</v>
      </c>
      <c r="G172" s="7">
        <v>630</v>
      </c>
      <c r="H172" s="8">
        <v>0.50600000000000001</v>
      </c>
      <c r="I172" s="8">
        <v>1.2493827160493827</v>
      </c>
      <c r="J172" s="9">
        <f t="shared" si="2"/>
        <v>5056.0769382716053</v>
      </c>
    </row>
    <row r="173" spans="2:10" x14ac:dyDescent="0.25">
      <c r="B173" s="97">
        <v>106</v>
      </c>
      <c r="C173" s="92" t="s">
        <v>80</v>
      </c>
      <c r="D173" s="93">
        <v>1021</v>
      </c>
      <c r="E173" s="12" t="s">
        <v>119</v>
      </c>
      <c r="F173" s="7">
        <v>138</v>
      </c>
      <c r="G173" s="7">
        <v>15</v>
      </c>
      <c r="H173" s="8">
        <v>0.10100000000000001</v>
      </c>
      <c r="I173" s="8">
        <v>0.24938271604938272</v>
      </c>
      <c r="J173" s="9">
        <f t="shared" si="2"/>
        <v>1009.216938271605</v>
      </c>
    </row>
    <row r="174" spans="2:10" x14ac:dyDescent="0.25">
      <c r="B174" s="97"/>
      <c r="C174" s="92"/>
      <c r="D174" s="93"/>
      <c r="E174" s="12" t="s">
        <v>119</v>
      </c>
      <c r="F174" s="7">
        <v>139</v>
      </c>
      <c r="G174" s="7">
        <v>0</v>
      </c>
      <c r="H174" s="8">
        <v>0.126</v>
      </c>
      <c r="I174" s="8">
        <v>0.31111111111111112</v>
      </c>
      <c r="J174" s="9">
        <f t="shared" si="2"/>
        <v>1259.0231111111111</v>
      </c>
    </row>
    <row r="175" spans="2:10" x14ac:dyDescent="0.25">
      <c r="B175" s="97">
        <v>107</v>
      </c>
      <c r="C175" s="92" t="s">
        <v>80</v>
      </c>
      <c r="D175" s="93">
        <v>1022</v>
      </c>
      <c r="E175" s="12" t="s">
        <v>119</v>
      </c>
      <c r="F175" s="7">
        <v>1107</v>
      </c>
      <c r="G175" s="7">
        <v>632</v>
      </c>
      <c r="H175" s="8">
        <v>3.2000000000000001E-2</v>
      </c>
      <c r="I175" s="8">
        <v>7.9012345679012344E-2</v>
      </c>
      <c r="J175" s="9">
        <f t="shared" si="2"/>
        <v>319.75190123456792</v>
      </c>
    </row>
    <row r="176" spans="2:10" x14ac:dyDescent="0.25">
      <c r="B176" s="97"/>
      <c r="C176" s="92"/>
      <c r="D176" s="93"/>
      <c r="E176" s="12" t="s">
        <v>119</v>
      </c>
      <c r="F176" s="7">
        <v>1108</v>
      </c>
      <c r="G176" s="7">
        <v>0</v>
      </c>
      <c r="H176" s="8">
        <v>0.216</v>
      </c>
      <c r="I176" s="8">
        <v>0.53333333333333333</v>
      </c>
      <c r="J176" s="9">
        <f t="shared" si="2"/>
        <v>2158.3253333333332</v>
      </c>
    </row>
    <row r="177" spans="2:10" x14ac:dyDescent="0.25">
      <c r="B177" s="97"/>
      <c r="C177" s="92"/>
      <c r="D177" s="93"/>
      <c r="E177" s="12" t="s">
        <v>119</v>
      </c>
      <c r="F177" s="7">
        <v>1109</v>
      </c>
      <c r="G177" s="7">
        <v>633</v>
      </c>
      <c r="H177" s="8">
        <v>0.51600000000000001</v>
      </c>
      <c r="I177" s="8">
        <v>1.2740740740740739</v>
      </c>
      <c r="J177" s="9">
        <f t="shared" si="2"/>
        <v>5155.9994074074066</v>
      </c>
    </row>
    <row r="178" spans="2:10" x14ac:dyDescent="0.25">
      <c r="B178" s="4">
        <v>108</v>
      </c>
      <c r="C178" s="5" t="s">
        <v>80</v>
      </c>
      <c r="D178" s="6">
        <v>1023</v>
      </c>
      <c r="E178" s="12" t="s">
        <v>119</v>
      </c>
      <c r="F178" s="7" t="s">
        <v>44</v>
      </c>
      <c r="G178" s="7">
        <v>779</v>
      </c>
      <c r="H178" s="8">
        <v>1.012</v>
      </c>
      <c r="I178" s="8">
        <v>2.4987654320987653</v>
      </c>
      <c r="J178" s="9">
        <f t="shared" si="2"/>
        <v>10112.153876543211</v>
      </c>
    </row>
    <row r="179" spans="2:10" x14ac:dyDescent="0.25">
      <c r="B179" s="100">
        <v>109</v>
      </c>
      <c r="C179" s="92" t="s">
        <v>80</v>
      </c>
      <c r="D179" s="93">
        <v>1024</v>
      </c>
      <c r="E179" s="12" t="s">
        <v>119</v>
      </c>
      <c r="F179" s="7" t="s">
        <v>45</v>
      </c>
      <c r="G179" s="7">
        <v>642</v>
      </c>
      <c r="H179" s="8">
        <v>0.50600000000000001</v>
      </c>
      <c r="I179" s="8">
        <v>1.2493827160493827</v>
      </c>
      <c r="J179" s="9">
        <f t="shared" si="2"/>
        <v>5056.0769382716053</v>
      </c>
    </row>
    <row r="180" spans="2:10" x14ac:dyDescent="0.25">
      <c r="B180" s="101"/>
      <c r="C180" s="92"/>
      <c r="D180" s="93"/>
      <c r="E180" s="12" t="s">
        <v>119</v>
      </c>
      <c r="F180" s="7" t="s">
        <v>46</v>
      </c>
      <c r="G180" s="7">
        <v>354</v>
      </c>
      <c r="H180" s="8">
        <v>5.0999999999999997E-2</v>
      </c>
      <c r="I180" s="8">
        <v>0.12592592592592591</v>
      </c>
      <c r="J180" s="9">
        <f t="shared" si="2"/>
        <v>509.60459259259255</v>
      </c>
    </row>
    <row r="181" spans="2:10" x14ac:dyDescent="0.25">
      <c r="B181" s="97">
        <v>110</v>
      </c>
      <c r="C181" s="92" t="s">
        <v>80</v>
      </c>
      <c r="D181" s="93">
        <v>1025</v>
      </c>
      <c r="E181" s="12" t="s">
        <v>119</v>
      </c>
      <c r="F181" s="7">
        <v>173</v>
      </c>
      <c r="G181" s="7">
        <v>764</v>
      </c>
      <c r="H181" s="8">
        <v>0.53100000000000003</v>
      </c>
      <c r="I181" s="8">
        <v>1.3111111111111111</v>
      </c>
      <c r="J181" s="9">
        <f t="shared" si="2"/>
        <v>5305.8831111111112</v>
      </c>
    </row>
    <row r="182" spans="2:10" x14ac:dyDescent="0.25">
      <c r="B182" s="97"/>
      <c r="C182" s="92"/>
      <c r="D182" s="93"/>
      <c r="E182" s="12" t="s">
        <v>119</v>
      </c>
      <c r="F182" s="7">
        <v>162</v>
      </c>
      <c r="G182" s="7">
        <v>733</v>
      </c>
      <c r="H182" s="8">
        <v>0.56899999999999995</v>
      </c>
      <c r="I182" s="8">
        <v>1.4049382716049381</v>
      </c>
      <c r="J182" s="9">
        <f t="shared" si="2"/>
        <v>5685.5884938271602</v>
      </c>
    </row>
    <row r="183" spans="2:10" x14ac:dyDescent="0.25">
      <c r="B183" s="97">
        <v>111</v>
      </c>
      <c r="C183" s="92" t="s">
        <v>80</v>
      </c>
      <c r="D183" s="93">
        <v>1026</v>
      </c>
      <c r="E183" s="12" t="s">
        <v>119</v>
      </c>
      <c r="F183" s="7">
        <v>149</v>
      </c>
      <c r="G183" s="7">
        <v>677</v>
      </c>
      <c r="H183" s="8">
        <v>0.39200000000000002</v>
      </c>
      <c r="I183" s="8">
        <v>0.96790123456790123</v>
      </c>
      <c r="J183" s="9">
        <f t="shared" si="2"/>
        <v>3916.9607901234567</v>
      </c>
    </row>
    <row r="184" spans="2:10" x14ac:dyDescent="0.25">
      <c r="B184" s="97"/>
      <c r="C184" s="92"/>
      <c r="D184" s="93"/>
      <c r="E184" s="12" t="s">
        <v>119</v>
      </c>
      <c r="F184" s="7">
        <v>0</v>
      </c>
      <c r="G184" s="7">
        <v>0</v>
      </c>
      <c r="H184" s="8"/>
      <c r="I184" s="8"/>
      <c r="J184" s="9">
        <f t="shared" si="2"/>
        <v>0</v>
      </c>
    </row>
    <row r="185" spans="2:10" x14ac:dyDescent="0.25">
      <c r="B185" s="97">
        <v>112</v>
      </c>
      <c r="C185" s="92" t="s">
        <v>80</v>
      </c>
      <c r="D185" s="93">
        <v>1027</v>
      </c>
      <c r="E185" s="12" t="s">
        <v>119</v>
      </c>
      <c r="F185" s="7" t="s">
        <v>47</v>
      </c>
      <c r="G185" s="7">
        <v>757</v>
      </c>
      <c r="H185" s="8">
        <v>0.152</v>
      </c>
      <c r="I185" s="8">
        <v>0.37530864197530861</v>
      </c>
      <c r="J185" s="9">
        <f t="shared" si="2"/>
        <v>1518.8215308641975</v>
      </c>
    </row>
    <row r="186" spans="2:10" x14ac:dyDescent="0.25">
      <c r="B186" s="97"/>
      <c r="C186" s="92"/>
      <c r="D186" s="93"/>
      <c r="E186" s="12" t="s">
        <v>119</v>
      </c>
      <c r="F186" s="7">
        <v>177</v>
      </c>
      <c r="G186" s="7">
        <v>0</v>
      </c>
      <c r="H186" s="8">
        <v>0.20200000000000001</v>
      </c>
      <c r="I186" s="8">
        <v>0.49876543209876545</v>
      </c>
      <c r="J186" s="9">
        <f t="shared" si="2"/>
        <v>2018.4338765432101</v>
      </c>
    </row>
    <row r="187" spans="2:10" x14ac:dyDescent="0.25">
      <c r="B187" s="97"/>
      <c r="C187" s="92"/>
      <c r="D187" s="93"/>
      <c r="E187" s="12" t="s">
        <v>119</v>
      </c>
      <c r="F187" s="7">
        <v>178</v>
      </c>
      <c r="G187" s="7">
        <v>0</v>
      </c>
      <c r="H187" s="8">
        <v>0.19</v>
      </c>
      <c r="I187" s="8">
        <v>0.46913580246913578</v>
      </c>
      <c r="J187" s="9">
        <f t="shared" si="2"/>
        <v>1898.5269135802469</v>
      </c>
    </row>
    <row r="188" spans="2:10" x14ac:dyDescent="0.25">
      <c r="B188" s="4">
        <v>113</v>
      </c>
      <c r="C188" s="5" t="s">
        <v>80</v>
      </c>
      <c r="D188" s="6">
        <v>1028</v>
      </c>
      <c r="E188" s="12" t="s">
        <v>119</v>
      </c>
      <c r="F188" s="7">
        <v>182</v>
      </c>
      <c r="G188" s="7">
        <v>161</v>
      </c>
      <c r="H188" s="8">
        <v>0.20849999999999999</v>
      </c>
      <c r="I188" s="8">
        <v>0.51481481481481473</v>
      </c>
      <c r="J188" s="9">
        <f t="shared" si="2"/>
        <v>2083.3834814814813</v>
      </c>
    </row>
    <row r="189" spans="2:10" x14ac:dyDescent="0.25">
      <c r="B189" s="31">
        <v>114</v>
      </c>
      <c r="C189" s="5" t="s">
        <v>80</v>
      </c>
      <c r="D189" s="6">
        <v>1029</v>
      </c>
      <c r="E189" s="12" t="s">
        <v>119</v>
      </c>
      <c r="F189" s="7">
        <v>153</v>
      </c>
      <c r="G189" s="7">
        <v>477</v>
      </c>
      <c r="H189" s="8">
        <v>0.55600000000000005</v>
      </c>
      <c r="I189" s="8">
        <v>1.3728395061728396</v>
      </c>
      <c r="J189" s="9">
        <f t="shared" si="2"/>
        <v>5555.6892839506181</v>
      </c>
    </row>
    <row r="190" spans="2:10" x14ac:dyDescent="0.25">
      <c r="B190" s="31">
        <v>115</v>
      </c>
      <c r="C190" s="5" t="s">
        <v>80</v>
      </c>
      <c r="D190" s="6">
        <v>1030</v>
      </c>
      <c r="E190" s="12" t="s">
        <v>119</v>
      </c>
      <c r="F190" s="7">
        <v>1119</v>
      </c>
      <c r="G190" s="7">
        <v>744</v>
      </c>
      <c r="H190" s="8">
        <v>1.268</v>
      </c>
      <c r="I190" s="8">
        <v>3.130864197530864</v>
      </c>
      <c r="J190" s="9">
        <f t="shared" si="2"/>
        <v>12670.169086419752</v>
      </c>
    </row>
    <row r="191" spans="2:10" x14ac:dyDescent="0.25">
      <c r="B191" s="31">
        <v>116</v>
      </c>
      <c r="C191" s="5" t="s">
        <v>80</v>
      </c>
      <c r="D191" s="6">
        <v>1031</v>
      </c>
      <c r="E191" s="12" t="s">
        <v>119</v>
      </c>
      <c r="F191" s="7" t="s">
        <v>48</v>
      </c>
      <c r="G191" s="7">
        <v>635</v>
      </c>
      <c r="H191" s="8">
        <v>0.114</v>
      </c>
      <c r="I191" s="8">
        <v>0.2814814814814815</v>
      </c>
      <c r="J191" s="9">
        <f t="shared" si="2"/>
        <v>1139.1161481481483</v>
      </c>
    </row>
    <row r="192" spans="2:10" x14ac:dyDescent="0.25">
      <c r="B192" s="97">
        <v>117</v>
      </c>
      <c r="C192" s="92" t="s">
        <v>80</v>
      </c>
      <c r="D192" s="93">
        <v>1032</v>
      </c>
      <c r="E192" s="12" t="s">
        <v>119</v>
      </c>
      <c r="F192" s="7" t="s">
        <v>49</v>
      </c>
      <c r="G192" s="7">
        <v>463</v>
      </c>
      <c r="H192" s="8">
        <v>0.48049999999999998</v>
      </c>
      <c r="I192" s="8">
        <v>1.1864197530864196</v>
      </c>
      <c r="J192" s="9">
        <f t="shared" si="2"/>
        <v>4801.2746419753084</v>
      </c>
    </row>
    <row r="193" spans="2:10" x14ac:dyDescent="0.25">
      <c r="B193" s="97"/>
      <c r="C193" s="92"/>
      <c r="D193" s="93"/>
      <c r="E193" s="12" t="s">
        <v>119</v>
      </c>
      <c r="F193" s="7">
        <v>152</v>
      </c>
      <c r="G193" s="7">
        <v>0</v>
      </c>
      <c r="H193" s="8">
        <v>0.40450000000000003</v>
      </c>
      <c r="I193" s="8">
        <v>0.99876543209876545</v>
      </c>
      <c r="J193" s="9">
        <f t="shared" si="2"/>
        <v>4041.8638765432102</v>
      </c>
    </row>
    <row r="194" spans="2:10" x14ac:dyDescent="0.25">
      <c r="B194" s="11">
        <v>118</v>
      </c>
      <c r="C194" s="5" t="s">
        <v>80</v>
      </c>
      <c r="D194" s="6">
        <v>1033</v>
      </c>
      <c r="E194" s="12" t="s">
        <v>119</v>
      </c>
      <c r="F194" s="7" t="s">
        <v>50</v>
      </c>
      <c r="G194" s="7">
        <v>788</v>
      </c>
      <c r="H194" s="8">
        <v>6.3E-2</v>
      </c>
      <c r="I194" s="8">
        <v>0.15555555555555556</v>
      </c>
      <c r="J194" s="9">
        <f t="shared" si="2"/>
        <v>629.51155555555556</v>
      </c>
    </row>
    <row r="195" spans="2:10" x14ac:dyDescent="0.25">
      <c r="B195" s="11">
        <v>119</v>
      </c>
      <c r="C195" s="5" t="s">
        <v>80</v>
      </c>
      <c r="D195" s="6">
        <v>1034</v>
      </c>
      <c r="E195" s="12" t="s">
        <v>119</v>
      </c>
      <c r="F195" s="7">
        <v>1117</v>
      </c>
      <c r="G195" s="7">
        <v>501</v>
      </c>
      <c r="H195" s="8">
        <v>0.23849999999999999</v>
      </c>
      <c r="I195" s="8">
        <v>0.5888888888888888</v>
      </c>
      <c r="J195" s="9">
        <f t="shared" si="2"/>
        <v>2383.1508888888884</v>
      </c>
    </row>
    <row r="196" spans="2:10" x14ac:dyDescent="0.25">
      <c r="B196" s="97">
        <v>120</v>
      </c>
      <c r="C196" s="92" t="s">
        <v>81</v>
      </c>
      <c r="D196" s="93">
        <v>1035</v>
      </c>
      <c r="E196" s="12" t="s">
        <v>119</v>
      </c>
      <c r="F196" s="7">
        <v>237</v>
      </c>
      <c r="G196" s="7">
        <v>242</v>
      </c>
      <c r="H196" s="8">
        <v>0.16400000000000001</v>
      </c>
      <c r="I196" s="8">
        <v>0.40493827160493828</v>
      </c>
      <c r="J196" s="9">
        <f t="shared" si="2"/>
        <v>1638.7284938271605</v>
      </c>
    </row>
    <row r="197" spans="2:10" x14ac:dyDescent="0.25">
      <c r="B197" s="97"/>
      <c r="C197" s="92"/>
      <c r="D197" s="93"/>
      <c r="E197" s="12" t="s">
        <v>119</v>
      </c>
      <c r="F197" s="7">
        <v>238</v>
      </c>
      <c r="G197" s="7">
        <v>0</v>
      </c>
      <c r="H197" s="8">
        <v>0.152</v>
      </c>
      <c r="I197" s="8">
        <v>0.37530864197530861</v>
      </c>
      <c r="J197" s="9">
        <f t="shared" ref="J197:J260" si="3">I197*4046.86</f>
        <v>1518.8215308641975</v>
      </c>
    </row>
    <row r="198" spans="2:10" x14ac:dyDescent="0.25">
      <c r="B198" s="11">
        <v>121</v>
      </c>
      <c r="C198" s="5" t="s">
        <v>80</v>
      </c>
      <c r="D198" s="6">
        <v>1036</v>
      </c>
      <c r="E198" s="12" t="s">
        <v>119</v>
      </c>
      <c r="F198" s="7">
        <v>191</v>
      </c>
      <c r="G198" s="7">
        <v>170</v>
      </c>
      <c r="H198" s="8">
        <v>0.27800000000000002</v>
      </c>
      <c r="I198" s="8">
        <v>0.68641975308641978</v>
      </c>
      <c r="J198" s="9">
        <f t="shared" si="3"/>
        <v>2777.8446419753091</v>
      </c>
    </row>
    <row r="199" spans="2:10" x14ac:dyDescent="0.25">
      <c r="B199" s="97">
        <v>122</v>
      </c>
      <c r="C199" s="92" t="s">
        <v>80</v>
      </c>
      <c r="D199" s="93">
        <v>1037</v>
      </c>
      <c r="E199" s="12" t="s">
        <v>119</v>
      </c>
      <c r="F199" s="7">
        <v>192</v>
      </c>
      <c r="G199" s="7">
        <v>524</v>
      </c>
      <c r="H199" s="8">
        <v>0.126</v>
      </c>
      <c r="I199" s="8">
        <v>0.31111111111111112</v>
      </c>
      <c r="J199" s="9">
        <f t="shared" si="3"/>
        <v>1259.0231111111111</v>
      </c>
    </row>
    <row r="200" spans="2:10" x14ac:dyDescent="0.25">
      <c r="B200" s="97"/>
      <c r="C200" s="92"/>
      <c r="D200" s="93"/>
      <c r="E200" s="12" t="s">
        <v>119</v>
      </c>
      <c r="F200" s="7">
        <v>193</v>
      </c>
      <c r="G200" s="7">
        <v>0</v>
      </c>
      <c r="H200" s="8">
        <v>0.10100000000000001</v>
      </c>
      <c r="I200" s="8">
        <v>0.24938271604938272</v>
      </c>
      <c r="J200" s="9">
        <f t="shared" si="3"/>
        <v>1009.216938271605</v>
      </c>
    </row>
    <row r="201" spans="2:10" x14ac:dyDescent="0.25">
      <c r="B201" s="97"/>
      <c r="C201" s="92"/>
      <c r="D201" s="93"/>
      <c r="E201" s="12" t="s">
        <v>119</v>
      </c>
      <c r="F201" s="7">
        <v>195</v>
      </c>
      <c r="G201" s="7">
        <v>0</v>
      </c>
      <c r="H201" s="8">
        <v>0.16400000000000001</v>
      </c>
      <c r="I201" s="8">
        <v>0.40493827160493828</v>
      </c>
      <c r="J201" s="9">
        <f t="shared" si="3"/>
        <v>1638.7284938271605</v>
      </c>
    </row>
    <row r="202" spans="2:10" x14ac:dyDescent="0.25">
      <c r="B202" s="97"/>
      <c r="C202" s="92"/>
      <c r="D202" s="93"/>
      <c r="E202" s="12" t="s">
        <v>119</v>
      </c>
      <c r="F202" s="7">
        <v>196</v>
      </c>
      <c r="G202" s="7">
        <v>0</v>
      </c>
      <c r="H202" s="8">
        <v>0.215</v>
      </c>
      <c r="I202" s="8">
        <v>0.53086419753086411</v>
      </c>
      <c r="J202" s="9">
        <f t="shared" si="3"/>
        <v>2148.3330864197528</v>
      </c>
    </row>
    <row r="203" spans="2:10" x14ac:dyDescent="0.25">
      <c r="B203" s="11">
        <v>123</v>
      </c>
      <c r="C203" s="5" t="s">
        <v>82</v>
      </c>
      <c r="D203" s="6">
        <v>1052</v>
      </c>
      <c r="E203" s="12" t="s">
        <v>119</v>
      </c>
      <c r="F203" s="7">
        <v>132</v>
      </c>
      <c r="G203" s="7">
        <v>144</v>
      </c>
      <c r="H203" s="8">
        <v>0.40500000000000003</v>
      </c>
      <c r="I203" s="8">
        <v>1</v>
      </c>
      <c r="J203" s="9">
        <f t="shared" si="3"/>
        <v>4046.86</v>
      </c>
    </row>
    <row r="204" spans="2:10" x14ac:dyDescent="0.25">
      <c r="B204" s="100">
        <v>124</v>
      </c>
      <c r="C204" s="92" t="s">
        <v>82</v>
      </c>
      <c r="D204" s="93">
        <v>1053</v>
      </c>
      <c r="E204" s="12" t="s">
        <v>119</v>
      </c>
      <c r="F204" s="7">
        <v>184</v>
      </c>
      <c r="G204" s="7">
        <v>783</v>
      </c>
      <c r="H204" s="8">
        <v>0.36699999999999999</v>
      </c>
      <c r="I204" s="8">
        <v>0.90617283950617278</v>
      </c>
      <c r="J204" s="9">
        <f t="shared" si="3"/>
        <v>3667.1546172839503</v>
      </c>
    </row>
    <row r="205" spans="2:10" x14ac:dyDescent="0.25">
      <c r="B205" s="101"/>
      <c r="C205" s="92"/>
      <c r="D205" s="93"/>
      <c r="E205" s="12" t="s">
        <v>119</v>
      </c>
      <c r="F205" s="7">
        <v>194</v>
      </c>
      <c r="G205" s="7">
        <v>0</v>
      </c>
      <c r="H205" s="8">
        <v>0.20200000000000001</v>
      </c>
      <c r="I205" s="8">
        <v>0.49876543209876545</v>
      </c>
      <c r="J205" s="9">
        <f t="shared" si="3"/>
        <v>2018.4338765432101</v>
      </c>
    </row>
    <row r="206" spans="2:10" x14ac:dyDescent="0.25">
      <c r="B206" s="4">
        <v>125</v>
      </c>
      <c r="C206" s="5" t="s">
        <v>83</v>
      </c>
      <c r="D206" s="6">
        <v>1060</v>
      </c>
      <c r="E206" s="12" t="s">
        <v>119</v>
      </c>
      <c r="F206" s="7">
        <v>1116</v>
      </c>
      <c r="G206" s="7">
        <v>270</v>
      </c>
      <c r="H206" s="8">
        <v>0.58299999999999996</v>
      </c>
      <c r="I206" s="8">
        <v>1.439506172839506</v>
      </c>
      <c r="J206" s="9">
        <f t="shared" si="3"/>
        <v>5825.4799506172831</v>
      </c>
    </row>
    <row r="207" spans="2:10" x14ac:dyDescent="0.25">
      <c r="B207" s="31">
        <v>126</v>
      </c>
      <c r="C207" s="5" t="s">
        <v>83</v>
      </c>
      <c r="D207" s="6">
        <v>1061</v>
      </c>
      <c r="E207" s="12" t="s">
        <v>119</v>
      </c>
      <c r="F207" s="7">
        <v>1101</v>
      </c>
      <c r="G207" s="7">
        <v>424</v>
      </c>
      <c r="H207" s="8">
        <v>1.454</v>
      </c>
      <c r="I207" s="8">
        <v>3.5901234567901232</v>
      </c>
      <c r="J207" s="9">
        <f t="shared" si="3"/>
        <v>14528.727012345678</v>
      </c>
    </row>
    <row r="208" spans="2:10" x14ac:dyDescent="0.25">
      <c r="B208" s="31">
        <v>127</v>
      </c>
      <c r="C208" s="5" t="s">
        <v>83</v>
      </c>
      <c r="D208" s="6">
        <v>1062</v>
      </c>
      <c r="E208" s="12" t="s">
        <v>119</v>
      </c>
      <c r="F208" s="7">
        <v>1094</v>
      </c>
      <c r="G208" s="7">
        <v>458</v>
      </c>
      <c r="H208" s="8">
        <v>1.794</v>
      </c>
      <c r="I208" s="8">
        <v>4.4296296296296296</v>
      </c>
      <c r="J208" s="9">
        <f t="shared" si="3"/>
        <v>17926.090962962964</v>
      </c>
    </row>
    <row r="209" spans="2:10" x14ac:dyDescent="0.25">
      <c r="B209" s="31">
        <v>128</v>
      </c>
      <c r="C209" s="5" t="s">
        <v>83</v>
      </c>
      <c r="D209" s="6">
        <v>1063</v>
      </c>
      <c r="E209" s="12" t="s">
        <v>119</v>
      </c>
      <c r="F209" s="7">
        <v>1104</v>
      </c>
      <c r="G209" s="7">
        <v>178</v>
      </c>
      <c r="H209" s="8">
        <v>0.375</v>
      </c>
      <c r="I209" s="8">
        <v>0.92592592592592582</v>
      </c>
      <c r="J209" s="9">
        <f t="shared" si="3"/>
        <v>3747.0925925925922</v>
      </c>
    </row>
    <row r="210" spans="2:10" x14ac:dyDescent="0.25">
      <c r="B210" s="31">
        <v>129</v>
      </c>
      <c r="C210" s="5" t="s">
        <v>83</v>
      </c>
      <c r="D210" s="6">
        <v>1065</v>
      </c>
      <c r="E210" s="12" t="s">
        <v>119</v>
      </c>
      <c r="F210" s="7">
        <v>1096</v>
      </c>
      <c r="G210" s="7">
        <v>496</v>
      </c>
      <c r="H210" s="8">
        <v>0.41799999999999998</v>
      </c>
      <c r="I210" s="8">
        <v>1.0320987654320986</v>
      </c>
      <c r="J210" s="9">
        <f t="shared" si="3"/>
        <v>4176.7592098765426</v>
      </c>
    </row>
    <row r="211" spans="2:10" x14ac:dyDescent="0.25">
      <c r="B211" s="31">
        <v>130</v>
      </c>
      <c r="C211" s="5" t="s">
        <v>84</v>
      </c>
      <c r="D211" s="6">
        <v>1107</v>
      </c>
      <c r="E211" s="12" t="s">
        <v>119</v>
      </c>
      <c r="F211" s="7" t="s">
        <v>51</v>
      </c>
      <c r="G211" s="7">
        <v>92</v>
      </c>
      <c r="H211" s="8">
        <v>6.3E-2</v>
      </c>
      <c r="I211" s="8">
        <v>0.15555555555555556</v>
      </c>
      <c r="J211" s="9">
        <f t="shared" si="3"/>
        <v>629.51155555555556</v>
      </c>
    </row>
    <row r="212" spans="2:10" x14ac:dyDescent="0.25">
      <c r="B212" s="97">
        <v>131</v>
      </c>
      <c r="C212" s="92" t="s">
        <v>85</v>
      </c>
      <c r="D212" s="93">
        <v>1074</v>
      </c>
      <c r="E212" s="12" t="s">
        <v>119</v>
      </c>
      <c r="F212" s="7">
        <v>0</v>
      </c>
      <c r="G212" s="7">
        <v>1117</v>
      </c>
      <c r="H212" s="8">
        <v>0.1192</v>
      </c>
      <c r="I212" s="8">
        <v>0.29432098765432096</v>
      </c>
      <c r="J212" s="9">
        <f t="shared" si="3"/>
        <v>1191.0758320987654</v>
      </c>
    </row>
    <row r="213" spans="2:10" x14ac:dyDescent="0.25">
      <c r="B213" s="97"/>
      <c r="C213" s="92"/>
      <c r="D213" s="93"/>
      <c r="E213" s="12" t="s">
        <v>119</v>
      </c>
      <c r="F213" s="7">
        <v>145</v>
      </c>
      <c r="G213" s="7">
        <v>0</v>
      </c>
      <c r="H213" s="8">
        <v>1.7399999999999999E-2</v>
      </c>
      <c r="I213" s="8">
        <v>4.296296296296296E-2</v>
      </c>
      <c r="J213" s="9">
        <f t="shared" si="3"/>
        <v>173.86509629629629</v>
      </c>
    </row>
    <row r="214" spans="2:10" x14ac:dyDescent="0.25">
      <c r="B214" s="11">
        <v>132</v>
      </c>
      <c r="C214" s="5" t="s">
        <v>86</v>
      </c>
      <c r="D214" s="6">
        <v>1086</v>
      </c>
      <c r="E214" s="12" t="s">
        <v>119</v>
      </c>
      <c r="F214" s="7">
        <v>269</v>
      </c>
      <c r="G214" s="7">
        <v>464</v>
      </c>
      <c r="H214" s="8">
        <v>0.36649999999999999</v>
      </c>
      <c r="I214" s="8">
        <v>0.90493827160493823</v>
      </c>
      <c r="J214" s="9">
        <f t="shared" si="3"/>
        <v>3662.1584938271603</v>
      </c>
    </row>
    <row r="215" spans="2:10" x14ac:dyDescent="0.25">
      <c r="B215" s="11">
        <v>133</v>
      </c>
      <c r="C215" s="5" t="s">
        <v>87</v>
      </c>
      <c r="D215" s="6">
        <v>1120</v>
      </c>
      <c r="E215" s="12" t="s">
        <v>119</v>
      </c>
      <c r="F215" s="7">
        <v>240</v>
      </c>
      <c r="G215" s="7">
        <v>918</v>
      </c>
      <c r="H215" s="8">
        <v>2.5499999999999998E-2</v>
      </c>
      <c r="I215" s="8">
        <v>6.2962962962962957E-2</v>
      </c>
      <c r="J215" s="9">
        <f t="shared" si="3"/>
        <v>254.80229629629628</v>
      </c>
    </row>
    <row r="216" spans="2:10" x14ac:dyDescent="0.25">
      <c r="B216" s="97">
        <v>134</v>
      </c>
      <c r="C216" s="92" t="s">
        <v>88</v>
      </c>
      <c r="D216" s="93">
        <v>1148</v>
      </c>
      <c r="E216" s="12" t="s">
        <v>119</v>
      </c>
      <c r="F216" s="7">
        <v>163</v>
      </c>
      <c r="G216" s="7">
        <v>867</v>
      </c>
      <c r="H216" s="8">
        <v>0.253</v>
      </c>
      <c r="I216" s="8">
        <v>0.62469135802469133</v>
      </c>
      <c r="J216" s="9">
        <f t="shared" si="3"/>
        <v>2528.0384691358026</v>
      </c>
    </row>
    <row r="217" spans="2:10" x14ac:dyDescent="0.25">
      <c r="B217" s="97"/>
      <c r="C217" s="92"/>
      <c r="D217" s="93"/>
      <c r="E217" s="12" t="s">
        <v>119</v>
      </c>
      <c r="F217" s="7">
        <v>164</v>
      </c>
      <c r="G217" s="7">
        <v>0</v>
      </c>
      <c r="H217" s="8">
        <v>0.26600000000000001</v>
      </c>
      <c r="I217" s="8">
        <v>0.65679012345679011</v>
      </c>
      <c r="J217" s="9">
        <f t="shared" si="3"/>
        <v>2657.9376790123456</v>
      </c>
    </row>
    <row r="218" spans="2:10" x14ac:dyDescent="0.25">
      <c r="B218" s="97"/>
      <c r="C218" s="92"/>
      <c r="D218" s="93"/>
      <c r="E218" s="12" t="s">
        <v>119</v>
      </c>
      <c r="F218" s="7">
        <v>171</v>
      </c>
      <c r="G218" s="7">
        <v>0</v>
      </c>
      <c r="H218" s="8">
        <v>0.45500000000000002</v>
      </c>
      <c r="I218" s="8">
        <v>1.1234567901234567</v>
      </c>
      <c r="J218" s="9">
        <f t="shared" si="3"/>
        <v>4546.4723456790116</v>
      </c>
    </row>
    <row r="219" spans="2:10" x14ac:dyDescent="0.25">
      <c r="B219" s="97"/>
      <c r="C219" s="92"/>
      <c r="D219" s="93"/>
      <c r="E219" s="12" t="s">
        <v>119</v>
      </c>
      <c r="F219" s="7">
        <v>181</v>
      </c>
      <c r="G219" s="7">
        <v>0</v>
      </c>
      <c r="H219" s="8">
        <v>0.215</v>
      </c>
      <c r="I219" s="8">
        <v>0.53086419753086411</v>
      </c>
      <c r="J219" s="9">
        <f t="shared" si="3"/>
        <v>2148.3330864197528</v>
      </c>
    </row>
    <row r="220" spans="2:10" x14ac:dyDescent="0.25">
      <c r="B220" s="11">
        <v>135</v>
      </c>
      <c r="C220" s="5" t="s">
        <v>88</v>
      </c>
      <c r="D220" s="6">
        <v>1149</v>
      </c>
      <c r="E220" s="12" t="s">
        <v>119</v>
      </c>
      <c r="F220" s="7">
        <v>1113</v>
      </c>
      <c r="G220" s="7">
        <v>891</v>
      </c>
      <c r="H220" s="8">
        <v>0.17399999999999999</v>
      </c>
      <c r="I220" s="8">
        <v>0.42962962962962958</v>
      </c>
      <c r="J220" s="9">
        <f t="shared" si="3"/>
        <v>1738.6509629629629</v>
      </c>
    </row>
    <row r="221" spans="2:10" x14ac:dyDescent="0.25">
      <c r="B221" s="99">
        <v>136</v>
      </c>
      <c r="C221" s="92" t="s">
        <v>89</v>
      </c>
      <c r="D221" s="93">
        <v>1178</v>
      </c>
      <c r="E221" s="12" t="s">
        <v>119</v>
      </c>
      <c r="F221" s="7">
        <v>230</v>
      </c>
      <c r="G221" s="7">
        <v>700</v>
      </c>
      <c r="H221" s="8">
        <v>5.8999999999999997E-2</v>
      </c>
      <c r="I221" s="8">
        <v>0.14567901234567898</v>
      </c>
      <c r="J221" s="9">
        <f t="shared" si="3"/>
        <v>589.54256790123452</v>
      </c>
    </row>
    <row r="222" spans="2:10" x14ac:dyDescent="0.25">
      <c r="B222" s="99"/>
      <c r="C222" s="92"/>
      <c r="D222" s="93"/>
      <c r="E222" s="12" t="s">
        <v>119</v>
      </c>
      <c r="F222" s="7">
        <v>231</v>
      </c>
      <c r="G222" s="7">
        <v>0</v>
      </c>
      <c r="H222" s="8">
        <v>0.10130003333333333</v>
      </c>
      <c r="I222" s="8">
        <v>0.25012353909465018</v>
      </c>
      <c r="J222" s="9">
        <f t="shared" si="3"/>
        <v>1012.2149454205761</v>
      </c>
    </row>
    <row r="223" spans="2:10" x14ac:dyDescent="0.25">
      <c r="B223" s="99"/>
      <c r="C223" s="92"/>
      <c r="D223" s="93"/>
      <c r="E223" s="12" t="s">
        <v>119</v>
      </c>
      <c r="F223" s="7" t="s">
        <v>52</v>
      </c>
      <c r="G223" s="7">
        <v>0</v>
      </c>
      <c r="H223" s="8">
        <v>1.2599966666666667E-2</v>
      </c>
      <c r="I223" s="8">
        <v>3.1111028806584361E-2</v>
      </c>
      <c r="J223" s="9">
        <f t="shared" si="3"/>
        <v>125.90197803621399</v>
      </c>
    </row>
    <row r="224" spans="2:10" x14ac:dyDescent="0.25">
      <c r="B224" s="11">
        <v>137</v>
      </c>
      <c r="C224" s="5" t="s">
        <v>89</v>
      </c>
      <c r="D224" s="6">
        <v>1179</v>
      </c>
      <c r="E224" s="12" t="s">
        <v>119</v>
      </c>
      <c r="F224" s="7">
        <v>270</v>
      </c>
      <c r="G224" s="7">
        <v>277</v>
      </c>
      <c r="H224" s="8">
        <v>7.1124999999999994E-2</v>
      </c>
      <c r="I224" s="8">
        <v>0.17561728395061726</v>
      </c>
      <c r="J224" s="9">
        <f t="shared" si="3"/>
        <v>710.69856172839502</v>
      </c>
    </row>
    <row r="225" spans="2:10" x14ac:dyDescent="0.25">
      <c r="B225" s="32">
        <v>138</v>
      </c>
      <c r="C225" s="5" t="s">
        <v>90</v>
      </c>
      <c r="D225" s="6">
        <v>1180</v>
      </c>
      <c r="E225" s="12" t="s">
        <v>119</v>
      </c>
      <c r="F225" s="7">
        <v>258</v>
      </c>
      <c r="G225" s="7">
        <v>268</v>
      </c>
      <c r="H225" s="8">
        <v>0.32900000000000001</v>
      </c>
      <c r="I225" s="8">
        <v>0.81234567901234567</v>
      </c>
      <c r="J225" s="9">
        <f t="shared" si="3"/>
        <v>3287.4492345679014</v>
      </c>
    </row>
    <row r="226" spans="2:10" x14ac:dyDescent="0.25">
      <c r="B226" s="32">
        <v>139</v>
      </c>
      <c r="C226" s="5" t="s">
        <v>91</v>
      </c>
      <c r="D226" s="6">
        <v>1181</v>
      </c>
      <c r="E226" s="12" t="s">
        <v>119</v>
      </c>
      <c r="F226" s="7">
        <v>398</v>
      </c>
      <c r="G226" s="7">
        <v>0</v>
      </c>
      <c r="H226" s="8">
        <v>0.27200000000000002</v>
      </c>
      <c r="I226" s="8">
        <v>0.67160493827160495</v>
      </c>
      <c r="J226" s="9">
        <f t="shared" si="3"/>
        <v>2717.8911604938271</v>
      </c>
    </row>
    <row r="227" spans="2:10" x14ac:dyDescent="0.25">
      <c r="B227" s="32">
        <v>140</v>
      </c>
      <c r="C227" s="5" t="s">
        <v>92</v>
      </c>
      <c r="D227" s="6">
        <v>3604</v>
      </c>
      <c r="E227" s="12" t="s">
        <v>119</v>
      </c>
      <c r="F227" s="7" t="s">
        <v>53</v>
      </c>
      <c r="G227" s="7">
        <v>69</v>
      </c>
      <c r="H227" s="8">
        <v>1.5429999999999999</v>
      </c>
      <c r="I227" s="8">
        <v>3.8098765432098762</v>
      </c>
      <c r="J227" s="9">
        <f t="shared" si="3"/>
        <v>15418.036987654321</v>
      </c>
    </row>
    <row r="228" spans="2:10" x14ac:dyDescent="0.25">
      <c r="B228" s="99">
        <v>141</v>
      </c>
      <c r="C228" s="92" t="s">
        <v>93</v>
      </c>
      <c r="D228" s="93">
        <v>3666</v>
      </c>
      <c r="E228" s="12" t="s">
        <v>119</v>
      </c>
      <c r="F228" s="7">
        <v>270</v>
      </c>
      <c r="G228" s="7">
        <v>266</v>
      </c>
      <c r="H228" s="8">
        <v>7.1099999999999997E-2</v>
      </c>
      <c r="I228" s="8">
        <v>0.17555555555555555</v>
      </c>
      <c r="J228" s="9">
        <f t="shared" si="3"/>
        <v>710.44875555555552</v>
      </c>
    </row>
    <row r="229" spans="2:10" x14ac:dyDescent="0.25">
      <c r="B229" s="99"/>
      <c r="C229" s="92"/>
      <c r="D229" s="93"/>
      <c r="E229" s="12" t="s">
        <v>119</v>
      </c>
      <c r="F229" s="7" t="s">
        <v>54</v>
      </c>
      <c r="G229" s="7">
        <v>534</v>
      </c>
      <c r="H229" s="8">
        <v>0.13600000000000001</v>
      </c>
      <c r="I229" s="8">
        <v>0.33580246913580247</v>
      </c>
      <c r="J229" s="9">
        <f t="shared" si="3"/>
        <v>1358.9455802469136</v>
      </c>
    </row>
    <row r="230" spans="2:10" x14ac:dyDescent="0.25">
      <c r="B230" s="97">
        <v>142</v>
      </c>
      <c r="C230" s="92" t="s">
        <v>94</v>
      </c>
      <c r="D230" s="93">
        <v>3982</v>
      </c>
      <c r="E230" s="12" t="s">
        <v>119</v>
      </c>
      <c r="F230" s="7" t="s">
        <v>55</v>
      </c>
      <c r="G230" s="7">
        <v>986</v>
      </c>
      <c r="H230" s="8">
        <v>2.9000000000000001E-2</v>
      </c>
      <c r="I230" s="8">
        <v>7.160493827160494E-2</v>
      </c>
      <c r="J230" s="9">
        <f t="shared" si="3"/>
        <v>289.77516049382717</v>
      </c>
    </row>
    <row r="231" spans="2:10" x14ac:dyDescent="0.25">
      <c r="B231" s="97"/>
      <c r="C231" s="92"/>
      <c r="D231" s="93"/>
      <c r="E231" s="12" t="s">
        <v>119</v>
      </c>
      <c r="F231" s="7" t="s">
        <v>56</v>
      </c>
      <c r="G231" s="7">
        <v>0</v>
      </c>
      <c r="H231" s="8">
        <v>0.215</v>
      </c>
      <c r="I231" s="8">
        <v>0.53086419753086411</v>
      </c>
      <c r="J231" s="9">
        <f t="shared" si="3"/>
        <v>2148.3330864197528</v>
      </c>
    </row>
    <row r="232" spans="2:10" x14ac:dyDescent="0.25">
      <c r="B232" s="97"/>
      <c r="C232" s="92"/>
      <c r="D232" s="93"/>
      <c r="E232" s="12" t="s">
        <v>119</v>
      </c>
      <c r="F232" s="7">
        <v>459</v>
      </c>
      <c r="G232" s="7">
        <v>0</v>
      </c>
      <c r="H232" s="8">
        <v>0.10100000000000001</v>
      </c>
      <c r="I232" s="8">
        <v>0.24938271604938272</v>
      </c>
      <c r="J232" s="9">
        <f t="shared" si="3"/>
        <v>1009.216938271605</v>
      </c>
    </row>
    <row r="233" spans="2:10" x14ac:dyDescent="0.25">
      <c r="B233" s="97">
        <v>143</v>
      </c>
      <c r="C233" s="92" t="s">
        <v>95</v>
      </c>
      <c r="D233" s="93">
        <v>4888</v>
      </c>
      <c r="E233" s="12" t="s">
        <v>119</v>
      </c>
      <c r="F233" s="7">
        <v>143</v>
      </c>
      <c r="G233" s="7">
        <v>0</v>
      </c>
      <c r="H233" s="8">
        <v>0.10100000000000001</v>
      </c>
      <c r="I233" s="8">
        <v>0.24938271604938272</v>
      </c>
      <c r="J233" s="9">
        <f t="shared" si="3"/>
        <v>1009.216938271605</v>
      </c>
    </row>
    <row r="234" spans="2:10" x14ac:dyDescent="0.25">
      <c r="B234" s="97"/>
      <c r="C234" s="92"/>
      <c r="D234" s="93"/>
      <c r="E234" s="12" t="s">
        <v>119</v>
      </c>
      <c r="F234" s="7" t="s">
        <v>57</v>
      </c>
      <c r="G234" s="7">
        <v>0</v>
      </c>
      <c r="H234" s="8">
        <v>0.50600000000000001</v>
      </c>
      <c r="I234" s="8">
        <v>1.2493827160493827</v>
      </c>
      <c r="J234" s="9">
        <f t="shared" si="3"/>
        <v>5056.0769382716053</v>
      </c>
    </row>
    <row r="235" spans="2:10" x14ac:dyDescent="0.25">
      <c r="B235" s="97"/>
      <c r="C235" s="92"/>
      <c r="D235" s="93"/>
      <c r="E235" s="12" t="s">
        <v>119</v>
      </c>
      <c r="F235" s="7" t="s">
        <v>58</v>
      </c>
      <c r="G235" s="7">
        <v>0</v>
      </c>
      <c r="H235" s="8">
        <v>0.54400000000000004</v>
      </c>
      <c r="I235" s="8">
        <v>1.3432098765432099</v>
      </c>
      <c r="J235" s="9">
        <f t="shared" si="3"/>
        <v>5435.7823209876542</v>
      </c>
    </row>
    <row r="236" spans="2:10" x14ac:dyDescent="0.25">
      <c r="B236" s="97"/>
      <c r="C236" s="92"/>
      <c r="D236" s="93"/>
      <c r="E236" s="12" t="s">
        <v>119</v>
      </c>
      <c r="F236" s="7" t="s">
        <v>59</v>
      </c>
      <c r="G236" s="7">
        <v>0</v>
      </c>
      <c r="H236" s="8">
        <v>3.7999999999999999E-2</v>
      </c>
      <c r="I236" s="8">
        <v>9.3827160493827153E-2</v>
      </c>
      <c r="J236" s="9">
        <f t="shared" si="3"/>
        <v>379.70538271604937</v>
      </c>
    </row>
    <row r="237" spans="2:10" x14ac:dyDescent="0.25">
      <c r="B237" s="97"/>
      <c r="C237" s="92"/>
      <c r="D237" s="93"/>
      <c r="E237" s="12" t="s">
        <v>119</v>
      </c>
      <c r="F237" s="7" t="s">
        <v>60</v>
      </c>
      <c r="G237" s="7">
        <v>0</v>
      </c>
      <c r="H237" s="8">
        <v>0.51900000000000002</v>
      </c>
      <c r="I237" s="8">
        <v>1.2814814814814814</v>
      </c>
      <c r="J237" s="9">
        <f t="shared" si="3"/>
        <v>5185.9761481481482</v>
      </c>
    </row>
    <row r="238" spans="2:10" x14ac:dyDescent="0.25">
      <c r="B238" s="97"/>
      <c r="C238" s="92"/>
      <c r="D238" s="93"/>
      <c r="E238" s="12" t="s">
        <v>119</v>
      </c>
      <c r="F238" s="7">
        <v>142</v>
      </c>
      <c r="G238" s="7">
        <v>0</v>
      </c>
      <c r="H238" s="8">
        <v>0.215</v>
      </c>
      <c r="I238" s="8">
        <v>0.53086419753086411</v>
      </c>
      <c r="J238" s="9">
        <f t="shared" si="3"/>
        <v>2148.3330864197528</v>
      </c>
    </row>
    <row r="239" spans="2:10" x14ac:dyDescent="0.25">
      <c r="B239" s="97"/>
      <c r="C239" s="92"/>
      <c r="D239" s="93"/>
      <c r="E239" s="12" t="s">
        <v>119</v>
      </c>
      <c r="F239" s="7">
        <v>144</v>
      </c>
      <c r="G239" s="7">
        <v>0</v>
      </c>
      <c r="H239" s="8">
        <v>0.13900000000000001</v>
      </c>
      <c r="I239" s="8">
        <v>0.34320987654320989</v>
      </c>
      <c r="J239" s="9">
        <f t="shared" si="3"/>
        <v>1388.9223209876545</v>
      </c>
    </row>
    <row r="240" spans="2:10" x14ac:dyDescent="0.25">
      <c r="B240" s="97"/>
      <c r="C240" s="92"/>
      <c r="D240" s="93"/>
      <c r="E240" s="12" t="s">
        <v>119</v>
      </c>
      <c r="F240" s="7" t="s">
        <v>61</v>
      </c>
      <c r="G240" s="7">
        <v>0</v>
      </c>
      <c r="H240" s="8">
        <v>0.152</v>
      </c>
      <c r="I240" s="8">
        <v>0.37530864197530861</v>
      </c>
      <c r="J240" s="9">
        <f t="shared" si="3"/>
        <v>1518.8215308641975</v>
      </c>
    </row>
    <row r="241" spans="2:12" x14ac:dyDescent="0.25">
      <c r="B241" s="97"/>
      <c r="C241" s="92"/>
      <c r="D241" s="93"/>
      <c r="E241" s="12" t="s">
        <v>119</v>
      </c>
      <c r="F241" s="7">
        <v>141</v>
      </c>
      <c r="G241" s="7">
        <v>0</v>
      </c>
      <c r="H241" s="8">
        <v>0.316</v>
      </c>
      <c r="I241" s="8">
        <v>0.78024691358024689</v>
      </c>
      <c r="J241" s="9">
        <f t="shared" si="3"/>
        <v>3157.550024691358</v>
      </c>
    </row>
    <row r="242" spans="2:12" hidden="1" x14ac:dyDescent="0.25">
      <c r="B242" s="97">
        <v>144</v>
      </c>
      <c r="C242" s="92" t="s">
        <v>96</v>
      </c>
      <c r="D242" s="93">
        <v>5313</v>
      </c>
      <c r="E242" s="87" t="s">
        <v>120</v>
      </c>
      <c r="F242" s="7">
        <v>153</v>
      </c>
      <c r="G242" s="7">
        <v>28</v>
      </c>
      <c r="H242" s="8">
        <v>0.108535773480663</v>
      </c>
      <c r="I242" s="8">
        <v>0.26798956414978514</v>
      </c>
      <c r="J242" s="9">
        <f t="shared" si="3"/>
        <v>1084.5162475751995</v>
      </c>
      <c r="L242" s="104">
        <f>SUM(H242:H257)</f>
        <v>3.1145999999999998</v>
      </c>
    </row>
    <row r="243" spans="2:12" hidden="1" x14ac:dyDescent="0.25">
      <c r="B243" s="97"/>
      <c r="C243" s="92"/>
      <c r="D243" s="93"/>
      <c r="E243" s="88"/>
      <c r="F243" s="7">
        <v>158</v>
      </c>
      <c r="G243" s="7">
        <v>0</v>
      </c>
      <c r="H243" s="8">
        <v>0.40313287292817684</v>
      </c>
      <c r="I243" s="8">
        <v>0.99538980969920199</v>
      </c>
      <c r="J243" s="9">
        <f t="shared" si="3"/>
        <v>4028.2032052793129</v>
      </c>
      <c r="L243" s="104"/>
    </row>
    <row r="244" spans="2:12" hidden="1" x14ac:dyDescent="0.25">
      <c r="B244" s="97"/>
      <c r="C244" s="92"/>
      <c r="D244" s="93"/>
      <c r="E244" s="88"/>
      <c r="F244" s="7">
        <v>165</v>
      </c>
      <c r="G244" s="7">
        <v>0</v>
      </c>
      <c r="H244" s="8">
        <v>0.18519993093922654</v>
      </c>
      <c r="I244" s="8">
        <v>0.45728378009685561</v>
      </c>
      <c r="J244" s="9">
        <f t="shared" si="3"/>
        <v>1850.5634383227612</v>
      </c>
      <c r="L244" s="104"/>
    </row>
    <row r="245" spans="2:12" hidden="1" x14ac:dyDescent="0.25">
      <c r="B245" s="97"/>
      <c r="C245" s="92"/>
      <c r="D245" s="93"/>
      <c r="E245" s="88"/>
      <c r="F245" s="7">
        <v>166</v>
      </c>
      <c r="G245" s="7">
        <v>0</v>
      </c>
      <c r="H245" s="8">
        <v>0.19639806629834258</v>
      </c>
      <c r="I245" s="8">
        <v>0.48493349703294464</v>
      </c>
      <c r="J245" s="9">
        <f t="shared" si="3"/>
        <v>1962.4579718027423</v>
      </c>
      <c r="L245" s="104"/>
    </row>
    <row r="246" spans="2:12" hidden="1" x14ac:dyDescent="0.25">
      <c r="B246" s="97"/>
      <c r="C246" s="92"/>
      <c r="D246" s="93"/>
      <c r="E246" s="88"/>
      <c r="F246" s="7">
        <v>167</v>
      </c>
      <c r="G246" s="7">
        <v>0</v>
      </c>
      <c r="H246" s="8">
        <v>0.15246691988950276</v>
      </c>
      <c r="I246" s="8">
        <v>0.37646153059136478</v>
      </c>
      <c r="J246" s="9">
        <f t="shared" si="3"/>
        <v>1523.4871096889706</v>
      </c>
      <c r="L246" s="104"/>
    </row>
    <row r="247" spans="2:12" hidden="1" x14ac:dyDescent="0.25">
      <c r="B247" s="97"/>
      <c r="C247" s="92"/>
      <c r="D247" s="93"/>
      <c r="E247" s="88"/>
      <c r="F247" s="7">
        <v>168</v>
      </c>
      <c r="G247" s="7">
        <v>0</v>
      </c>
      <c r="H247" s="8">
        <v>0.1636650552486188</v>
      </c>
      <c r="I247" s="8">
        <v>0.40411124752745381</v>
      </c>
      <c r="J247" s="9">
        <f t="shared" si="3"/>
        <v>1635.3816431689518</v>
      </c>
      <c r="L247" s="104"/>
    </row>
    <row r="248" spans="2:12" hidden="1" x14ac:dyDescent="0.25">
      <c r="B248" s="97"/>
      <c r="C248" s="92"/>
      <c r="D248" s="93"/>
      <c r="E248" s="88"/>
      <c r="F248" s="7">
        <v>172</v>
      </c>
      <c r="G248" s="7">
        <v>0</v>
      </c>
      <c r="H248" s="8">
        <v>0.15246691988950276</v>
      </c>
      <c r="I248" s="8">
        <v>0.37646153059136478</v>
      </c>
      <c r="J248" s="9">
        <f t="shared" si="3"/>
        <v>1523.4871096889706</v>
      </c>
      <c r="L248" s="104"/>
    </row>
    <row r="249" spans="2:12" hidden="1" x14ac:dyDescent="0.25">
      <c r="B249" s="97"/>
      <c r="C249" s="92"/>
      <c r="D249" s="93"/>
      <c r="E249" s="88"/>
      <c r="F249" s="7">
        <v>210</v>
      </c>
      <c r="G249" s="7">
        <v>0</v>
      </c>
      <c r="H249" s="8">
        <v>0.17400179558011053</v>
      </c>
      <c r="I249" s="8">
        <v>0.42963406316076669</v>
      </c>
      <c r="J249" s="9">
        <f t="shared" si="3"/>
        <v>1738.6689048427804</v>
      </c>
      <c r="L249" s="104"/>
    </row>
    <row r="250" spans="2:12" hidden="1" x14ac:dyDescent="0.25">
      <c r="B250" s="97"/>
      <c r="C250" s="92"/>
      <c r="D250" s="93"/>
      <c r="E250" s="88"/>
      <c r="F250" s="7">
        <v>225</v>
      </c>
      <c r="G250" s="7">
        <v>0</v>
      </c>
      <c r="H250" s="36">
        <v>0.26186408839779007</v>
      </c>
      <c r="I250" s="8">
        <v>0.64657799604392607</v>
      </c>
      <c r="J250" s="9">
        <f t="shared" si="3"/>
        <v>2616.6106290703228</v>
      </c>
      <c r="K250" t="s">
        <v>122</v>
      </c>
      <c r="L250" s="104"/>
    </row>
    <row r="251" spans="2:12" hidden="1" x14ac:dyDescent="0.25">
      <c r="B251" s="97"/>
      <c r="C251" s="92"/>
      <c r="D251" s="93"/>
      <c r="E251" s="88"/>
      <c r="F251" s="7">
        <v>232</v>
      </c>
      <c r="G251" s="7">
        <v>0</v>
      </c>
      <c r="H251" s="8">
        <v>0.23946781767955805</v>
      </c>
      <c r="I251" s="8">
        <v>0.59127856217174823</v>
      </c>
      <c r="J251" s="9">
        <f t="shared" si="3"/>
        <v>2392.8215621103614</v>
      </c>
      <c r="L251" s="104"/>
    </row>
    <row r="252" spans="2:12" hidden="1" x14ac:dyDescent="0.25">
      <c r="B252" s="97"/>
      <c r="C252" s="92"/>
      <c r="D252" s="93"/>
      <c r="E252" s="88"/>
      <c r="F252" s="7">
        <v>233</v>
      </c>
      <c r="G252" s="7">
        <v>0</v>
      </c>
      <c r="H252" s="8">
        <v>0.2179329419889503</v>
      </c>
      <c r="I252" s="8">
        <v>0.53810602960234644</v>
      </c>
      <c r="J252" s="9">
        <f t="shared" si="3"/>
        <v>2177.6397669565517</v>
      </c>
      <c r="L252" s="104"/>
    </row>
    <row r="253" spans="2:12" hidden="1" x14ac:dyDescent="0.25">
      <c r="B253" s="97"/>
      <c r="C253" s="92"/>
      <c r="D253" s="93"/>
      <c r="E253" s="88"/>
      <c r="F253" s="7">
        <v>234</v>
      </c>
      <c r="G253" s="7">
        <v>0</v>
      </c>
      <c r="H253" s="8">
        <v>0.23946781767955805</v>
      </c>
      <c r="I253" s="8">
        <v>0.59127856217174823</v>
      </c>
      <c r="J253" s="9">
        <f t="shared" si="3"/>
        <v>2392.8215621103614</v>
      </c>
      <c r="L253" s="104"/>
    </row>
    <row r="254" spans="2:12" hidden="1" x14ac:dyDescent="0.25">
      <c r="B254" s="97"/>
      <c r="C254" s="92"/>
      <c r="D254" s="93"/>
      <c r="E254" s="88"/>
      <c r="F254" s="7">
        <v>155</v>
      </c>
      <c r="G254" s="7">
        <v>29</v>
      </c>
      <c r="H254" s="8">
        <v>0.20200000000000001</v>
      </c>
      <c r="I254" s="8">
        <v>0.49876543209876545</v>
      </c>
      <c r="J254" s="9">
        <f t="shared" si="3"/>
        <v>2018.4338765432101</v>
      </c>
      <c r="L254" s="104"/>
    </row>
    <row r="255" spans="2:12" hidden="1" x14ac:dyDescent="0.25">
      <c r="B255" s="97"/>
      <c r="C255" s="92"/>
      <c r="D255" s="93"/>
      <c r="E255" s="88"/>
      <c r="F255" s="7">
        <v>91</v>
      </c>
      <c r="G255" s="7">
        <v>99</v>
      </c>
      <c r="H255" s="8">
        <v>8.8999999999999996E-2</v>
      </c>
      <c r="I255" s="8">
        <v>0.21975308641975305</v>
      </c>
      <c r="J255" s="9">
        <f t="shared" si="3"/>
        <v>889.30997530864181</v>
      </c>
      <c r="L255" s="104"/>
    </row>
    <row r="256" spans="2:12" hidden="1" x14ac:dyDescent="0.25">
      <c r="B256" s="97"/>
      <c r="C256" s="92"/>
      <c r="D256" s="93"/>
      <c r="E256" s="88"/>
      <c r="F256" s="7">
        <v>157</v>
      </c>
      <c r="G256" s="7">
        <v>0</v>
      </c>
      <c r="H256" s="8">
        <v>0.30399999999999999</v>
      </c>
      <c r="I256" s="8">
        <v>0.75061728395061722</v>
      </c>
      <c r="J256" s="9">
        <f t="shared" si="3"/>
        <v>3037.643061728395</v>
      </c>
      <c r="L256" s="104"/>
    </row>
    <row r="257" spans="2:12" hidden="1" x14ac:dyDescent="0.25">
      <c r="B257" s="97"/>
      <c r="C257" s="92"/>
      <c r="D257" s="93"/>
      <c r="E257" s="89"/>
      <c r="F257" s="7" t="s">
        <v>62</v>
      </c>
      <c r="G257" s="7">
        <v>0</v>
      </c>
      <c r="H257" s="8">
        <v>2.5000000000000001E-2</v>
      </c>
      <c r="I257" s="8">
        <v>6.1728395061728392E-2</v>
      </c>
      <c r="J257" s="9">
        <f t="shared" si="3"/>
        <v>249.80617283950616</v>
      </c>
      <c r="L257" s="104"/>
    </row>
    <row r="258" spans="2:12" hidden="1" x14ac:dyDescent="0.25">
      <c r="B258" s="4">
        <v>145</v>
      </c>
      <c r="C258" s="5" t="s">
        <v>96</v>
      </c>
      <c r="D258" s="6">
        <v>5312</v>
      </c>
      <c r="E258" s="12" t="s">
        <v>120</v>
      </c>
      <c r="F258" s="7">
        <v>150</v>
      </c>
      <c r="G258" s="7">
        <v>34</v>
      </c>
      <c r="H258" s="8">
        <v>0.79700000000000004</v>
      </c>
      <c r="I258" s="8">
        <v>1.9679012345679012</v>
      </c>
      <c r="J258" s="9">
        <f t="shared" si="3"/>
        <v>7963.8207901234573</v>
      </c>
      <c r="L258" s="104">
        <f>SUM(H258:H264)</f>
        <v>1.881</v>
      </c>
    </row>
    <row r="259" spans="2:12" hidden="1" x14ac:dyDescent="0.25">
      <c r="B259" s="97">
        <v>146</v>
      </c>
      <c r="C259" s="92" t="s">
        <v>96</v>
      </c>
      <c r="D259" s="93">
        <v>5309</v>
      </c>
      <c r="E259" s="87" t="s">
        <v>120</v>
      </c>
      <c r="F259" s="7">
        <v>170</v>
      </c>
      <c r="G259" s="7">
        <v>30</v>
      </c>
      <c r="H259" s="8">
        <v>0.27800000000000002</v>
      </c>
      <c r="I259" s="8">
        <v>0.68641975308641978</v>
      </c>
      <c r="J259" s="9">
        <f t="shared" si="3"/>
        <v>2777.8446419753091</v>
      </c>
      <c r="L259" s="104"/>
    </row>
    <row r="260" spans="2:12" hidden="1" x14ac:dyDescent="0.25">
      <c r="B260" s="97"/>
      <c r="C260" s="92"/>
      <c r="D260" s="93"/>
      <c r="E260" s="89"/>
      <c r="F260" s="7">
        <v>174</v>
      </c>
      <c r="G260" s="7">
        <v>0</v>
      </c>
      <c r="H260" s="8">
        <v>0.13900000000000001</v>
      </c>
      <c r="I260" s="8">
        <v>0.34320987654320989</v>
      </c>
      <c r="J260" s="9">
        <f t="shared" si="3"/>
        <v>1388.9223209876545</v>
      </c>
      <c r="L260" s="104"/>
    </row>
    <row r="261" spans="2:12" hidden="1" x14ac:dyDescent="0.25">
      <c r="B261" s="4">
        <v>147</v>
      </c>
      <c r="C261" s="5" t="s">
        <v>96</v>
      </c>
      <c r="D261" s="6">
        <v>5310</v>
      </c>
      <c r="E261" s="18" t="s">
        <v>120</v>
      </c>
      <c r="F261" s="7">
        <v>149</v>
      </c>
      <c r="G261" s="7">
        <v>116</v>
      </c>
      <c r="H261" s="8">
        <v>0.27800000000000002</v>
      </c>
      <c r="I261" s="8">
        <v>0.68641975308641978</v>
      </c>
      <c r="J261" s="9">
        <f t="shared" ref="J261:J309" si="4">I261*4046.86</f>
        <v>2777.8446419753091</v>
      </c>
      <c r="L261" s="104"/>
    </row>
    <row r="262" spans="2:12" hidden="1" x14ac:dyDescent="0.25">
      <c r="B262" s="4">
        <v>148</v>
      </c>
      <c r="C262" s="5" t="s">
        <v>96</v>
      </c>
      <c r="D262" s="6">
        <v>5300</v>
      </c>
      <c r="E262" s="18" t="s">
        <v>120</v>
      </c>
      <c r="F262" s="7" t="s">
        <v>63</v>
      </c>
      <c r="G262" s="7">
        <v>135</v>
      </c>
      <c r="H262" s="8">
        <v>7.2999999999999995E-2</v>
      </c>
      <c r="I262" s="8">
        <v>0.18024691358024689</v>
      </c>
      <c r="J262" s="9">
        <f t="shared" si="4"/>
        <v>729.43402469135799</v>
      </c>
      <c r="L262" s="104"/>
    </row>
    <row r="263" spans="2:12" hidden="1" x14ac:dyDescent="0.25">
      <c r="B263" s="31">
        <v>149</v>
      </c>
      <c r="C263" s="5" t="s">
        <v>96</v>
      </c>
      <c r="D263" s="6">
        <v>5305</v>
      </c>
      <c r="E263" s="18" t="s">
        <v>120</v>
      </c>
      <c r="F263" s="7">
        <v>148</v>
      </c>
      <c r="G263" s="7">
        <v>55</v>
      </c>
      <c r="H263" s="8">
        <v>0.16400000000000001</v>
      </c>
      <c r="I263" s="8">
        <v>0.40493827160493828</v>
      </c>
      <c r="J263" s="9">
        <f t="shared" si="4"/>
        <v>1638.7284938271605</v>
      </c>
      <c r="L263" s="104"/>
    </row>
    <row r="264" spans="2:12" hidden="1" x14ac:dyDescent="0.25">
      <c r="B264" s="31">
        <v>150</v>
      </c>
      <c r="C264" s="5" t="s">
        <v>96</v>
      </c>
      <c r="D264" s="6">
        <v>5304</v>
      </c>
      <c r="E264" s="18" t="s">
        <v>120</v>
      </c>
      <c r="F264" s="7" t="s">
        <v>64</v>
      </c>
      <c r="G264" s="7">
        <v>106</v>
      </c>
      <c r="H264" s="8">
        <v>0.152</v>
      </c>
      <c r="I264" s="8">
        <v>0.37530864197530861</v>
      </c>
      <c r="J264" s="9">
        <f t="shared" si="4"/>
        <v>1518.8215308641975</v>
      </c>
      <c r="L264" s="104"/>
    </row>
    <row r="265" spans="2:12" hidden="1" x14ac:dyDescent="0.25">
      <c r="B265" s="97">
        <v>151</v>
      </c>
      <c r="C265" s="92" t="s">
        <v>96</v>
      </c>
      <c r="D265" s="93">
        <v>5301</v>
      </c>
      <c r="E265" s="87" t="s">
        <v>120</v>
      </c>
      <c r="F265" s="7">
        <v>64</v>
      </c>
      <c r="G265" s="7">
        <v>51</v>
      </c>
      <c r="H265" s="8">
        <v>7.0800000000000002E-2</v>
      </c>
      <c r="I265" s="8">
        <v>0.17481481481481481</v>
      </c>
      <c r="J265" s="9">
        <f t="shared" si="4"/>
        <v>707.45108148148154</v>
      </c>
      <c r="L265" s="104">
        <f>SUM(H265:H270)</f>
        <v>0.2288</v>
      </c>
    </row>
    <row r="266" spans="2:12" hidden="1" x14ac:dyDescent="0.25">
      <c r="B266" s="97"/>
      <c r="C266" s="92"/>
      <c r="D266" s="93"/>
      <c r="E266" s="88"/>
      <c r="F266" s="7">
        <v>115</v>
      </c>
      <c r="G266" s="7">
        <v>0</v>
      </c>
      <c r="H266" s="8">
        <v>2.8999999999999998E-2</v>
      </c>
      <c r="I266" s="8">
        <v>7.1604938271604926E-2</v>
      </c>
      <c r="J266" s="9">
        <f t="shared" si="4"/>
        <v>289.77516049382712</v>
      </c>
      <c r="L266" s="104"/>
    </row>
    <row r="267" spans="2:12" hidden="1" x14ac:dyDescent="0.25">
      <c r="B267" s="97"/>
      <c r="C267" s="92"/>
      <c r="D267" s="93"/>
      <c r="E267" s="88"/>
      <c r="F267" s="7">
        <v>207</v>
      </c>
      <c r="G267" s="7">
        <v>0</v>
      </c>
      <c r="H267" s="8">
        <v>3.04E-2</v>
      </c>
      <c r="I267" s="8">
        <v>7.5061728395061728E-2</v>
      </c>
      <c r="J267" s="9">
        <f t="shared" si="4"/>
        <v>303.7643061728395</v>
      </c>
      <c r="L267" s="104"/>
    </row>
    <row r="268" spans="2:12" hidden="1" x14ac:dyDescent="0.25">
      <c r="B268" s="97"/>
      <c r="C268" s="92"/>
      <c r="D268" s="93"/>
      <c r="E268" s="88"/>
      <c r="F268" s="7">
        <v>227</v>
      </c>
      <c r="G268" s="7">
        <v>0</v>
      </c>
      <c r="H268" s="8">
        <v>6.3200000000000006E-2</v>
      </c>
      <c r="I268" s="8">
        <v>0.1560493827160494</v>
      </c>
      <c r="J268" s="9">
        <f t="shared" si="4"/>
        <v>631.51000493827166</v>
      </c>
      <c r="L268" s="104"/>
    </row>
    <row r="269" spans="2:12" hidden="1" x14ac:dyDescent="0.25">
      <c r="B269" s="97"/>
      <c r="C269" s="92"/>
      <c r="D269" s="93"/>
      <c r="E269" s="88"/>
      <c r="F269" s="7">
        <v>278</v>
      </c>
      <c r="G269" s="7">
        <v>0</v>
      </c>
      <c r="H269" s="8">
        <v>1.52E-2</v>
      </c>
      <c r="I269" s="8">
        <v>3.7530864197530864E-2</v>
      </c>
      <c r="J269" s="9">
        <f t="shared" si="4"/>
        <v>151.88215308641975</v>
      </c>
      <c r="L269" s="104"/>
    </row>
    <row r="270" spans="2:12" hidden="1" x14ac:dyDescent="0.25">
      <c r="B270" s="97"/>
      <c r="C270" s="92"/>
      <c r="D270" s="93"/>
      <c r="E270" s="89"/>
      <c r="F270" s="7">
        <v>92</v>
      </c>
      <c r="G270" s="7">
        <v>0</v>
      </c>
      <c r="H270" s="8">
        <v>2.0200000000000003E-2</v>
      </c>
      <c r="I270" s="8">
        <v>4.9876543209876549E-2</v>
      </c>
      <c r="J270" s="9">
        <f t="shared" si="4"/>
        <v>201.84338765432102</v>
      </c>
      <c r="L270" s="104"/>
    </row>
    <row r="271" spans="2:12" x14ac:dyDescent="0.25">
      <c r="B271" s="97">
        <v>152</v>
      </c>
      <c r="C271" s="92" t="s">
        <v>97</v>
      </c>
      <c r="D271" s="93">
        <v>5392</v>
      </c>
      <c r="E271" s="87" t="s">
        <v>119</v>
      </c>
      <c r="F271" s="7">
        <v>448</v>
      </c>
      <c r="G271" s="7">
        <v>0</v>
      </c>
      <c r="H271" s="8">
        <v>5.0625000000000003E-2</v>
      </c>
      <c r="I271" s="8">
        <v>0.125</v>
      </c>
      <c r="J271" s="9">
        <f t="shared" si="4"/>
        <v>505.85750000000002</v>
      </c>
    </row>
    <row r="272" spans="2:12" hidden="1" x14ac:dyDescent="0.25">
      <c r="B272" s="97"/>
      <c r="C272" s="92"/>
      <c r="D272" s="93"/>
      <c r="E272" s="88"/>
      <c r="F272" s="7" t="s">
        <v>65</v>
      </c>
      <c r="G272" s="7">
        <v>0</v>
      </c>
      <c r="H272" s="8">
        <v>3.4750000000000003E-2</v>
      </c>
      <c r="I272" s="8">
        <v>8.5802469135802473E-2</v>
      </c>
      <c r="J272" s="9">
        <f t="shared" si="4"/>
        <v>347.23058024691363</v>
      </c>
    </row>
    <row r="273" spans="2:12" hidden="1" x14ac:dyDescent="0.25">
      <c r="B273" s="97"/>
      <c r="C273" s="92"/>
      <c r="D273" s="93"/>
      <c r="E273" s="89"/>
      <c r="F273" s="7" t="s">
        <v>66</v>
      </c>
      <c r="G273" s="7">
        <v>0</v>
      </c>
      <c r="H273" s="8">
        <v>6.3749999999999996E-3</v>
      </c>
      <c r="I273" s="8">
        <v>1.5740740740740739E-2</v>
      </c>
      <c r="J273" s="9">
        <f t="shared" si="4"/>
        <v>63.700574074074069</v>
      </c>
    </row>
    <row r="274" spans="2:12" hidden="1" x14ac:dyDescent="0.25">
      <c r="B274" s="11">
        <v>153</v>
      </c>
      <c r="C274" s="5" t="s">
        <v>98</v>
      </c>
      <c r="D274" s="6">
        <v>5499</v>
      </c>
      <c r="E274" s="18" t="s">
        <v>120</v>
      </c>
      <c r="F274" s="7" t="s">
        <v>67</v>
      </c>
      <c r="G274" s="7">
        <v>79</v>
      </c>
      <c r="H274" s="8">
        <v>0.63249999999999995</v>
      </c>
      <c r="I274" s="8">
        <v>1.5617283950617282</v>
      </c>
      <c r="J274" s="9">
        <f t="shared" si="4"/>
        <v>6320.0961728395059</v>
      </c>
      <c r="L274" s="105">
        <f>SUM(H274:H275)</f>
        <v>0.86049999999999993</v>
      </c>
    </row>
    <row r="275" spans="2:12" hidden="1" x14ac:dyDescent="0.25">
      <c r="B275" s="11">
        <v>154</v>
      </c>
      <c r="C275" s="5" t="s">
        <v>99</v>
      </c>
      <c r="D275" s="6">
        <v>5668</v>
      </c>
      <c r="E275" s="18" t="s">
        <v>120</v>
      </c>
      <c r="F275" s="7">
        <v>171</v>
      </c>
      <c r="G275" s="7">
        <v>32</v>
      </c>
      <c r="H275" s="8">
        <v>0.22800000000000001</v>
      </c>
      <c r="I275" s="8">
        <v>0.562962962962963</v>
      </c>
      <c r="J275" s="9">
        <f t="shared" si="4"/>
        <v>2278.2322962962967</v>
      </c>
      <c r="L275" s="105"/>
    </row>
    <row r="276" spans="2:12" x14ac:dyDescent="0.25">
      <c r="B276" s="106">
        <v>155</v>
      </c>
      <c r="C276" s="92" t="s">
        <v>99</v>
      </c>
      <c r="D276" s="93">
        <v>5672</v>
      </c>
      <c r="E276" s="12" t="s">
        <v>119</v>
      </c>
      <c r="F276" s="7">
        <v>1128</v>
      </c>
      <c r="G276" s="7">
        <v>886</v>
      </c>
      <c r="H276" s="8">
        <v>1.0620000000000001</v>
      </c>
      <c r="I276" s="8">
        <v>2.6222222222222222</v>
      </c>
      <c r="J276" s="9">
        <f t="shared" si="4"/>
        <v>10611.766222222222</v>
      </c>
    </row>
    <row r="277" spans="2:12" x14ac:dyDescent="0.25">
      <c r="B277" s="106"/>
      <c r="C277" s="92"/>
      <c r="D277" s="93"/>
      <c r="E277" s="12" t="s">
        <v>119</v>
      </c>
      <c r="F277" s="7">
        <v>468</v>
      </c>
      <c r="G277" s="7" t="s">
        <v>68</v>
      </c>
      <c r="H277" s="8">
        <v>0.55400000000000005</v>
      </c>
      <c r="I277" s="8">
        <v>1.3679012345679014</v>
      </c>
      <c r="J277" s="9">
        <f t="shared" si="4"/>
        <v>5535.7047901234573</v>
      </c>
    </row>
    <row r="278" spans="2:12" x14ac:dyDescent="0.25">
      <c r="B278" s="97">
        <v>156</v>
      </c>
      <c r="C278" s="92" t="s">
        <v>99</v>
      </c>
      <c r="D278" s="93">
        <v>5671</v>
      </c>
      <c r="E278" s="12" t="s">
        <v>119</v>
      </c>
      <c r="F278" s="7">
        <v>456</v>
      </c>
      <c r="G278" s="7">
        <v>265</v>
      </c>
      <c r="H278" s="8">
        <v>9.5000000000000001E-2</v>
      </c>
      <c r="I278" s="8">
        <v>0.23456790123456789</v>
      </c>
      <c r="J278" s="9">
        <f t="shared" si="4"/>
        <v>949.26345679012343</v>
      </c>
    </row>
    <row r="279" spans="2:12" x14ac:dyDescent="0.25">
      <c r="B279" s="97"/>
      <c r="C279" s="92"/>
      <c r="D279" s="93"/>
      <c r="E279" s="12" t="s">
        <v>119</v>
      </c>
      <c r="F279" s="7">
        <v>464</v>
      </c>
      <c r="G279" s="7">
        <v>0</v>
      </c>
      <c r="H279" s="8">
        <v>0.1265</v>
      </c>
      <c r="I279" s="8">
        <v>0.31234567901234567</v>
      </c>
      <c r="J279" s="9">
        <f t="shared" si="4"/>
        <v>1264.0192345679013</v>
      </c>
    </row>
    <row r="280" spans="2:12" x14ac:dyDescent="0.25">
      <c r="B280" s="97"/>
      <c r="C280" s="92"/>
      <c r="D280" s="93"/>
      <c r="E280" s="12" t="s">
        <v>119</v>
      </c>
      <c r="F280" s="7">
        <v>460</v>
      </c>
      <c r="G280" s="7">
        <v>0</v>
      </c>
      <c r="H280" s="8">
        <v>8.2000000000000003E-2</v>
      </c>
      <c r="I280" s="8">
        <v>0.20246913580246914</v>
      </c>
      <c r="J280" s="9">
        <f t="shared" si="4"/>
        <v>819.36424691358025</v>
      </c>
    </row>
    <row r="281" spans="2:12" x14ac:dyDescent="0.25">
      <c r="B281" s="97"/>
      <c r="C281" s="92"/>
      <c r="D281" s="93"/>
      <c r="E281" s="12" t="s">
        <v>119</v>
      </c>
      <c r="F281" s="7">
        <v>458</v>
      </c>
      <c r="G281" s="7">
        <v>0</v>
      </c>
      <c r="H281" s="8">
        <v>3.15E-2</v>
      </c>
      <c r="I281" s="8">
        <v>7.7777777777777779E-2</v>
      </c>
      <c r="J281" s="9">
        <f t="shared" si="4"/>
        <v>314.75577777777778</v>
      </c>
    </row>
    <row r="282" spans="2:12" x14ac:dyDescent="0.25">
      <c r="B282" s="97"/>
      <c r="C282" s="92"/>
      <c r="D282" s="93"/>
      <c r="E282" s="12" t="s">
        <v>119</v>
      </c>
      <c r="F282" s="7">
        <v>466</v>
      </c>
      <c r="G282" s="7">
        <v>631</v>
      </c>
      <c r="H282" s="8">
        <v>0.27800000000000002</v>
      </c>
      <c r="I282" s="8">
        <v>0.68641975308641978</v>
      </c>
      <c r="J282" s="9">
        <f t="shared" si="4"/>
        <v>2777.8446419753091</v>
      </c>
    </row>
    <row r="283" spans="2:12" x14ac:dyDescent="0.25">
      <c r="B283" s="97"/>
      <c r="C283" s="92"/>
      <c r="D283" s="93"/>
      <c r="E283" s="12" t="s">
        <v>119</v>
      </c>
      <c r="F283" s="7">
        <v>462</v>
      </c>
      <c r="G283" s="7">
        <v>382</v>
      </c>
      <c r="H283" s="8">
        <v>0.10100000000000001</v>
      </c>
      <c r="I283" s="8">
        <v>0.24938271604938272</v>
      </c>
      <c r="J283" s="9">
        <f t="shared" si="4"/>
        <v>1009.216938271605</v>
      </c>
    </row>
    <row r="284" spans="2:12" x14ac:dyDescent="0.25">
      <c r="B284" s="97"/>
      <c r="C284" s="92"/>
      <c r="D284" s="93"/>
      <c r="E284" s="12" t="s">
        <v>119</v>
      </c>
      <c r="F284" s="7">
        <v>463</v>
      </c>
      <c r="G284" s="7">
        <v>0</v>
      </c>
      <c r="H284" s="8">
        <v>4.4499999999999998E-2</v>
      </c>
      <c r="I284" s="8">
        <v>0.10987654320987653</v>
      </c>
      <c r="J284" s="9">
        <f t="shared" si="4"/>
        <v>444.65498765432091</v>
      </c>
    </row>
    <row r="285" spans="2:12" hidden="1" x14ac:dyDescent="0.25">
      <c r="B285" s="4">
        <v>157</v>
      </c>
      <c r="C285" s="5" t="s">
        <v>99</v>
      </c>
      <c r="D285" s="6">
        <v>5669</v>
      </c>
      <c r="E285" s="18" t="s">
        <v>120</v>
      </c>
      <c r="F285" s="7">
        <v>68</v>
      </c>
      <c r="G285" s="7">
        <v>69</v>
      </c>
      <c r="H285" s="8">
        <v>0.34100000000000003</v>
      </c>
      <c r="I285" s="8">
        <v>0.84197530864197534</v>
      </c>
      <c r="J285" s="9">
        <f t="shared" si="4"/>
        <v>3407.3561975308644</v>
      </c>
      <c r="L285" s="104">
        <f>SUM(H285:H286)</f>
        <v>0.505</v>
      </c>
    </row>
    <row r="286" spans="2:12" hidden="1" x14ac:dyDescent="0.25">
      <c r="B286" s="4">
        <v>158</v>
      </c>
      <c r="C286" s="5" t="s">
        <v>100</v>
      </c>
      <c r="D286" s="6">
        <v>5696</v>
      </c>
      <c r="E286" s="18" t="s">
        <v>120</v>
      </c>
      <c r="F286" s="7">
        <v>148</v>
      </c>
      <c r="G286" s="7">
        <v>55</v>
      </c>
      <c r="H286" s="8">
        <v>0.16400000000000001</v>
      </c>
      <c r="I286" s="8">
        <v>0.40493827160493828</v>
      </c>
      <c r="J286" s="9">
        <f t="shared" si="4"/>
        <v>1638.7284938271605</v>
      </c>
      <c r="L286" s="104"/>
    </row>
    <row r="287" spans="2:12" x14ac:dyDescent="0.25">
      <c r="B287" s="4">
        <v>159</v>
      </c>
      <c r="C287" s="5" t="s">
        <v>101</v>
      </c>
      <c r="D287" s="6">
        <v>5950</v>
      </c>
      <c r="E287" s="12" t="s">
        <v>119</v>
      </c>
      <c r="F287" s="7" t="s">
        <v>69</v>
      </c>
      <c r="G287" s="7">
        <v>455</v>
      </c>
      <c r="H287" s="8">
        <v>0.80900000000000005</v>
      </c>
      <c r="I287" s="8">
        <v>1.9975308641975309</v>
      </c>
      <c r="J287" s="9">
        <f t="shared" si="4"/>
        <v>8083.7277530864203</v>
      </c>
    </row>
    <row r="288" spans="2:12" x14ac:dyDescent="0.25">
      <c r="B288" s="4">
        <v>160</v>
      </c>
      <c r="C288" s="5" t="s">
        <v>102</v>
      </c>
      <c r="D288" s="6">
        <v>246</v>
      </c>
      <c r="E288" s="12" t="s">
        <v>119</v>
      </c>
      <c r="F288" s="7" t="s">
        <v>70</v>
      </c>
      <c r="G288" s="7">
        <v>0</v>
      </c>
      <c r="H288" s="8">
        <v>0.06</v>
      </c>
      <c r="I288" s="8">
        <v>0.14814814814814814</v>
      </c>
      <c r="J288" s="9">
        <f t="shared" si="4"/>
        <v>599.53481481481481</v>
      </c>
    </row>
    <row r="289" spans="2:12" hidden="1" x14ac:dyDescent="0.25">
      <c r="B289" s="97">
        <v>161</v>
      </c>
      <c r="C289" s="92" t="s">
        <v>103</v>
      </c>
      <c r="D289" s="93">
        <v>421</v>
      </c>
      <c r="E289" s="87" t="s">
        <v>120</v>
      </c>
      <c r="F289" s="7">
        <v>153</v>
      </c>
      <c r="G289" s="7">
        <v>0</v>
      </c>
      <c r="H289" s="8">
        <v>0.02</v>
      </c>
      <c r="I289" s="8">
        <v>4.9382716049382713E-2</v>
      </c>
      <c r="J289" s="9">
        <f t="shared" si="4"/>
        <v>199.84493827160495</v>
      </c>
      <c r="L289" s="104">
        <f>SUM(H289:H304)</f>
        <v>0.4022</v>
      </c>
    </row>
    <row r="290" spans="2:12" hidden="1" x14ac:dyDescent="0.25">
      <c r="B290" s="97"/>
      <c r="C290" s="92"/>
      <c r="D290" s="93"/>
      <c r="E290" s="88"/>
      <c r="F290" s="7">
        <v>158</v>
      </c>
      <c r="G290" s="7">
        <v>0</v>
      </c>
      <c r="H290" s="36">
        <v>2.5999999999999999E-2</v>
      </c>
      <c r="I290" s="8">
        <v>6.4197530864197522E-2</v>
      </c>
      <c r="J290" s="9">
        <f t="shared" si="4"/>
        <v>259.79841975308636</v>
      </c>
      <c r="K290" t="s">
        <v>122</v>
      </c>
      <c r="L290" s="104"/>
    </row>
    <row r="291" spans="2:12" hidden="1" x14ac:dyDescent="0.25">
      <c r="B291" s="97"/>
      <c r="C291" s="92"/>
      <c r="D291" s="93"/>
      <c r="E291" s="88"/>
      <c r="F291" s="7">
        <v>165</v>
      </c>
      <c r="G291" s="7">
        <v>0</v>
      </c>
      <c r="H291" s="8">
        <v>0.02</v>
      </c>
      <c r="I291" s="8">
        <v>4.9382716049382713E-2</v>
      </c>
      <c r="J291" s="9">
        <f t="shared" si="4"/>
        <v>199.84493827160495</v>
      </c>
      <c r="L291" s="104"/>
    </row>
    <row r="292" spans="2:12" hidden="1" x14ac:dyDescent="0.25">
      <c r="B292" s="97"/>
      <c r="C292" s="92"/>
      <c r="D292" s="93"/>
      <c r="E292" s="88"/>
      <c r="F292" s="7">
        <v>166</v>
      </c>
      <c r="G292" s="7">
        <v>0</v>
      </c>
      <c r="H292" s="8">
        <v>2.5000000000000001E-2</v>
      </c>
      <c r="I292" s="8">
        <v>6.1728395061728392E-2</v>
      </c>
      <c r="J292" s="9">
        <f t="shared" si="4"/>
        <v>249.80617283950616</v>
      </c>
      <c r="L292" s="104"/>
    </row>
    <row r="293" spans="2:12" hidden="1" x14ac:dyDescent="0.25">
      <c r="B293" s="97"/>
      <c r="C293" s="92"/>
      <c r="D293" s="93"/>
      <c r="E293" s="88"/>
      <c r="F293" s="7">
        <v>167</v>
      </c>
      <c r="G293" s="7">
        <v>0</v>
      </c>
      <c r="H293" s="8">
        <v>4.3999999999999997E-2</v>
      </c>
      <c r="I293" s="8">
        <v>0.10864197530864196</v>
      </c>
      <c r="J293" s="9">
        <f t="shared" si="4"/>
        <v>439.65886419753082</v>
      </c>
      <c r="L293" s="104"/>
    </row>
    <row r="294" spans="2:12" hidden="1" x14ac:dyDescent="0.25">
      <c r="B294" s="97"/>
      <c r="C294" s="92"/>
      <c r="D294" s="93"/>
      <c r="E294" s="88"/>
      <c r="F294" s="7">
        <v>168</v>
      </c>
      <c r="G294" s="7">
        <v>0</v>
      </c>
      <c r="H294" s="8">
        <v>4.7E-2</v>
      </c>
      <c r="I294" s="8">
        <v>0.11604938271604938</v>
      </c>
      <c r="J294" s="9">
        <f t="shared" si="4"/>
        <v>469.63560493827163</v>
      </c>
      <c r="L294" s="104"/>
    </row>
    <row r="295" spans="2:12" hidden="1" x14ac:dyDescent="0.25">
      <c r="B295" s="97"/>
      <c r="C295" s="92"/>
      <c r="D295" s="93"/>
      <c r="E295" s="88"/>
      <c r="F295" s="7">
        <v>172</v>
      </c>
      <c r="G295" s="7">
        <v>0</v>
      </c>
      <c r="H295" s="8">
        <v>1.7000000000000001E-2</v>
      </c>
      <c r="I295" s="8">
        <v>4.1975308641975309E-2</v>
      </c>
      <c r="J295" s="9">
        <f t="shared" si="4"/>
        <v>169.86819753086419</v>
      </c>
      <c r="L295" s="104"/>
    </row>
    <row r="296" spans="2:12" hidden="1" x14ac:dyDescent="0.25">
      <c r="B296" s="97"/>
      <c r="C296" s="92"/>
      <c r="D296" s="93"/>
      <c r="E296" s="88"/>
      <c r="F296" s="7">
        <v>210</v>
      </c>
      <c r="G296" s="7">
        <v>0</v>
      </c>
      <c r="H296" s="8">
        <v>0.01</v>
      </c>
      <c r="I296" s="8">
        <v>2.4691358024691357E-2</v>
      </c>
      <c r="J296" s="9">
        <f t="shared" si="4"/>
        <v>99.922469135802473</v>
      </c>
      <c r="L296" s="104"/>
    </row>
    <row r="297" spans="2:12" hidden="1" x14ac:dyDescent="0.25">
      <c r="B297" s="97"/>
      <c r="C297" s="92"/>
      <c r="D297" s="93"/>
      <c r="E297" s="88"/>
      <c r="F297" s="7">
        <v>225</v>
      </c>
      <c r="G297" s="7">
        <v>0</v>
      </c>
      <c r="H297" s="8">
        <v>0.06</v>
      </c>
      <c r="I297" s="8">
        <v>0.14814814814814814</v>
      </c>
      <c r="J297" s="9">
        <f t="shared" si="4"/>
        <v>599.53481481481481</v>
      </c>
      <c r="L297" s="104"/>
    </row>
    <row r="298" spans="2:12" hidden="1" x14ac:dyDescent="0.25">
      <c r="B298" s="97"/>
      <c r="C298" s="92"/>
      <c r="D298" s="93"/>
      <c r="E298" s="88"/>
      <c r="F298" s="7">
        <v>232</v>
      </c>
      <c r="G298" s="7">
        <v>0</v>
      </c>
      <c r="H298" s="8">
        <v>4.2000000000000003E-2</v>
      </c>
      <c r="I298" s="8">
        <v>0.1037037037037037</v>
      </c>
      <c r="J298" s="9">
        <f t="shared" si="4"/>
        <v>419.67437037037035</v>
      </c>
      <c r="L298" s="104"/>
    </row>
    <row r="299" spans="2:12" hidden="1" x14ac:dyDescent="0.25">
      <c r="B299" s="97"/>
      <c r="C299" s="92"/>
      <c r="D299" s="93"/>
      <c r="E299" s="88"/>
      <c r="F299" s="7">
        <v>233</v>
      </c>
      <c r="G299" s="7">
        <v>0</v>
      </c>
      <c r="H299" s="8">
        <v>1.1999999999999999E-3</v>
      </c>
      <c r="I299" s="8">
        <v>2.9629629629629624E-3</v>
      </c>
      <c r="J299" s="9">
        <f t="shared" si="4"/>
        <v>11.990696296296294</v>
      </c>
      <c r="L299" s="104"/>
    </row>
    <row r="300" spans="2:12" hidden="1" x14ac:dyDescent="0.25">
      <c r="B300" s="97"/>
      <c r="C300" s="92"/>
      <c r="D300" s="93"/>
      <c r="E300" s="88"/>
      <c r="F300" s="7">
        <v>234</v>
      </c>
      <c r="G300" s="7">
        <v>0</v>
      </c>
      <c r="H300" s="8">
        <v>2.5000000000000001E-2</v>
      </c>
      <c r="I300" s="8">
        <v>6.1728395061728392E-2</v>
      </c>
      <c r="J300" s="9">
        <f t="shared" si="4"/>
        <v>249.80617283950616</v>
      </c>
      <c r="L300" s="104"/>
    </row>
    <row r="301" spans="2:12" hidden="1" x14ac:dyDescent="0.25">
      <c r="B301" s="97"/>
      <c r="C301" s="92"/>
      <c r="D301" s="93"/>
      <c r="E301" s="88"/>
      <c r="F301" s="7">
        <v>155</v>
      </c>
      <c r="G301" s="7">
        <v>0</v>
      </c>
      <c r="H301" s="8">
        <v>2E-3</v>
      </c>
      <c r="I301" s="8">
        <v>4.9382716049382715E-3</v>
      </c>
      <c r="J301" s="9">
        <f t="shared" si="4"/>
        <v>19.984493827160495</v>
      </c>
      <c r="L301" s="104"/>
    </row>
    <row r="302" spans="2:12" hidden="1" x14ac:dyDescent="0.25">
      <c r="B302" s="97"/>
      <c r="C302" s="92"/>
      <c r="D302" s="93"/>
      <c r="E302" s="88"/>
      <c r="F302" s="7">
        <v>157</v>
      </c>
      <c r="G302" s="7">
        <v>0</v>
      </c>
      <c r="H302" s="8">
        <v>5.0999999999999997E-2</v>
      </c>
      <c r="I302" s="8">
        <v>0.12592592592592591</v>
      </c>
      <c r="J302" s="9">
        <f t="shared" si="4"/>
        <v>509.60459259259255</v>
      </c>
      <c r="L302" s="104"/>
    </row>
    <row r="303" spans="2:12" hidden="1" x14ac:dyDescent="0.25">
      <c r="B303" s="97"/>
      <c r="C303" s="92"/>
      <c r="D303" s="93"/>
      <c r="E303" s="88"/>
      <c r="F303" s="7" t="s">
        <v>71</v>
      </c>
      <c r="G303" s="7">
        <v>0</v>
      </c>
      <c r="H303" s="8">
        <v>0.01</v>
      </c>
      <c r="I303" s="8">
        <v>2.4691358024691357E-2</v>
      </c>
      <c r="J303" s="9">
        <f t="shared" si="4"/>
        <v>99.922469135802473</v>
      </c>
      <c r="L303" s="104"/>
    </row>
    <row r="304" spans="2:12" hidden="1" x14ac:dyDescent="0.25">
      <c r="B304" s="97"/>
      <c r="C304" s="92"/>
      <c r="D304" s="93"/>
      <c r="E304" s="89"/>
      <c r="F304" s="7">
        <v>151</v>
      </c>
      <c r="G304" s="7">
        <v>0</v>
      </c>
      <c r="H304" s="8">
        <v>2E-3</v>
      </c>
      <c r="I304" s="8">
        <v>4.9382716049382715E-3</v>
      </c>
      <c r="J304" s="9">
        <f t="shared" si="4"/>
        <v>19.984493827160495</v>
      </c>
    </row>
    <row r="305" spans="2:13" x14ac:dyDescent="0.25">
      <c r="B305" s="11">
        <v>162</v>
      </c>
      <c r="C305" s="5" t="s">
        <v>104</v>
      </c>
      <c r="D305" s="6">
        <v>1290</v>
      </c>
      <c r="E305" s="12" t="s">
        <v>119</v>
      </c>
      <c r="F305" s="7">
        <v>467</v>
      </c>
      <c r="G305" s="7">
        <v>192</v>
      </c>
      <c r="H305" s="8">
        <v>0.316</v>
      </c>
      <c r="I305" s="8">
        <v>0.78024691358024689</v>
      </c>
      <c r="J305" s="9">
        <f t="shared" si="4"/>
        <v>3157.550024691358</v>
      </c>
    </row>
    <row r="306" spans="2:13" hidden="1" x14ac:dyDescent="0.25">
      <c r="B306" s="91" t="s">
        <v>105</v>
      </c>
      <c r="C306" s="91"/>
      <c r="D306" s="91"/>
      <c r="E306" s="13"/>
      <c r="F306" s="14"/>
      <c r="G306" s="15"/>
      <c r="H306" s="19">
        <v>82.8821333333333</v>
      </c>
      <c r="I306" s="20">
        <v>204.647466255144</v>
      </c>
      <c r="J306" s="9">
        <f t="shared" si="4"/>
        <v>828179.64528929209</v>
      </c>
    </row>
    <row r="307" spans="2:13" hidden="1" x14ac:dyDescent="0.25">
      <c r="B307" s="92" t="s">
        <v>106</v>
      </c>
      <c r="C307" s="92"/>
      <c r="D307" s="92"/>
      <c r="E307" s="10"/>
      <c r="F307" s="7">
        <v>0</v>
      </c>
      <c r="G307" s="7">
        <v>0</v>
      </c>
      <c r="H307" s="8">
        <v>2.6469333000000002</v>
      </c>
      <c r="I307" s="8">
        <v>6.5356377777777803</v>
      </c>
      <c r="J307" s="9">
        <f t="shared" si="4"/>
        <v>26448.811097377788</v>
      </c>
    </row>
    <row r="308" spans="2:13" hidden="1" x14ac:dyDescent="0.25">
      <c r="B308" s="92"/>
      <c r="C308" s="92"/>
      <c r="D308" s="92"/>
      <c r="E308" s="10"/>
      <c r="F308" s="7">
        <v>225</v>
      </c>
      <c r="G308" s="7">
        <v>0</v>
      </c>
      <c r="H308" s="8">
        <v>0.30399999999999999</v>
      </c>
      <c r="I308" s="8">
        <v>0.750617283950617</v>
      </c>
      <c r="J308" s="9">
        <f t="shared" si="4"/>
        <v>3037.6430617283941</v>
      </c>
    </row>
    <row r="309" spans="2:13" hidden="1" x14ac:dyDescent="0.25">
      <c r="B309" s="90" t="s">
        <v>107</v>
      </c>
      <c r="C309" s="90"/>
      <c r="D309" s="90"/>
      <c r="E309" s="17"/>
      <c r="F309" s="14"/>
      <c r="G309" s="14"/>
      <c r="H309" s="16">
        <v>79.931200033333297</v>
      </c>
      <c r="I309" s="16">
        <f>(I306-(I307+I308))</f>
        <v>197.36121119341561</v>
      </c>
      <c r="J309" s="3">
        <f t="shared" si="4"/>
        <v>798693.19113018597</v>
      </c>
    </row>
    <row r="310" spans="2:13" x14ac:dyDescent="0.25">
      <c r="I310" s="2"/>
      <c r="L310" s="21"/>
      <c r="M310" s="21"/>
    </row>
    <row r="311" spans="2:13" x14ac:dyDescent="0.25">
      <c r="H311" s="44">
        <f>H306+H307+H308</f>
        <v>85.833066633333303</v>
      </c>
    </row>
  </sheetData>
  <autoFilter ref="B4:J309" xr:uid="{00000000-0009-0000-0000-000000000000}">
    <filterColumn colId="3">
      <filters>
        <filter val="Kinauni"/>
      </filters>
    </filterColumn>
  </autoFilter>
  <mergeCells count="203">
    <mergeCell ref="K5:L14"/>
    <mergeCell ref="L285:L286"/>
    <mergeCell ref="L289:L303"/>
    <mergeCell ref="L274:L275"/>
    <mergeCell ref="L265:L270"/>
    <mergeCell ref="L258:L264"/>
    <mergeCell ref="L242:L257"/>
    <mergeCell ref="B276:B277"/>
    <mergeCell ref="B278:B284"/>
    <mergeCell ref="B289:B304"/>
    <mergeCell ref="B233:B241"/>
    <mergeCell ref="B242:B257"/>
    <mergeCell ref="B259:B260"/>
    <mergeCell ref="B265:B270"/>
    <mergeCell ref="B271:B273"/>
    <mergeCell ref="B212:B213"/>
    <mergeCell ref="B216:B219"/>
    <mergeCell ref="B221:B223"/>
    <mergeCell ref="B228:B229"/>
    <mergeCell ref="B230:B232"/>
    <mergeCell ref="B192:B193"/>
    <mergeCell ref="B196:B197"/>
    <mergeCell ref="B199:B202"/>
    <mergeCell ref="B204:B205"/>
    <mergeCell ref="D160:D161"/>
    <mergeCell ref="C160:C161"/>
    <mergeCell ref="B175:B177"/>
    <mergeCell ref="B179:B180"/>
    <mergeCell ref="B181:B182"/>
    <mergeCell ref="B183:B184"/>
    <mergeCell ref="B185:B187"/>
    <mergeCell ref="D185:D187"/>
    <mergeCell ref="C185:C187"/>
    <mergeCell ref="D170:D172"/>
    <mergeCell ref="C170:C172"/>
    <mergeCell ref="D173:D174"/>
    <mergeCell ref="C173:C174"/>
    <mergeCell ref="D175:D177"/>
    <mergeCell ref="C175:C177"/>
    <mergeCell ref="D192:D193"/>
    <mergeCell ref="C192:C193"/>
    <mergeCell ref="D196:D197"/>
    <mergeCell ref="C196:C197"/>
    <mergeCell ref="D179:D180"/>
    <mergeCell ref="C179:C180"/>
    <mergeCell ref="D181:D182"/>
    <mergeCell ref="C181:C182"/>
    <mergeCell ref="D183:D184"/>
    <mergeCell ref="C183:C184"/>
    <mergeCell ref="B149:B153"/>
    <mergeCell ref="B156:B158"/>
    <mergeCell ref="B160:B161"/>
    <mergeCell ref="B170:B172"/>
    <mergeCell ref="B173:B174"/>
    <mergeCell ref="B135:B137"/>
    <mergeCell ref="B138:B139"/>
    <mergeCell ref="B141:B142"/>
    <mergeCell ref="B144:B145"/>
    <mergeCell ref="B146:B147"/>
    <mergeCell ref="B113:B114"/>
    <mergeCell ref="B117:B118"/>
    <mergeCell ref="B119:B122"/>
    <mergeCell ref="B123:B124"/>
    <mergeCell ref="B130:B134"/>
    <mergeCell ref="B87:B91"/>
    <mergeCell ref="B93:B99"/>
    <mergeCell ref="B101:B103"/>
    <mergeCell ref="B106:B108"/>
    <mergeCell ref="B110:B111"/>
    <mergeCell ref="B82:B83"/>
    <mergeCell ref="B84:B85"/>
    <mergeCell ref="B23:B24"/>
    <mergeCell ref="B25:B26"/>
    <mergeCell ref="B27:B28"/>
    <mergeCell ref="B36:B37"/>
    <mergeCell ref="B39:B40"/>
    <mergeCell ref="B43:B44"/>
    <mergeCell ref="B46:B47"/>
    <mergeCell ref="B51:B52"/>
    <mergeCell ref="B53:B54"/>
    <mergeCell ref="B55:B56"/>
    <mergeCell ref="B59:B60"/>
    <mergeCell ref="B62:B63"/>
    <mergeCell ref="B64:B67"/>
    <mergeCell ref="B69:B70"/>
    <mergeCell ref="B71:B72"/>
    <mergeCell ref="B73:B75"/>
    <mergeCell ref="B76:B77"/>
    <mergeCell ref="C289:C304"/>
    <mergeCell ref="D265:D270"/>
    <mergeCell ref="C265:C270"/>
    <mergeCell ref="D271:D273"/>
    <mergeCell ref="C271:C273"/>
    <mergeCell ref="D276:D277"/>
    <mergeCell ref="C276:C277"/>
    <mergeCell ref="D233:D241"/>
    <mergeCell ref="C233:C241"/>
    <mergeCell ref="D242:D257"/>
    <mergeCell ref="C242:C257"/>
    <mergeCell ref="D259:D260"/>
    <mergeCell ref="C259:C260"/>
    <mergeCell ref="D278:D284"/>
    <mergeCell ref="C278:C284"/>
    <mergeCell ref="D289:D304"/>
    <mergeCell ref="D221:D223"/>
    <mergeCell ref="C221:C223"/>
    <mergeCell ref="D228:D229"/>
    <mergeCell ref="C228:C229"/>
    <mergeCell ref="D230:D232"/>
    <mergeCell ref="C230:C232"/>
    <mergeCell ref="D199:D202"/>
    <mergeCell ref="C199:C202"/>
    <mergeCell ref="D204:D205"/>
    <mergeCell ref="C204:C205"/>
    <mergeCell ref="D216:D219"/>
    <mergeCell ref="C216:C219"/>
    <mergeCell ref="D212:D213"/>
    <mergeCell ref="C212:C213"/>
    <mergeCell ref="D149:D153"/>
    <mergeCell ref="C149:C153"/>
    <mergeCell ref="D156:D158"/>
    <mergeCell ref="C156:C158"/>
    <mergeCell ref="D138:D139"/>
    <mergeCell ref="C138:C139"/>
    <mergeCell ref="D141:D142"/>
    <mergeCell ref="C141:C142"/>
    <mergeCell ref="D144:D145"/>
    <mergeCell ref="C144:C145"/>
    <mergeCell ref="D135:D137"/>
    <mergeCell ref="C135:C137"/>
    <mergeCell ref="D113:D114"/>
    <mergeCell ref="C113:C114"/>
    <mergeCell ref="D117:D118"/>
    <mergeCell ref="C117:C118"/>
    <mergeCell ref="D119:D122"/>
    <mergeCell ref="C119:C122"/>
    <mergeCell ref="D146:D147"/>
    <mergeCell ref="C146:C147"/>
    <mergeCell ref="D110:D111"/>
    <mergeCell ref="C110:C111"/>
    <mergeCell ref="D87:D91"/>
    <mergeCell ref="C87:C91"/>
    <mergeCell ref="D93:D99"/>
    <mergeCell ref="C93:C99"/>
    <mergeCell ref="D123:D124"/>
    <mergeCell ref="C123:C124"/>
    <mergeCell ref="D130:D134"/>
    <mergeCell ref="C130:C134"/>
    <mergeCell ref="D82:D83"/>
    <mergeCell ref="C82:C83"/>
    <mergeCell ref="D59:D60"/>
    <mergeCell ref="C59:C60"/>
    <mergeCell ref="C62:C63"/>
    <mergeCell ref="D62:D63"/>
    <mergeCell ref="D101:D103"/>
    <mergeCell ref="C101:C103"/>
    <mergeCell ref="D106:D108"/>
    <mergeCell ref="C106:C108"/>
    <mergeCell ref="D84:D85"/>
    <mergeCell ref="C84:C85"/>
    <mergeCell ref="D73:D75"/>
    <mergeCell ref="C73:C75"/>
    <mergeCell ref="D76:D77"/>
    <mergeCell ref="C76:C77"/>
    <mergeCell ref="B2:J2"/>
    <mergeCell ref="B3:J3"/>
    <mergeCell ref="D21:D22"/>
    <mergeCell ref="C21:C22"/>
    <mergeCell ref="B21:B22"/>
    <mergeCell ref="D46:D47"/>
    <mergeCell ref="C46:C47"/>
    <mergeCell ref="D51:D52"/>
    <mergeCell ref="C51:C52"/>
    <mergeCell ref="D36:D37"/>
    <mergeCell ref="C36:C37"/>
    <mergeCell ref="D39:D40"/>
    <mergeCell ref="C39:C40"/>
    <mergeCell ref="D43:D44"/>
    <mergeCell ref="C43:C44"/>
    <mergeCell ref="E242:E257"/>
    <mergeCell ref="E265:E270"/>
    <mergeCell ref="E289:E304"/>
    <mergeCell ref="E259:E260"/>
    <mergeCell ref="E271:E273"/>
    <mergeCell ref="B309:D309"/>
    <mergeCell ref="B306:D306"/>
    <mergeCell ref="B307:D308"/>
    <mergeCell ref="D23:D24"/>
    <mergeCell ref="C23:C24"/>
    <mergeCell ref="D25:D26"/>
    <mergeCell ref="C25:C26"/>
    <mergeCell ref="C27:C28"/>
    <mergeCell ref="D27:D28"/>
    <mergeCell ref="D53:D54"/>
    <mergeCell ref="C53:C54"/>
    <mergeCell ref="D64:D67"/>
    <mergeCell ref="C64:C67"/>
    <mergeCell ref="D69:D70"/>
    <mergeCell ref="C69:C70"/>
    <mergeCell ref="D71:D72"/>
    <mergeCell ref="C71:C72"/>
    <mergeCell ref="D55:D56"/>
    <mergeCell ref="C55:C5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5:M19"/>
  <sheetViews>
    <sheetView topLeftCell="A4" workbookViewId="0">
      <selection activeCell="F20" sqref="F20"/>
    </sheetView>
  </sheetViews>
  <sheetFormatPr defaultRowHeight="15" x14ac:dyDescent="0.25"/>
  <cols>
    <col min="7" max="7" width="18.28515625" customWidth="1"/>
    <col min="10" max="10" width="16.5703125" customWidth="1"/>
    <col min="11" max="11" width="19.140625" customWidth="1"/>
    <col min="12" max="12" width="18.5703125" customWidth="1"/>
    <col min="13" max="13" width="24.140625" customWidth="1"/>
  </cols>
  <sheetData>
    <row r="5" spans="5:13" x14ac:dyDescent="0.25">
      <c r="E5" s="108" t="s">
        <v>110</v>
      </c>
      <c r="F5" s="109"/>
      <c r="G5" s="109"/>
      <c r="H5" s="109"/>
      <c r="I5" s="109"/>
      <c r="J5" s="109"/>
      <c r="K5" s="109"/>
      <c r="L5" s="109"/>
      <c r="M5" s="109"/>
    </row>
    <row r="6" spans="5:13" ht="60" x14ac:dyDescent="0.25">
      <c r="E6" s="23" t="s">
        <v>1</v>
      </c>
      <c r="F6" s="23" t="s">
        <v>111</v>
      </c>
      <c r="G6" s="23" t="s">
        <v>112</v>
      </c>
      <c r="H6" s="23" t="s">
        <v>6</v>
      </c>
      <c r="I6" s="23" t="s">
        <v>7</v>
      </c>
      <c r="J6" s="23" t="s">
        <v>8</v>
      </c>
      <c r="K6" s="23" t="s">
        <v>113</v>
      </c>
      <c r="L6" s="23" t="s">
        <v>114</v>
      </c>
      <c r="M6" s="23" t="s">
        <v>115</v>
      </c>
    </row>
    <row r="7" spans="5:13" x14ac:dyDescent="0.25">
      <c r="E7" s="111">
        <v>1</v>
      </c>
      <c r="F7" s="111" t="s">
        <v>120</v>
      </c>
      <c r="G7" s="27" t="s">
        <v>116</v>
      </c>
      <c r="H7" s="37">
        <f>(I7/2.471)</f>
        <v>2.8166734115742615</v>
      </c>
      <c r="I7" s="37">
        <v>6.96</v>
      </c>
      <c r="J7" s="37">
        <f>(I7*4046.86)</f>
        <v>28166.1456</v>
      </c>
      <c r="K7" s="28" t="s">
        <v>117</v>
      </c>
      <c r="L7" s="28">
        <v>2000</v>
      </c>
      <c r="M7" s="38">
        <f>(J7*L7)</f>
        <v>56332291.200000003</v>
      </c>
    </row>
    <row r="8" spans="5:13" x14ac:dyDescent="0.25">
      <c r="E8" s="111"/>
      <c r="F8" s="111"/>
      <c r="G8" s="27" t="s">
        <v>118</v>
      </c>
      <c r="H8" s="37">
        <f t="shared" ref="H8:H10" si="0">(I8/2.471)</f>
        <v>4.6742209631728047</v>
      </c>
      <c r="I8" s="37">
        <v>11.55</v>
      </c>
      <c r="J8" s="37">
        <f t="shared" ref="J8:J10" si="1">(I8*4046.86)</f>
        <v>46741.233000000007</v>
      </c>
      <c r="K8" s="28">
        <v>3900000</v>
      </c>
      <c r="L8" s="28" t="s">
        <v>117</v>
      </c>
      <c r="M8" s="38">
        <f>(H8*K8)</f>
        <v>18229461.756373938</v>
      </c>
    </row>
    <row r="9" spans="5:13" x14ac:dyDescent="0.25">
      <c r="E9" s="111">
        <v>2</v>
      </c>
      <c r="F9" s="110" t="s">
        <v>119</v>
      </c>
      <c r="G9" s="29" t="s">
        <v>116</v>
      </c>
      <c r="H9" s="37">
        <f t="shared" si="0"/>
        <v>72.379603399433421</v>
      </c>
      <c r="I9" s="39">
        <v>178.85</v>
      </c>
      <c r="J9" s="37">
        <f t="shared" si="1"/>
        <v>723780.91099999996</v>
      </c>
      <c r="K9" s="28">
        <v>4100000</v>
      </c>
      <c r="L9" s="28">
        <v>2200</v>
      </c>
      <c r="M9" s="38">
        <f>(J9*L9)</f>
        <v>1592318004.1999998</v>
      </c>
    </row>
    <row r="10" spans="5:13" x14ac:dyDescent="0.25">
      <c r="E10" s="111"/>
      <c r="F10" s="110"/>
      <c r="G10" s="27" t="s">
        <v>118</v>
      </c>
      <c r="H10" s="37">
        <f t="shared" si="0"/>
        <v>0</v>
      </c>
      <c r="I10" s="39">
        <v>0</v>
      </c>
      <c r="J10" s="37">
        <f t="shared" si="1"/>
        <v>0</v>
      </c>
      <c r="K10" s="28"/>
      <c r="L10" s="28" t="s">
        <v>117</v>
      </c>
      <c r="M10" s="38">
        <v>0</v>
      </c>
    </row>
    <row r="11" spans="5:13" x14ac:dyDescent="0.25">
      <c r="E11" s="107" t="s">
        <v>105</v>
      </c>
      <c r="F11" s="107"/>
      <c r="G11" s="107"/>
      <c r="H11" s="40">
        <v>79.931200033333297</v>
      </c>
      <c r="I11" s="40">
        <v>197.36</v>
      </c>
      <c r="J11" s="41">
        <f t="shared" ref="J11" si="2">I11*4046.86</f>
        <v>798688.28960000013</v>
      </c>
      <c r="K11" s="42"/>
      <c r="L11" s="42"/>
      <c r="M11" s="43">
        <f>SUM(M7:M10)</f>
        <v>1666879757.1563737</v>
      </c>
    </row>
    <row r="12" spans="5:13" x14ac:dyDescent="0.25">
      <c r="H12" s="26"/>
      <c r="I12" s="26"/>
      <c r="J12" s="26"/>
      <c r="M12" s="30"/>
    </row>
    <row r="15" spans="5:13" x14ac:dyDescent="0.25">
      <c r="L15" s="60" t="s">
        <v>144</v>
      </c>
      <c r="M15" s="61">
        <f>(M7+M9)</f>
        <v>1648650295.3999999</v>
      </c>
    </row>
    <row r="16" spans="5:13" x14ac:dyDescent="0.25">
      <c r="L16" t="s">
        <v>145</v>
      </c>
      <c r="M16" s="61"/>
    </row>
    <row r="17" spans="8:13" x14ac:dyDescent="0.25">
      <c r="L17" t="s">
        <v>146</v>
      </c>
      <c r="M17" s="61">
        <f>(H9*K9)</f>
        <v>296756373.93767703</v>
      </c>
    </row>
    <row r="18" spans="8:13" x14ac:dyDescent="0.25">
      <c r="H18" s="26">
        <f>SUM(H7:H8)</f>
        <v>7.4908943747470662</v>
      </c>
      <c r="I18" s="26">
        <f>SUM(I7:I8)</f>
        <v>18.510000000000002</v>
      </c>
      <c r="L18" t="s">
        <v>147</v>
      </c>
      <c r="M18" s="61">
        <f>(H7*K8)</f>
        <v>10985026.30513962</v>
      </c>
    </row>
    <row r="19" spans="8:13" x14ac:dyDescent="0.25">
      <c r="L19" t="s">
        <v>105</v>
      </c>
      <c r="M19" s="61">
        <f>SUM(M17:M18)</f>
        <v>307741400.24281663</v>
      </c>
    </row>
  </sheetData>
  <mergeCells count="6">
    <mergeCell ref="E11:G11"/>
    <mergeCell ref="E5:M5"/>
    <mergeCell ref="F9:F10"/>
    <mergeCell ref="F7:F8"/>
    <mergeCell ref="E7:E8"/>
    <mergeCell ref="E9:E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6:I14"/>
  <sheetViews>
    <sheetView workbookViewId="0">
      <selection activeCell="D6" sqref="D6:H9"/>
    </sheetView>
  </sheetViews>
  <sheetFormatPr defaultRowHeight="15" x14ac:dyDescent="0.25"/>
  <cols>
    <col min="4" max="4" width="6.85546875" bestFit="1" customWidth="1"/>
    <col min="5" max="5" width="12.85546875" bestFit="1" customWidth="1"/>
    <col min="6" max="6" width="12.85546875" style="22" customWidth="1"/>
    <col min="7" max="7" width="15" customWidth="1"/>
    <col min="8" max="8" width="12.7109375" customWidth="1"/>
  </cols>
  <sheetData>
    <row r="6" spans="4:9" x14ac:dyDescent="0.25">
      <c r="D6" s="108" t="s">
        <v>127</v>
      </c>
      <c r="E6" s="109"/>
      <c r="F6" s="109"/>
      <c r="G6" s="109"/>
      <c r="H6" s="109"/>
    </row>
    <row r="7" spans="4:9" ht="30" x14ac:dyDescent="0.25">
      <c r="D7" s="46" t="s">
        <v>123</v>
      </c>
      <c r="E7" s="46" t="s">
        <v>111</v>
      </c>
      <c r="F7" s="23" t="s">
        <v>126</v>
      </c>
      <c r="G7" s="23" t="s">
        <v>124</v>
      </c>
      <c r="H7" s="23" t="s">
        <v>125</v>
      </c>
    </row>
    <row r="8" spans="4:9" x14ac:dyDescent="0.25">
      <c r="D8" s="47">
        <v>1</v>
      </c>
      <c r="E8" s="47" t="s">
        <v>119</v>
      </c>
      <c r="F8" s="47">
        <v>139</v>
      </c>
      <c r="G8" s="48">
        <f t="shared" ref="G8" si="0">(H8/2.471)</f>
        <v>72.379603399433421</v>
      </c>
      <c r="H8" s="49">
        <v>178.85</v>
      </c>
      <c r="I8" t="s">
        <v>142</v>
      </c>
    </row>
    <row r="9" spans="4:9" x14ac:dyDescent="0.25">
      <c r="D9" s="47">
        <v>2</v>
      </c>
      <c r="E9" s="47" t="s">
        <v>120</v>
      </c>
      <c r="F9" s="47">
        <v>23</v>
      </c>
      <c r="G9" s="47">
        <v>7.49</v>
      </c>
      <c r="H9" s="47">
        <v>18.510000000000002</v>
      </c>
    </row>
    <row r="10" spans="4:9" s="22" customFormat="1" x14ac:dyDescent="0.25">
      <c r="D10" s="107" t="s">
        <v>105</v>
      </c>
      <c r="E10" s="107"/>
      <c r="F10" s="68">
        <f>SUM(F8:F9)</f>
        <v>162</v>
      </c>
      <c r="G10" s="69">
        <f>SUM(G8:G9)</f>
        <v>79.869603399433416</v>
      </c>
      <c r="H10" s="69">
        <f>SUM(H8:H9)</f>
        <v>197.35999999999999</v>
      </c>
    </row>
    <row r="11" spans="4:9" hidden="1" x14ac:dyDescent="0.25">
      <c r="D11" s="112" t="s">
        <v>128</v>
      </c>
      <c r="E11" s="113"/>
      <c r="F11" s="113"/>
      <c r="G11" s="113"/>
      <c r="H11" s="114"/>
    </row>
    <row r="12" spans="4:9" ht="30" hidden="1" customHeight="1" x14ac:dyDescent="0.25">
      <c r="D12" s="115" t="s">
        <v>130</v>
      </c>
      <c r="E12" s="116"/>
      <c r="F12" s="116"/>
      <c r="G12" s="116"/>
      <c r="H12" s="117"/>
    </row>
    <row r="13" spans="4:9" ht="45.75" hidden="1" customHeight="1" x14ac:dyDescent="0.25">
      <c r="D13" s="115" t="s">
        <v>161</v>
      </c>
      <c r="E13" s="116"/>
      <c r="F13" s="116"/>
      <c r="G13" s="116"/>
      <c r="H13" s="117"/>
    </row>
    <row r="14" spans="4:9" ht="30.75" hidden="1" customHeight="1" x14ac:dyDescent="0.25">
      <c r="D14" s="115" t="s">
        <v>129</v>
      </c>
      <c r="E14" s="116"/>
      <c r="F14" s="116"/>
      <c r="G14" s="116"/>
      <c r="H14" s="117"/>
    </row>
  </sheetData>
  <mergeCells count="6">
    <mergeCell ref="D6:H6"/>
    <mergeCell ref="D11:H11"/>
    <mergeCell ref="D12:H12"/>
    <mergeCell ref="D13:H13"/>
    <mergeCell ref="D14:H14"/>
    <mergeCell ref="D10:E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3:I18"/>
  <sheetViews>
    <sheetView topLeftCell="A2" workbookViewId="0">
      <selection activeCell="I18" sqref="I18"/>
    </sheetView>
  </sheetViews>
  <sheetFormatPr defaultRowHeight="15" x14ac:dyDescent="0.25"/>
  <cols>
    <col min="5" max="5" width="25.140625" customWidth="1"/>
    <col min="6" max="6" width="17.5703125" customWidth="1"/>
    <col min="7" max="7" width="20.7109375" customWidth="1"/>
    <col min="8" max="8" width="27.5703125" customWidth="1"/>
  </cols>
  <sheetData>
    <row r="3" spans="5:9" ht="34.5" customHeight="1" x14ac:dyDescent="0.25"/>
    <row r="4" spans="5:9" ht="31.5" customHeight="1" x14ac:dyDescent="0.25">
      <c r="E4" s="124" t="s">
        <v>143</v>
      </c>
      <c r="F4" s="124"/>
      <c r="G4" s="124"/>
      <c r="H4" s="124"/>
    </row>
    <row r="5" spans="5:9" ht="42.75" x14ac:dyDescent="0.25">
      <c r="E5" s="51" t="s">
        <v>111</v>
      </c>
      <c r="F5" s="51" t="s">
        <v>137</v>
      </c>
      <c r="G5" s="51" t="s">
        <v>138</v>
      </c>
      <c r="H5" s="50" t="s">
        <v>131</v>
      </c>
    </row>
    <row r="6" spans="5:9" x14ac:dyDescent="0.25">
      <c r="E6" s="45" t="s">
        <v>119</v>
      </c>
      <c r="F6" s="48">
        <v>72.38</v>
      </c>
      <c r="G6" s="52">
        <v>4100000</v>
      </c>
      <c r="H6" s="52">
        <f>(F6*G6)</f>
        <v>296758000</v>
      </c>
      <c r="I6" s="53"/>
    </row>
    <row r="7" spans="5:9" x14ac:dyDescent="0.25">
      <c r="E7" s="45" t="s">
        <v>120</v>
      </c>
      <c r="F7" s="47">
        <v>7.49</v>
      </c>
      <c r="G7" s="52">
        <v>3900000</v>
      </c>
      <c r="H7" s="52">
        <f>(F7*G7)</f>
        <v>29211000</v>
      </c>
    </row>
    <row r="8" spans="5:9" x14ac:dyDescent="0.25">
      <c r="E8" s="54" t="s">
        <v>132</v>
      </c>
      <c r="F8" s="58">
        <f>SUM(F6:F7)</f>
        <v>79.86999999999999</v>
      </c>
      <c r="G8" s="45"/>
      <c r="H8" s="59">
        <f>SUM(H6:H7)</f>
        <v>325969000</v>
      </c>
    </row>
    <row r="9" spans="5:9" s="22" customFormat="1" x14ac:dyDescent="0.25">
      <c r="E9" s="121"/>
      <c r="F9" s="122"/>
      <c r="G9" s="122"/>
      <c r="H9" s="123"/>
    </row>
    <row r="10" spans="5:9" x14ac:dyDescent="0.25">
      <c r="E10" s="119" t="s">
        <v>140</v>
      </c>
      <c r="F10" s="119"/>
      <c r="G10" s="55" t="s">
        <v>139</v>
      </c>
      <c r="H10" s="59">
        <f>2*H8</f>
        <v>651938000</v>
      </c>
    </row>
    <row r="11" spans="5:9" x14ac:dyDescent="0.25">
      <c r="E11" s="118"/>
      <c r="F11" s="118"/>
      <c r="G11" s="118"/>
      <c r="H11" s="118"/>
    </row>
    <row r="12" spans="5:9" x14ac:dyDescent="0.25">
      <c r="E12" s="119" t="s">
        <v>141</v>
      </c>
      <c r="F12" s="119"/>
      <c r="G12" s="45"/>
      <c r="H12" s="42">
        <v>0</v>
      </c>
    </row>
    <row r="13" spans="5:9" x14ac:dyDescent="0.25">
      <c r="E13" s="118"/>
      <c r="F13" s="118"/>
      <c r="G13" s="118"/>
      <c r="H13" s="118"/>
    </row>
    <row r="14" spans="5:9" x14ac:dyDescent="0.25">
      <c r="E14" s="120" t="s">
        <v>133</v>
      </c>
      <c r="F14" s="120"/>
      <c r="G14" s="120"/>
      <c r="H14" s="56">
        <f>H12+H10</f>
        <v>651938000</v>
      </c>
    </row>
    <row r="15" spans="5:9" x14ac:dyDescent="0.25">
      <c r="E15" s="118"/>
      <c r="F15" s="118"/>
      <c r="G15" s="118"/>
      <c r="H15" s="118"/>
    </row>
    <row r="16" spans="5:9" x14ac:dyDescent="0.25">
      <c r="E16" s="119" t="s">
        <v>134</v>
      </c>
      <c r="F16" s="119"/>
      <c r="G16" s="42" t="s">
        <v>135</v>
      </c>
      <c r="H16" s="57">
        <f>H14*100%</f>
        <v>651938000</v>
      </c>
    </row>
    <row r="17" spans="5:8" x14ac:dyDescent="0.25">
      <c r="E17" s="118"/>
      <c r="F17" s="118"/>
      <c r="G17" s="118"/>
      <c r="H17" s="118"/>
    </row>
    <row r="18" spans="5:8" x14ac:dyDescent="0.25">
      <c r="E18" s="120" t="s">
        <v>136</v>
      </c>
      <c r="F18" s="120"/>
      <c r="G18" s="120"/>
      <c r="H18" s="56">
        <f>H16+H14</f>
        <v>1303876000</v>
      </c>
    </row>
  </sheetData>
  <mergeCells count="11">
    <mergeCell ref="E4:H4"/>
    <mergeCell ref="E10:F10"/>
    <mergeCell ref="E11:H11"/>
    <mergeCell ref="E12:F12"/>
    <mergeCell ref="E13:H13"/>
    <mergeCell ref="E15:H15"/>
    <mergeCell ref="E16:F16"/>
    <mergeCell ref="E17:H17"/>
    <mergeCell ref="E18:G18"/>
    <mergeCell ref="E9:H9"/>
    <mergeCell ref="E14:G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5:N16"/>
  <sheetViews>
    <sheetView tabSelected="1" topLeftCell="A4" workbookViewId="0">
      <selection activeCell="J13" sqref="J13"/>
    </sheetView>
  </sheetViews>
  <sheetFormatPr defaultRowHeight="15" x14ac:dyDescent="0.25"/>
  <cols>
    <col min="7" max="7" width="26.7109375" customWidth="1"/>
    <col min="9" max="9" width="11.7109375" customWidth="1"/>
    <col min="10" max="10" width="24.85546875" customWidth="1"/>
    <col min="11" max="11" width="24.85546875" style="62" customWidth="1"/>
    <col min="12" max="12" width="14.28515625" bestFit="1" customWidth="1"/>
    <col min="13" max="13" width="18.5703125" style="62" bestFit="1" customWidth="1"/>
    <col min="14" max="14" width="19.5703125" customWidth="1"/>
  </cols>
  <sheetData>
    <row r="5" spans="5:14" ht="35.25" customHeight="1" x14ac:dyDescent="0.25">
      <c r="E5" s="143" t="s">
        <v>158</v>
      </c>
      <c r="F5" s="143"/>
      <c r="G5" s="143"/>
      <c r="H5" s="143"/>
      <c r="I5" s="143"/>
      <c r="J5" s="143"/>
      <c r="K5" s="85"/>
    </row>
    <row r="6" spans="5:14" x14ac:dyDescent="0.25">
      <c r="E6" s="144" t="s">
        <v>148</v>
      </c>
      <c r="F6" s="148" t="s">
        <v>149</v>
      </c>
      <c r="G6" s="149"/>
      <c r="H6" s="145" t="s">
        <v>150</v>
      </c>
      <c r="I6" s="146"/>
      <c r="J6" s="147" t="s">
        <v>151</v>
      </c>
      <c r="K6" s="86"/>
      <c r="L6" s="77">
        <f>J8/H8</f>
        <v>3999999.9999999995</v>
      </c>
      <c r="N6" s="62" t="s">
        <v>159</v>
      </c>
    </row>
    <row r="7" spans="5:14" x14ac:dyDescent="0.25">
      <c r="E7" s="144"/>
      <c r="F7" s="150"/>
      <c r="G7" s="151"/>
      <c r="H7" s="64" t="s">
        <v>152</v>
      </c>
      <c r="I7" s="64" t="s">
        <v>153</v>
      </c>
      <c r="J7" s="147"/>
      <c r="K7" s="86"/>
      <c r="N7" s="62"/>
    </row>
    <row r="8" spans="5:14" x14ac:dyDescent="0.25">
      <c r="E8" s="42">
        <v>1</v>
      </c>
      <c r="F8" s="125" t="s">
        <v>162</v>
      </c>
      <c r="G8" s="126"/>
      <c r="H8" s="42">
        <v>197.36</v>
      </c>
      <c r="I8" s="65">
        <v>79.87</v>
      </c>
      <c r="J8" s="72">
        <f>(N8*H8)</f>
        <v>789440000</v>
      </c>
      <c r="K8" s="79"/>
      <c r="M8" s="77">
        <f>J9/H8</f>
        <v>3200000</v>
      </c>
      <c r="N8" s="63">
        <v>4000000</v>
      </c>
    </row>
    <row r="9" spans="5:14" s="62" customFormat="1" x14ac:dyDescent="0.25">
      <c r="E9" s="42"/>
      <c r="F9" s="141" t="s">
        <v>164</v>
      </c>
      <c r="G9" s="142"/>
      <c r="H9" s="70"/>
      <c r="I9" s="71"/>
      <c r="J9" s="72">
        <f>J8*0.8</f>
        <v>631552000</v>
      </c>
      <c r="K9" s="79"/>
      <c r="L9" s="77">
        <f>J9/H8</f>
        <v>3200000</v>
      </c>
      <c r="M9" s="63">
        <f>M8/4.84</f>
        <v>661157.02479338844</v>
      </c>
      <c r="N9" s="63">
        <f>N8/4.84</f>
        <v>826446.28099173552</v>
      </c>
    </row>
    <row r="10" spans="5:14" ht="38.25" customHeight="1" x14ac:dyDescent="0.25">
      <c r="E10" s="42">
        <v>2</v>
      </c>
      <c r="F10" s="133" t="s">
        <v>154</v>
      </c>
      <c r="G10" s="134"/>
      <c r="H10" s="135">
        <v>0.05</v>
      </c>
      <c r="I10" s="136"/>
      <c r="J10" s="73">
        <f>J9*5%</f>
        <v>31577600</v>
      </c>
      <c r="K10" s="80"/>
      <c r="L10" s="78">
        <f>L9/4.84</f>
        <v>661157.02479338844</v>
      </c>
    </row>
    <row r="11" spans="5:14" ht="80.25" customHeight="1" x14ac:dyDescent="0.25">
      <c r="E11" s="42">
        <v>3</v>
      </c>
      <c r="F11" s="133" t="s">
        <v>165</v>
      </c>
      <c r="G11" s="134"/>
      <c r="H11" s="135">
        <v>0.05</v>
      </c>
      <c r="I11" s="136"/>
      <c r="J11" s="73">
        <f>J9*H11</f>
        <v>31577600</v>
      </c>
      <c r="K11" s="80"/>
      <c r="M11" s="75">
        <f>J9*5%</f>
        <v>31577600</v>
      </c>
      <c r="N11" s="74">
        <v>0.05</v>
      </c>
    </row>
    <row r="12" spans="5:14" ht="34.5" customHeight="1" x14ac:dyDescent="0.25">
      <c r="E12" s="42">
        <v>4</v>
      </c>
      <c r="F12" s="137" t="s">
        <v>163</v>
      </c>
      <c r="G12" s="138"/>
      <c r="H12" s="139" t="s">
        <v>160</v>
      </c>
      <c r="I12" s="140"/>
      <c r="J12" s="66">
        <f>H8*250000</f>
        <v>49340000</v>
      </c>
      <c r="K12" s="81"/>
    </row>
    <row r="13" spans="5:14" x14ac:dyDescent="0.25">
      <c r="E13" s="128" t="s">
        <v>155</v>
      </c>
      <c r="F13" s="129"/>
      <c r="G13" s="129"/>
      <c r="H13" s="129"/>
      <c r="I13" s="130"/>
      <c r="J13" s="67">
        <f>SUM(J9:J12)</f>
        <v>744047200</v>
      </c>
      <c r="K13" s="86"/>
      <c r="M13" s="76">
        <f>J12+M11+J10+J9</f>
        <v>744047200</v>
      </c>
      <c r="N13" s="63">
        <f>J13/H8</f>
        <v>3769999.9999999995</v>
      </c>
    </row>
    <row r="14" spans="5:14" x14ac:dyDescent="0.25">
      <c r="E14" s="131" t="s">
        <v>156</v>
      </c>
      <c r="F14" s="131"/>
      <c r="G14" s="131"/>
      <c r="H14" s="131"/>
      <c r="I14" s="131"/>
      <c r="J14" s="131"/>
      <c r="K14" s="82"/>
    </row>
    <row r="15" spans="5:14" x14ac:dyDescent="0.25">
      <c r="E15" s="132" t="s">
        <v>157</v>
      </c>
      <c r="F15" s="132"/>
      <c r="G15" s="132"/>
      <c r="H15" s="132"/>
      <c r="I15" s="132"/>
      <c r="J15" s="132"/>
      <c r="K15" s="83"/>
      <c r="M15" s="63">
        <f>J13/H8</f>
        <v>3769999.9999999995</v>
      </c>
      <c r="N15" s="63">
        <f>J13</f>
        <v>744047200</v>
      </c>
    </row>
    <row r="16" spans="5:14" ht="33" customHeight="1" x14ac:dyDescent="0.25">
      <c r="E16" s="127" t="s">
        <v>166</v>
      </c>
      <c r="F16" s="127"/>
      <c r="G16" s="127"/>
      <c r="H16" s="127"/>
      <c r="I16" s="127"/>
      <c r="J16" s="127"/>
      <c r="K16" s="84"/>
      <c r="N16" s="63">
        <f>N15/H8</f>
        <v>3769999.9999999995</v>
      </c>
    </row>
  </sheetData>
  <mergeCells count="17">
    <mergeCell ref="E5:J5"/>
    <mergeCell ref="E6:E7"/>
    <mergeCell ref="H6:I6"/>
    <mergeCell ref="J6:J7"/>
    <mergeCell ref="F6:G7"/>
    <mergeCell ref="F8:G8"/>
    <mergeCell ref="E16:J16"/>
    <mergeCell ref="E13:I13"/>
    <mergeCell ref="E14:J14"/>
    <mergeCell ref="E15:J15"/>
    <mergeCell ref="F10:G10"/>
    <mergeCell ref="H10:I10"/>
    <mergeCell ref="F11:G11"/>
    <mergeCell ref="H11:I11"/>
    <mergeCell ref="F12:G12"/>
    <mergeCell ref="H12:I12"/>
    <mergeCell ref="F9:G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Sheet2</vt:lpstr>
      <vt:lpstr>LAND AREA STATEMENT</vt:lpstr>
      <vt:lpstr>Land Acquisition Table</vt:lpstr>
      <vt:lpstr>Land Valuation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Udit Kumar Dubey</dc:creator>
  <cp:lastModifiedBy>Aditya</cp:lastModifiedBy>
  <dcterms:created xsi:type="dcterms:W3CDTF">2020-11-11T10:11:17Z</dcterms:created>
  <dcterms:modified xsi:type="dcterms:W3CDTF">2022-07-05T13:41:04Z</dcterms:modified>
</cp:coreProperties>
</file>