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BHSL\Kundarkhi\"/>
    </mc:Choice>
  </mc:AlternateContent>
  <xr:revisionPtr revIDLastSave="0" documentId="13_ncr:1_{C7875A5B-240B-4E82-B5F2-F443155D4354}" xr6:coauthVersionLast="47" xr6:coauthVersionMax="47" xr10:uidLastSave="{00000000-0000-0000-0000-000000000000}"/>
  <bookViews>
    <workbookView xWindow="-120" yWindow="-120" windowWidth="21840" windowHeight="13140" firstSheet="3" activeTab="7" xr2:uid="{555FEB44-1F57-40F5-B404-134B0F27D298}"/>
  </bookViews>
  <sheets>
    <sheet name="Buildings" sheetId="1" r:id="rId1"/>
    <sheet name="Computer &amp; Softwares" sheetId="2" r:id="rId2"/>
    <sheet name="Free Hold Land" sheetId="3" r:id="rId3"/>
    <sheet name="Furniture &amp; Fixtures" sheetId="4" r:id="rId4"/>
    <sheet name="Lease Hold Land" sheetId="5" r:id="rId5"/>
    <sheet name="Plant &amp; Machinery" sheetId="6" r:id="rId6"/>
    <sheet name="Vechiles" sheetId="7" r:id="rId7"/>
    <sheet name="Building Sheet" sheetId="9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9" l="1"/>
  <c r="J122" i="9"/>
  <c r="J121" i="9"/>
  <c r="E121" i="9"/>
  <c r="I120" i="9"/>
  <c r="J120" i="9" s="1"/>
  <c r="J119" i="9"/>
  <c r="I119" i="9"/>
  <c r="I118" i="9"/>
  <c r="J118" i="9" s="1"/>
  <c r="J117" i="9"/>
  <c r="I117" i="9"/>
  <c r="I116" i="9"/>
  <c r="J116" i="9" s="1"/>
  <c r="J115" i="9"/>
  <c r="I115" i="9"/>
  <c r="E115" i="9"/>
  <c r="I114" i="9"/>
  <c r="J114" i="9" s="1"/>
  <c r="E114" i="9"/>
  <c r="I113" i="9"/>
  <c r="J113" i="9" s="1"/>
  <c r="E113" i="9"/>
  <c r="J112" i="9"/>
  <c r="I112" i="9"/>
  <c r="I111" i="9"/>
  <c r="J111" i="9" s="1"/>
  <c r="E111" i="9"/>
  <c r="I110" i="9"/>
  <c r="J110" i="9" s="1"/>
  <c r="E110" i="9"/>
  <c r="J109" i="9"/>
  <c r="I109" i="9"/>
  <c r="E109" i="9"/>
  <c r="J108" i="9"/>
  <c r="I108" i="9"/>
  <c r="E108" i="9"/>
  <c r="I107" i="9"/>
  <c r="J107" i="9" s="1"/>
  <c r="E107" i="9"/>
  <c r="I106" i="9"/>
  <c r="J106" i="9" s="1"/>
  <c r="E106" i="9"/>
  <c r="J105" i="9"/>
  <c r="I105" i="9"/>
  <c r="E105" i="9"/>
  <c r="J104" i="9"/>
  <c r="I104" i="9"/>
  <c r="E104" i="9"/>
  <c r="I103" i="9"/>
  <c r="J103" i="9" s="1"/>
  <c r="E103" i="9"/>
  <c r="I102" i="9"/>
  <c r="J102" i="9" s="1"/>
  <c r="J101" i="9"/>
  <c r="I101" i="9"/>
  <c r="I100" i="9"/>
  <c r="J100" i="9" s="1"/>
  <c r="J99" i="9"/>
  <c r="I99" i="9"/>
  <c r="I123" i="9" s="1"/>
  <c r="I91" i="9"/>
  <c r="J91" i="9" s="1"/>
  <c r="J90" i="9"/>
  <c r="I90" i="9"/>
  <c r="I89" i="9"/>
  <c r="J89" i="9" s="1"/>
  <c r="J88" i="9"/>
  <c r="I88" i="9"/>
  <c r="I87" i="9"/>
  <c r="J87" i="9" s="1"/>
  <c r="E87" i="9"/>
  <c r="J86" i="9"/>
  <c r="I86" i="9"/>
  <c r="E86" i="9"/>
  <c r="I85" i="9"/>
  <c r="J85" i="9" s="1"/>
  <c r="E85" i="9"/>
  <c r="I84" i="9"/>
  <c r="J84" i="9" s="1"/>
  <c r="E84" i="9"/>
  <c r="I83" i="9"/>
  <c r="J83" i="9" s="1"/>
  <c r="E83" i="9"/>
  <c r="J82" i="9"/>
  <c r="I82" i="9"/>
  <c r="E82" i="9"/>
  <c r="I81" i="9"/>
  <c r="J81" i="9" s="1"/>
  <c r="E81" i="9"/>
  <c r="I79" i="9"/>
  <c r="J79" i="9" s="1"/>
  <c r="E79" i="9"/>
  <c r="I78" i="9"/>
  <c r="J78" i="9" s="1"/>
  <c r="E78" i="9"/>
  <c r="J77" i="9"/>
  <c r="I77" i="9"/>
  <c r="E77" i="9"/>
  <c r="I76" i="9"/>
  <c r="J76" i="9" s="1"/>
  <c r="E76" i="9"/>
  <c r="I75" i="9"/>
  <c r="J75" i="9" s="1"/>
  <c r="E75" i="9"/>
  <c r="I74" i="9"/>
  <c r="J74" i="9" s="1"/>
  <c r="E74" i="9"/>
  <c r="J73" i="9"/>
  <c r="I73" i="9"/>
  <c r="E73" i="9"/>
  <c r="I72" i="9"/>
  <c r="J72" i="9" s="1"/>
  <c r="E72" i="9"/>
  <c r="I71" i="9"/>
  <c r="J71" i="9" s="1"/>
  <c r="E71" i="9"/>
  <c r="I70" i="9"/>
  <c r="J70" i="9" s="1"/>
  <c r="E70" i="9"/>
  <c r="J69" i="9"/>
  <c r="I69" i="9"/>
  <c r="E69" i="9"/>
  <c r="I66" i="9"/>
  <c r="J66" i="9" s="1"/>
  <c r="E66" i="9"/>
  <c r="I65" i="9"/>
  <c r="J65" i="9" s="1"/>
  <c r="E65" i="9"/>
  <c r="I64" i="9"/>
  <c r="J64" i="9" s="1"/>
  <c r="E64" i="9"/>
  <c r="J63" i="9"/>
  <c r="I63" i="9"/>
  <c r="E63" i="9"/>
  <c r="I62" i="9"/>
  <c r="J62" i="9" s="1"/>
  <c r="E62" i="9"/>
  <c r="I61" i="9"/>
  <c r="J61" i="9" s="1"/>
  <c r="E61" i="9"/>
  <c r="I60" i="9"/>
  <c r="J60" i="9" s="1"/>
  <c r="E60" i="9"/>
  <c r="J59" i="9"/>
  <c r="I59" i="9"/>
  <c r="E59" i="9"/>
  <c r="I58" i="9"/>
  <c r="J58" i="9" s="1"/>
  <c r="E58" i="9"/>
  <c r="I57" i="9"/>
  <c r="J57" i="9" s="1"/>
  <c r="E57" i="9"/>
  <c r="I54" i="9"/>
  <c r="J54" i="9" s="1"/>
  <c r="I53" i="9"/>
  <c r="J53" i="9" s="1"/>
  <c r="I52" i="9"/>
  <c r="J52" i="9" s="1"/>
  <c r="J51" i="9"/>
  <c r="I51" i="9"/>
  <c r="I50" i="9"/>
  <c r="J50" i="9" s="1"/>
  <c r="I48" i="9"/>
  <c r="J48" i="9" s="1"/>
  <c r="E48" i="9"/>
  <c r="I47" i="9"/>
  <c r="J47" i="9" s="1"/>
  <c r="E47" i="9"/>
  <c r="I46" i="9"/>
  <c r="J46" i="9" s="1"/>
  <c r="E46" i="9"/>
  <c r="J43" i="9"/>
  <c r="I43" i="9"/>
  <c r="E43" i="9"/>
  <c r="I42" i="9"/>
  <c r="J42" i="9" s="1"/>
  <c r="I41" i="9"/>
  <c r="J41" i="9" s="1"/>
  <c r="E41" i="9"/>
  <c r="I40" i="9"/>
  <c r="J40" i="9" s="1"/>
  <c r="E40" i="9"/>
  <c r="J39" i="9"/>
  <c r="I39" i="9"/>
  <c r="E39" i="9"/>
  <c r="I38" i="9"/>
  <c r="J38" i="9" s="1"/>
  <c r="E38" i="9"/>
  <c r="I37" i="9"/>
  <c r="J37" i="9" s="1"/>
  <c r="E37" i="9"/>
  <c r="J35" i="9"/>
  <c r="E35" i="9"/>
  <c r="I34" i="9"/>
  <c r="J34" i="9" s="1"/>
  <c r="E34" i="9"/>
  <c r="I33" i="9"/>
  <c r="J33" i="9" s="1"/>
  <c r="E33" i="9"/>
  <c r="I32" i="9"/>
  <c r="J32" i="9" s="1"/>
  <c r="I31" i="9"/>
  <c r="J31" i="9" s="1"/>
  <c r="I30" i="9"/>
  <c r="J30" i="9" s="1"/>
  <c r="J29" i="9"/>
  <c r="I29" i="9"/>
  <c r="I28" i="9"/>
  <c r="J28" i="9" s="1"/>
  <c r="I27" i="9"/>
  <c r="J27" i="9" s="1"/>
  <c r="E27" i="9"/>
  <c r="I26" i="9"/>
  <c r="J26" i="9" s="1"/>
  <c r="E26" i="9"/>
  <c r="I25" i="9"/>
  <c r="J25" i="9" s="1"/>
  <c r="E25" i="9"/>
  <c r="J24" i="9"/>
  <c r="I24" i="9"/>
  <c r="E24" i="9"/>
  <c r="I23" i="9"/>
  <c r="J23" i="9" s="1"/>
  <c r="E23" i="9"/>
  <c r="I22" i="9"/>
  <c r="J22" i="9" s="1"/>
  <c r="E22" i="9"/>
  <c r="I21" i="9"/>
  <c r="J21" i="9" s="1"/>
  <c r="E21" i="9"/>
  <c r="J20" i="9"/>
  <c r="I20" i="9"/>
  <c r="E20" i="9"/>
  <c r="I19" i="9"/>
  <c r="J19" i="9" s="1"/>
  <c r="E19" i="9"/>
  <c r="I18" i="9"/>
  <c r="J18" i="9" s="1"/>
  <c r="E18" i="9"/>
  <c r="I17" i="9"/>
  <c r="J17" i="9" s="1"/>
  <c r="E17" i="9"/>
  <c r="J16" i="9"/>
  <c r="I16" i="9"/>
  <c r="E16" i="9"/>
  <c r="I15" i="9"/>
  <c r="J15" i="9" s="1"/>
  <c r="E15" i="9"/>
  <c r="I14" i="9"/>
  <c r="J14" i="9" s="1"/>
  <c r="E14" i="9"/>
  <c r="I13" i="9"/>
  <c r="J13" i="9" s="1"/>
  <c r="E13" i="9"/>
  <c r="J12" i="9"/>
  <c r="I12" i="9"/>
  <c r="E12" i="9"/>
  <c r="I11" i="9"/>
  <c r="J11" i="9" s="1"/>
  <c r="E11" i="9"/>
  <c r="I10" i="9"/>
  <c r="J10" i="9" s="1"/>
  <c r="E10" i="9"/>
  <c r="I9" i="9"/>
  <c r="J9" i="9" s="1"/>
  <c r="E9" i="9"/>
  <c r="J8" i="9"/>
  <c r="I8" i="9"/>
  <c r="E8" i="9"/>
  <c r="Q12" i="7"/>
  <c r="P12" i="7"/>
  <c r="L12" i="7"/>
  <c r="R12" i="7" s="1"/>
  <c r="Q11" i="7"/>
  <c r="P11" i="7"/>
  <c r="L11" i="7"/>
  <c r="R11" i="7" s="1"/>
  <c r="Q10" i="7"/>
  <c r="P10" i="7"/>
  <c r="L10" i="7"/>
  <c r="R10" i="7" s="1"/>
  <c r="Q9" i="7"/>
  <c r="P9" i="7"/>
  <c r="L9" i="7"/>
  <c r="R9" i="7" s="1"/>
  <c r="Q8" i="7"/>
  <c r="P8" i="7"/>
  <c r="L8" i="7"/>
  <c r="R8" i="7" s="1"/>
  <c r="Q7" i="7"/>
  <c r="P7" i="7"/>
  <c r="L7" i="7"/>
  <c r="R7" i="7" s="1"/>
  <c r="Q6" i="7"/>
  <c r="P6" i="7"/>
  <c r="L6" i="7"/>
  <c r="R6" i="7" s="1"/>
  <c r="Q5" i="7"/>
  <c r="P5" i="7"/>
  <c r="L5" i="7"/>
  <c r="R5" i="7" s="1"/>
  <c r="R4" i="7"/>
  <c r="Q361" i="6"/>
  <c r="P361" i="6"/>
  <c r="L361" i="6"/>
  <c r="R361" i="6" s="1"/>
  <c r="Q360" i="6"/>
  <c r="P360" i="6"/>
  <c r="L360" i="6"/>
  <c r="R360" i="6" s="1"/>
  <c r="Q359" i="6"/>
  <c r="P359" i="6"/>
  <c r="L359" i="6"/>
  <c r="R359" i="6" s="1"/>
  <c r="Q358" i="6"/>
  <c r="P358" i="6"/>
  <c r="L358" i="6"/>
  <c r="R358" i="6" s="1"/>
  <c r="Q357" i="6"/>
  <c r="P357" i="6"/>
  <c r="L357" i="6"/>
  <c r="R357" i="6" s="1"/>
  <c r="Q356" i="6"/>
  <c r="P356" i="6"/>
  <c r="L356" i="6"/>
  <c r="R356" i="6" s="1"/>
  <c r="Q355" i="6"/>
  <c r="P355" i="6"/>
  <c r="L355" i="6"/>
  <c r="R355" i="6" s="1"/>
  <c r="Q354" i="6"/>
  <c r="P354" i="6"/>
  <c r="L354" i="6"/>
  <c r="R354" i="6" s="1"/>
  <c r="Q353" i="6"/>
  <c r="P353" i="6"/>
  <c r="L353" i="6"/>
  <c r="R353" i="6" s="1"/>
  <c r="Q352" i="6"/>
  <c r="P352" i="6"/>
  <c r="L352" i="6"/>
  <c r="R352" i="6" s="1"/>
  <c r="Q351" i="6"/>
  <c r="P351" i="6"/>
  <c r="L351" i="6"/>
  <c r="R351" i="6" s="1"/>
  <c r="Q350" i="6"/>
  <c r="P350" i="6"/>
  <c r="L350" i="6"/>
  <c r="R350" i="6" s="1"/>
  <c r="Q349" i="6"/>
  <c r="P349" i="6"/>
  <c r="L349" i="6"/>
  <c r="R349" i="6" s="1"/>
  <c r="Q348" i="6"/>
  <c r="P348" i="6"/>
  <c r="L348" i="6"/>
  <c r="R348" i="6" s="1"/>
  <c r="Q347" i="6"/>
  <c r="P347" i="6"/>
  <c r="L347" i="6"/>
  <c r="R347" i="6" s="1"/>
  <c r="Q346" i="6"/>
  <c r="P346" i="6"/>
  <c r="L346" i="6"/>
  <c r="R346" i="6" s="1"/>
  <c r="Q345" i="6"/>
  <c r="P345" i="6"/>
  <c r="L345" i="6"/>
  <c r="R345" i="6" s="1"/>
  <c r="Q344" i="6"/>
  <c r="P344" i="6"/>
  <c r="L344" i="6"/>
  <c r="R344" i="6" s="1"/>
  <c r="Q343" i="6"/>
  <c r="P343" i="6"/>
  <c r="L343" i="6"/>
  <c r="R343" i="6" s="1"/>
  <c r="Q342" i="6"/>
  <c r="P342" i="6"/>
  <c r="L342" i="6"/>
  <c r="R342" i="6" s="1"/>
  <c r="Q341" i="6"/>
  <c r="P341" i="6"/>
  <c r="L341" i="6"/>
  <c r="R341" i="6" s="1"/>
  <c r="Q340" i="6"/>
  <c r="P340" i="6"/>
  <c r="L340" i="6"/>
  <c r="R340" i="6" s="1"/>
  <c r="Q339" i="6"/>
  <c r="P339" i="6"/>
  <c r="L339" i="6"/>
  <c r="R339" i="6" s="1"/>
  <c r="Q338" i="6"/>
  <c r="P338" i="6"/>
  <c r="L338" i="6"/>
  <c r="R338" i="6" s="1"/>
  <c r="Q337" i="6"/>
  <c r="P337" i="6"/>
  <c r="L337" i="6"/>
  <c r="R337" i="6" s="1"/>
  <c r="Q336" i="6"/>
  <c r="P336" i="6"/>
  <c r="L336" i="6"/>
  <c r="R336" i="6" s="1"/>
  <c r="Q335" i="6"/>
  <c r="P335" i="6"/>
  <c r="L335" i="6"/>
  <c r="R335" i="6" s="1"/>
  <c r="Q334" i="6"/>
  <c r="P334" i="6"/>
  <c r="L334" i="6"/>
  <c r="R334" i="6" s="1"/>
  <c r="Q333" i="6"/>
  <c r="P333" i="6"/>
  <c r="L333" i="6"/>
  <c r="R333" i="6" s="1"/>
  <c r="Q332" i="6"/>
  <c r="P332" i="6"/>
  <c r="L332" i="6"/>
  <c r="R332" i="6" s="1"/>
  <c r="Q331" i="6"/>
  <c r="P331" i="6"/>
  <c r="L331" i="6"/>
  <c r="R331" i="6" s="1"/>
  <c r="Q330" i="6"/>
  <c r="P330" i="6"/>
  <c r="L330" i="6"/>
  <c r="R330" i="6" s="1"/>
  <c r="Q329" i="6"/>
  <c r="P329" i="6"/>
  <c r="L329" i="6"/>
  <c r="R329" i="6" s="1"/>
  <c r="Q328" i="6"/>
  <c r="P328" i="6"/>
  <c r="L328" i="6"/>
  <c r="R328" i="6" s="1"/>
  <c r="Q327" i="6"/>
  <c r="P327" i="6"/>
  <c r="L327" i="6"/>
  <c r="R327" i="6" s="1"/>
  <c r="Q326" i="6"/>
  <c r="P326" i="6"/>
  <c r="L326" i="6"/>
  <c r="R326" i="6" s="1"/>
  <c r="Q325" i="6"/>
  <c r="P325" i="6"/>
  <c r="L325" i="6"/>
  <c r="R325" i="6" s="1"/>
  <c r="Q324" i="6"/>
  <c r="P324" i="6"/>
  <c r="L324" i="6"/>
  <c r="R324" i="6" s="1"/>
  <c r="Q323" i="6"/>
  <c r="P323" i="6"/>
  <c r="L323" i="6"/>
  <c r="R323" i="6" s="1"/>
  <c r="Q322" i="6"/>
  <c r="P322" i="6"/>
  <c r="L322" i="6"/>
  <c r="R322" i="6" s="1"/>
  <c r="Q321" i="6"/>
  <c r="P321" i="6"/>
  <c r="L321" i="6"/>
  <c r="R321" i="6" s="1"/>
  <c r="Q320" i="6"/>
  <c r="P320" i="6"/>
  <c r="L320" i="6"/>
  <c r="R320" i="6" s="1"/>
  <c r="Q319" i="6"/>
  <c r="P319" i="6"/>
  <c r="L319" i="6"/>
  <c r="R319" i="6" s="1"/>
  <c r="Q318" i="6"/>
  <c r="P318" i="6"/>
  <c r="L318" i="6"/>
  <c r="R318" i="6" s="1"/>
  <c r="Q317" i="6"/>
  <c r="P317" i="6"/>
  <c r="L317" i="6"/>
  <c r="R317" i="6" s="1"/>
  <c r="Q316" i="6"/>
  <c r="P316" i="6"/>
  <c r="L316" i="6"/>
  <c r="R316" i="6" s="1"/>
  <c r="Q315" i="6"/>
  <c r="P315" i="6"/>
  <c r="L315" i="6"/>
  <c r="R315" i="6" s="1"/>
  <c r="Q314" i="6"/>
  <c r="P314" i="6"/>
  <c r="L314" i="6"/>
  <c r="R314" i="6" s="1"/>
  <c r="Q313" i="6"/>
  <c r="P313" i="6"/>
  <c r="L313" i="6"/>
  <c r="R313" i="6" s="1"/>
  <c r="Q312" i="6"/>
  <c r="P312" i="6"/>
  <c r="L312" i="6"/>
  <c r="R312" i="6" s="1"/>
  <c r="Q311" i="6"/>
  <c r="P311" i="6"/>
  <c r="L311" i="6"/>
  <c r="R311" i="6" s="1"/>
  <c r="Q310" i="6"/>
  <c r="P310" i="6"/>
  <c r="L310" i="6"/>
  <c r="R310" i="6" s="1"/>
  <c r="Q309" i="6"/>
  <c r="P309" i="6"/>
  <c r="L309" i="6"/>
  <c r="R309" i="6" s="1"/>
  <c r="Q308" i="6"/>
  <c r="P308" i="6"/>
  <c r="L308" i="6"/>
  <c r="R308" i="6" s="1"/>
  <c r="Q307" i="6"/>
  <c r="P307" i="6"/>
  <c r="L307" i="6"/>
  <c r="R307" i="6" s="1"/>
  <c r="Q306" i="6"/>
  <c r="P306" i="6"/>
  <c r="L306" i="6"/>
  <c r="R306" i="6" s="1"/>
  <c r="Q305" i="6"/>
  <c r="P305" i="6"/>
  <c r="L305" i="6"/>
  <c r="R305" i="6" s="1"/>
  <c r="Q304" i="6"/>
  <c r="P304" i="6"/>
  <c r="L304" i="6"/>
  <c r="R304" i="6" s="1"/>
  <c r="Q303" i="6"/>
  <c r="P303" i="6"/>
  <c r="L303" i="6"/>
  <c r="R303" i="6" s="1"/>
  <c r="Q302" i="6"/>
  <c r="P302" i="6"/>
  <c r="L302" i="6"/>
  <c r="R302" i="6" s="1"/>
  <c r="Q301" i="6"/>
  <c r="P301" i="6"/>
  <c r="L301" i="6"/>
  <c r="R301" i="6" s="1"/>
  <c r="Q300" i="6"/>
  <c r="P300" i="6"/>
  <c r="L300" i="6"/>
  <c r="R300" i="6" s="1"/>
  <c r="Q299" i="6"/>
  <c r="P299" i="6"/>
  <c r="L299" i="6"/>
  <c r="R299" i="6" s="1"/>
  <c r="Q298" i="6"/>
  <c r="P298" i="6"/>
  <c r="L298" i="6"/>
  <c r="R298" i="6" s="1"/>
  <c r="Q297" i="6"/>
  <c r="P297" i="6"/>
  <c r="L297" i="6"/>
  <c r="R297" i="6" s="1"/>
  <c r="Q296" i="6"/>
  <c r="P296" i="6"/>
  <c r="L296" i="6"/>
  <c r="R296" i="6" s="1"/>
  <c r="Q295" i="6"/>
  <c r="P295" i="6"/>
  <c r="L295" i="6"/>
  <c r="R295" i="6" s="1"/>
  <c r="Q294" i="6"/>
  <c r="P294" i="6"/>
  <c r="L294" i="6"/>
  <c r="R294" i="6" s="1"/>
  <c r="Q293" i="6"/>
  <c r="P293" i="6"/>
  <c r="L293" i="6"/>
  <c r="R293" i="6" s="1"/>
  <c r="Q292" i="6"/>
  <c r="P292" i="6"/>
  <c r="L292" i="6"/>
  <c r="R292" i="6" s="1"/>
  <c r="Q291" i="6"/>
  <c r="P291" i="6"/>
  <c r="L291" i="6"/>
  <c r="Q290" i="6"/>
  <c r="P290" i="6"/>
  <c r="L290" i="6"/>
  <c r="R290" i="6" s="1"/>
  <c r="Q289" i="6"/>
  <c r="P289" i="6"/>
  <c r="L289" i="6"/>
  <c r="R289" i="6" s="1"/>
  <c r="Q288" i="6"/>
  <c r="P288" i="6"/>
  <c r="L288" i="6"/>
  <c r="R288" i="6" s="1"/>
  <c r="Q287" i="6"/>
  <c r="P287" i="6"/>
  <c r="L287" i="6"/>
  <c r="Q286" i="6"/>
  <c r="P286" i="6"/>
  <c r="L286" i="6"/>
  <c r="R286" i="6" s="1"/>
  <c r="Q285" i="6"/>
  <c r="P285" i="6"/>
  <c r="L285" i="6"/>
  <c r="R285" i="6" s="1"/>
  <c r="Q284" i="6"/>
  <c r="P284" i="6"/>
  <c r="L284" i="6"/>
  <c r="R284" i="6" s="1"/>
  <c r="Q283" i="6"/>
  <c r="P283" i="6"/>
  <c r="L283" i="6"/>
  <c r="Q282" i="6"/>
  <c r="P282" i="6"/>
  <c r="L282" i="6"/>
  <c r="R282" i="6" s="1"/>
  <c r="Q281" i="6"/>
  <c r="P281" i="6"/>
  <c r="L281" i="6"/>
  <c r="R281" i="6" s="1"/>
  <c r="Q280" i="6"/>
  <c r="P280" i="6"/>
  <c r="L280" i="6"/>
  <c r="R280" i="6" s="1"/>
  <c r="Q279" i="6"/>
  <c r="P279" i="6"/>
  <c r="L279" i="6"/>
  <c r="Q278" i="6"/>
  <c r="P278" i="6"/>
  <c r="L278" i="6"/>
  <c r="R278" i="6" s="1"/>
  <c r="Q277" i="6"/>
  <c r="P277" i="6"/>
  <c r="L277" i="6"/>
  <c r="R277" i="6" s="1"/>
  <c r="R276" i="6"/>
  <c r="Q276" i="6"/>
  <c r="P276" i="6"/>
  <c r="L276" i="6"/>
  <c r="R275" i="6"/>
  <c r="Q275" i="6"/>
  <c r="P275" i="6"/>
  <c r="L275" i="6"/>
  <c r="R274" i="6"/>
  <c r="Q274" i="6"/>
  <c r="P274" i="6"/>
  <c r="L274" i="6"/>
  <c r="R273" i="6"/>
  <c r="Q273" i="6"/>
  <c r="P273" i="6"/>
  <c r="L273" i="6"/>
  <c r="R272" i="6"/>
  <c r="Q272" i="6"/>
  <c r="P272" i="6"/>
  <c r="L272" i="6"/>
  <c r="R271" i="6"/>
  <c r="Q271" i="6"/>
  <c r="P271" i="6"/>
  <c r="L271" i="6"/>
  <c r="R270" i="6"/>
  <c r="Q270" i="6"/>
  <c r="P270" i="6"/>
  <c r="L270" i="6"/>
  <c r="R269" i="6"/>
  <c r="Q269" i="6"/>
  <c r="P269" i="6"/>
  <c r="L269" i="6"/>
  <c r="R268" i="6"/>
  <c r="Q268" i="6"/>
  <c r="P268" i="6"/>
  <c r="L268" i="6"/>
  <c r="R267" i="6"/>
  <c r="Q267" i="6"/>
  <c r="P267" i="6"/>
  <c r="L267" i="6"/>
  <c r="R266" i="6"/>
  <c r="Q266" i="6"/>
  <c r="P266" i="6"/>
  <c r="L266" i="6"/>
  <c r="R265" i="6"/>
  <c r="Q265" i="6"/>
  <c r="P265" i="6"/>
  <c r="L265" i="6"/>
  <c r="R264" i="6"/>
  <c r="Q264" i="6"/>
  <c r="P264" i="6"/>
  <c r="L264" i="6"/>
  <c r="R263" i="6"/>
  <c r="Q263" i="6"/>
  <c r="P263" i="6"/>
  <c r="L263" i="6"/>
  <c r="R262" i="6"/>
  <c r="Q262" i="6"/>
  <c r="P262" i="6"/>
  <c r="L262" i="6"/>
  <c r="R261" i="6"/>
  <c r="Q261" i="6"/>
  <c r="P261" i="6"/>
  <c r="L261" i="6"/>
  <c r="R260" i="6"/>
  <c r="Q260" i="6"/>
  <c r="P260" i="6"/>
  <c r="L260" i="6"/>
  <c r="R259" i="6"/>
  <c r="Q259" i="6"/>
  <c r="P259" i="6"/>
  <c r="L259" i="6"/>
  <c r="R258" i="6"/>
  <c r="Q258" i="6"/>
  <c r="P258" i="6"/>
  <c r="L258" i="6"/>
  <c r="R257" i="6"/>
  <c r="Q257" i="6"/>
  <c r="P257" i="6"/>
  <c r="L257" i="6"/>
  <c r="R256" i="6"/>
  <c r="Q256" i="6"/>
  <c r="P256" i="6"/>
  <c r="L256" i="6"/>
  <c r="R255" i="6"/>
  <c r="Q255" i="6"/>
  <c r="P255" i="6"/>
  <c r="L255" i="6"/>
  <c r="R254" i="6"/>
  <c r="Q254" i="6"/>
  <c r="P254" i="6"/>
  <c r="L254" i="6"/>
  <c r="R253" i="6"/>
  <c r="Q253" i="6"/>
  <c r="P253" i="6"/>
  <c r="L253" i="6"/>
  <c r="R252" i="6"/>
  <c r="Q252" i="6"/>
  <c r="P252" i="6"/>
  <c r="L252" i="6"/>
  <c r="R251" i="6"/>
  <c r="Q251" i="6"/>
  <c r="P251" i="6"/>
  <c r="L251" i="6"/>
  <c r="R250" i="6"/>
  <c r="Q250" i="6"/>
  <c r="P250" i="6"/>
  <c r="L250" i="6"/>
  <c r="R249" i="6"/>
  <c r="Q249" i="6"/>
  <c r="P249" i="6"/>
  <c r="L249" i="6"/>
  <c r="R248" i="6"/>
  <c r="Q248" i="6"/>
  <c r="P248" i="6"/>
  <c r="L248" i="6"/>
  <c r="R247" i="6"/>
  <c r="Q247" i="6"/>
  <c r="P247" i="6"/>
  <c r="L247" i="6"/>
  <c r="R246" i="6"/>
  <c r="Q246" i="6"/>
  <c r="P246" i="6"/>
  <c r="L246" i="6"/>
  <c r="R245" i="6"/>
  <c r="Q245" i="6"/>
  <c r="P245" i="6"/>
  <c r="L245" i="6"/>
  <c r="R244" i="6"/>
  <c r="Q244" i="6"/>
  <c r="P244" i="6"/>
  <c r="L244" i="6"/>
  <c r="R243" i="6"/>
  <c r="Q243" i="6"/>
  <c r="P243" i="6"/>
  <c r="L243" i="6"/>
  <c r="R242" i="6"/>
  <c r="Q242" i="6"/>
  <c r="P242" i="6"/>
  <c r="L242" i="6"/>
  <c r="R241" i="6"/>
  <c r="Q241" i="6"/>
  <c r="P241" i="6"/>
  <c r="L241" i="6"/>
  <c r="R240" i="6"/>
  <c r="Q240" i="6"/>
  <c r="P240" i="6"/>
  <c r="L240" i="6"/>
  <c r="R239" i="6"/>
  <c r="Q239" i="6"/>
  <c r="P239" i="6"/>
  <c r="L239" i="6"/>
  <c r="R238" i="6"/>
  <c r="Q238" i="6"/>
  <c r="P238" i="6"/>
  <c r="L238" i="6"/>
  <c r="R237" i="6"/>
  <c r="Q237" i="6"/>
  <c r="P237" i="6"/>
  <c r="L237" i="6"/>
  <c r="R236" i="6"/>
  <c r="Q236" i="6"/>
  <c r="P236" i="6"/>
  <c r="L236" i="6"/>
  <c r="R235" i="6"/>
  <c r="Q235" i="6"/>
  <c r="P235" i="6"/>
  <c r="L235" i="6"/>
  <c r="R234" i="6"/>
  <c r="Q234" i="6"/>
  <c r="P234" i="6"/>
  <c r="L234" i="6"/>
  <c r="R233" i="6"/>
  <c r="Q233" i="6"/>
  <c r="P233" i="6"/>
  <c r="L233" i="6"/>
  <c r="R232" i="6"/>
  <c r="Q232" i="6"/>
  <c r="P232" i="6"/>
  <c r="L232" i="6"/>
  <c r="R231" i="6"/>
  <c r="Q231" i="6"/>
  <c r="P231" i="6"/>
  <c r="L231" i="6"/>
  <c r="R230" i="6"/>
  <c r="Q230" i="6"/>
  <c r="P230" i="6"/>
  <c r="L230" i="6"/>
  <c r="R229" i="6"/>
  <c r="Q229" i="6"/>
  <c r="P229" i="6"/>
  <c r="L229" i="6"/>
  <c r="R228" i="6"/>
  <c r="Q228" i="6"/>
  <c r="P228" i="6"/>
  <c r="L228" i="6"/>
  <c r="R227" i="6"/>
  <c r="Q227" i="6"/>
  <c r="P227" i="6"/>
  <c r="L227" i="6"/>
  <c r="R226" i="6"/>
  <c r="Q226" i="6"/>
  <c r="P226" i="6"/>
  <c r="L226" i="6"/>
  <c r="R225" i="6"/>
  <c r="Q225" i="6"/>
  <c r="P225" i="6"/>
  <c r="L225" i="6"/>
  <c r="R224" i="6"/>
  <c r="Q224" i="6"/>
  <c r="P224" i="6"/>
  <c r="L224" i="6"/>
  <c r="R223" i="6"/>
  <c r="Q223" i="6"/>
  <c r="P223" i="6"/>
  <c r="L223" i="6"/>
  <c r="R222" i="6"/>
  <c r="Q222" i="6"/>
  <c r="P222" i="6"/>
  <c r="L222" i="6"/>
  <c r="R221" i="6"/>
  <c r="Q221" i="6"/>
  <c r="P221" i="6"/>
  <c r="L221" i="6"/>
  <c r="R220" i="6"/>
  <c r="Q220" i="6"/>
  <c r="P220" i="6"/>
  <c r="L220" i="6"/>
  <c r="R219" i="6"/>
  <c r="Q219" i="6"/>
  <c r="P219" i="6"/>
  <c r="L219" i="6"/>
  <c r="R218" i="6"/>
  <c r="Q218" i="6"/>
  <c r="P218" i="6"/>
  <c r="L218" i="6"/>
  <c r="R217" i="6"/>
  <c r="Q217" i="6"/>
  <c r="P217" i="6"/>
  <c r="L217" i="6"/>
  <c r="R216" i="6"/>
  <c r="Q216" i="6"/>
  <c r="P216" i="6"/>
  <c r="L216" i="6"/>
  <c r="R215" i="6"/>
  <c r="Q215" i="6"/>
  <c r="P215" i="6"/>
  <c r="L215" i="6"/>
  <c r="R214" i="6"/>
  <c r="Q214" i="6"/>
  <c r="P214" i="6"/>
  <c r="L214" i="6"/>
  <c r="R213" i="6"/>
  <c r="Q213" i="6"/>
  <c r="P213" i="6"/>
  <c r="L213" i="6"/>
  <c r="R212" i="6"/>
  <c r="Q212" i="6"/>
  <c r="P212" i="6"/>
  <c r="L212" i="6"/>
  <c r="R211" i="6"/>
  <c r="Q211" i="6"/>
  <c r="P211" i="6"/>
  <c r="L211" i="6"/>
  <c r="R210" i="6"/>
  <c r="Q210" i="6"/>
  <c r="P210" i="6"/>
  <c r="L210" i="6"/>
  <c r="R209" i="6"/>
  <c r="Q209" i="6"/>
  <c r="P209" i="6"/>
  <c r="L209" i="6"/>
  <c r="R208" i="6"/>
  <c r="Q208" i="6"/>
  <c r="P208" i="6"/>
  <c r="L208" i="6"/>
  <c r="R207" i="6"/>
  <c r="Q207" i="6"/>
  <c r="P207" i="6"/>
  <c r="L207" i="6"/>
  <c r="R206" i="6"/>
  <c r="Q206" i="6"/>
  <c r="P206" i="6"/>
  <c r="L206" i="6"/>
  <c r="R205" i="6"/>
  <c r="Q205" i="6"/>
  <c r="P205" i="6"/>
  <c r="L205" i="6"/>
  <c r="R204" i="6"/>
  <c r="Q204" i="6"/>
  <c r="P204" i="6"/>
  <c r="L204" i="6"/>
  <c r="R203" i="6"/>
  <c r="Q203" i="6"/>
  <c r="P203" i="6"/>
  <c r="L203" i="6"/>
  <c r="R202" i="6"/>
  <c r="Q202" i="6"/>
  <c r="P202" i="6"/>
  <c r="L202" i="6"/>
  <c r="R201" i="6"/>
  <c r="Q201" i="6"/>
  <c r="P201" i="6"/>
  <c r="L201" i="6"/>
  <c r="R200" i="6"/>
  <c r="Q200" i="6"/>
  <c r="P200" i="6"/>
  <c r="L200" i="6"/>
  <c r="R199" i="6"/>
  <c r="Q199" i="6"/>
  <c r="P199" i="6"/>
  <c r="L199" i="6"/>
  <c r="R198" i="6"/>
  <c r="Q198" i="6"/>
  <c r="P198" i="6"/>
  <c r="L198" i="6"/>
  <c r="R197" i="6"/>
  <c r="Q197" i="6"/>
  <c r="P197" i="6"/>
  <c r="L197" i="6"/>
  <c r="R196" i="6"/>
  <c r="Q196" i="6"/>
  <c r="P196" i="6"/>
  <c r="L196" i="6"/>
  <c r="R195" i="6"/>
  <c r="Q195" i="6"/>
  <c r="P195" i="6"/>
  <c r="L195" i="6"/>
  <c r="R194" i="6"/>
  <c r="Q194" i="6"/>
  <c r="P194" i="6"/>
  <c r="L194" i="6"/>
  <c r="R193" i="6"/>
  <c r="Q193" i="6"/>
  <c r="P193" i="6"/>
  <c r="L193" i="6"/>
  <c r="R192" i="6"/>
  <c r="Q192" i="6"/>
  <c r="P192" i="6"/>
  <c r="L192" i="6"/>
  <c r="R191" i="6"/>
  <c r="Q191" i="6"/>
  <c r="P191" i="6"/>
  <c r="L191" i="6"/>
  <c r="R190" i="6"/>
  <c r="Q190" i="6"/>
  <c r="P190" i="6"/>
  <c r="L190" i="6"/>
  <c r="R189" i="6"/>
  <c r="Q189" i="6"/>
  <c r="P189" i="6"/>
  <c r="L189" i="6"/>
  <c r="R188" i="6"/>
  <c r="Q188" i="6"/>
  <c r="P188" i="6"/>
  <c r="L188" i="6"/>
  <c r="R187" i="6"/>
  <c r="Q187" i="6"/>
  <c r="P187" i="6"/>
  <c r="L187" i="6"/>
  <c r="R186" i="6"/>
  <c r="Q186" i="6"/>
  <c r="P186" i="6"/>
  <c r="L186" i="6"/>
  <c r="R185" i="6"/>
  <c r="Q185" i="6"/>
  <c r="P185" i="6"/>
  <c r="L185" i="6"/>
  <c r="R184" i="6"/>
  <c r="Q184" i="6"/>
  <c r="P184" i="6"/>
  <c r="L184" i="6"/>
  <c r="R183" i="6"/>
  <c r="Q183" i="6"/>
  <c r="P183" i="6"/>
  <c r="L183" i="6"/>
  <c r="R182" i="6"/>
  <c r="Q182" i="6"/>
  <c r="P182" i="6"/>
  <c r="L182" i="6"/>
  <c r="R181" i="6"/>
  <c r="Q181" i="6"/>
  <c r="P181" i="6"/>
  <c r="L181" i="6"/>
  <c r="R180" i="6"/>
  <c r="Q180" i="6"/>
  <c r="P180" i="6"/>
  <c r="L180" i="6"/>
  <c r="R179" i="6"/>
  <c r="Q179" i="6"/>
  <c r="P179" i="6"/>
  <c r="L179" i="6"/>
  <c r="R178" i="6"/>
  <c r="Q178" i="6"/>
  <c r="P178" i="6"/>
  <c r="L178" i="6"/>
  <c r="R177" i="6"/>
  <c r="Q177" i="6"/>
  <c r="P177" i="6"/>
  <c r="L177" i="6"/>
  <c r="R176" i="6"/>
  <c r="Q176" i="6"/>
  <c r="P176" i="6"/>
  <c r="L176" i="6"/>
  <c r="R175" i="6"/>
  <c r="Q175" i="6"/>
  <c r="P175" i="6"/>
  <c r="L175" i="6"/>
  <c r="R174" i="6"/>
  <c r="Q174" i="6"/>
  <c r="P174" i="6"/>
  <c r="L174" i="6"/>
  <c r="R173" i="6"/>
  <c r="Q173" i="6"/>
  <c r="P173" i="6"/>
  <c r="L173" i="6"/>
  <c r="R172" i="6"/>
  <c r="Q172" i="6"/>
  <c r="P172" i="6"/>
  <c r="L172" i="6"/>
  <c r="R171" i="6"/>
  <c r="Q171" i="6"/>
  <c r="P171" i="6"/>
  <c r="L171" i="6"/>
  <c r="R170" i="6"/>
  <c r="Q170" i="6"/>
  <c r="P170" i="6"/>
  <c r="L170" i="6"/>
  <c r="R169" i="6"/>
  <c r="Q169" i="6"/>
  <c r="P169" i="6"/>
  <c r="L169" i="6"/>
  <c r="R168" i="6"/>
  <c r="Q168" i="6"/>
  <c r="P168" i="6"/>
  <c r="L168" i="6"/>
  <c r="R167" i="6"/>
  <c r="Q167" i="6"/>
  <c r="P167" i="6"/>
  <c r="L167" i="6"/>
  <c r="R166" i="6"/>
  <c r="Q166" i="6"/>
  <c r="P166" i="6"/>
  <c r="L166" i="6"/>
  <c r="R165" i="6"/>
  <c r="Q165" i="6"/>
  <c r="P165" i="6"/>
  <c r="L165" i="6"/>
  <c r="R164" i="6"/>
  <c r="Q164" i="6"/>
  <c r="P164" i="6"/>
  <c r="L164" i="6"/>
  <c r="R163" i="6"/>
  <c r="Q163" i="6"/>
  <c r="P163" i="6"/>
  <c r="L163" i="6"/>
  <c r="R162" i="6"/>
  <c r="Q162" i="6"/>
  <c r="P162" i="6"/>
  <c r="L162" i="6"/>
  <c r="R161" i="6"/>
  <c r="Q161" i="6"/>
  <c r="P161" i="6"/>
  <c r="L161" i="6"/>
  <c r="R160" i="6"/>
  <c r="Q160" i="6"/>
  <c r="P160" i="6"/>
  <c r="L160" i="6"/>
  <c r="R159" i="6"/>
  <c r="Q159" i="6"/>
  <c r="P159" i="6"/>
  <c r="L159" i="6"/>
  <c r="R158" i="6"/>
  <c r="Q158" i="6"/>
  <c r="P158" i="6"/>
  <c r="L158" i="6"/>
  <c r="R157" i="6"/>
  <c r="Q157" i="6"/>
  <c r="P157" i="6"/>
  <c r="L157" i="6"/>
  <c r="R156" i="6"/>
  <c r="Q156" i="6"/>
  <c r="P156" i="6"/>
  <c r="L156" i="6"/>
  <c r="R155" i="6"/>
  <c r="Q155" i="6"/>
  <c r="P155" i="6"/>
  <c r="L155" i="6"/>
  <c r="R154" i="6"/>
  <c r="Q154" i="6"/>
  <c r="P154" i="6"/>
  <c r="L154" i="6"/>
  <c r="R153" i="6"/>
  <c r="Q153" i="6"/>
  <c r="P153" i="6"/>
  <c r="L153" i="6"/>
  <c r="R152" i="6"/>
  <c r="Q152" i="6"/>
  <c r="P152" i="6"/>
  <c r="L152" i="6"/>
  <c r="R151" i="6"/>
  <c r="Q151" i="6"/>
  <c r="P151" i="6"/>
  <c r="L151" i="6"/>
  <c r="R150" i="6"/>
  <c r="Q150" i="6"/>
  <c r="P150" i="6"/>
  <c r="L150" i="6"/>
  <c r="R149" i="6"/>
  <c r="Q149" i="6"/>
  <c r="P149" i="6"/>
  <c r="L149" i="6"/>
  <c r="R148" i="6"/>
  <c r="Q148" i="6"/>
  <c r="P148" i="6"/>
  <c r="L148" i="6"/>
  <c r="R147" i="6"/>
  <c r="Q147" i="6"/>
  <c r="P147" i="6"/>
  <c r="L147" i="6"/>
  <c r="R146" i="6"/>
  <c r="Q146" i="6"/>
  <c r="P146" i="6"/>
  <c r="L146" i="6"/>
  <c r="R145" i="6"/>
  <c r="Q145" i="6"/>
  <c r="P145" i="6"/>
  <c r="L145" i="6"/>
  <c r="R144" i="6"/>
  <c r="Q144" i="6"/>
  <c r="P144" i="6"/>
  <c r="L144" i="6"/>
  <c r="R143" i="6"/>
  <c r="Q143" i="6"/>
  <c r="P143" i="6"/>
  <c r="L143" i="6"/>
  <c r="R142" i="6"/>
  <c r="Q142" i="6"/>
  <c r="P142" i="6"/>
  <c r="L142" i="6"/>
  <c r="R141" i="6"/>
  <c r="Q141" i="6"/>
  <c r="P141" i="6"/>
  <c r="L141" i="6"/>
  <c r="R140" i="6"/>
  <c r="Q140" i="6"/>
  <c r="P140" i="6"/>
  <c r="L140" i="6"/>
  <c r="R139" i="6"/>
  <c r="Q139" i="6"/>
  <c r="P139" i="6"/>
  <c r="L139" i="6"/>
  <c r="R138" i="6"/>
  <c r="Q138" i="6"/>
  <c r="P138" i="6"/>
  <c r="L138" i="6"/>
  <c r="R137" i="6"/>
  <c r="Q137" i="6"/>
  <c r="P137" i="6"/>
  <c r="L137" i="6"/>
  <c r="R136" i="6"/>
  <c r="Q136" i="6"/>
  <c r="P136" i="6"/>
  <c r="L136" i="6"/>
  <c r="R135" i="6"/>
  <c r="Q135" i="6"/>
  <c r="P135" i="6"/>
  <c r="L135" i="6"/>
  <c r="R134" i="6"/>
  <c r="Q134" i="6"/>
  <c r="P134" i="6"/>
  <c r="L134" i="6"/>
  <c r="R133" i="6"/>
  <c r="Q133" i="6"/>
  <c r="P133" i="6"/>
  <c r="L133" i="6"/>
  <c r="R132" i="6"/>
  <c r="Q132" i="6"/>
  <c r="P132" i="6"/>
  <c r="L132" i="6"/>
  <c r="R131" i="6"/>
  <c r="Q131" i="6"/>
  <c r="P131" i="6"/>
  <c r="L131" i="6"/>
  <c r="R130" i="6"/>
  <c r="Q130" i="6"/>
  <c r="P130" i="6"/>
  <c r="L130" i="6"/>
  <c r="R129" i="6"/>
  <c r="Q129" i="6"/>
  <c r="P129" i="6"/>
  <c r="L129" i="6"/>
  <c r="R128" i="6"/>
  <c r="Q128" i="6"/>
  <c r="P128" i="6"/>
  <c r="L128" i="6"/>
  <c r="R127" i="6"/>
  <c r="Q127" i="6"/>
  <c r="P127" i="6"/>
  <c r="L127" i="6"/>
  <c r="R126" i="6"/>
  <c r="Q126" i="6"/>
  <c r="P126" i="6"/>
  <c r="L126" i="6"/>
  <c r="R125" i="6"/>
  <c r="Q125" i="6"/>
  <c r="P125" i="6"/>
  <c r="L125" i="6"/>
  <c r="R124" i="6"/>
  <c r="Q124" i="6"/>
  <c r="P124" i="6"/>
  <c r="L124" i="6"/>
  <c r="R123" i="6"/>
  <c r="Q123" i="6"/>
  <c r="P123" i="6"/>
  <c r="L123" i="6"/>
  <c r="R122" i="6"/>
  <c r="Q122" i="6"/>
  <c r="P122" i="6"/>
  <c r="L122" i="6"/>
  <c r="R121" i="6"/>
  <c r="Q121" i="6"/>
  <c r="P121" i="6"/>
  <c r="L121" i="6"/>
  <c r="R120" i="6"/>
  <c r="Q120" i="6"/>
  <c r="P120" i="6"/>
  <c r="L120" i="6"/>
  <c r="R119" i="6"/>
  <c r="Q119" i="6"/>
  <c r="P119" i="6"/>
  <c r="L119" i="6"/>
  <c r="R118" i="6"/>
  <c r="Q118" i="6"/>
  <c r="P118" i="6"/>
  <c r="L118" i="6"/>
  <c r="R117" i="6"/>
  <c r="Q117" i="6"/>
  <c r="P117" i="6"/>
  <c r="L117" i="6"/>
  <c r="R116" i="6"/>
  <c r="Q116" i="6"/>
  <c r="P116" i="6"/>
  <c r="L116" i="6"/>
  <c r="R115" i="6"/>
  <c r="Q115" i="6"/>
  <c r="P115" i="6"/>
  <c r="L115" i="6"/>
  <c r="R114" i="6"/>
  <c r="Q114" i="6"/>
  <c r="P114" i="6"/>
  <c r="L114" i="6"/>
  <c r="R113" i="6"/>
  <c r="Q113" i="6"/>
  <c r="P113" i="6"/>
  <c r="L113" i="6"/>
  <c r="R112" i="6"/>
  <c r="Q112" i="6"/>
  <c r="P112" i="6"/>
  <c r="L112" i="6"/>
  <c r="R111" i="6"/>
  <c r="Q111" i="6"/>
  <c r="P111" i="6"/>
  <c r="L111" i="6"/>
  <c r="R110" i="6"/>
  <c r="Q110" i="6"/>
  <c r="P110" i="6"/>
  <c r="L110" i="6"/>
  <c r="R109" i="6"/>
  <c r="Q109" i="6"/>
  <c r="P109" i="6"/>
  <c r="L109" i="6"/>
  <c r="R108" i="6"/>
  <c r="Q108" i="6"/>
  <c r="P108" i="6"/>
  <c r="L108" i="6"/>
  <c r="R107" i="6"/>
  <c r="Q107" i="6"/>
  <c r="P107" i="6"/>
  <c r="L107" i="6"/>
  <c r="R106" i="6"/>
  <c r="Q106" i="6"/>
  <c r="P106" i="6"/>
  <c r="L106" i="6"/>
  <c r="R105" i="6"/>
  <c r="Q105" i="6"/>
  <c r="P105" i="6"/>
  <c r="L105" i="6"/>
  <c r="R104" i="6"/>
  <c r="Q104" i="6"/>
  <c r="P104" i="6"/>
  <c r="L104" i="6"/>
  <c r="R103" i="6"/>
  <c r="Q103" i="6"/>
  <c r="P103" i="6"/>
  <c r="L103" i="6"/>
  <c r="R102" i="6"/>
  <c r="Q102" i="6"/>
  <c r="P102" i="6"/>
  <c r="L102" i="6"/>
  <c r="R101" i="6"/>
  <c r="Q101" i="6"/>
  <c r="P101" i="6"/>
  <c r="L101" i="6"/>
  <c r="R100" i="6"/>
  <c r="Q100" i="6"/>
  <c r="P100" i="6"/>
  <c r="L100" i="6"/>
  <c r="R99" i="6"/>
  <c r="Q99" i="6"/>
  <c r="P99" i="6"/>
  <c r="L99" i="6"/>
  <c r="R98" i="6"/>
  <c r="Q98" i="6"/>
  <c r="P98" i="6"/>
  <c r="L98" i="6"/>
  <c r="R97" i="6"/>
  <c r="Q97" i="6"/>
  <c r="P97" i="6"/>
  <c r="L97" i="6"/>
  <c r="R96" i="6"/>
  <c r="Q96" i="6"/>
  <c r="P96" i="6"/>
  <c r="L96" i="6"/>
  <c r="R95" i="6"/>
  <c r="Q95" i="6"/>
  <c r="P95" i="6"/>
  <c r="L95" i="6"/>
  <c r="R94" i="6"/>
  <c r="Q94" i="6"/>
  <c r="P94" i="6"/>
  <c r="L94" i="6"/>
  <c r="R93" i="6"/>
  <c r="Q93" i="6"/>
  <c r="P93" i="6"/>
  <c r="L93" i="6"/>
  <c r="R92" i="6"/>
  <c r="Q92" i="6"/>
  <c r="P92" i="6"/>
  <c r="L92" i="6"/>
  <c r="R91" i="6"/>
  <c r="Q91" i="6"/>
  <c r="P91" i="6"/>
  <c r="L91" i="6"/>
  <c r="R90" i="6"/>
  <c r="Q90" i="6"/>
  <c r="P90" i="6"/>
  <c r="L90" i="6"/>
  <c r="R89" i="6"/>
  <c r="Q89" i="6"/>
  <c r="P89" i="6"/>
  <c r="L89" i="6"/>
  <c r="R88" i="6"/>
  <c r="Q88" i="6"/>
  <c r="P88" i="6"/>
  <c r="L88" i="6"/>
  <c r="R87" i="6"/>
  <c r="Q87" i="6"/>
  <c r="P87" i="6"/>
  <c r="L87" i="6"/>
  <c r="R86" i="6"/>
  <c r="Q86" i="6"/>
  <c r="P86" i="6"/>
  <c r="L86" i="6"/>
  <c r="R85" i="6"/>
  <c r="Q85" i="6"/>
  <c r="P85" i="6"/>
  <c r="L85" i="6"/>
  <c r="R84" i="6"/>
  <c r="Q84" i="6"/>
  <c r="P84" i="6"/>
  <c r="L84" i="6"/>
  <c r="R83" i="6"/>
  <c r="Q83" i="6"/>
  <c r="P83" i="6"/>
  <c r="L83" i="6"/>
  <c r="R82" i="6"/>
  <c r="Q82" i="6"/>
  <c r="P82" i="6"/>
  <c r="L82" i="6"/>
  <c r="R81" i="6"/>
  <c r="Q81" i="6"/>
  <c r="P81" i="6"/>
  <c r="L81" i="6"/>
  <c r="R80" i="6"/>
  <c r="Q80" i="6"/>
  <c r="P80" i="6"/>
  <c r="L80" i="6"/>
  <c r="R79" i="6"/>
  <c r="Q79" i="6"/>
  <c r="P79" i="6"/>
  <c r="L79" i="6"/>
  <c r="R78" i="6"/>
  <c r="Q78" i="6"/>
  <c r="P78" i="6"/>
  <c r="L78" i="6"/>
  <c r="R77" i="6"/>
  <c r="Q77" i="6"/>
  <c r="P77" i="6"/>
  <c r="L77" i="6"/>
  <c r="R76" i="6"/>
  <c r="Q76" i="6"/>
  <c r="P76" i="6"/>
  <c r="L76" i="6"/>
  <c r="R75" i="6"/>
  <c r="Q75" i="6"/>
  <c r="P75" i="6"/>
  <c r="L75" i="6"/>
  <c r="R74" i="6"/>
  <c r="Q74" i="6"/>
  <c r="P74" i="6"/>
  <c r="L74" i="6"/>
  <c r="R73" i="6"/>
  <c r="Q73" i="6"/>
  <c r="P73" i="6"/>
  <c r="L73" i="6"/>
  <c r="R72" i="6"/>
  <c r="Q72" i="6"/>
  <c r="P72" i="6"/>
  <c r="L72" i="6"/>
  <c r="R71" i="6"/>
  <c r="Q71" i="6"/>
  <c r="P71" i="6"/>
  <c r="L71" i="6"/>
  <c r="R70" i="6"/>
  <c r="Q70" i="6"/>
  <c r="P70" i="6"/>
  <c r="L70" i="6"/>
  <c r="R69" i="6"/>
  <c r="Q69" i="6"/>
  <c r="P69" i="6"/>
  <c r="L69" i="6"/>
  <c r="R68" i="6"/>
  <c r="Q68" i="6"/>
  <c r="P68" i="6"/>
  <c r="L68" i="6"/>
  <c r="R67" i="6"/>
  <c r="Q67" i="6"/>
  <c r="P67" i="6"/>
  <c r="L67" i="6"/>
  <c r="R66" i="6"/>
  <c r="Q66" i="6"/>
  <c r="P66" i="6"/>
  <c r="L66" i="6"/>
  <c r="R65" i="6"/>
  <c r="Q65" i="6"/>
  <c r="P65" i="6"/>
  <c r="L65" i="6"/>
  <c r="R64" i="6"/>
  <c r="Q64" i="6"/>
  <c r="P64" i="6"/>
  <c r="L64" i="6"/>
  <c r="R63" i="6"/>
  <c r="Q63" i="6"/>
  <c r="P63" i="6"/>
  <c r="L63" i="6"/>
  <c r="R62" i="6"/>
  <c r="Q62" i="6"/>
  <c r="P62" i="6"/>
  <c r="L62" i="6"/>
  <c r="R61" i="6"/>
  <c r="Q61" i="6"/>
  <c r="P61" i="6"/>
  <c r="L61" i="6"/>
  <c r="R60" i="6"/>
  <c r="Q60" i="6"/>
  <c r="P60" i="6"/>
  <c r="L60" i="6"/>
  <c r="R59" i="6"/>
  <c r="Q59" i="6"/>
  <c r="P59" i="6"/>
  <c r="L59" i="6"/>
  <c r="R58" i="6"/>
  <c r="Q58" i="6"/>
  <c r="P58" i="6"/>
  <c r="L58" i="6"/>
  <c r="R57" i="6"/>
  <c r="Q57" i="6"/>
  <c r="P57" i="6"/>
  <c r="L57" i="6"/>
  <c r="R56" i="6"/>
  <c r="Q56" i="6"/>
  <c r="P56" i="6"/>
  <c r="L56" i="6"/>
  <c r="R55" i="6"/>
  <c r="Q55" i="6"/>
  <c r="P55" i="6"/>
  <c r="L55" i="6"/>
  <c r="R54" i="6"/>
  <c r="Q54" i="6"/>
  <c r="P54" i="6"/>
  <c r="L54" i="6"/>
  <c r="R53" i="6"/>
  <c r="Q53" i="6"/>
  <c r="P53" i="6"/>
  <c r="L53" i="6"/>
  <c r="R52" i="6"/>
  <c r="Q52" i="6"/>
  <c r="P52" i="6"/>
  <c r="L52" i="6"/>
  <c r="R51" i="6"/>
  <c r="Q51" i="6"/>
  <c r="P51" i="6"/>
  <c r="L51" i="6"/>
  <c r="R50" i="6"/>
  <c r="Q50" i="6"/>
  <c r="P50" i="6"/>
  <c r="L50" i="6"/>
  <c r="R49" i="6"/>
  <c r="Q49" i="6"/>
  <c r="P49" i="6"/>
  <c r="L49" i="6"/>
  <c r="R48" i="6"/>
  <c r="Q48" i="6"/>
  <c r="P48" i="6"/>
  <c r="L48" i="6"/>
  <c r="R47" i="6"/>
  <c r="Q47" i="6"/>
  <c r="P47" i="6"/>
  <c r="L47" i="6"/>
  <c r="R46" i="6"/>
  <c r="Q46" i="6"/>
  <c r="P46" i="6"/>
  <c r="L46" i="6"/>
  <c r="R45" i="6"/>
  <c r="Q45" i="6"/>
  <c r="P45" i="6"/>
  <c r="L45" i="6"/>
  <c r="R44" i="6"/>
  <c r="Q44" i="6"/>
  <c r="P44" i="6"/>
  <c r="L44" i="6"/>
  <c r="R43" i="6"/>
  <c r="Q43" i="6"/>
  <c r="P43" i="6"/>
  <c r="L43" i="6"/>
  <c r="R42" i="6"/>
  <c r="Q42" i="6"/>
  <c r="P42" i="6"/>
  <c r="L42" i="6"/>
  <c r="R41" i="6"/>
  <c r="Q41" i="6"/>
  <c r="P41" i="6"/>
  <c r="L41" i="6"/>
  <c r="R40" i="6"/>
  <c r="Q40" i="6"/>
  <c r="P40" i="6"/>
  <c r="L40" i="6"/>
  <c r="R39" i="6"/>
  <c r="Q39" i="6"/>
  <c r="P39" i="6"/>
  <c r="L39" i="6"/>
  <c r="R38" i="6"/>
  <c r="Q38" i="6"/>
  <c r="P38" i="6"/>
  <c r="L38" i="6"/>
  <c r="R37" i="6"/>
  <c r="Q37" i="6"/>
  <c r="P37" i="6"/>
  <c r="L37" i="6"/>
  <c r="R36" i="6"/>
  <c r="Q36" i="6"/>
  <c r="P36" i="6"/>
  <c r="L36" i="6"/>
  <c r="R35" i="6"/>
  <c r="Q35" i="6"/>
  <c r="P35" i="6"/>
  <c r="L35" i="6"/>
  <c r="R34" i="6"/>
  <c r="Q34" i="6"/>
  <c r="P34" i="6"/>
  <c r="L34" i="6"/>
  <c r="R33" i="6"/>
  <c r="Q33" i="6"/>
  <c r="P33" i="6"/>
  <c r="L33" i="6"/>
  <c r="R32" i="6"/>
  <c r="Q32" i="6"/>
  <c r="P32" i="6"/>
  <c r="L32" i="6"/>
  <c r="R31" i="6"/>
  <c r="Q31" i="6"/>
  <c r="P31" i="6"/>
  <c r="L31" i="6"/>
  <c r="R30" i="6"/>
  <c r="Q30" i="6"/>
  <c r="P30" i="6"/>
  <c r="L30" i="6"/>
  <c r="R29" i="6"/>
  <c r="Q29" i="6"/>
  <c r="P29" i="6"/>
  <c r="L29" i="6"/>
  <c r="R28" i="6"/>
  <c r="Q28" i="6"/>
  <c r="P28" i="6"/>
  <c r="L28" i="6"/>
  <c r="R27" i="6"/>
  <c r="Q27" i="6"/>
  <c r="P27" i="6"/>
  <c r="L27" i="6"/>
  <c r="R26" i="6"/>
  <c r="Q26" i="6"/>
  <c r="P26" i="6"/>
  <c r="L26" i="6"/>
  <c r="R25" i="6"/>
  <c r="Q25" i="6"/>
  <c r="P25" i="6"/>
  <c r="L25" i="6"/>
  <c r="R24" i="6"/>
  <c r="Q24" i="6"/>
  <c r="P24" i="6"/>
  <c r="L24" i="6"/>
  <c r="R23" i="6"/>
  <c r="Q23" i="6"/>
  <c r="P23" i="6"/>
  <c r="L23" i="6"/>
  <c r="R22" i="6"/>
  <c r="Q22" i="6"/>
  <c r="P22" i="6"/>
  <c r="L22" i="6"/>
  <c r="R21" i="6"/>
  <c r="Q21" i="6"/>
  <c r="P21" i="6"/>
  <c r="L21" i="6"/>
  <c r="R20" i="6"/>
  <c r="Q20" i="6"/>
  <c r="P20" i="6"/>
  <c r="L20" i="6"/>
  <c r="R19" i="6"/>
  <c r="Q19" i="6"/>
  <c r="P19" i="6"/>
  <c r="L19" i="6"/>
  <c r="R18" i="6"/>
  <c r="Q18" i="6"/>
  <c r="P18" i="6"/>
  <c r="L18" i="6"/>
  <c r="R17" i="6"/>
  <c r="Q17" i="6"/>
  <c r="P17" i="6"/>
  <c r="L17" i="6"/>
  <c r="R16" i="6"/>
  <c r="Q16" i="6"/>
  <c r="P16" i="6"/>
  <c r="L16" i="6"/>
  <c r="R15" i="6"/>
  <c r="Q15" i="6"/>
  <c r="P15" i="6"/>
  <c r="L15" i="6"/>
  <c r="R14" i="6"/>
  <c r="Q14" i="6"/>
  <c r="P14" i="6"/>
  <c r="L14" i="6"/>
  <c r="R13" i="6"/>
  <c r="Q13" i="6"/>
  <c r="P13" i="6"/>
  <c r="L13" i="6"/>
  <c r="R12" i="6"/>
  <c r="Q12" i="6"/>
  <c r="P12" i="6"/>
  <c r="L12" i="6"/>
  <c r="R11" i="6"/>
  <c r="Q11" i="6"/>
  <c r="P11" i="6"/>
  <c r="L11" i="6"/>
  <c r="R10" i="6"/>
  <c r="Q10" i="6"/>
  <c r="P10" i="6"/>
  <c r="L10" i="6"/>
  <c r="R9" i="6"/>
  <c r="Q9" i="6"/>
  <c r="P9" i="6"/>
  <c r="L9" i="6"/>
  <c r="R8" i="6"/>
  <c r="Q8" i="6"/>
  <c r="P8" i="6"/>
  <c r="L8" i="6"/>
  <c r="R7" i="6"/>
  <c r="Q7" i="6"/>
  <c r="P7" i="6"/>
  <c r="L7" i="6"/>
  <c r="R6" i="6"/>
  <c r="Q6" i="6"/>
  <c r="P6" i="6"/>
  <c r="L6" i="6"/>
  <c r="R5" i="6"/>
  <c r="Q5" i="6"/>
  <c r="P5" i="6"/>
  <c r="L5" i="6"/>
  <c r="R4" i="6"/>
  <c r="Q467" i="4"/>
  <c r="P467" i="4"/>
  <c r="L467" i="4"/>
  <c r="R467" i="4" s="1"/>
  <c r="Q466" i="4"/>
  <c r="P466" i="4"/>
  <c r="L466" i="4"/>
  <c r="R466" i="4" s="1"/>
  <c r="Q465" i="4"/>
  <c r="P465" i="4"/>
  <c r="L465" i="4"/>
  <c r="R465" i="4" s="1"/>
  <c r="Q464" i="4"/>
  <c r="P464" i="4"/>
  <c r="L464" i="4"/>
  <c r="R464" i="4" s="1"/>
  <c r="Q463" i="4"/>
  <c r="P463" i="4"/>
  <c r="L463" i="4"/>
  <c r="R463" i="4" s="1"/>
  <c r="Q462" i="4"/>
  <c r="P462" i="4"/>
  <c r="L462" i="4"/>
  <c r="R462" i="4" s="1"/>
  <c r="Q461" i="4"/>
  <c r="P461" i="4"/>
  <c r="L461" i="4"/>
  <c r="R461" i="4" s="1"/>
  <c r="Q460" i="4"/>
  <c r="P460" i="4"/>
  <c r="L460" i="4"/>
  <c r="R460" i="4" s="1"/>
  <c r="Q459" i="4"/>
  <c r="P459" i="4"/>
  <c r="L459" i="4"/>
  <c r="R459" i="4" s="1"/>
  <c r="Q458" i="4"/>
  <c r="P458" i="4"/>
  <c r="L458" i="4"/>
  <c r="R458" i="4" s="1"/>
  <c r="Q457" i="4"/>
  <c r="P457" i="4"/>
  <c r="L457" i="4"/>
  <c r="R457" i="4" s="1"/>
  <c r="Q456" i="4"/>
  <c r="P456" i="4"/>
  <c r="L456" i="4"/>
  <c r="R456" i="4" s="1"/>
  <c r="Q455" i="4"/>
  <c r="P455" i="4"/>
  <c r="L455" i="4"/>
  <c r="R455" i="4" s="1"/>
  <c r="Q454" i="4"/>
  <c r="P454" i="4"/>
  <c r="L454" i="4"/>
  <c r="R454" i="4" s="1"/>
  <c r="Q453" i="4"/>
  <c r="P453" i="4"/>
  <c r="L453" i="4"/>
  <c r="R453" i="4" s="1"/>
  <c r="Q452" i="4"/>
  <c r="P452" i="4"/>
  <c r="L452" i="4"/>
  <c r="R452" i="4" s="1"/>
  <c r="Q451" i="4"/>
  <c r="P451" i="4"/>
  <c r="L451" i="4"/>
  <c r="R451" i="4" s="1"/>
  <c r="Q450" i="4"/>
  <c r="P450" i="4"/>
  <c r="L450" i="4"/>
  <c r="R450" i="4" s="1"/>
  <c r="Q449" i="4"/>
  <c r="P449" i="4"/>
  <c r="L449" i="4"/>
  <c r="R449" i="4" s="1"/>
  <c r="Q448" i="4"/>
  <c r="P448" i="4"/>
  <c r="L448" i="4"/>
  <c r="R448" i="4" s="1"/>
  <c r="Q447" i="4"/>
  <c r="P447" i="4"/>
  <c r="L447" i="4"/>
  <c r="R447" i="4" s="1"/>
  <c r="Q446" i="4"/>
  <c r="P446" i="4"/>
  <c r="L446" i="4"/>
  <c r="R446" i="4" s="1"/>
  <c r="Q445" i="4"/>
  <c r="P445" i="4"/>
  <c r="L445" i="4"/>
  <c r="R445" i="4" s="1"/>
  <c r="Q444" i="4"/>
  <c r="P444" i="4"/>
  <c r="L444" i="4"/>
  <c r="R444" i="4" s="1"/>
  <c r="Q443" i="4"/>
  <c r="P443" i="4"/>
  <c r="L443" i="4"/>
  <c r="R443" i="4" s="1"/>
  <c r="Q442" i="4"/>
  <c r="P442" i="4"/>
  <c r="L442" i="4"/>
  <c r="R442" i="4" s="1"/>
  <c r="Q441" i="4"/>
  <c r="P441" i="4"/>
  <c r="L441" i="4"/>
  <c r="R441" i="4" s="1"/>
  <c r="Q440" i="4"/>
  <c r="P440" i="4"/>
  <c r="L440" i="4"/>
  <c r="R440" i="4" s="1"/>
  <c r="Q439" i="4"/>
  <c r="P439" i="4"/>
  <c r="L439" i="4"/>
  <c r="R439" i="4" s="1"/>
  <c r="Q438" i="4"/>
  <c r="P438" i="4"/>
  <c r="L438" i="4"/>
  <c r="R438" i="4" s="1"/>
  <c r="Q437" i="4"/>
  <c r="P437" i="4"/>
  <c r="L437" i="4"/>
  <c r="R437" i="4" s="1"/>
  <c r="Q436" i="4"/>
  <c r="P436" i="4"/>
  <c r="L436" i="4"/>
  <c r="R436" i="4" s="1"/>
  <c r="Q435" i="4"/>
  <c r="P435" i="4"/>
  <c r="L435" i="4"/>
  <c r="R435" i="4" s="1"/>
  <c r="Q434" i="4"/>
  <c r="P434" i="4"/>
  <c r="L434" i="4"/>
  <c r="R434" i="4" s="1"/>
  <c r="Q433" i="4"/>
  <c r="P433" i="4"/>
  <c r="L433" i="4"/>
  <c r="R433" i="4" s="1"/>
  <c r="Q432" i="4"/>
  <c r="P432" i="4"/>
  <c r="L432" i="4"/>
  <c r="R432" i="4" s="1"/>
  <c r="Q431" i="4"/>
  <c r="P431" i="4"/>
  <c r="L431" i="4"/>
  <c r="R431" i="4" s="1"/>
  <c r="Q430" i="4"/>
  <c r="P430" i="4"/>
  <c r="L430" i="4"/>
  <c r="R430" i="4" s="1"/>
  <c r="Q429" i="4"/>
  <c r="P429" i="4"/>
  <c r="L429" i="4"/>
  <c r="R429" i="4" s="1"/>
  <c r="Q428" i="4"/>
  <c r="P428" i="4"/>
  <c r="L428" i="4"/>
  <c r="R428" i="4" s="1"/>
  <c r="Q427" i="4"/>
  <c r="P427" i="4"/>
  <c r="L427" i="4"/>
  <c r="R427" i="4" s="1"/>
  <c r="Q426" i="4"/>
  <c r="P426" i="4"/>
  <c r="L426" i="4"/>
  <c r="R426" i="4" s="1"/>
  <c r="Q425" i="4"/>
  <c r="P425" i="4"/>
  <c r="L425" i="4"/>
  <c r="R425" i="4" s="1"/>
  <c r="Q424" i="4"/>
  <c r="P424" i="4"/>
  <c r="L424" i="4"/>
  <c r="R424" i="4" s="1"/>
  <c r="Q423" i="4"/>
  <c r="P423" i="4"/>
  <c r="L423" i="4"/>
  <c r="R423" i="4" s="1"/>
  <c r="Q422" i="4"/>
  <c r="P422" i="4"/>
  <c r="L422" i="4"/>
  <c r="R422" i="4" s="1"/>
  <c r="Q421" i="4"/>
  <c r="P421" i="4"/>
  <c r="L421" i="4"/>
  <c r="R421" i="4" s="1"/>
  <c r="Q420" i="4"/>
  <c r="P420" i="4"/>
  <c r="L420" i="4"/>
  <c r="R420" i="4" s="1"/>
  <c r="Q419" i="4"/>
  <c r="P419" i="4"/>
  <c r="L419" i="4"/>
  <c r="R419" i="4" s="1"/>
  <c r="Q418" i="4"/>
  <c r="P418" i="4"/>
  <c r="L418" i="4"/>
  <c r="R418" i="4" s="1"/>
  <c r="Q417" i="4"/>
  <c r="P417" i="4"/>
  <c r="L417" i="4"/>
  <c r="R417" i="4" s="1"/>
  <c r="Q416" i="4"/>
  <c r="P416" i="4"/>
  <c r="L416" i="4"/>
  <c r="R416" i="4" s="1"/>
  <c r="Q415" i="4"/>
  <c r="P415" i="4"/>
  <c r="L415" i="4"/>
  <c r="R415" i="4" s="1"/>
  <c r="Q414" i="4"/>
  <c r="P414" i="4"/>
  <c r="L414" i="4"/>
  <c r="R414" i="4" s="1"/>
  <c r="Q413" i="4"/>
  <c r="P413" i="4"/>
  <c r="L413" i="4"/>
  <c r="R413" i="4" s="1"/>
  <c r="Q412" i="4"/>
  <c r="P412" i="4"/>
  <c r="L412" i="4"/>
  <c r="R412" i="4" s="1"/>
  <c r="Q411" i="4"/>
  <c r="P411" i="4"/>
  <c r="L411" i="4"/>
  <c r="R411" i="4" s="1"/>
  <c r="Q410" i="4"/>
  <c r="P410" i="4"/>
  <c r="L410" i="4"/>
  <c r="R410" i="4" s="1"/>
  <c r="Q409" i="4"/>
  <c r="P409" i="4"/>
  <c r="L409" i="4"/>
  <c r="Q408" i="4"/>
  <c r="P408" i="4"/>
  <c r="L408" i="4"/>
  <c r="R408" i="4" s="1"/>
  <c r="Q407" i="4"/>
  <c r="P407" i="4"/>
  <c r="L407" i="4"/>
  <c r="R407" i="4" s="1"/>
  <c r="Q406" i="4"/>
  <c r="P406" i="4"/>
  <c r="L406" i="4"/>
  <c r="Q405" i="4"/>
  <c r="P405" i="4"/>
  <c r="L405" i="4"/>
  <c r="Q404" i="4"/>
  <c r="P404" i="4"/>
  <c r="L404" i="4"/>
  <c r="R404" i="4" s="1"/>
  <c r="Q403" i="4"/>
  <c r="P403" i="4"/>
  <c r="L403" i="4"/>
  <c r="R403" i="4" s="1"/>
  <c r="Q402" i="4"/>
  <c r="P402" i="4"/>
  <c r="L402" i="4"/>
  <c r="Q401" i="4"/>
  <c r="P401" i="4"/>
  <c r="L401" i="4"/>
  <c r="Q400" i="4"/>
  <c r="P400" i="4"/>
  <c r="L400" i="4"/>
  <c r="R400" i="4" s="1"/>
  <c r="Q399" i="4"/>
  <c r="P399" i="4"/>
  <c r="L399" i="4"/>
  <c r="R399" i="4" s="1"/>
  <c r="Q398" i="4"/>
  <c r="P398" i="4"/>
  <c r="L398" i="4"/>
  <c r="R398" i="4" s="1"/>
  <c r="Q397" i="4"/>
  <c r="P397" i="4"/>
  <c r="L397" i="4"/>
  <c r="Q396" i="4"/>
  <c r="P396" i="4"/>
  <c r="L396" i="4"/>
  <c r="R396" i="4" s="1"/>
  <c r="Q395" i="4"/>
  <c r="P395" i="4"/>
  <c r="L395" i="4"/>
  <c r="R395" i="4" s="1"/>
  <c r="Q394" i="4"/>
  <c r="P394" i="4"/>
  <c r="L394" i="4"/>
  <c r="R394" i="4" s="1"/>
  <c r="Q393" i="4"/>
  <c r="P393" i="4"/>
  <c r="L393" i="4"/>
  <c r="Q392" i="4"/>
  <c r="P392" i="4"/>
  <c r="L392" i="4"/>
  <c r="R392" i="4" s="1"/>
  <c r="Q391" i="4"/>
  <c r="P391" i="4"/>
  <c r="L391" i="4"/>
  <c r="R391" i="4" s="1"/>
  <c r="Q390" i="4"/>
  <c r="P390" i="4"/>
  <c r="L390" i="4"/>
  <c r="R390" i="4" s="1"/>
  <c r="Q389" i="4"/>
  <c r="P389" i="4"/>
  <c r="L389" i="4"/>
  <c r="Q388" i="4"/>
  <c r="P388" i="4"/>
  <c r="L388" i="4"/>
  <c r="R388" i="4" s="1"/>
  <c r="Q387" i="4"/>
  <c r="P387" i="4"/>
  <c r="L387" i="4"/>
  <c r="R387" i="4" s="1"/>
  <c r="Q386" i="4"/>
  <c r="P386" i="4"/>
  <c r="L386" i="4"/>
  <c r="R386" i="4" s="1"/>
  <c r="Q385" i="4"/>
  <c r="P385" i="4"/>
  <c r="L385" i="4"/>
  <c r="Q384" i="4"/>
  <c r="P384" i="4"/>
  <c r="L384" i="4"/>
  <c r="R384" i="4" s="1"/>
  <c r="Q383" i="4"/>
  <c r="P383" i="4"/>
  <c r="L383" i="4"/>
  <c r="R383" i="4" s="1"/>
  <c r="Q382" i="4"/>
  <c r="P382" i="4"/>
  <c r="L382" i="4"/>
  <c r="R382" i="4" s="1"/>
  <c r="R381" i="4"/>
  <c r="Q381" i="4"/>
  <c r="P381" i="4"/>
  <c r="L381" i="4"/>
  <c r="R380" i="4"/>
  <c r="Q380" i="4"/>
  <c r="P380" i="4"/>
  <c r="L380" i="4"/>
  <c r="R379" i="4"/>
  <c r="Q379" i="4"/>
  <c r="P379" i="4"/>
  <c r="L379" i="4"/>
  <c r="R378" i="4"/>
  <c r="Q378" i="4"/>
  <c r="P378" i="4"/>
  <c r="L378" i="4"/>
  <c r="R377" i="4"/>
  <c r="Q377" i="4"/>
  <c r="P377" i="4"/>
  <c r="L377" i="4"/>
  <c r="R376" i="4"/>
  <c r="Q376" i="4"/>
  <c r="P376" i="4"/>
  <c r="L376" i="4"/>
  <c r="R375" i="4"/>
  <c r="Q375" i="4"/>
  <c r="P375" i="4"/>
  <c r="L375" i="4"/>
  <c r="R374" i="4"/>
  <c r="Q374" i="4"/>
  <c r="P374" i="4"/>
  <c r="L374" i="4"/>
  <c r="R373" i="4"/>
  <c r="Q373" i="4"/>
  <c r="P373" i="4"/>
  <c r="L373" i="4"/>
  <c r="R372" i="4"/>
  <c r="Q372" i="4"/>
  <c r="P372" i="4"/>
  <c r="L372" i="4"/>
  <c r="R371" i="4"/>
  <c r="Q371" i="4"/>
  <c r="P371" i="4"/>
  <c r="L371" i="4"/>
  <c r="R370" i="4"/>
  <c r="Q370" i="4"/>
  <c r="P370" i="4"/>
  <c r="L370" i="4"/>
  <c r="R369" i="4"/>
  <c r="Q369" i="4"/>
  <c r="P369" i="4"/>
  <c r="L369" i="4"/>
  <c r="Q368" i="4"/>
  <c r="P368" i="4"/>
  <c r="L368" i="4"/>
  <c r="R368" i="4" s="1"/>
  <c r="R367" i="4"/>
  <c r="Q367" i="4"/>
  <c r="P367" i="4"/>
  <c r="L367" i="4"/>
  <c r="R366" i="4"/>
  <c r="Q366" i="4"/>
  <c r="P366" i="4"/>
  <c r="L366" i="4"/>
  <c r="R365" i="4"/>
  <c r="Q365" i="4"/>
  <c r="P365" i="4"/>
  <c r="L365" i="4"/>
  <c r="R364" i="4"/>
  <c r="Q364" i="4"/>
  <c r="P364" i="4"/>
  <c r="L364" i="4"/>
  <c r="R363" i="4"/>
  <c r="Q363" i="4"/>
  <c r="P363" i="4"/>
  <c r="L363" i="4"/>
  <c r="R362" i="4"/>
  <c r="Q362" i="4"/>
  <c r="P362" i="4"/>
  <c r="L362" i="4"/>
  <c r="R361" i="4"/>
  <c r="Q361" i="4"/>
  <c r="P361" i="4"/>
  <c r="L361" i="4"/>
  <c r="R360" i="4"/>
  <c r="Q360" i="4"/>
  <c r="P360" i="4"/>
  <c r="L360" i="4"/>
  <c r="R359" i="4"/>
  <c r="Q359" i="4"/>
  <c r="P359" i="4"/>
  <c r="L359" i="4"/>
  <c r="R358" i="4"/>
  <c r="Q358" i="4"/>
  <c r="P358" i="4"/>
  <c r="L358" i="4"/>
  <c r="R357" i="4"/>
  <c r="Q357" i="4"/>
  <c r="P357" i="4"/>
  <c r="L357" i="4"/>
  <c r="Q356" i="4"/>
  <c r="P356" i="4"/>
  <c r="L356" i="4"/>
  <c r="R356" i="4" s="1"/>
  <c r="Q355" i="4"/>
  <c r="P355" i="4"/>
  <c r="L355" i="4"/>
  <c r="R355" i="4" s="1"/>
  <c r="Q354" i="4"/>
  <c r="P354" i="4"/>
  <c r="L354" i="4"/>
  <c r="R354" i="4" s="1"/>
  <c r="Q353" i="4"/>
  <c r="P353" i="4"/>
  <c r="L353" i="4"/>
  <c r="R353" i="4" s="1"/>
  <c r="Q352" i="4"/>
  <c r="P352" i="4"/>
  <c r="L352" i="4"/>
  <c r="R352" i="4" s="1"/>
  <c r="Q351" i="4"/>
  <c r="P351" i="4"/>
  <c r="L351" i="4"/>
  <c r="R351" i="4" s="1"/>
  <c r="Q350" i="4"/>
  <c r="P350" i="4"/>
  <c r="L350" i="4"/>
  <c r="R350" i="4" s="1"/>
  <c r="Q349" i="4"/>
  <c r="P349" i="4"/>
  <c r="L349" i="4"/>
  <c r="R349" i="4" s="1"/>
  <c r="Q348" i="4"/>
  <c r="P348" i="4"/>
  <c r="L348" i="4"/>
  <c r="R348" i="4" s="1"/>
  <c r="Q347" i="4"/>
  <c r="P347" i="4"/>
  <c r="L347" i="4"/>
  <c r="R347" i="4" s="1"/>
  <c r="Q346" i="4"/>
  <c r="P346" i="4"/>
  <c r="L346" i="4"/>
  <c r="R346" i="4" s="1"/>
  <c r="Q345" i="4"/>
  <c r="P345" i="4"/>
  <c r="L345" i="4"/>
  <c r="R345" i="4" s="1"/>
  <c r="Q344" i="4"/>
  <c r="P344" i="4"/>
  <c r="L344" i="4"/>
  <c r="R344" i="4" s="1"/>
  <c r="Q343" i="4"/>
  <c r="P343" i="4"/>
  <c r="L343" i="4"/>
  <c r="R343" i="4" s="1"/>
  <c r="Q342" i="4"/>
  <c r="P342" i="4"/>
  <c r="L342" i="4"/>
  <c r="R342" i="4" s="1"/>
  <c r="Q341" i="4"/>
  <c r="P341" i="4"/>
  <c r="L341" i="4"/>
  <c r="R341" i="4" s="1"/>
  <c r="Q340" i="4"/>
  <c r="P340" i="4"/>
  <c r="L340" i="4"/>
  <c r="R340" i="4" s="1"/>
  <c r="Q339" i="4"/>
  <c r="P339" i="4"/>
  <c r="L339" i="4"/>
  <c r="R339" i="4" s="1"/>
  <c r="Q338" i="4"/>
  <c r="P338" i="4"/>
  <c r="L338" i="4"/>
  <c r="R338" i="4" s="1"/>
  <c r="Q337" i="4"/>
  <c r="P337" i="4"/>
  <c r="L337" i="4"/>
  <c r="R337" i="4" s="1"/>
  <c r="Q336" i="4"/>
  <c r="P336" i="4"/>
  <c r="L336" i="4"/>
  <c r="R336" i="4" s="1"/>
  <c r="Q335" i="4"/>
  <c r="P335" i="4"/>
  <c r="L335" i="4"/>
  <c r="R335" i="4" s="1"/>
  <c r="Q334" i="4"/>
  <c r="P334" i="4"/>
  <c r="L334" i="4"/>
  <c r="R334" i="4" s="1"/>
  <c r="Q333" i="4"/>
  <c r="P333" i="4"/>
  <c r="L333" i="4"/>
  <c r="R333" i="4" s="1"/>
  <c r="Q332" i="4"/>
  <c r="P332" i="4"/>
  <c r="L332" i="4"/>
  <c r="R332" i="4" s="1"/>
  <c r="Q331" i="4"/>
  <c r="P331" i="4"/>
  <c r="L331" i="4"/>
  <c r="R331" i="4" s="1"/>
  <c r="Q330" i="4"/>
  <c r="P330" i="4"/>
  <c r="L330" i="4"/>
  <c r="R330" i="4" s="1"/>
  <c r="Q329" i="4"/>
  <c r="P329" i="4"/>
  <c r="L329" i="4"/>
  <c r="R329" i="4" s="1"/>
  <c r="Q328" i="4"/>
  <c r="P328" i="4"/>
  <c r="L328" i="4"/>
  <c r="R328" i="4" s="1"/>
  <c r="Q327" i="4"/>
  <c r="P327" i="4"/>
  <c r="L327" i="4"/>
  <c r="R327" i="4" s="1"/>
  <c r="Q326" i="4"/>
  <c r="P326" i="4"/>
  <c r="L326" i="4"/>
  <c r="R326" i="4" s="1"/>
  <c r="Q325" i="4"/>
  <c r="P325" i="4"/>
  <c r="L325" i="4"/>
  <c r="R325" i="4" s="1"/>
  <c r="Q324" i="4"/>
  <c r="P324" i="4"/>
  <c r="L324" i="4"/>
  <c r="R324" i="4" s="1"/>
  <c r="Q323" i="4"/>
  <c r="P323" i="4"/>
  <c r="L323" i="4"/>
  <c r="R323" i="4" s="1"/>
  <c r="Q322" i="4"/>
  <c r="P322" i="4"/>
  <c r="L322" i="4"/>
  <c r="R322" i="4" s="1"/>
  <c r="Q321" i="4"/>
  <c r="P321" i="4"/>
  <c r="L321" i="4"/>
  <c r="R321" i="4" s="1"/>
  <c r="Q320" i="4"/>
  <c r="P320" i="4"/>
  <c r="L320" i="4"/>
  <c r="R320" i="4" s="1"/>
  <c r="Q319" i="4"/>
  <c r="P319" i="4"/>
  <c r="L319" i="4"/>
  <c r="R319" i="4" s="1"/>
  <c r="Q318" i="4"/>
  <c r="P318" i="4"/>
  <c r="L318" i="4"/>
  <c r="R318" i="4" s="1"/>
  <c r="Q317" i="4"/>
  <c r="P317" i="4"/>
  <c r="L317" i="4"/>
  <c r="R317" i="4" s="1"/>
  <c r="Q316" i="4"/>
  <c r="P316" i="4"/>
  <c r="L316" i="4"/>
  <c r="R316" i="4" s="1"/>
  <c r="Q315" i="4"/>
  <c r="P315" i="4"/>
  <c r="L315" i="4"/>
  <c r="R315" i="4" s="1"/>
  <c r="Q314" i="4"/>
  <c r="P314" i="4"/>
  <c r="L314" i="4"/>
  <c r="R314" i="4" s="1"/>
  <c r="Q313" i="4"/>
  <c r="P313" i="4"/>
  <c r="L313" i="4"/>
  <c r="R313" i="4" s="1"/>
  <c r="Q312" i="4"/>
  <c r="P312" i="4"/>
  <c r="L312" i="4"/>
  <c r="R312" i="4" s="1"/>
  <c r="Q311" i="4"/>
  <c r="P311" i="4"/>
  <c r="L311" i="4"/>
  <c r="R311" i="4" s="1"/>
  <c r="Q310" i="4"/>
  <c r="P310" i="4"/>
  <c r="L310" i="4"/>
  <c r="R310" i="4" s="1"/>
  <c r="Q309" i="4"/>
  <c r="P309" i="4"/>
  <c r="L309" i="4"/>
  <c r="R309" i="4" s="1"/>
  <c r="Q308" i="4"/>
  <c r="P308" i="4"/>
  <c r="L308" i="4"/>
  <c r="R308" i="4" s="1"/>
  <c r="Q307" i="4"/>
  <c r="P307" i="4"/>
  <c r="L307" i="4"/>
  <c r="R307" i="4" s="1"/>
  <c r="Q306" i="4"/>
  <c r="P306" i="4"/>
  <c r="L306" i="4"/>
  <c r="R306" i="4" s="1"/>
  <c r="Q305" i="4"/>
  <c r="P305" i="4"/>
  <c r="L305" i="4"/>
  <c r="R305" i="4" s="1"/>
  <c r="Q304" i="4"/>
  <c r="P304" i="4"/>
  <c r="L304" i="4"/>
  <c r="R304" i="4" s="1"/>
  <c r="Q303" i="4"/>
  <c r="P303" i="4"/>
  <c r="L303" i="4"/>
  <c r="R303" i="4" s="1"/>
  <c r="Q302" i="4"/>
  <c r="P302" i="4"/>
  <c r="L302" i="4"/>
  <c r="R302" i="4" s="1"/>
  <c r="Q301" i="4"/>
  <c r="P301" i="4"/>
  <c r="L301" i="4"/>
  <c r="Q300" i="4"/>
  <c r="P300" i="4"/>
  <c r="L300" i="4"/>
  <c r="R300" i="4" s="1"/>
  <c r="Q299" i="4"/>
  <c r="P299" i="4"/>
  <c r="L299" i="4"/>
  <c r="Q298" i="4"/>
  <c r="P298" i="4"/>
  <c r="L298" i="4"/>
  <c r="R298" i="4" s="1"/>
  <c r="Q297" i="4"/>
  <c r="P297" i="4"/>
  <c r="L297" i="4"/>
  <c r="Q296" i="4"/>
  <c r="P296" i="4"/>
  <c r="L296" i="4"/>
  <c r="R296" i="4" s="1"/>
  <c r="Q295" i="4"/>
  <c r="P295" i="4"/>
  <c r="L295" i="4"/>
  <c r="Q294" i="4"/>
  <c r="P294" i="4"/>
  <c r="L294" i="4"/>
  <c r="R294" i="4" s="1"/>
  <c r="Q293" i="4"/>
  <c r="P293" i="4"/>
  <c r="L293" i="4"/>
  <c r="Q292" i="4"/>
  <c r="P292" i="4"/>
  <c r="L292" i="4"/>
  <c r="R292" i="4" s="1"/>
  <c r="Q291" i="4"/>
  <c r="P291" i="4"/>
  <c r="L291" i="4"/>
  <c r="Q290" i="4"/>
  <c r="P290" i="4"/>
  <c r="L290" i="4"/>
  <c r="R290" i="4" s="1"/>
  <c r="Q289" i="4"/>
  <c r="P289" i="4"/>
  <c r="L289" i="4"/>
  <c r="Q288" i="4"/>
  <c r="P288" i="4"/>
  <c r="L288" i="4"/>
  <c r="R288" i="4" s="1"/>
  <c r="Q287" i="4"/>
  <c r="P287" i="4"/>
  <c r="L287" i="4"/>
  <c r="Q286" i="4"/>
  <c r="P286" i="4"/>
  <c r="L286" i="4"/>
  <c r="R286" i="4" s="1"/>
  <c r="Q285" i="4"/>
  <c r="P285" i="4"/>
  <c r="L285" i="4"/>
  <c r="Q284" i="4"/>
  <c r="P284" i="4"/>
  <c r="L284" i="4"/>
  <c r="R284" i="4" s="1"/>
  <c r="Q283" i="4"/>
  <c r="P283" i="4"/>
  <c r="L283" i="4"/>
  <c r="Q282" i="4"/>
  <c r="P282" i="4"/>
  <c r="L282" i="4"/>
  <c r="R282" i="4" s="1"/>
  <c r="Q281" i="4"/>
  <c r="P281" i="4"/>
  <c r="L281" i="4"/>
  <c r="Q280" i="4"/>
  <c r="P280" i="4"/>
  <c r="L280" i="4"/>
  <c r="R280" i="4" s="1"/>
  <c r="Q279" i="4"/>
  <c r="P279" i="4"/>
  <c r="L279" i="4"/>
  <c r="Q278" i="4"/>
  <c r="P278" i="4"/>
  <c r="L278" i="4"/>
  <c r="R278" i="4" s="1"/>
  <c r="Q277" i="4"/>
  <c r="P277" i="4"/>
  <c r="L277" i="4"/>
  <c r="Q276" i="4"/>
  <c r="P276" i="4"/>
  <c r="L276" i="4"/>
  <c r="R276" i="4" s="1"/>
  <c r="Q275" i="4"/>
  <c r="P275" i="4"/>
  <c r="L275" i="4"/>
  <c r="Q274" i="4"/>
  <c r="P274" i="4"/>
  <c r="L274" i="4"/>
  <c r="R274" i="4" s="1"/>
  <c r="Q273" i="4"/>
  <c r="P273" i="4"/>
  <c r="L273" i="4"/>
  <c r="R273" i="4" s="1"/>
  <c r="Q272" i="4"/>
  <c r="P272" i="4"/>
  <c r="L272" i="4"/>
  <c r="R272" i="4" s="1"/>
  <c r="Q271" i="4"/>
  <c r="P271" i="4"/>
  <c r="L271" i="4"/>
  <c r="R271" i="4" s="1"/>
  <c r="Q270" i="4"/>
  <c r="P270" i="4"/>
  <c r="L270" i="4"/>
  <c r="R270" i="4" s="1"/>
  <c r="Q269" i="4"/>
  <c r="P269" i="4"/>
  <c r="L269" i="4"/>
  <c r="R269" i="4" s="1"/>
  <c r="Q268" i="4"/>
  <c r="P268" i="4"/>
  <c r="L268" i="4"/>
  <c r="R268" i="4" s="1"/>
  <c r="Q267" i="4"/>
  <c r="P267" i="4"/>
  <c r="L267" i="4"/>
  <c r="R267" i="4" s="1"/>
  <c r="Q266" i="4"/>
  <c r="P266" i="4"/>
  <c r="L266" i="4"/>
  <c r="R266" i="4" s="1"/>
  <c r="Q265" i="4"/>
  <c r="P265" i="4"/>
  <c r="L265" i="4"/>
  <c r="R265" i="4" s="1"/>
  <c r="Q264" i="4"/>
  <c r="P264" i="4"/>
  <c r="L264" i="4"/>
  <c r="R264" i="4" s="1"/>
  <c r="Q263" i="4"/>
  <c r="P263" i="4"/>
  <c r="L263" i="4"/>
  <c r="R263" i="4" s="1"/>
  <c r="Q262" i="4"/>
  <c r="P262" i="4"/>
  <c r="L262" i="4"/>
  <c r="R262" i="4" s="1"/>
  <c r="Q261" i="4"/>
  <c r="P261" i="4"/>
  <c r="L261" i="4"/>
  <c r="R261" i="4" s="1"/>
  <c r="Q260" i="4"/>
  <c r="P260" i="4"/>
  <c r="L260" i="4"/>
  <c r="R260" i="4" s="1"/>
  <c r="Q259" i="4"/>
  <c r="P259" i="4"/>
  <c r="L259" i="4"/>
  <c r="R259" i="4" s="1"/>
  <c r="Q258" i="4"/>
  <c r="P258" i="4"/>
  <c r="L258" i="4"/>
  <c r="R258" i="4" s="1"/>
  <c r="Q257" i="4"/>
  <c r="P257" i="4"/>
  <c r="L257" i="4"/>
  <c r="R257" i="4" s="1"/>
  <c r="Q256" i="4"/>
  <c r="P256" i="4"/>
  <c r="L256" i="4"/>
  <c r="R256" i="4" s="1"/>
  <c r="Q255" i="4"/>
  <c r="P255" i="4"/>
  <c r="L255" i="4"/>
  <c r="R255" i="4" s="1"/>
  <c r="Q254" i="4"/>
  <c r="P254" i="4"/>
  <c r="L254" i="4"/>
  <c r="R254" i="4" s="1"/>
  <c r="Q253" i="4"/>
  <c r="P253" i="4"/>
  <c r="L253" i="4"/>
  <c r="R253" i="4" s="1"/>
  <c r="Q252" i="4"/>
  <c r="P252" i="4"/>
  <c r="L252" i="4"/>
  <c r="R252" i="4" s="1"/>
  <c r="Q251" i="4"/>
  <c r="P251" i="4"/>
  <c r="L251" i="4"/>
  <c r="R251" i="4" s="1"/>
  <c r="Q250" i="4"/>
  <c r="P250" i="4"/>
  <c r="L250" i="4"/>
  <c r="R250" i="4" s="1"/>
  <c r="Q249" i="4"/>
  <c r="P249" i="4"/>
  <c r="L249" i="4"/>
  <c r="R249" i="4" s="1"/>
  <c r="Q248" i="4"/>
  <c r="P248" i="4"/>
  <c r="L248" i="4"/>
  <c r="R248" i="4" s="1"/>
  <c r="Q247" i="4"/>
  <c r="P247" i="4"/>
  <c r="L247" i="4"/>
  <c r="R247" i="4" s="1"/>
  <c r="Q246" i="4"/>
  <c r="P246" i="4"/>
  <c r="L246" i="4"/>
  <c r="R246" i="4" s="1"/>
  <c r="Q245" i="4"/>
  <c r="P245" i="4"/>
  <c r="L245" i="4"/>
  <c r="R245" i="4" s="1"/>
  <c r="Q244" i="4"/>
  <c r="P244" i="4"/>
  <c r="L244" i="4"/>
  <c r="R244" i="4" s="1"/>
  <c r="Q243" i="4"/>
  <c r="P243" i="4"/>
  <c r="L243" i="4"/>
  <c r="R243" i="4" s="1"/>
  <c r="Q242" i="4"/>
  <c r="P242" i="4"/>
  <c r="L242" i="4"/>
  <c r="R242" i="4" s="1"/>
  <c r="Q241" i="4"/>
  <c r="P241" i="4"/>
  <c r="L241" i="4"/>
  <c r="R241" i="4" s="1"/>
  <c r="Q240" i="4"/>
  <c r="P240" i="4"/>
  <c r="L240" i="4"/>
  <c r="R240" i="4" s="1"/>
  <c r="Q239" i="4"/>
  <c r="P239" i="4"/>
  <c r="L239" i="4"/>
  <c r="R239" i="4" s="1"/>
  <c r="Q238" i="4"/>
  <c r="P238" i="4"/>
  <c r="L238" i="4"/>
  <c r="R238" i="4" s="1"/>
  <c r="Q237" i="4"/>
  <c r="P237" i="4"/>
  <c r="L237" i="4"/>
  <c r="R237" i="4" s="1"/>
  <c r="Q236" i="4"/>
  <c r="P236" i="4"/>
  <c r="L236" i="4"/>
  <c r="R236" i="4" s="1"/>
  <c r="Q235" i="4"/>
  <c r="P235" i="4"/>
  <c r="L235" i="4"/>
  <c r="R235" i="4" s="1"/>
  <c r="Q234" i="4"/>
  <c r="P234" i="4"/>
  <c r="L234" i="4"/>
  <c r="R234" i="4" s="1"/>
  <c r="Q233" i="4"/>
  <c r="P233" i="4"/>
  <c r="L233" i="4"/>
  <c r="R233" i="4" s="1"/>
  <c r="Q232" i="4"/>
  <c r="P232" i="4"/>
  <c r="L232" i="4"/>
  <c r="R232" i="4" s="1"/>
  <c r="Q231" i="4"/>
  <c r="P231" i="4"/>
  <c r="L231" i="4"/>
  <c r="R231" i="4" s="1"/>
  <c r="Q230" i="4"/>
  <c r="P230" i="4"/>
  <c r="L230" i="4"/>
  <c r="R230" i="4" s="1"/>
  <c r="Q229" i="4"/>
  <c r="P229" i="4"/>
  <c r="L229" i="4"/>
  <c r="R229" i="4" s="1"/>
  <c r="Q228" i="4"/>
  <c r="P228" i="4"/>
  <c r="L228" i="4"/>
  <c r="R228" i="4" s="1"/>
  <c r="Q227" i="4"/>
  <c r="P227" i="4"/>
  <c r="L227" i="4"/>
  <c r="R227" i="4" s="1"/>
  <c r="Q226" i="4"/>
  <c r="P226" i="4"/>
  <c r="L226" i="4"/>
  <c r="R226" i="4" s="1"/>
  <c r="Q225" i="4"/>
  <c r="P225" i="4"/>
  <c r="L225" i="4"/>
  <c r="R225" i="4" s="1"/>
  <c r="Q224" i="4"/>
  <c r="P224" i="4"/>
  <c r="L224" i="4"/>
  <c r="R224" i="4" s="1"/>
  <c r="Q223" i="4"/>
  <c r="P223" i="4"/>
  <c r="L223" i="4"/>
  <c r="R223" i="4" s="1"/>
  <c r="Q222" i="4"/>
  <c r="P222" i="4"/>
  <c r="L222" i="4"/>
  <c r="R222" i="4" s="1"/>
  <c r="Q221" i="4"/>
  <c r="P221" i="4"/>
  <c r="L221" i="4"/>
  <c r="R221" i="4" s="1"/>
  <c r="Q220" i="4"/>
  <c r="P220" i="4"/>
  <c r="L220" i="4"/>
  <c r="R220" i="4" s="1"/>
  <c r="Q219" i="4"/>
  <c r="P219" i="4"/>
  <c r="L219" i="4"/>
  <c r="R219" i="4" s="1"/>
  <c r="Q218" i="4"/>
  <c r="P218" i="4"/>
  <c r="L218" i="4"/>
  <c r="R218" i="4" s="1"/>
  <c r="Q217" i="4"/>
  <c r="P217" i="4"/>
  <c r="L217" i="4"/>
  <c r="R217" i="4" s="1"/>
  <c r="Q216" i="4"/>
  <c r="P216" i="4"/>
  <c r="L216" i="4"/>
  <c r="R216" i="4" s="1"/>
  <c r="Q215" i="4"/>
  <c r="P215" i="4"/>
  <c r="L215" i="4"/>
  <c r="R215" i="4" s="1"/>
  <c r="Q214" i="4"/>
  <c r="P214" i="4"/>
  <c r="L214" i="4"/>
  <c r="R214" i="4" s="1"/>
  <c r="Q213" i="4"/>
  <c r="P213" i="4"/>
  <c r="L213" i="4"/>
  <c r="R213" i="4" s="1"/>
  <c r="Q212" i="4"/>
  <c r="P212" i="4"/>
  <c r="L212" i="4"/>
  <c r="R212" i="4" s="1"/>
  <c r="Q211" i="4"/>
  <c r="P211" i="4"/>
  <c r="L211" i="4"/>
  <c r="R211" i="4" s="1"/>
  <c r="Q210" i="4"/>
  <c r="P210" i="4"/>
  <c r="L210" i="4"/>
  <c r="R210" i="4" s="1"/>
  <c r="Q209" i="4"/>
  <c r="P209" i="4"/>
  <c r="L209" i="4"/>
  <c r="R209" i="4" s="1"/>
  <c r="Q208" i="4"/>
  <c r="P208" i="4"/>
  <c r="L208" i="4"/>
  <c r="R208" i="4" s="1"/>
  <c r="Q207" i="4"/>
  <c r="P207" i="4"/>
  <c r="L207" i="4"/>
  <c r="R207" i="4" s="1"/>
  <c r="Q206" i="4"/>
  <c r="P206" i="4"/>
  <c r="L206" i="4"/>
  <c r="R206" i="4" s="1"/>
  <c r="Q205" i="4"/>
  <c r="P205" i="4"/>
  <c r="L205" i="4"/>
  <c r="R205" i="4" s="1"/>
  <c r="Q204" i="4"/>
  <c r="P204" i="4"/>
  <c r="L204" i="4"/>
  <c r="R204" i="4" s="1"/>
  <c r="Q203" i="4"/>
  <c r="P203" i="4"/>
  <c r="L203" i="4"/>
  <c r="Q202" i="4"/>
  <c r="P202" i="4"/>
  <c r="L202" i="4"/>
  <c r="Q201" i="4"/>
  <c r="P201" i="4"/>
  <c r="L201" i="4"/>
  <c r="R201" i="4" s="1"/>
  <c r="Q200" i="4"/>
  <c r="P200" i="4"/>
  <c r="L200" i="4"/>
  <c r="R200" i="4" s="1"/>
  <c r="Q199" i="4"/>
  <c r="P199" i="4"/>
  <c r="L199" i="4"/>
  <c r="Q198" i="4"/>
  <c r="P198" i="4"/>
  <c r="L198" i="4"/>
  <c r="Q197" i="4"/>
  <c r="P197" i="4"/>
  <c r="L197" i="4"/>
  <c r="R197" i="4" s="1"/>
  <c r="Q196" i="4"/>
  <c r="P196" i="4"/>
  <c r="L196" i="4"/>
  <c r="R196" i="4" s="1"/>
  <c r="R195" i="4"/>
  <c r="Q195" i="4"/>
  <c r="P195" i="4"/>
  <c r="L195" i="4"/>
  <c r="R194" i="4"/>
  <c r="Q194" i="4"/>
  <c r="P194" i="4"/>
  <c r="L194" i="4"/>
  <c r="R193" i="4"/>
  <c r="Q193" i="4"/>
  <c r="P193" i="4"/>
  <c r="L193" i="4"/>
  <c r="R192" i="4"/>
  <c r="Q192" i="4"/>
  <c r="P192" i="4"/>
  <c r="L192" i="4"/>
  <c r="R191" i="4"/>
  <c r="Q191" i="4"/>
  <c r="P191" i="4"/>
  <c r="L191" i="4"/>
  <c r="R190" i="4"/>
  <c r="Q190" i="4"/>
  <c r="P190" i="4"/>
  <c r="L190" i="4"/>
  <c r="R189" i="4"/>
  <c r="Q189" i="4"/>
  <c r="P189" i="4"/>
  <c r="L189" i="4"/>
  <c r="R188" i="4"/>
  <c r="Q188" i="4"/>
  <c r="P188" i="4"/>
  <c r="L188" i="4"/>
  <c r="R187" i="4"/>
  <c r="Q187" i="4"/>
  <c r="P187" i="4"/>
  <c r="L187" i="4"/>
  <c r="R186" i="4"/>
  <c r="Q186" i="4"/>
  <c r="P186" i="4"/>
  <c r="L186" i="4"/>
  <c r="R185" i="4"/>
  <c r="Q185" i="4"/>
  <c r="P185" i="4"/>
  <c r="L185" i="4"/>
  <c r="R184" i="4"/>
  <c r="Q184" i="4"/>
  <c r="P184" i="4"/>
  <c r="L184" i="4"/>
  <c r="R183" i="4"/>
  <c r="Q183" i="4"/>
  <c r="P183" i="4"/>
  <c r="L183" i="4"/>
  <c r="R182" i="4"/>
  <c r="Q182" i="4"/>
  <c r="P182" i="4"/>
  <c r="L182" i="4"/>
  <c r="R181" i="4"/>
  <c r="Q181" i="4"/>
  <c r="P181" i="4"/>
  <c r="L181" i="4"/>
  <c r="R180" i="4"/>
  <c r="Q180" i="4"/>
  <c r="P180" i="4"/>
  <c r="L180" i="4"/>
  <c r="R179" i="4"/>
  <c r="Q179" i="4"/>
  <c r="P179" i="4"/>
  <c r="L179" i="4"/>
  <c r="R178" i="4"/>
  <c r="Q178" i="4"/>
  <c r="P178" i="4"/>
  <c r="L178" i="4"/>
  <c r="R177" i="4"/>
  <c r="Q177" i="4"/>
  <c r="P177" i="4"/>
  <c r="L177" i="4"/>
  <c r="R176" i="4"/>
  <c r="Q176" i="4"/>
  <c r="P176" i="4"/>
  <c r="L176" i="4"/>
  <c r="R175" i="4"/>
  <c r="Q175" i="4"/>
  <c r="P175" i="4"/>
  <c r="L175" i="4"/>
  <c r="R174" i="4"/>
  <c r="Q174" i="4"/>
  <c r="P174" i="4"/>
  <c r="L174" i="4"/>
  <c r="R173" i="4"/>
  <c r="Q173" i="4"/>
  <c r="P173" i="4"/>
  <c r="L173" i="4"/>
  <c r="R172" i="4"/>
  <c r="Q172" i="4"/>
  <c r="P172" i="4"/>
  <c r="L172" i="4"/>
  <c r="R171" i="4"/>
  <c r="Q171" i="4"/>
  <c r="P171" i="4"/>
  <c r="L171" i="4"/>
  <c r="R170" i="4"/>
  <c r="Q170" i="4"/>
  <c r="P170" i="4"/>
  <c r="L170" i="4"/>
  <c r="R169" i="4"/>
  <c r="Q169" i="4"/>
  <c r="P169" i="4"/>
  <c r="L169" i="4"/>
  <c r="R168" i="4"/>
  <c r="Q168" i="4"/>
  <c r="P168" i="4"/>
  <c r="L168" i="4"/>
  <c r="R167" i="4"/>
  <c r="Q167" i="4"/>
  <c r="P167" i="4"/>
  <c r="L167" i="4"/>
  <c r="R166" i="4"/>
  <c r="Q166" i="4"/>
  <c r="P166" i="4"/>
  <c r="L166" i="4"/>
  <c r="R165" i="4"/>
  <c r="Q165" i="4"/>
  <c r="P165" i="4"/>
  <c r="L165" i="4"/>
  <c r="R164" i="4"/>
  <c r="Q164" i="4"/>
  <c r="P164" i="4"/>
  <c r="L164" i="4"/>
  <c r="R163" i="4"/>
  <c r="Q163" i="4"/>
  <c r="P163" i="4"/>
  <c r="L163" i="4"/>
  <c r="R162" i="4"/>
  <c r="Q162" i="4"/>
  <c r="P162" i="4"/>
  <c r="L162" i="4"/>
  <c r="R161" i="4"/>
  <c r="Q161" i="4"/>
  <c r="P161" i="4"/>
  <c r="L161" i="4"/>
  <c r="R160" i="4"/>
  <c r="Q160" i="4"/>
  <c r="P160" i="4"/>
  <c r="L160" i="4"/>
  <c r="R159" i="4"/>
  <c r="Q159" i="4"/>
  <c r="P159" i="4"/>
  <c r="L159" i="4"/>
  <c r="R158" i="4"/>
  <c r="Q158" i="4"/>
  <c r="P158" i="4"/>
  <c r="L158" i="4"/>
  <c r="R157" i="4"/>
  <c r="Q157" i="4"/>
  <c r="P157" i="4"/>
  <c r="L157" i="4"/>
  <c r="R156" i="4"/>
  <c r="Q156" i="4"/>
  <c r="P156" i="4"/>
  <c r="L156" i="4"/>
  <c r="R155" i="4"/>
  <c r="Q155" i="4"/>
  <c r="P155" i="4"/>
  <c r="L155" i="4"/>
  <c r="R154" i="4"/>
  <c r="Q154" i="4"/>
  <c r="P154" i="4"/>
  <c r="L154" i="4"/>
  <c r="R153" i="4"/>
  <c r="Q153" i="4"/>
  <c r="P153" i="4"/>
  <c r="L153" i="4"/>
  <c r="R152" i="4"/>
  <c r="Q152" i="4"/>
  <c r="P152" i="4"/>
  <c r="L152" i="4"/>
  <c r="R151" i="4"/>
  <c r="Q151" i="4"/>
  <c r="P151" i="4"/>
  <c r="L151" i="4"/>
  <c r="R150" i="4"/>
  <c r="Q150" i="4"/>
  <c r="P150" i="4"/>
  <c r="L150" i="4"/>
  <c r="R149" i="4"/>
  <c r="Q149" i="4"/>
  <c r="P149" i="4"/>
  <c r="L149" i="4"/>
  <c r="R148" i="4"/>
  <c r="Q148" i="4"/>
  <c r="P148" i="4"/>
  <c r="L148" i="4"/>
  <c r="R147" i="4"/>
  <c r="Q147" i="4"/>
  <c r="P147" i="4"/>
  <c r="L147" i="4"/>
  <c r="R146" i="4"/>
  <c r="Q146" i="4"/>
  <c r="P146" i="4"/>
  <c r="L146" i="4"/>
  <c r="R145" i="4"/>
  <c r="Q145" i="4"/>
  <c r="P145" i="4"/>
  <c r="L145" i="4"/>
  <c r="R144" i="4"/>
  <c r="Q144" i="4"/>
  <c r="P144" i="4"/>
  <c r="L144" i="4"/>
  <c r="R143" i="4"/>
  <c r="Q143" i="4"/>
  <c r="P143" i="4"/>
  <c r="L143" i="4"/>
  <c r="R142" i="4"/>
  <c r="Q142" i="4"/>
  <c r="P142" i="4"/>
  <c r="L142" i="4"/>
  <c r="R141" i="4"/>
  <c r="Q141" i="4"/>
  <c r="P141" i="4"/>
  <c r="L141" i="4"/>
  <c r="R140" i="4"/>
  <c r="Q140" i="4"/>
  <c r="P140" i="4"/>
  <c r="L140" i="4"/>
  <c r="R139" i="4"/>
  <c r="Q139" i="4"/>
  <c r="P139" i="4"/>
  <c r="L139" i="4"/>
  <c r="R138" i="4"/>
  <c r="Q138" i="4"/>
  <c r="P138" i="4"/>
  <c r="L138" i="4"/>
  <c r="R137" i="4"/>
  <c r="Q137" i="4"/>
  <c r="P137" i="4"/>
  <c r="L137" i="4"/>
  <c r="R136" i="4"/>
  <c r="Q136" i="4"/>
  <c r="P136" i="4"/>
  <c r="L136" i="4"/>
  <c r="R135" i="4"/>
  <c r="Q135" i="4"/>
  <c r="P135" i="4"/>
  <c r="L135" i="4"/>
  <c r="R134" i="4"/>
  <c r="Q134" i="4"/>
  <c r="P134" i="4"/>
  <c r="L134" i="4"/>
  <c r="R133" i="4"/>
  <c r="Q133" i="4"/>
  <c r="P133" i="4"/>
  <c r="L133" i="4"/>
  <c r="R132" i="4"/>
  <c r="Q132" i="4"/>
  <c r="P132" i="4"/>
  <c r="L132" i="4"/>
  <c r="R131" i="4"/>
  <c r="Q131" i="4"/>
  <c r="P131" i="4"/>
  <c r="L131" i="4"/>
  <c r="R130" i="4"/>
  <c r="Q130" i="4"/>
  <c r="P130" i="4"/>
  <c r="L130" i="4"/>
  <c r="R129" i="4"/>
  <c r="Q129" i="4"/>
  <c r="P129" i="4"/>
  <c r="L129" i="4"/>
  <c r="R128" i="4"/>
  <c r="Q128" i="4"/>
  <c r="P128" i="4"/>
  <c r="L128" i="4"/>
  <c r="R127" i="4"/>
  <c r="Q127" i="4"/>
  <c r="P127" i="4"/>
  <c r="L127" i="4"/>
  <c r="R126" i="4"/>
  <c r="Q126" i="4"/>
  <c r="P126" i="4"/>
  <c r="L126" i="4"/>
  <c r="R125" i="4"/>
  <c r="Q125" i="4"/>
  <c r="P125" i="4"/>
  <c r="L125" i="4"/>
  <c r="R124" i="4"/>
  <c r="Q124" i="4"/>
  <c r="P124" i="4"/>
  <c r="L124" i="4"/>
  <c r="R123" i="4"/>
  <c r="Q123" i="4"/>
  <c r="P123" i="4"/>
  <c r="L123" i="4"/>
  <c r="R122" i="4"/>
  <c r="Q122" i="4"/>
  <c r="P122" i="4"/>
  <c r="L122" i="4"/>
  <c r="R121" i="4"/>
  <c r="Q121" i="4"/>
  <c r="P121" i="4"/>
  <c r="L121" i="4"/>
  <c r="R120" i="4"/>
  <c r="Q120" i="4"/>
  <c r="P120" i="4"/>
  <c r="L120" i="4"/>
  <c r="R119" i="4"/>
  <c r="Q119" i="4"/>
  <c r="P119" i="4"/>
  <c r="L119" i="4"/>
  <c r="R118" i="4"/>
  <c r="Q118" i="4"/>
  <c r="P118" i="4"/>
  <c r="L118" i="4"/>
  <c r="R117" i="4"/>
  <c r="Q117" i="4"/>
  <c r="P117" i="4"/>
  <c r="L117" i="4"/>
  <c r="R116" i="4"/>
  <c r="Q116" i="4"/>
  <c r="P116" i="4"/>
  <c r="L116" i="4"/>
  <c r="R115" i="4"/>
  <c r="Q115" i="4"/>
  <c r="P115" i="4"/>
  <c r="L115" i="4"/>
  <c r="R114" i="4"/>
  <c r="Q114" i="4"/>
  <c r="P114" i="4"/>
  <c r="L114" i="4"/>
  <c r="R113" i="4"/>
  <c r="Q113" i="4"/>
  <c r="P113" i="4"/>
  <c r="L113" i="4"/>
  <c r="R112" i="4"/>
  <c r="Q112" i="4"/>
  <c r="P112" i="4"/>
  <c r="L112" i="4"/>
  <c r="R111" i="4"/>
  <c r="Q111" i="4"/>
  <c r="P111" i="4"/>
  <c r="L111" i="4"/>
  <c r="R110" i="4"/>
  <c r="Q110" i="4"/>
  <c r="P110" i="4"/>
  <c r="L110" i="4"/>
  <c r="R109" i="4"/>
  <c r="Q109" i="4"/>
  <c r="P109" i="4"/>
  <c r="L109" i="4"/>
  <c r="R108" i="4"/>
  <c r="Q108" i="4"/>
  <c r="P108" i="4"/>
  <c r="L108" i="4"/>
  <c r="R107" i="4"/>
  <c r="Q107" i="4"/>
  <c r="P107" i="4"/>
  <c r="L107" i="4"/>
  <c r="R106" i="4"/>
  <c r="Q106" i="4"/>
  <c r="P106" i="4"/>
  <c r="L106" i="4"/>
  <c r="R105" i="4"/>
  <c r="Q105" i="4"/>
  <c r="P105" i="4"/>
  <c r="L105" i="4"/>
  <c r="R104" i="4"/>
  <c r="Q104" i="4"/>
  <c r="P104" i="4"/>
  <c r="L104" i="4"/>
  <c r="R103" i="4"/>
  <c r="Q103" i="4"/>
  <c r="P103" i="4"/>
  <c r="L103" i="4"/>
  <c r="R102" i="4"/>
  <c r="Q102" i="4"/>
  <c r="P102" i="4"/>
  <c r="L102" i="4"/>
  <c r="R101" i="4"/>
  <c r="Q101" i="4"/>
  <c r="P101" i="4"/>
  <c r="L101" i="4"/>
  <c r="R100" i="4"/>
  <c r="Q100" i="4"/>
  <c r="P100" i="4"/>
  <c r="L100" i="4"/>
  <c r="R99" i="4"/>
  <c r="Q99" i="4"/>
  <c r="P99" i="4"/>
  <c r="L99" i="4"/>
  <c r="R98" i="4"/>
  <c r="Q98" i="4"/>
  <c r="P98" i="4"/>
  <c r="L98" i="4"/>
  <c r="R97" i="4"/>
  <c r="Q97" i="4"/>
  <c r="P97" i="4"/>
  <c r="L97" i="4"/>
  <c r="R96" i="4"/>
  <c r="Q96" i="4"/>
  <c r="P96" i="4"/>
  <c r="L96" i="4"/>
  <c r="R95" i="4"/>
  <c r="Q95" i="4"/>
  <c r="P95" i="4"/>
  <c r="L95" i="4"/>
  <c r="R94" i="4"/>
  <c r="Q94" i="4"/>
  <c r="P94" i="4"/>
  <c r="L94" i="4"/>
  <c r="R93" i="4"/>
  <c r="Q93" i="4"/>
  <c r="P93" i="4"/>
  <c r="L93" i="4"/>
  <c r="R92" i="4"/>
  <c r="Q92" i="4"/>
  <c r="P92" i="4"/>
  <c r="L92" i="4"/>
  <c r="R91" i="4"/>
  <c r="Q91" i="4"/>
  <c r="P91" i="4"/>
  <c r="L91" i="4"/>
  <c r="R90" i="4"/>
  <c r="Q90" i="4"/>
  <c r="P90" i="4"/>
  <c r="L90" i="4"/>
  <c r="R89" i="4"/>
  <c r="Q89" i="4"/>
  <c r="P89" i="4"/>
  <c r="L89" i="4"/>
  <c r="R88" i="4"/>
  <c r="Q88" i="4"/>
  <c r="P88" i="4"/>
  <c r="L88" i="4"/>
  <c r="R87" i="4"/>
  <c r="Q87" i="4"/>
  <c r="P87" i="4"/>
  <c r="L87" i="4"/>
  <c r="R86" i="4"/>
  <c r="Q86" i="4"/>
  <c r="P86" i="4"/>
  <c r="L86" i="4"/>
  <c r="R85" i="4"/>
  <c r="Q85" i="4"/>
  <c r="P85" i="4"/>
  <c r="L85" i="4"/>
  <c r="R84" i="4"/>
  <c r="Q84" i="4"/>
  <c r="P84" i="4"/>
  <c r="L84" i="4"/>
  <c r="R83" i="4"/>
  <c r="Q83" i="4"/>
  <c r="P83" i="4"/>
  <c r="L83" i="4"/>
  <c r="R82" i="4"/>
  <c r="Q82" i="4"/>
  <c r="P82" i="4"/>
  <c r="L82" i="4"/>
  <c r="R81" i="4"/>
  <c r="Q81" i="4"/>
  <c r="P81" i="4"/>
  <c r="L81" i="4"/>
  <c r="R80" i="4"/>
  <c r="Q80" i="4"/>
  <c r="P80" i="4"/>
  <c r="L80" i="4"/>
  <c r="R79" i="4"/>
  <c r="Q79" i="4"/>
  <c r="P79" i="4"/>
  <c r="L79" i="4"/>
  <c r="R78" i="4"/>
  <c r="Q78" i="4"/>
  <c r="P78" i="4"/>
  <c r="L78" i="4"/>
  <c r="R77" i="4"/>
  <c r="Q77" i="4"/>
  <c r="P77" i="4"/>
  <c r="L77" i="4"/>
  <c r="R76" i="4"/>
  <c r="Q76" i="4"/>
  <c r="P76" i="4"/>
  <c r="L76" i="4"/>
  <c r="R75" i="4"/>
  <c r="Q75" i="4"/>
  <c r="P75" i="4"/>
  <c r="L75" i="4"/>
  <c r="R74" i="4"/>
  <c r="Q74" i="4"/>
  <c r="P74" i="4"/>
  <c r="L74" i="4"/>
  <c r="R73" i="4"/>
  <c r="Q73" i="4"/>
  <c r="P73" i="4"/>
  <c r="L73" i="4"/>
  <c r="R72" i="4"/>
  <c r="Q72" i="4"/>
  <c r="P72" i="4"/>
  <c r="L72" i="4"/>
  <c r="R71" i="4"/>
  <c r="Q71" i="4"/>
  <c r="P71" i="4"/>
  <c r="L71" i="4"/>
  <c r="R70" i="4"/>
  <c r="Q70" i="4"/>
  <c r="P70" i="4"/>
  <c r="L70" i="4"/>
  <c r="R69" i="4"/>
  <c r="Q69" i="4"/>
  <c r="P69" i="4"/>
  <c r="L69" i="4"/>
  <c r="R68" i="4"/>
  <c r="Q68" i="4"/>
  <c r="P68" i="4"/>
  <c r="L68" i="4"/>
  <c r="R67" i="4"/>
  <c r="Q67" i="4"/>
  <c r="P67" i="4"/>
  <c r="L67" i="4"/>
  <c r="R66" i="4"/>
  <c r="Q66" i="4"/>
  <c r="P66" i="4"/>
  <c r="L66" i="4"/>
  <c r="R65" i="4"/>
  <c r="Q65" i="4"/>
  <c r="P65" i="4"/>
  <c r="L65" i="4"/>
  <c r="R64" i="4"/>
  <c r="Q64" i="4"/>
  <c r="P64" i="4"/>
  <c r="L64" i="4"/>
  <c r="R63" i="4"/>
  <c r="Q63" i="4"/>
  <c r="P63" i="4"/>
  <c r="L63" i="4"/>
  <c r="R62" i="4"/>
  <c r="Q62" i="4"/>
  <c r="P62" i="4"/>
  <c r="L62" i="4"/>
  <c r="R61" i="4"/>
  <c r="Q61" i="4"/>
  <c r="P61" i="4"/>
  <c r="L61" i="4"/>
  <c r="R60" i="4"/>
  <c r="Q60" i="4"/>
  <c r="P60" i="4"/>
  <c r="L60" i="4"/>
  <c r="R59" i="4"/>
  <c r="Q59" i="4"/>
  <c r="P59" i="4"/>
  <c r="L59" i="4"/>
  <c r="R58" i="4"/>
  <c r="Q58" i="4"/>
  <c r="P58" i="4"/>
  <c r="L58" i="4"/>
  <c r="R57" i="4"/>
  <c r="Q57" i="4"/>
  <c r="P57" i="4"/>
  <c r="L57" i="4"/>
  <c r="R56" i="4"/>
  <c r="Q56" i="4"/>
  <c r="P56" i="4"/>
  <c r="L56" i="4"/>
  <c r="R55" i="4"/>
  <c r="Q55" i="4"/>
  <c r="P55" i="4"/>
  <c r="L55" i="4"/>
  <c r="R54" i="4"/>
  <c r="Q54" i="4"/>
  <c r="P54" i="4"/>
  <c r="L54" i="4"/>
  <c r="R53" i="4"/>
  <c r="Q53" i="4"/>
  <c r="P53" i="4"/>
  <c r="L53" i="4"/>
  <c r="R52" i="4"/>
  <c r="Q52" i="4"/>
  <c r="P52" i="4"/>
  <c r="L52" i="4"/>
  <c r="R51" i="4"/>
  <c r="Q51" i="4"/>
  <c r="P51" i="4"/>
  <c r="L51" i="4"/>
  <c r="R50" i="4"/>
  <c r="Q50" i="4"/>
  <c r="P50" i="4"/>
  <c r="L50" i="4"/>
  <c r="R49" i="4"/>
  <c r="Q49" i="4"/>
  <c r="P49" i="4"/>
  <c r="L49" i="4"/>
  <c r="R48" i="4"/>
  <c r="Q48" i="4"/>
  <c r="P48" i="4"/>
  <c r="L48" i="4"/>
  <c r="R47" i="4"/>
  <c r="Q47" i="4"/>
  <c r="P47" i="4"/>
  <c r="L47" i="4"/>
  <c r="R46" i="4"/>
  <c r="Q46" i="4"/>
  <c r="P46" i="4"/>
  <c r="L46" i="4"/>
  <c r="R45" i="4"/>
  <c r="Q45" i="4"/>
  <c r="P45" i="4"/>
  <c r="L45" i="4"/>
  <c r="R44" i="4"/>
  <c r="Q44" i="4"/>
  <c r="P44" i="4"/>
  <c r="L44" i="4"/>
  <c r="R43" i="4"/>
  <c r="Q43" i="4"/>
  <c r="P43" i="4"/>
  <c r="L43" i="4"/>
  <c r="R42" i="4"/>
  <c r="Q42" i="4"/>
  <c r="P42" i="4"/>
  <c r="L42" i="4"/>
  <c r="R41" i="4"/>
  <c r="Q41" i="4"/>
  <c r="P41" i="4"/>
  <c r="L41" i="4"/>
  <c r="R40" i="4"/>
  <c r="Q40" i="4"/>
  <c r="P40" i="4"/>
  <c r="L40" i="4"/>
  <c r="R39" i="4"/>
  <c r="Q39" i="4"/>
  <c r="P39" i="4"/>
  <c r="L39" i="4"/>
  <c r="R38" i="4"/>
  <c r="Q38" i="4"/>
  <c r="P38" i="4"/>
  <c r="L38" i="4"/>
  <c r="R37" i="4"/>
  <c r="Q37" i="4"/>
  <c r="P37" i="4"/>
  <c r="L37" i="4"/>
  <c r="R36" i="4"/>
  <c r="Q36" i="4"/>
  <c r="P36" i="4"/>
  <c r="L36" i="4"/>
  <c r="R35" i="4"/>
  <c r="Q35" i="4"/>
  <c r="P35" i="4"/>
  <c r="L35" i="4"/>
  <c r="R34" i="4"/>
  <c r="Q34" i="4"/>
  <c r="P34" i="4"/>
  <c r="L34" i="4"/>
  <c r="R33" i="4"/>
  <c r="Q33" i="4"/>
  <c r="P33" i="4"/>
  <c r="L33" i="4"/>
  <c r="R32" i="4"/>
  <c r="Q32" i="4"/>
  <c r="P32" i="4"/>
  <c r="L32" i="4"/>
  <c r="R31" i="4"/>
  <c r="Q31" i="4"/>
  <c r="P31" i="4"/>
  <c r="L31" i="4"/>
  <c r="R30" i="4"/>
  <c r="Q30" i="4"/>
  <c r="P30" i="4"/>
  <c r="L30" i="4"/>
  <c r="R29" i="4"/>
  <c r="Q29" i="4"/>
  <c r="P29" i="4"/>
  <c r="L29" i="4"/>
  <c r="R28" i="4"/>
  <c r="Q28" i="4"/>
  <c r="P28" i="4"/>
  <c r="L28" i="4"/>
  <c r="R27" i="4"/>
  <c r="Q27" i="4"/>
  <c r="P27" i="4"/>
  <c r="L27" i="4"/>
  <c r="R26" i="4"/>
  <c r="Q26" i="4"/>
  <c r="P26" i="4"/>
  <c r="L26" i="4"/>
  <c r="R25" i="4"/>
  <c r="Q25" i="4"/>
  <c r="P25" i="4"/>
  <c r="L25" i="4"/>
  <c r="R24" i="4"/>
  <c r="Q24" i="4"/>
  <c r="P24" i="4"/>
  <c r="L24" i="4"/>
  <c r="R23" i="4"/>
  <c r="Q23" i="4"/>
  <c r="P23" i="4"/>
  <c r="L23" i="4"/>
  <c r="R22" i="4"/>
  <c r="Q22" i="4"/>
  <c r="P22" i="4"/>
  <c r="L22" i="4"/>
  <c r="R21" i="4"/>
  <c r="Q21" i="4"/>
  <c r="P21" i="4"/>
  <c r="L21" i="4"/>
  <c r="R20" i="4"/>
  <c r="Q20" i="4"/>
  <c r="P20" i="4"/>
  <c r="L20" i="4"/>
  <c r="R19" i="4"/>
  <c r="Q19" i="4"/>
  <c r="P19" i="4"/>
  <c r="L19" i="4"/>
  <c r="R18" i="4"/>
  <c r="Q18" i="4"/>
  <c r="P18" i="4"/>
  <c r="L18" i="4"/>
  <c r="R17" i="4"/>
  <c r="Q17" i="4"/>
  <c r="P17" i="4"/>
  <c r="L17" i="4"/>
  <c r="R16" i="4"/>
  <c r="Q16" i="4"/>
  <c r="P16" i="4"/>
  <c r="L16" i="4"/>
  <c r="R15" i="4"/>
  <c r="Q15" i="4"/>
  <c r="P15" i="4"/>
  <c r="L15" i="4"/>
  <c r="R14" i="4"/>
  <c r="Q14" i="4"/>
  <c r="P14" i="4"/>
  <c r="L14" i="4"/>
  <c r="R13" i="4"/>
  <c r="Q13" i="4"/>
  <c r="P13" i="4"/>
  <c r="L13" i="4"/>
  <c r="R12" i="4"/>
  <c r="Q12" i="4"/>
  <c r="P12" i="4"/>
  <c r="L12" i="4"/>
  <c r="R11" i="4"/>
  <c r="Q11" i="4"/>
  <c r="P11" i="4"/>
  <c r="L11" i="4"/>
  <c r="R10" i="4"/>
  <c r="Q10" i="4"/>
  <c r="P10" i="4"/>
  <c r="L10" i="4"/>
  <c r="R9" i="4"/>
  <c r="Q9" i="4"/>
  <c r="P9" i="4"/>
  <c r="L9" i="4"/>
  <c r="R8" i="4"/>
  <c r="Q8" i="4"/>
  <c r="P8" i="4"/>
  <c r="L8" i="4"/>
  <c r="R7" i="4"/>
  <c r="Q7" i="4"/>
  <c r="P7" i="4"/>
  <c r="L7" i="4"/>
  <c r="R6" i="4"/>
  <c r="Q6" i="4"/>
  <c r="P6" i="4"/>
  <c r="L6" i="4"/>
  <c r="R5" i="4"/>
  <c r="Q5" i="4"/>
  <c r="P5" i="4"/>
  <c r="L5" i="4"/>
  <c r="R4" i="4"/>
  <c r="Q19" i="3"/>
  <c r="P19" i="3"/>
  <c r="L19" i="3"/>
  <c r="R19" i="3" s="1"/>
  <c r="Q18" i="3"/>
  <c r="P18" i="3"/>
  <c r="L18" i="3"/>
  <c r="R18" i="3" s="1"/>
  <c r="Q17" i="3"/>
  <c r="P17" i="3"/>
  <c r="L17" i="3"/>
  <c r="R17" i="3" s="1"/>
  <c r="Q16" i="3"/>
  <c r="P16" i="3"/>
  <c r="L16" i="3"/>
  <c r="R16" i="3" s="1"/>
  <c r="Q15" i="3"/>
  <c r="P15" i="3"/>
  <c r="L15" i="3"/>
  <c r="R15" i="3" s="1"/>
  <c r="Q14" i="3"/>
  <c r="P14" i="3"/>
  <c r="L14" i="3"/>
  <c r="R14" i="3" s="1"/>
  <c r="Q13" i="3"/>
  <c r="P13" i="3"/>
  <c r="L13" i="3"/>
  <c r="R13" i="3" s="1"/>
  <c r="Q12" i="3"/>
  <c r="P12" i="3"/>
  <c r="L12" i="3"/>
  <c r="R12" i="3" s="1"/>
  <c r="Q11" i="3"/>
  <c r="P11" i="3"/>
  <c r="L11" i="3"/>
  <c r="R11" i="3" s="1"/>
  <c r="Q10" i="3"/>
  <c r="P10" i="3"/>
  <c r="L10" i="3"/>
  <c r="R10" i="3" s="1"/>
  <c r="Q9" i="3"/>
  <c r="P9" i="3"/>
  <c r="L9" i="3"/>
  <c r="R9" i="3" s="1"/>
  <c r="Q8" i="3"/>
  <c r="P8" i="3"/>
  <c r="L8" i="3"/>
  <c r="R8" i="3" s="1"/>
  <c r="Q7" i="3"/>
  <c r="P7" i="3"/>
  <c r="L7" i="3"/>
  <c r="R7" i="3" s="1"/>
  <c r="Q6" i="3"/>
  <c r="P6" i="3"/>
  <c r="L6" i="3"/>
  <c r="R6" i="3" s="1"/>
  <c r="Q5" i="3"/>
  <c r="P5" i="3"/>
  <c r="L5" i="3"/>
  <c r="R5" i="3" s="1"/>
  <c r="R4" i="3"/>
  <c r="Q83" i="1"/>
  <c r="P83" i="1"/>
  <c r="L83" i="1"/>
  <c r="R83" i="1" s="1"/>
  <c r="Q82" i="1"/>
  <c r="P82" i="1"/>
  <c r="L82" i="1"/>
  <c r="R82" i="1" s="1"/>
  <c r="Q81" i="1"/>
  <c r="P81" i="1"/>
  <c r="L81" i="1"/>
  <c r="R81" i="1" s="1"/>
  <c r="Q80" i="1"/>
  <c r="P80" i="1"/>
  <c r="L80" i="1"/>
  <c r="R80" i="1" s="1"/>
  <c r="Q79" i="1"/>
  <c r="P79" i="1"/>
  <c r="L79" i="1"/>
  <c r="R79" i="1" s="1"/>
  <c r="Q78" i="1"/>
  <c r="P78" i="1"/>
  <c r="L78" i="1"/>
  <c r="R78" i="1" s="1"/>
  <c r="Q77" i="1"/>
  <c r="P77" i="1"/>
  <c r="L77" i="1"/>
  <c r="R77" i="1" s="1"/>
  <c r="Q76" i="1"/>
  <c r="P76" i="1"/>
  <c r="L76" i="1"/>
  <c r="R76" i="1" s="1"/>
  <c r="Q75" i="1"/>
  <c r="P75" i="1"/>
  <c r="L75" i="1"/>
  <c r="R75" i="1" s="1"/>
  <c r="Q74" i="1"/>
  <c r="P74" i="1"/>
  <c r="L74" i="1"/>
  <c r="R74" i="1" s="1"/>
  <c r="Q73" i="1"/>
  <c r="P73" i="1"/>
  <c r="L73" i="1"/>
  <c r="R73" i="1" s="1"/>
  <c r="Q72" i="1"/>
  <c r="P72" i="1"/>
  <c r="L72" i="1"/>
  <c r="R72" i="1" s="1"/>
  <c r="Q71" i="1"/>
  <c r="P71" i="1"/>
  <c r="L71" i="1"/>
  <c r="R71" i="1" s="1"/>
  <c r="Q70" i="1"/>
  <c r="P70" i="1"/>
  <c r="L70" i="1"/>
  <c r="R70" i="1" s="1"/>
  <c r="Q69" i="1"/>
  <c r="P69" i="1"/>
  <c r="L69" i="1"/>
  <c r="R69" i="1" s="1"/>
  <c r="Q68" i="1"/>
  <c r="P68" i="1"/>
  <c r="L68" i="1"/>
  <c r="R68" i="1" s="1"/>
  <c r="Q67" i="1"/>
  <c r="P67" i="1"/>
  <c r="L67" i="1"/>
  <c r="R67" i="1" s="1"/>
  <c r="Q66" i="1"/>
  <c r="P66" i="1"/>
  <c r="L66" i="1"/>
  <c r="R66" i="1" s="1"/>
  <c r="Q65" i="1"/>
  <c r="P65" i="1"/>
  <c r="L65" i="1"/>
  <c r="R65" i="1" s="1"/>
  <c r="Q64" i="1"/>
  <c r="P64" i="1"/>
  <c r="L64" i="1"/>
  <c r="R64" i="1" s="1"/>
  <c r="Q63" i="1"/>
  <c r="P63" i="1"/>
  <c r="L63" i="1"/>
  <c r="R63" i="1" s="1"/>
  <c r="Q62" i="1"/>
  <c r="P62" i="1"/>
  <c r="L62" i="1"/>
  <c r="R62" i="1" s="1"/>
  <c r="Q61" i="1"/>
  <c r="P61" i="1"/>
  <c r="L61" i="1"/>
  <c r="R61" i="1" s="1"/>
  <c r="Q60" i="1"/>
  <c r="P60" i="1"/>
  <c r="L60" i="1"/>
  <c r="R60" i="1" s="1"/>
  <c r="Q59" i="1"/>
  <c r="P59" i="1"/>
  <c r="L59" i="1"/>
  <c r="R59" i="1" s="1"/>
  <c r="Q58" i="1"/>
  <c r="P58" i="1"/>
  <c r="L58" i="1"/>
  <c r="R58" i="1" s="1"/>
  <c r="Q57" i="1"/>
  <c r="P57" i="1"/>
  <c r="L57" i="1"/>
  <c r="R57" i="1" s="1"/>
  <c r="Q56" i="1"/>
  <c r="P56" i="1"/>
  <c r="L56" i="1"/>
  <c r="R56" i="1" s="1"/>
  <c r="Q55" i="1"/>
  <c r="P55" i="1"/>
  <c r="L55" i="1"/>
  <c r="R55" i="1" s="1"/>
  <c r="Q54" i="1"/>
  <c r="P54" i="1"/>
  <c r="L54" i="1"/>
  <c r="R54" i="1" s="1"/>
  <c r="Q53" i="1"/>
  <c r="P53" i="1"/>
  <c r="L53" i="1"/>
  <c r="R53" i="1" s="1"/>
  <c r="Q52" i="1"/>
  <c r="P52" i="1"/>
  <c r="L52" i="1"/>
  <c r="R52" i="1" s="1"/>
  <c r="Q51" i="1"/>
  <c r="P51" i="1"/>
  <c r="L51" i="1"/>
  <c r="R51" i="1" s="1"/>
  <c r="Q50" i="1"/>
  <c r="P50" i="1"/>
  <c r="L50" i="1"/>
  <c r="R50" i="1" s="1"/>
  <c r="Q49" i="1"/>
  <c r="P49" i="1"/>
  <c r="L49" i="1"/>
  <c r="R49" i="1" s="1"/>
  <c r="Q48" i="1"/>
  <c r="P48" i="1"/>
  <c r="L48" i="1"/>
  <c r="R48" i="1" s="1"/>
  <c r="Q47" i="1"/>
  <c r="P47" i="1"/>
  <c r="L47" i="1"/>
  <c r="R47" i="1" s="1"/>
  <c r="Q46" i="1"/>
  <c r="P46" i="1"/>
  <c r="L46" i="1"/>
  <c r="R46" i="1" s="1"/>
  <c r="Q45" i="1"/>
  <c r="P45" i="1"/>
  <c r="L45" i="1"/>
  <c r="R45" i="1" s="1"/>
  <c r="Q44" i="1"/>
  <c r="P44" i="1"/>
  <c r="L44" i="1"/>
  <c r="R44" i="1" s="1"/>
  <c r="Q43" i="1"/>
  <c r="P43" i="1"/>
  <c r="L43" i="1"/>
  <c r="R43" i="1" s="1"/>
  <c r="Q42" i="1"/>
  <c r="P42" i="1"/>
  <c r="L42" i="1"/>
  <c r="R42" i="1" s="1"/>
  <c r="Q41" i="1"/>
  <c r="P41" i="1"/>
  <c r="L41" i="1"/>
  <c r="R41" i="1" s="1"/>
  <c r="Q40" i="1"/>
  <c r="P40" i="1"/>
  <c r="L40" i="1"/>
  <c r="R40" i="1" s="1"/>
  <c r="Q39" i="1"/>
  <c r="P39" i="1"/>
  <c r="L39" i="1"/>
  <c r="R39" i="1" s="1"/>
  <c r="Q38" i="1"/>
  <c r="P38" i="1"/>
  <c r="L38" i="1"/>
  <c r="R38" i="1" s="1"/>
  <c r="Q37" i="1"/>
  <c r="P37" i="1"/>
  <c r="L37" i="1"/>
  <c r="R37" i="1" s="1"/>
  <c r="Q36" i="1"/>
  <c r="P36" i="1"/>
  <c r="L36" i="1"/>
  <c r="R36" i="1" s="1"/>
  <c r="Q35" i="1"/>
  <c r="P35" i="1"/>
  <c r="L35" i="1"/>
  <c r="R35" i="1" s="1"/>
  <c r="Q34" i="1"/>
  <c r="P34" i="1"/>
  <c r="L34" i="1"/>
  <c r="R34" i="1" s="1"/>
  <c r="Q33" i="1"/>
  <c r="P33" i="1"/>
  <c r="L33" i="1"/>
  <c r="R33" i="1" s="1"/>
  <c r="Q32" i="1"/>
  <c r="P32" i="1"/>
  <c r="L32" i="1"/>
  <c r="R32" i="1" s="1"/>
  <c r="Q31" i="1"/>
  <c r="P31" i="1"/>
  <c r="L31" i="1"/>
  <c r="R31" i="1" s="1"/>
  <c r="Q30" i="1"/>
  <c r="P30" i="1"/>
  <c r="L30" i="1"/>
  <c r="R30" i="1" s="1"/>
  <c r="Q29" i="1"/>
  <c r="P29" i="1"/>
  <c r="L29" i="1"/>
  <c r="R29" i="1" s="1"/>
  <c r="Q28" i="1"/>
  <c r="P28" i="1"/>
  <c r="L28" i="1"/>
  <c r="R28" i="1" s="1"/>
  <c r="Q27" i="1"/>
  <c r="P27" i="1"/>
  <c r="L27" i="1"/>
  <c r="R27" i="1" s="1"/>
  <c r="Q26" i="1"/>
  <c r="P26" i="1"/>
  <c r="L26" i="1"/>
  <c r="R26" i="1" s="1"/>
  <c r="Q25" i="1"/>
  <c r="P25" i="1"/>
  <c r="L25" i="1"/>
  <c r="R25" i="1" s="1"/>
  <c r="Q24" i="1"/>
  <c r="P24" i="1"/>
  <c r="L24" i="1"/>
  <c r="R24" i="1" s="1"/>
  <c r="Q23" i="1"/>
  <c r="P23" i="1"/>
  <c r="L23" i="1"/>
  <c r="R23" i="1" s="1"/>
  <c r="Q22" i="1"/>
  <c r="P22" i="1"/>
  <c r="L22" i="1"/>
  <c r="R22" i="1" s="1"/>
  <c r="Q21" i="1"/>
  <c r="P21" i="1"/>
  <c r="L21" i="1"/>
  <c r="R21" i="1" s="1"/>
  <c r="Q20" i="1"/>
  <c r="P20" i="1"/>
  <c r="L20" i="1"/>
  <c r="R20" i="1" s="1"/>
  <c r="Q19" i="1"/>
  <c r="P19" i="1"/>
  <c r="L19" i="1"/>
  <c r="R19" i="1" s="1"/>
  <c r="Q18" i="1"/>
  <c r="P18" i="1"/>
  <c r="L18" i="1"/>
  <c r="R18" i="1" s="1"/>
  <c r="Q17" i="1"/>
  <c r="P17" i="1"/>
  <c r="L17" i="1"/>
  <c r="R17" i="1" s="1"/>
  <c r="Q16" i="1"/>
  <c r="P16" i="1"/>
  <c r="L16" i="1"/>
  <c r="R16" i="1" s="1"/>
  <c r="Q15" i="1"/>
  <c r="P15" i="1"/>
  <c r="L15" i="1"/>
  <c r="R15" i="1" s="1"/>
  <c r="Q14" i="1"/>
  <c r="P14" i="1"/>
  <c r="L14" i="1"/>
  <c r="R14" i="1" s="1"/>
  <c r="Q13" i="1"/>
  <c r="P13" i="1"/>
  <c r="L13" i="1"/>
  <c r="R13" i="1" s="1"/>
  <c r="Q12" i="1"/>
  <c r="P12" i="1"/>
  <c r="L12" i="1"/>
  <c r="R12" i="1" s="1"/>
  <c r="Q11" i="1"/>
  <c r="P11" i="1"/>
  <c r="L11" i="1"/>
  <c r="R11" i="1" s="1"/>
  <c r="Q10" i="1"/>
  <c r="P10" i="1"/>
  <c r="L10" i="1"/>
  <c r="R10" i="1" s="1"/>
  <c r="Q9" i="1"/>
  <c r="P9" i="1"/>
  <c r="L9" i="1"/>
  <c r="R9" i="1" s="1"/>
  <c r="Q8" i="1"/>
  <c r="P8" i="1"/>
  <c r="L8" i="1"/>
  <c r="R8" i="1" s="1"/>
  <c r="Q7" i="1"/>
  <c r="P7" i="1"/>
  <c r="L7" i="1"/>
  <c r="R7" i="1" s="1"/>
  <c r="Q6" i="1"/>
  <c r="P6" i="1"/>
  <c r="L6" i="1"/>
  <c r="R6" i="1" s="1"/>
  <c r="Q5" i="1"/>
  <c r="P5" i="1"/>
  <c r="L5" i="1"/>
  <c r="R5" i="1" s="1"/>
  <c r="R4" i="1"/>
  <c r="J123" i="9" l="1"/>
  <c r="R279" i="6"/>
  <c r="R283" i="6"/>
  <c r="R287" i="6"/>
  <c r="R291" i="6"/>
  <c r="R199" i="4"/>
  <c r="R203" i="4"/>
  <c r="R198" i="4"/>
  <c r="R202" i="4"/>
  <c r="R275" i="4"/>
  <c r="R279" i="4"/>
  <c r="R283" i="4"/>
  <c r="R287" i="4"/>
  <c r="R291" i="4"/>
  <c r="R295" i="4"/>
  <c r="R299" i="4"/>
  <c r="R277" i="4"/>
  <c r="R281" i="4"/>
  <c r="R285" i="4"/>
  <c r="R289" i="4"/>
  <c r="R293" i="4"/>
  <c r="R297" i="4"/>
  <c r="R301" i="4"/>
  <c r="R402" i="4"/>
  <c r="R406" i="4"/>
  <c r="R385" i="4"/>
  <c r="R389" i="4"/>
  <c r="R393" i="4"/>
  <c r="R397" i="4"/>
  <c r="R401" i="4"/>
  <c r="R405" i="4"/>
  <c r="R409" i="4"/>
</calcChain>
</file>

<file path=xl/sharedStrings.xml><?xml version="1.0" encoding="utf-8"?>
<sst xmlns="http://schemas.openxmlformats.org/spreadsheetml/2006/main" count="4228" uniqueCount="965">
  <si>
    <t>`FAR</t>
  </si>
  <si>
    <t>As On</t>
  </si>
  <si>
    <t>31.03.2022</t>
  </si>
  <si>
    <t>Book Value as on</t>
  </si>
  <si>
    <t>Asset</t>
  </si>
  <si>
    <t>Subnumber</t>
  </si>
  <si>
    <t>A/c GL</t>
  </si>
  <si>
    <t>Asset description</t>
  </si>
  <si>
    <t>Plant</t>
  </si>
  <si>
    <t>Capitalized on</t>
  </si>
  <si>
    <t xml:space="preserve">  APC FY start</t>
  </si>
  <si>
    <t xml:space="preserve">   Acquisition</t>
  </si>
  <si>
    <t xml:space="preserve">      Transfer</t>
  </si>
  <si>
    <t xml:space="preserve">    Retirement</t>
  </si>
  <si>
    <t xml:space="preserve">   Current APC</t>
  </si>
  <si>
    <t xml:space="preserve"> Dep. FY start</t>
  </si>
  <si>
    <t xml:space="preserve"> Dep. for year</t>
  </si>
  <si>
    <t xml:space="preserve">    Dep.retir.</t>
  </si>
  <si>
    <t xml:space="preserve"> Accumul. dep.</t>
  </si>
  <si>
    <t>Book Value as on 31.03.21</t>
  </si>
  <si>
    <t>Head</t>
  </si>
  <si>
    <t>PC</t>
  </si>
  <si>
    <t>PC Decription</t>
  </si>
  <si>
    <t>Exp. GL</t>
  </si>
  <si>
    <t>Location</t>
  </si>
  <si>
    <t>KDK-FY.Building-F.E fluctuation</t>
  </si>
  <si>
    <t>Buildings</t>
  </si>
  <si>
    <t>Kundarkhi-Sugar</t>
  </si>
  <si>
    <t>Kundarkhi</t>
  </si>
  <si>
    <t>KDK CO-Pannel Room For Cooling Tower</t>
  </si>
  <si>
    <t>Kundarkhi-Co-Gen</t>
  </si>
  <si>
    <t>KDKSU-Sugar House Control Room</t>
  </si>
  <si>
    <t>KDKSU-DG Set House</t>
  </si>
  <si>
    <t>KDKSU-Drier House</t>
  </si>
  <si>
    <t>KDKSU-Clarification House/EVP</t>
  </si>
  <si>
    <t>KDKSU-Boundary Wall</t>
  </si>
  <si>
    <t>KDKSU-Pan House</t>
  </si>
  <si>
    <t>KDKSU-Mill House Building &amp; Work Shop</t>
  </si>
  <si>
    <t>KDK ECO-FACTORY BUILDING</t>
  </si>
  <si>
    <t>Kundarkhi-Board</t>
  </si>
  <si>
    <t>KDKCO-Addition in Boiler House with Control Room</t>
  </si>
  <si>
    <t>KDKCO-Boiler House with Control Room</t>
  </si>
  <si>
    <t>KDKCO-Power House with Control Room</t>
  </si>
  <si>
    <t>KDK-Non FY.Building-F.E fluctuation</t>
  </si>
  <si>
    <t>KDKSU-Hume Pipe in Drain at ETP Area</t>
  </si>
  <si>
    <t>KDKSU-Vehicle parking area and sheds</t>
  </si>
  <si>
    <t>KDKSU-Parks</t>
  </si>
  <si>
    <t>KDKSU-Toilet Block Inside Factory</t>
  </si>
  <si>
    <t>KDKSU-Addition in Godown for Gunny Bag</t>
  </si>
  <si>
    <t>KDKSU-Drain Outside Plant</t>
  </si>
  <si>
    <t>KDKSU-Single room Quarters</t>
  </si>
  <si>
    <t>KDKSU-Drain Cane Office to Staff Dormitory</t>
  </si>
  <si>
    <t>KUNSU-Boundry Wall Canteen to MilGate</t>
  </si>
  <si>
    <t>KDKSU-Main Gate Cabin</t>
  </si>
  <si>
    <t>KDKSU-Drain Near Switch Yard</t>
  </si>
  <si>
    <t>KDKSU-Roads  Inside Plant</t>
  </si>
  <si>
    <t>KDKSU-Drain Near Sugar Godown -2</t>
  </si>
  <si>
    <t>KDKSU-Loading Shed in Sugar Godown</t>
  </si>
  <si>
    <t>KDKSU-Workers Quarters</t>
  </si>
  <si>
    <t>KDKSU-Canteen and Rest Shelter</t>
  </si>
  <si>
    <t>KDKSU- Roads between Molasses Tanks</t>
  </si>
  <si>
    <t>KDKSU - Drainage in side factory</t>
  </si>
  <si>
    <t>KDKSU- Heli Pad</t>
  </si>
  <si>
    <t>KDKSU-Security Barracks</t>
  </si>
  <si>
    <t>KDKSU- Boundry Wall From main gate, colony and tem</t>
  </si>
  <si>
    <t>KDKSU-Labour Hutment/ Quarters&amp; Seftic Tank</t>
  </si>
  <si>
    <t>KDKSU-Boundry Wall Canteen to Sale office</t>
  </si>
  <si>
    <t>KDKSU-Lime &amp; Sulphur Godown</t>
  </si>
  <si>
    <t>KDKSU-Addition in Labour Dormitory</t>
  </si>
  <si>
    <t>KDKSU-Under ground Reservoir</t>
  </si>
  <si>
    <t>KDKSU-Road Main gate to Security Barier</t>
  </si>
  <si>
    <t>KDKSU - Boundry Wall from T.O. to Sug. Godown</t>
  </si>
  <si>
    <t>KDKSU-Cane Carrier area-Concrete Floor.</t>
  </si>
  <si>
    <t>KDKSU-Weigh Bridge Cabins</t>
  </si>
  <si>
    <t>KDKSU-Drain</t>
  </si>
  <si>
    <t>KDKSU-Godown for Gunny Bag</t>
  </si>
  <si>
    <t>KDKSU-General Stores</t>
  </si>
  <si>
    <t>KDKSU-Labour Dormitory</t>
  </si>
  <si>
    <t>KDKSU - Three Bed Room Flat</t>
  </si>
  <si>
    <t>KDK ECO-FACTORY BUILDING (OTHERS)</t>
  </si>
  <si>
    <t>KDKSU - Admin Building Second Block</t>
  </si>
  <si>
    <t>KDKSU-Administrative &amp; Office Buildings</t>
  </si>
  <si>
    <t>KDKSU-Sri Radha Krishna Temple</t>
  </si>
  <si>
    <t>KDKSU-Bachelor Hostel / Dormitory</t>
  </si>
  <si>
    <t>KDKSU-Cane Yard - Double Soling</t>
  </si>
  <si>
    <t>KDKSU-Roads</t>
  </si>
  <si>
    <t>KDKSU - Two Bed Room Flat</t>
  </si>
  <si>
    <t>KDKSU-Sugar Godowns</t>
  </si>
  <si>
    <t>KDKCO-Laboratory-DM Plant</t>
  </si>
  <si>
    <t>KDKCO-RCC Road From Work Shop to Switch Yard</t>
  </si>
  <si>
    <t>KDKCO-Baggasse Yard</t>
  </si>
  <si>
    <t>KDKSU-Cane Management Shoftware</t>
  </si>
  <si>
    <t>Computer Software</t>
  </si>
  <si>
    <t>KUNSU-Land</t>
  </si>
  <si>
    <t>Freehold Land</t>
  </si>
  <si>
    <t>KDKSU-Addition land cost-(Compensation to BCML)</t>
  </si>
  <si>
    <t>KDKSU-Land-Revaluation as on 01.04.2015</t>
  </si>
  <si>
    <t>KDKSU-Land at Shambhu Nagar- Nawabganj</t>
  </si>
  <si>
    <t>KDK ECO-LAND</t>
  </si>
  <si>
    <t>KDK ECO-Land-Revaluation as on 01.04.2015</t>
  </si>
  <si>
    <t>KDKSU-Land for cane yard at Govindpara</t>
  </si>
  <si>
    <t>KDKSU -Land-Revaluation as on 01.04.2015</t>
  </si>
  <si>
    <t>KDKSU-Land at Kastua</t>
  </si>
  <si>
    <t>KDKSU-Land at Govindpara</t>
  </si>
  <si>
    <t>KUN COGEN-Land</t>
  </si>
  <si>
    <t>KDK COGEN-Land-Revaluation as on 01.04.2015</t>
  </si>
  <si>
    <t>KUNSU-Revolving High Back Chair (Ex)</t>
  </si>
  <si>
    <t>Furniture, Fixtures &amp; Office Equipments</t>
  </si>
  <si>
    <t>KUNSU-Revolving Low Back Chair (For Edp)</t>
  </si>
  <si>
    <t>KUNSU-Air Conditioner Window Type 1.5 Ton</t>
  </si>
  <si>
    <t>KUNSU-Stablizer, Capacity=1 Kva, Single P</t>
  </si>
  <si>
    <t>KUNSU-Almirah</t>
  </si>
  <si>
    <t>KUNSU-Computer With Colour Monitor</t>
  </si>
  <si>
    <t>KUNSU-Steel Almirah</t>
  </si>
  <si>
    <t>KUNSU-Office Table</t>
  </si>
  <si>
    <t>KUNSU-Chair Wooden</t>
  </si>
  <si>
    <t>KUNSU-Wooden Takhat, Size-6 X 3</t>
  </si>
  <si>
    <t>KUNSU-Writting Table (Wooden)</t>
  </si>
  <si>
    <t>KUNSU-Wooden Stool</t>
  </si>
  <si>
    <t>KUNSU-Chair Executive</t>
  </si>
  <si>
    <t>KUNSU-Chair Revolving Cushioned With Arm</t>
  </si>
  <si>
    <t>KUNSU-Ceiling Fan 48" (1200 Mm) Sweep  23</t>
  </si>
  <si>
    <t>KUNSU-Telephone Set, Make-Beetal.</t>
  </si>
  <si>
    <t>KUNSU-Hp Laser Jet Printer</t>
  </si>
  <si>
    <t>KUNSU-Wooden Table</t>
  </si>
  <si>
    <t>KUNSU-Computer Table</t>
  </si>
  <si>
    <t>KUNSU-Visitor Chair With Handle (Edp_</t>
  </si>
  <si>
    <t>KUNSU-Ceiling Fan 48"</t>
  </si>
  <si>
    <t>KUNSU-Table</t>
  </si>
  <si>
    <t>KUNSU-Table, Size:-4 X 2.1/2,</t>
  </si>
  <si>
    <t>KUNSU-Side Stool / Table</t>
  </si>
  <si>
    <t>KUNSU-Centre Table</t>
  </si>
  <si>
    <t>KUNSU-Table Top</t>
  </si>
  <si>
    <t>KUNSU-Mixer Grinder Electronic</t>
  </si>
  <si>
    <t>KUNSU-Heat Convertor</t>
  </si>
  <si>
    <t>KUNSU-Visitor Chair Without Handle (Edp)</t>
  </si>
  <si>
    <t>KUNSU-Teak Wood/Sun Mica Board 12" X 15"</t>
  </si>
  <si>
    <t>KUNSU-Single  Bed</t>
  </si>
  <si>
    <t>KUNSU-Mannual Semi Fowler Beds   6 X 3</t>
  </si>
  <si>
    <t>KUNSU-Welding Transformer</t>
  </si>
  <si>
    <t>KUNSU-Epabx System Complete With Accessor</t>
  </si>
  <si>
    <t>KUNSU-Table, Size-5 X 3,</t>
  </si>
  <si>
    <t>KUNSU-Stablizer For A.C.,Capacity=4 Kva,</t>
  </si>
  <si>
    <t>KUNSU-Brief Case</t>
  </si>
  <si>
    <t>KUNSU-Ups 1 Kva Complete</t>
  </si>
  <si>
    <t>KUNSU-Wipro Lx 800 Dot Matrix Printer</t>
  </si>
  <si>
    <t>KUNSU-Ups System 5 Kva On Line</t>
  </si>
  <si>
    <t>KUNSU-Cd Writer</t>
  </si>
  <si>
    <t>KUNSU-Plotter Designjet 500 (42")</t>
  </si>
  <si>
    <t>KDKSU-FRNTR,ALMIRAH,STL,BIG</t>
  </si>
  <si>
    <t>KDKSU-FRNTR,ALMIRAH,STL,SMALL</t>
  </si>
  <si>
    <t>KDKSU-FRNTR,CHAIR,F/EXECUTIVE</t>
  </si>
  <si>
    <t>KDKSU-FRNTR,TABLE</t>
  </si>
  <si>
    <t>KDKSU-FRNTR,TABLE,F/CPTR</t>
  </si>
  <si>
    <t>KDKSU-FRNTR,SIDE STOOL/TBLE</t>
  </si>
  <si>
    <t>KDKSU-FRNTR,STOOL,PLSTC</t>
  </si>
  <si>
    <t>KDKSU-FRNTR,CAB,STL,F/FILES</t>
  </si>
  <si>
    <t>KDKSU-WLFRCSBL,STORAGE SYTEM,F/STORES</t>
  </si>
  <si>
    <t>KDKSU-FRNTR,TAKHAT,6X3FT,WODEN</t>
  </si>
  <si>
    <t>KDKSU-FRNTR,TBLE GLS,36X72IN</t>
  </si>
  <si>
    <t>KDKSU-FRNTR,CHR,STL,ZALIDAR,3 SEATER/2 SEATER</t>
  </si>
  <si>
    <t>KDKSU-WOOD,PLANK</t>
  </si>
  <si>
    <t>KDKSU-FRNTR,STOOL,WODEN</t>
  </si>
  <si>
    <t>KDKSU-GNRLITM,MISC,SAFE DEFENDER</t>
  </si>
  <si>
    <t>KDKSU-FRNTR,OFFICE TBLE T-104</t>
  </si>
  <si>
    <t>KDKSU-FRNTR,RVLG CHR CUSHND W/ARM</t>
  </si>
  <si>
    <t>KDKSU-FRNTR,CHAIR,VISITOR,W/HNDL</t>
  </si>
  <si>
    <t>KDKSU-FRNTR,TABLE,SUNMICA,5X2 1/2FT,W/DRAWER</t>
  </si>
  <si>
    <t>KDKSU-FRNTR,CHAIR,FTNG WHL CSHN SEAT BACK</t>
  </si>
  <si>
    <t>KDKSU-FRNTR,RVLG LOW BACK CHR,F/EDP</t>
  </si>
  <si>
    <t>KDKSU-FRNTR,VSTR CHR W/O HAND,EDP</t>
  </si>
  <si>
    <t>KDKSU-FRNTR,OFFICE CHR CNE SEATD ARMED</t>
  </si>
  <si>
    <t>KDKSU-FRNTR,WRITTING TABLE,90X60X45CM,WOODEN</t>
  </si>
  <si>
    <t>KDKSU-FAN,CEILING,48IN</t>
  </si>
  <si>
    <t>KDKSU-FAN,EXH,12IN</t>
  </si>
  <si>
    <t>KDKSU-FAN,EXH,18IN</t>
  </si>
  <si>
    <t>KDKSU-GNRLITM,MISC,PHOTOCOPY MACHINE</t>
  </si>
  <si>
    <t>KDKSU-COOLER,DESERT AIR,18/20IN</t>
  </si>
  <si>
    <t>KDKSU-FAN,EXHAUST,9IN,GEC</t>
  </si>
  <si>
    <t>KDKSU-GNRLITM,MISC,MOTOROLA GP-338</t>
  </si>
  <si>
    <t>KDKSU-M/C,CURRENCY COUNTING</t>
  </si>
  <si>
    <t>KDKSU-GNRLITM,MISC,WTR FLTR,16LTRS</t>
  </si>
  <si>
    <t>KDKSU-TO BE DEL,WATAR TANKER W/SPRAY</t>
  </si>
  <si>
    <t>KDKSU-GNRLITM,MISC,RFRGRTR</t>
  </si>
  <si>
    <t>KDKSU-MTRSS,COIR/FOAM</t>
  </si>
  <si>
    <t>KDKSU-MTRSS,SNGL BED</t>
  </si>
  <si>
    <t>KDKSU-WLFRCSBL,BLNKT,BEST QUALITY</t>
  </si>
  <si>
    <t>KDKSU-WLFRCSBL,CLASSIC WTR FLTR,AQUAGAURD HFL</t>
  </si>
  <si>
    <t>KDKSU-JUG,WTR,15L</t>
  </si>
  <si>
    <t>KDKSU-WATER HEATER-15LTRS.GYSER</t>
  </si>
  <si>
    <t>KDKSU-Stool</t>
  </si>
  <si>
    <t>KDKSU-CENTRE TABLE</t>
  </si>
  <si>
    <t>KDKSU-CENTRE TABLE SUNMICA TOP</t>
  </si>
  <si>
    <t>KDKSU-CHAIR WITHOUT ARM</t>
  </si>
  <si>
    <t>KDKSU-CHAIR,F/EXECUTIVE</t>
  </si>
  <si>
    <t>KDKSU-CNTR TBLE,90X45X45FT,SUNMICA TOP</t>
  </si>
  <si>
    <t>KDKSU-FAN,CEILING,W/RGLTR,48IN,230V</t>
  </si>
  <si>
    <t>KDKSU-HALF/LOW EASY CHAIR ARMED</t>
  </si>
  <si>
    <t>KDKSU-MTRSS,RAJAI (QUILT)</t>
  </si>
  <si>
    <t>KDKSU-PILLOW</t>
  </si>
  <si>
    <t>KDKSU-SINGLE BED</t>
  </si>
  <si>
    <t>KDKSU-TABLE</t>
  </si>
  <si>
    <t>KDKSU-TABLE GLASS 36" X 72".</t>
  </si>
  <si>
    <t>KDKSU-TAKHAT,6X3X1.1/2FT</t>
  </si>
  <si>
    <t>KDKSU-VISITOR CHAIR WITH HANDLE (EDP_</t>
  </si>
  <si>
    <t>KDKSU-WOODEN TABLE</t>
  </si>
  <si>
    <t>KDKSU-CEILING W/ RGLTR 48IN,230V</t>
  </si>
  <si>
    <t>KDKSU-VISITOR CHAIRE TYPE 3</t>
  </si>
  <si>
    <t>KUNSU-Wooden takhat</t>
  </si>
  <si>
    <t>KDKSU-Ceiling Fan 48 IN Make Bajaj</t>
  </si>
  <si>
    <t>KDKSU-Padestal Fan  Make Bajaj</t>
  </si>
  <si>
    <t>KDKSU-Steel Body Chair for Club</t>
  </si>
  <si>
    <t>KDKSU-SIDE STOOL/TABLE</t>
  </si>
  <si>
    <t>KDKSU-EXHAUST FAN 9" 230 MM , MAKE-GEC</t>
  </si>
  <si>
    <t>'KDKSU-Ceiling Fan 48 ''</t>
  </si>
  <si>
    <t>KUNSU-Padistal Fan</t>
  </si>
  <si>
    <t>KDKSU-Fake currency checking Machine make ITI</t>
  </si>
  <si>
    <t>'KDKSU-Padistal Fan 18'' 1440RPM, Air Circulator</t>
  </si>
  <si>
    <t>'KDKSU-Exhaust Fan 9'' Make G.E.C</t>
  </si>
  <si>
    <t>KDKSU-OPEN STEEL STORAGE RACK, MAKE- GODREJ</t>
  </si>
  <si>
    <t>KDKSU-Exhaust Fan 9IN</t>
  </si>
  <si>
    <t>KDKSU-Mixer Grinder</t>
  </si>
  <si>
    <t>KUNSU-Excutive Chair</t>
  </si>
  <si>
    <t>KDKSU-1 REVOLVING &amp; 3 VISITORS CHAIRS MAKE-GODREJ</t>
  </si>
  <si>
    <t>KDKSU-CHAIR REVOLVING CUSHIONED WITH ARM</t>
  </si>
  <si>
    <t>KDKSU-Centre Table</t>
  </si>
  <si>
    <t>KDKSU-CHAIR,REVOLVING</t>
  </si>
  <si>
    <t>KDKSU-Vaccum Cleaner Machine For B1&amp;B2</t>
  </si>
  <si>
    <t>KDKSU-Book Self Make Godrej</t>
  </si>
  <si>
    <t>KDKCO-Aquagaurd</t>
  </si>
  <si>
    <t>KDKSU-Gyser 25L Capicity</t>
  </si>
  <si>
    <t>KDKSU-REVOLVING HIGH BACK CHAIR (EX)</t>
  </si>
  <si>
    <t>KDKSU-CHAIR , EXECUTIVE</t>
  </si>
  <si>
    <t>'KDKSU-TABLE SUNMICA TOP 4' X 2.1/2'</t>
  </si>
  <si>
    <t>KDKSU-TABLE TYPE 1</t>
  </si>
  <si>
    <t>KDKSU-Center Table for B2</t>
  </si>
  <si>
    <t>KDKSU-TABLE,CNTR</t>
  </si>
  <si>
    <t>KDKSU-STEEL CABINET FOR FILES</t>
  </si>
  <si>
    <t>KDKSU- TABLE,Front OFFICE MODEL-T-9, MAKE-GODREJ</t>
  </si>
  <si>
    <t>KDKSU-OFFICE TABLE SUNMICA TOP MAKE-GODREJ</t>
  </si>
  <si>
    <t>KDKSU-STEEL ALMIRAH</t>
  </si>
  <si>
    <t>KDK ECO-PROJECTOR</t>
  </si>
  <si>
    <t>KDKSU-CHAIR REVOLVING CUSHIONED W/ARM</t>
  </si>
  <si>
    <t>KDKSU-Steel book shelb-4 Drawer</t>
  </si>
  <si>
    <t>'KDKSU-TABLE SUNMICA TOP 5' X 3'</t>
  </si>
  <si>
    <t>KDKSU-ALMIRAH STEEL BIG</t>
  </si>
  <si>
    <t>KDKSU-ALMIRAH , MAKE GIDREJ</t>
  </si>
  <si>
    <t>KDKSU-Exhaust Fan  For Colony</t>
  </si>
  <si>
    <t>KUNSU-Visitor Chair Without Handle</t>
  </si>
  <si>
    <t>KDKSU-WOODEN SOFA COMPLETE WITH CUSHIONED</t>
  </si>
  <si>
    <t>KDK ECO-SOFA SET</t>
  </si>
  <si>
    <t>KDKSU- VISITOR CHAIRS</t>
  </si>
  <si>
    <t>KDKSU-AQUA GUARD WATER PURIFICATION SYSTEM</t>
  </si>
  <si>
    <t>KDKSU-MTRSS,DBL BED,W/BOX SUPERIOR QUALITY</t>
  </si>
  <si>
    <t>KDK ECO-EMPTY DRUM-200 LTR</t>
  </si>
  <si>
    <t>KDKSU-Refrigerator for B2</t>
  </si>
  <si>
    <t>KDKSU-CHAIR EXECUTIVE</t>
  </si>
  <si>
    <t>KDK ECO-STOOL ALL TYPE</t>
  </si>
  <si>
    <t>KDKSU-TABLE,F/OFFICE</t>
  </si>
  <si>
    <t>KDKSU-REFRIGERATOR</t>
  </si>
  <si>
    <t>KDKSU-Easy Chair for B1&amp;B2</t>
  </si>
  <si>
    <t>KDKSU- RO System Make Kent</t>
  </si>
  <si>
    <t>KDKSU-Water Cooler Complete</t>
  </si>
  <si>
    <t>KDKS- File Cabinet make Godrej</t>
  </si>
  <si>
    <t>KDKSU-Fan Ceiling 48 In</t>
  </si>
  <si>
    <t>KDKS- Voucher file rake</t>
  </si>
  <si>
    <t>KDKSU-Sofa Set</t>
  </si>
  <si>
    <t>KDKSU-Dining Table</t>
  </si>
  <si>
    <t>KDKSU-CHAIR REVOLVING CUSHIONED W/ARM MAKE-GODREJ</t>
  </si>
  <si>
    <t>KDKSU-REVOLVING CHAIR</t>
  </si>
  <si>
    <t>KDK ECO-CURTAIN SET</t>
  </si>
  <si>
    <t>KDKSU-ALMIRAH,STEEL,BIG MAKE-GODREJ</t>
  </si>
  <si>
    <t>KDKSU-Dinning Table for B2</t>
  </si>
  <si>
    <t>KDKSU-COMPUTER TABLE</t>
  </si>
  <si>
    <t>KDK ECO-WATER HEATER</t>
  </si>
  <si>
    <t>KDKSU-Currency Counting Machine Make ITI</t>
  </si>
  <si>
    <t>KDKSU-Wooden Takhat</t>
  </si>
  <si>
    <t>KDKSU-Almirah Make Godrej for B1&amp;B2</t>
  </si>
  <si>
    <t>KDKSU-TABLE,F/CPTR</t>
  </si>
  <si>
    <t>KDKSU-FAN,PEDESTAL</t>
  </si>
  <si>
    <t>KDKSU-SOFA SET</t>
  </si>
  <si>
    <t>KDKSU-CHAIR,REVOLVING, MAKE-GODREJ</t>
  </si>
  <si>
    <t>KDKSU-TABLE,F/OFFICE T-104</t>
  </si>
  <si>
    <t>KDKSU-TABLE,F/OFFICE T-9</t>
  </si>
  <si>
    <t>KDKSU-Ceiling Fan 48IN 230V</t>
  </si>
  <si>
    <t>KDKSU-FOGGING MACHINE</t>
  </si>
  <si>
    <t>KDKSU-TV,CLR TV</t>
  </si>
  <si>
    <t>KDKSU-Refrigerator</t>
  </si>
  <si>
    <t>KDKSU-Steel Almirah</t>
  </si>
  <si>
    <t>KDK ECO-OFFICE TABLE ALL TYPE</t>
  </si>
  <si>
    <t>KDKSU-Sofa Set for B2</t>
  </si>
  <si>
    <t>KDKSU-Exhaust Fan  For Two Bed Room Flat</t>
  </si>
  <si>
    <t>KDKSU-Plastic Chairs</t>
  </si>
  <si>
    <t>KDKSU-Wooden Table</t>
  </si>
  <si>
    <t>KDKSU-LCD Full HD TV Make Sony</t>
  </si>
  <si>
    <t>KDKSU-WINDOW TYPE AIR CONDITIONER 1.5 TON CAPA</t>
  </si>
  <si>
    <t>KDKSU-Mattress Coir / Foam</t>
  </si>
  <si>
    <t>KDKSU-DOUBLE BED WITH BOX SUPERIOR QUALITY</t>
  </si>
  <si>
    <t>KDKSU- Double bed with Matters for B1&amp;B2</t>
  </si>
  <si>
    <t>KDKSU-Double Bed with Side table</t>
  </si>
  <si>
    <t>KDK ECO-F &amp; F-ALMIRAH</t>
  </si>
  <si>
    <t>KDK ECO-STORAGE RACKS</t>
  </si>
  <si>
    <t>'KDK ECO-CHAIR'S ALL TYPE</t>
  </si>
  <si>
    <t>KDKSU- AC Window 1.5 Ton For B1&amp;B2</t>
  </si>
  <si>
    <t>KDKSU- LCD  For B1&amp;B2 Make LG</t>
  </si>
  <si>
    <t>KDKSU-DINING TABLE SUNMICA TOP</t>
  </si>
  <si>
    <t>KUNSU-Air Conditioner Window Type 1.5 Ton Without</t>
  </si>
  <si>
    <t>KDKSU- Air Conditioner Window Type 1.5 Ton</t>
  </si>
  <si>
    <t>KDK ECO-BED ALL TYPE WITH ACESS.</t>
  </si>
  <si>
    <t>KDK ECO-DINING TABLE/SET</t>
  </si>
  <si>
    <t>KDKSU-Ceiling Fan For Two Bed Room Flat</t>
  </si>
  <si>
    <t>KDK ECO-AIR CONDITION ALL TYPE</t>
  </si>
  <si>
    <t>KDK ECO-WORKING STATION</t>
  </si>
  <si>
    <t>KDKSU-CLOCK,WALL;CALCULATOR;OFSTAT,10/12 DIGIT</t>
  </si>
  <si>
    <t>KDKSU-Gyser 25L Capicity Make Bajaj</t>
  </si>
  <si>
    <t>KDKSU- AC Window 1.5 Ton For Club Make LG</t>
  </si>
  <si>
    <t>KDKSU- LCD For Club Make LG</t>
  </si>
  <si>
    <t>KDKSU-Blade Rapi pol Extractor</t>
  </si>
  <si>
    <t>KDK ECO-SCANER MACHINE</t>
  </si>
  <si>
    <t>KDK ECO- WALL FAN</t>
  </si>
  <si>
    <t>KDKSU-Electronic Electrical Balance Make RELKO</t>
  </si>
  <si>
    <t>KDK ECO-CUTTING MACHINE</t>
  </si>
  <si>
    <t>KDKSU-Quartz Plate STD 50D</t>
  </si>
  <si>
    <t>KDK ECO-TELEPHONE SET</t>
  </si>
  <si>
    <t>KDK ECO-PEDESTAL FAN</t>
  </si>
  <si>
    <t>KDK ECO-WEIGH.SCLAE</t>
  </si>
  <si>
    <t>KDKSU-Crystal Micro Scope Make India Optics</t>
  </si>
  <si>
    <t>KDK CO-Cabin Wall Fan</t>
  </si>
  <si>
    <t>KDKSU-MOTOROLA GP-328(WALKIE-TALKIE)</t>
  </si>
  <si>
    <t>KDK ECO-MISC.</t>
  </si>
  <si>
    <t>KDK ECO-R.O.WATER</t>
  </si>
  <si>
    <t>KDKSU - Telephone Beetal</t>
  </si>
  <si>
    <t>KDK ECO-WATER HEATER-CAP-25 LTR</t>
  </si>
  <si>
    <t>KDK ECO-WATER SPRAY MACHINE</t>
  </si>
  <si>
    <t>KDK ECO-VACCUM CLEANER</t>
  </si>
  <si>
    <t>KDKSU-Ball Mill for Prepatory Index</t>
  </si>
  <si>
    <t>KDK ECO-HOT AIR OVEN</t>
  </si>
  <si>
    <t>KDK ECO- REFRIGRATOR</t>
  </si>
  <si>
    <t>KDKSU-Lawn Mover Electrical capacity 2 H.P</t>
  </si>
  <si>
    <t>KDK ECO-FLY  KILLER</t>
  </si>
  <si>
    <t>KDK CO-Exaust Fan</t>
  </si>
  <si>
    <t>KDK ECO-WATER COOLER</t>
  </si>
  <si>
    <t>KDKSU-Photo Copier Machine Make Recoh</t>
  </si>
  <si>
    <t>KDKSU-PH Meter Make Marck Lab</t>
  </si>
  <si>
    <t>KDK ECO-COLOUR CAMERA</t>
  </si>
  <si>
    <t>KDK ECO- COLOUR TV</t>
  </si>
  <si>
    <t>KDKSU-PTZ Camera Make CU</t>
  </si>
  <si>
    <t>KDK ECO-WEIGH.SCLAE DIG.300 GMS GM</t>
  </si>
  <si>
    <t>KDK ECO- WATER COOLER</t>
  </si>
  <si>
    <t>KDKSU-Polarimeter Wdge Type Make India optics</t>
  </si>
  <si>
    <t>KDKSU-Photo Copier Machine Make Richo With Stabili</t>
  </si>
  <si>
    <t>KDKSU - Motorola Hand Set 5 Nos.</t>
  </si>
  <si>
    <t>KDKSU-IR Bullet Camera Make CU</t>
  </si>
  <si>
    <t>KDK ECO-CCTV- CAMERA</t>
  </si>
  <si>
    <t>KDKSU-Motorola Gp-338(Walkie-Talkie)</t>
  </si>
  <si>
    <t>KDKSU-Lab Cane Crusher 200 X 250 MM Make Sufab</t>
  </si>
  <si>
    <t>KDK CO-Air Conditioner Window 1.5Ton-Make LG</t>
  </si>
  <si>
    <t>KDK ECO-EXCHAUST FAN</t>
  </si>
  <si>
    <t>KDK ECO-WEIGHT TESTER</t>
  </si>
  <si>
    <t>KDK ECO-EPBX SYSTEMS</t>
  </si>
  <si>
    <t>KDKSU-Lab Equipments</t>
  </si>
  <si>
    <t>KDKCO-Bagasse Handling Equipment</t>
  </si>
  <si>
    <t>KDKSU-ZLD -ETP LAB Apparatus</t>
  </si>
  <si>
    <t>KDKSU-Biometric Attendence Machine Model 8604-01-K</t>
  </si>
  <si>
    <t>KDKSU-Photo Copier Machine Make Recoh-ARDF 2014AD</t>
  </si>
  <si>
    <t>KDKSU-COMPACC, UPS, 650 VA</t>
  </si>
  <si>
    <t>KDKSU-Scanner Make HP Scan Jet 200</t>
  </si>
  <si>
    <t>KDKSU-COMPACC,UPS,5KVA,ON LINE</t>
  </si>
  <si>
    <t>KDKSU-Hand Held Terminal with printer</t>
  </si>
  <si>
    <t>KUNSU- Computer System</t>
  </si>
  <si>
    <t>KDKSU-IT Networking in Adm Block</t>
  </si>
  <si>
    <t>KDKSU-UPS,10KVA With Switch &amp; Batteryfor AdM Block</t>
  </si>
  <si>
    <t>KDK CO-ServerPC,UPS,Data Booster,LicSoftware-REC</t>
  </si>
  <si>
    <t>KDKSU-GNRLITM,MISC,COMPUTER,W/COLOUR MONITOR</t>
  </si>
  <si>
    <t>KDKSU-HHT Devices With GPS Make Visiontek</t>
  </si>
  <si>
    <t>KDK ECO-UPS - 15 KVA</t>
  </si>
  <si>
    <t>KDK ECO-UPS - 10 KVA</t>
  </si>
  <si>
    <t>KDK ECO-NETWORK SYSTEMS &amp; ACCES.</t>
  </si>
  <si>
    <t>KDK ECO-UPS-    5 KVA ONLINE</t>
  </si>
  <si>
    <t>KDK ECO-DESKTOP COMPUTERS</t>
  </si>
  <si>
    <t>KDKSU-Computer,W/Colour Monitor Make HP</t>
  </si>
  <si>
    <t>KDKSU-Server HP ML 110 Sr.No. SGH542Y58W</t>
  </si>
  <si>
    <t>KDKSU-COMPACC,CONCTR,RJ-45</t>
  </si>
  <si>
    <t>KDKSU-COMPACC,MOUSE,F/CPTR</t>
  </si>
  <si>
    <t>KDKSU-Cartridge for Lipi Printer T-6312</t>
  </si>
  <si>
    <t>KDKSU-COMPACC,S/W,24 PORT</t>
  </si>
  <si>
    <t>KDKSU-COMPACC,SCANNER,HP,2200 C</t>
  </si>
  <si>
    <t>KDKSU-COMPACC,PORT,LIU 24,UNLOADED,WM</t>
  </si>
  <si>
    <t>KDKSU-COMPACC,UPS,650 VA</t>
  </si>
  <si>
    <t>KDKSU-COMPACC,16 PORT S/W</t>
  </si>
  <si>
    <t>KDKSU-Cannon Laser Shot LBP-1210 Printer</t>
  </si>
  <si>
    <t>KDKSU-Scanner Make HP Model-G-2410</t>
  </si>
  <si>
    <t>KDKSU-COMPACC,KEY BOARD,F/CPTR</t>
  </si>
  <si>
    <t>KDKSU-BAT,LDACD,EXIDE,12V,9 PLATE</t>
  </si>
  <si>
    <t>KDKSU-CHRGR,BAT,HAND SET GP-328</t>
  </si>
  <si>
    <t>KDKSU-TO BE DEL,DFE-855 F/ COMPUTER NETWORKIN</t>
  </si>
  <si>
    <t>KDKSU-COMPACC,S/W,8 PORT</t>
  </si>
  <si>
    <t>KDKSU-KIT,JOINTG,TELEPHONE CABLE,F/20 PAIR</t>
  </si>
  <si>
    <t>KDKSU-GNRLITM,MISC,VOICE-GATEWAY 4PORTS</t>
  </si>
  <si>
    <t>KDKSU-COMPACC,12U 19 RCK W/ACCESS WALL MNT</t>
  </si>
  <si>
    <t>KDKSU-CRTG,PRNTR,TONER,F/LSR SHOT LBP-1210</t>
  </si>
  <si>
    <t>KDKSU-HP Laserjet P1007 Printer</t>
  </si>
  <si>
    <t>KDKSU-RCK,19INCH,9U 19" RACK WITH ACCESS</t>
  </si>
  <si>
    <t>KDKSU-BAT,EXIDE,VOLTAGE:12V</t>
  </si>
  <si>
    <t>KDKSU-COMPACC,SC ADAPTOR,MULTIMODE</t>
  </si>
  <si>
    <t>KDKSU-TO BE DEL,12 PORT PATCH PANEL F/ CAT-6</t>
  </si>
  <si>
    <t>KDKSU-CBL,CAT-6,305M,STP CBL</t>
  </si>
  <si>
    <t>KDKSU-TO BE DEL,CAT-6 I/O + SMB</t>
  </si>
  <si>
    <t>KDKSU-COMPACC,RACK MOUNT LIU,12 PORT</t>
  </si>
  <si>
    <t>KDKSU-COMPACC,SC CONCTR,F/SINGLE MODE</t>
  </si>
  <si>
    <t>KDKSU-HP LASERJET PRINTER-3015</t>
  </si>
  <si>
    <t>KDKSU-LASE JET HP PRINTER</t>
  </si>
  <si>
    <t>KDKSU-ANTNA,27 DBI</t>
  </si>
  <si>
    <t>KDKSU-TO BE DEL,DES-1008F F/ COMPUTER NETWORK</t>
  </si>
  <si>
    <t>KDKSU-DUP-FLAG,HP LASER JET PRINTER</t>
  </si>
  <si>
    <t>KDKSU-COMPACC,24 PORT PATCH PNL CAT 6,F/CAT 6</t>
  </si>
  <si>
    <t>KDKSU-COMPACC,FIBER PATCH CORD,SC-SC DPLX,1M</t>
  </si>
  <si>
    <t>KDKSU-DOT MATRIX 9 PIN, CHAMPION, MSP250</t>
  </si>
  <si>
    <t>KDK CO-HP Laser Jet Printer for REC</t>
  </si>
  <si>
    <t>KDKSU-DUP-FLAG,DOT MATRIX PRINTER 24 - PIN</t>
  </si>
  <si>
    <t>KDKSU-CARD,COMPACC,DEM-201F,F/CPTR NETWORKING</t>
  </si>
  <si>
    <t>KDKSU-GNRLITM,MISC,24 DBI ANTENNA</t>
  </si>
  <si>
    <t>KUNSU-Printer 80 Column- Dot Matrix-Make TVS</t>
  </si>
  <si>
    <t>KUNSU-Printer 80 Column- Dot Matrix</t>
  </si>
  <si>
    <t>KDKSU-Laserjet Colour Printer 2015 dn Make-H.P</t>
  </si>
  <si>
    <t>KDKSU-Fire Wall For Computer System</t>
  </si>
  <si>
    <t>KDKSU-CBL,COMPACC,CAT-6 UTP CBL</t>
  </si>
  <si>
    <t>KUNSU-UPS Capacity 2KVA</t>
  </si>
  <si>
    <t>KDKSU-DVR Recorder Make CU</t>
  </si>
  <si>
    <t>KDKSU-CARD,COMPACC,DES-3026,F/CPTR NETWORKING</t>
  </si>
  <si>
    <t>KDKSU-LAPTOP-HP-Ramendra Singh</t>
  </si>
  <si>
    <t>KDKSU-PRNTR,DOT MATRIX 9PIN,CHAMPION,MSP 250</t>
  </si>
  <si>
    <t>KDKSU-Projector make Sony</t>
  </si>
  <si>
    <t>KDKSU-GNRLITM,MISC,MMS MASTER</t>
  </si>
  <si>
    <t>KDKSU-IVR System With Card</t>
  </si>
  <si>
    <t>KDKSU-CBL,COMPACC,OPTIC FIBRE</t>
  </si>
  <si>
    <t>KDKSU-GNRLITM,MISC,IBM SERVER 236</t>
  </si>
  <si>
    <t>KDK CO-Computer with Colour Monitor for REC</t>
  </si>
  <si>
    <t>KDKSU-COMPACC,UPS,1 KVA</t>
  </si>
  <si>
    <t>KDKSU-GNRLITM,MISC,MMS SLAVE</t>
  </si>
  <si>
    <t>KDKSU-PRNTR,LINMP,LIPI-6312</t>
  </si>
  <si>
    <t>KDK CO-UPS 6 KVA For DCS</t>
  </si>
  <si>
    <t>KDKSU-GPS Devices Make Garmin, Model-72H</t>
  </si>
  <si>
    <t>KDK ECO-DVD WRITER</t>
  </si>
  <si>
    <t>KDK ECO-TIME OFFICE MACHINE</t>
  </si>
  <si>
    <t>KDK ECO-UPS - 2 KVA OFFLINE</t>
  </si>
  <si>
    <t>KDK ECO-UPS - 1 KVA</t>
  </si>
  <si>
    <t>KDK ECO-PRINTERS DOT MATRIX</t>
  </si>
  <si>
    <t>KDK ECO-PRINTERS LESER JET</t>
  </si>
  <si>
    <t>KDK ECO-LAPTOP</t>
  </si>
  <si>
    <t>KDKSU-PRINTER HP LESERJET 1020 PLUS</t>
  </si>
  <si>
    <t>KDKSU-PRINTER TVS MSP 250 STAR DMP</t>
  </si>
  <si>
    <t>KDKSU-COMPUTER MAKE DELL OPTIPLEX 3050 SFF</t>
  </si>
  <si>
    <t>KDKSU-LAPTOP MAKE DELL LATITUDE 3480</t>
  </si>
  <si>
    <t>KDKSU-HHT Make Vision Tek 93</t>
  </si>
  <si>
    <t>KDKSU-GPS  Receiver for HHT</t>
  </si>
  <si>
    <t>KDKSU-DOT Matrix Printer LIPI 2610</t>
  </si>
  <si>
    <t>KDKSU-Laserjet Printer 1020 Plus Make HP</t>
  </si>
  <si>
    <t>KDKSU-LIPI DASCOM 2610+ HIGH SPEED DMP</t>
  </si>
  <si>
    <t>KDKSU-LED DESKTOP COMPUTER SYSTEM</t>
  </si>
  <si>
    <t>KDKSU-PRNTR DOT MATRIX9 PIN STAR MSP 250</t>
  </si>
  <si>
    <t>KDKSU-HP LASERJET PRINTER 1020 PLUS</t>
  </si>
  <si>
    <t>KDKSU-HP Neverstop Laser 1000N Printer</t>
  </si>
  <si>
    <t>KDKSU-HP Laserjet Pro M305 DN Printer</t>
  </si>
  <si>
    <t>KDKSU-TVS MSP 250 Star Printer</t>
  </si>
  <si>
    <t>KDKSU-Canon Scanner Model Lide 300</t>
  </si>
  <si>
    <t>KDKSU-Dell Optiplex 3070 SFF Desktop</t>
  </si>
  <si>
    <t>KDKSU-Lenovo Think Book 14 Laptop for Unit Head</t>
  </si>
  <si>
    <t>KDKSU-Laptop Dell core 15 i5 for Internal Auditor</t>
  </si>
  <si>
    <t>KDKSU-Android HHC with Printer and GPS</t>
  </si>
  <si>
    <t>KDKSU-Land Lease Hold for 30 Years</t>
  </si>
  <si>
    <t>Leasehold Land</t>
  </si>
  <si>
    <t>KDK CO-Instrumentation</t>
  </si>
  <si>
    <t>Plant &amp; Machinery</t>
  </si>
  <si>
    <t>KDK CO-DC motor strong panel</t>
  </si>
  <si>
    <t>KDK CO-Turbine Supervisory System</t>
  </si>
  <si>
    <t>KDK CO-LAPT Panel</t>
  </si>
  <si>
    <t>KDK CO-NGR with Control Panel</t>
  </si>
  <si>
    <t>KDK CO-Metering cum Synch. Panel</t>
  </si>
  <si>
    <t>KDK CO-Protection Relay Panel</t>
  </si>
  <si>
    <t>KDK CO-DC batteries &amp; battery charger</t>
  </si>
  <si>
    <t>KDK CO-AC distribution.board</t>
  </si>
  <si>
    <t>KDK CO-Bus Ducts(Transformer-main D B )</t>
  </si>
  <si>
    <t>KDK CO-Earthing Work</t>
  </si>
  <si>
    <t>KDK CO-VCB Incoming Panels</t>
  </si>
  <si>
    <t>KDK CO-Oil Cooling System</t>
  </si>
  <si>
    <t>KDK CO-AVR &amp; Excitation Panel</t>
  </si>
  <si>
    <t>KDK CO-Capacitors</t>
  </si>
  <si>
    <t>KDK CO-Turbine Auxiliaries MCC</t>
  </si>
  <si>
    <t>KDK CO-HT Cable Terminatin Kit</t>
  </si>
  <si>
    <t>KDK CO-Turbine Control Panel</t>
  </si>
  <si>
    <t>KDK CO-Power House Crane (EOT)</t>
  </si>
  <si>
    <t>KDK CO-Main Distribution Pannel/Board</t>
  </si>
  <si>
    <t>KDKCO-TRANSFORMER 25MVA</t>
  </si>
  <si>
    <t>KDK CO-MCC</t>
  </si>
  <si>
    <t>KDKCO-132KVA Transmission Line</t>
  </si>
  <si>
    <t>KDK CO-Main &amp; sub lighting D B</t>
  </si>
  <si>
    <t>KDK CO-HT Switch yard</t>
  </si>
  <si>
    <t>KDK CO-Various Transformers</t>
  </si>
  <si>
    <t>KDKSU-DG Sets</t>
  </si>
  <si>
    <t>KDK CO-Power Generating plant Allieds P&amp;M</t>
  </si>
  <si>
    <t>KDK CO-Distribution Panel</t>
  </si>
  <si>
    <t>KDK CO-Export Power Equipments</t>
  </si>
  <si>
    <t>KDK CO-TG Set with Alternator</t>
  </si>
  <si>
    <t>KDK ECO-LAB EQUIP-Memorey Module Micro</t>
  </si>
  <si>
    <t>KDK ECO-LAB EQUIP-Earth Redistance Taster</t>
  </si>
  <si>
    <t>KDK ECO-WS-Vernier Caliper, Steeltape</t>
  </si>
  <si>
    <t>KDK ECO-WS EQUIP-MAGNETIC PLUMB</t>
  </si>
  <si>
    <t>KDK ECO-WS EQUIP-WHEEL BORROW TROLLY</t>
  </si>
  <si>
    <t>KDK ECO-WS EQUIP-STEEL WIRE ROOP</t>
  </si>
  <si>
    <t>KDK ECO-WS EQUIP-D-Shackle Capacity 10 Ton</t>
  </si>
  <si>
    <t>KDK ECO-LAB EQUIP-Gauge Bar</t>
  </si>
  <si>
    <t>KDK ECO-WS EQUIP-FORGED TOOL KIT</t>
  </si>
  <si>
    <t>KDK ECO-WS EQUIP-Oxygen Cylender Regulator</t>
  </si>
  <si>
    <t>KDK ECO-WS EQUIP-FLAT ADJST.SCORING BLADE , Z24</t>
  </si>
  <si>
    <t>KDK ECO-LAB EQUIP-Omron B Make</t>
  </si>
  <si>
    <t>KDKSU-Online Juice Flow Meter</t>
  </si>
  <si>
    <t>KDK ECO-LAB EQUIP-MAINATURE BALANCE</t>
  </si>
  <si>
    <t>KDK ECO-LAB EQUIP-TRANSDUCER</t>
  </si>
  <si>
    <t>KDK ECO-WS EQUIP-D-Shackle Capacity 2 Ton</t>
  </si>
  <si>
    <t>KDKSU-Instrumentation &amp; Automation</t>
  </si>
  <si>
    <t>KDK ECO-LAB EQUIP-Slieve Analyzer</t>
  </si>
  <si>
    <t>KDK ECO-CHAIN PULLEY BLOCK CAP-5 TON</t>
  </si>
  <si>
    <t>KDK ECO-LAB EQUIP-MOSTURE METER</t>
  </si>
  <si>
    <t>KDK ECO-LAB EQUIP-MASTER LEVEL-2 MM</t>
  </si>
  <si>
    <t>KDK ECO-DRILL MACHINE</t>
  </si>
  <si>
    <t>KDK ECO-TRAVELLING TROLLEY</t>
  </si>
  <si>
    <t>KDK CO-Panel for Secure Meters for REC</t>
  </si>
  <si>
    <t>KDK ECO-GRINDER</t>
  </si>
  <si>
    <t>KDK CO-Low Tension-SECURE METER 0.5 Accuracy-REC</t>
  </si>
  <si>
    <t>KDK ECO-LAB EQUIP-GSM SCALE</t>
  </si>
  <si>
    <t>KDK ECO-LAB EQUIP-MIUFFLE FURNACE</t>
  </si>
  <si>
    <t>KDK ECO-WS EQUIP-MACHINE VIECE 12"</t>
  </si>
  <si>
    <t>KDK ECO-LAB EQUIP-DEHUMIDIFIER PORTABLE</t>
  </si>
  <si>
    <t>KDK ECO-LAB EQUIP-ELECTRONIC BALANCE ALL TYPE</t>
  </si>
  <si>
    <t>KDK CO-Low Tension-SECURE METER 0.2 Accuracy-REC</t>
  </si>
  <si>
    <t>KDK ECO-LAB EQUIP-ABRASION TESTER</t>
  </si>
  <si>
    <t>KDKCO-Flow metering for Cond. Turbine</t>
  </si>
  <si>
    <t>KDK ECO-OBSERVATION DOOR</t>
  </si>
  <si>
    <t>KDK ECO-CHAIN PULLEY BLOCK CAP-2 TON</t>
  </si>
  <si>
    <t>KUNSU-Vertical Injection Pump,3000 MTR capacity</t>
  </si>
  <si>
    <t>KDKSU-Addition in Sugar Weighing Machines</t>
  </si>
  <si>
    <t>KDK ECO-AIR CONDITIONER IN LAMINATION PLANT</t>
  </si>
  <si>
    <t>KDK ECO-CHAIN PULLEY BLOCK CAP-1 TON</t>
  </si>
  <si>
    <t>KDK ECO-AIR CONDITIONER IN PLANT</t>
  </si>
  <si>
    <t>KDK ECO-LAB EQUIP-MOSTIURE ANALYSIS KIT</t>
  </si>
  <si>
    <t>KDK ECO-ANLOG INPUT CARD</t>
  </si>
  <si>
    <t>KDK ECO-WS EQUIP-HYDROLIC JACK</t>
  </si>
  <si>
    <t>KDK ECO-CHAIN PULLEY BLOCK CAP-10 TON</t>
  </si>
  <si>
    <t>KDKCO-Exhaust Pipe line for  Condensing Turbine</t>
  </si>
  <si>
    <t>KDK ECO-LAB EQUIP-HUMIDITY CHAMBER</t>
  </si>
  <si>
    <t>KDK ECO-LAB EQUIP-WATER BATH HEATING</t>
  </si>
  <si>
    <t>KDK ECO-SURFACE PROTECTION FILMING MACHINE</t>
  </si>
  <si>
    <t>KDK ECO-WS EQUIP-LATHE MACHINE</t>
  </si>
  <si>
    <t>KDK ECO-TESTING MACHINE</t>
  </si>
  <si>
    <t>KDKSU-Mud Belt Conveyor</t>
  </si>
  <si>
    <t>KDKSU-Evaporators Condensors</t>
  </si>
  <si>
    <t>KDK ECO-UNIVERSAL TESTING MACHINE</t>
  </si>
  <si>
    <t>KDKSU-Open Mill Gearings</t>
  </si>
  <si>
    <t>KDK ECO-SPRAY TRAY</t>
  </si>
  <si>
    <t>KDK ECO-BOILER WITH PIPE LINE -14 TPH MAKE IBL</t>
  </si>
  <si>
    <t>KDK ECO-AIR CONDITIONER IN PROD AREA</t>
  </si>
  <si>
    <t>KDKSU-Screened Juice pumps</t>
  </si>
  <si>
    <t>KDK ECO-WS EQUIP-WELDING SET</t>
  </si>
  <si>
    <t>KDKSU-Leveller Assembly</t>
  </si>
  <si>
    <t>KUNSU-Syrup Sulphiter 125 H.L Capacity</t>
  </si>
  <si>
    <t>KDK CO-High Tension-SECURE ENERGY METER for REC</t>
  </si>
  <si>
    <t>KUNSU-Juice Sulphiter- 250 H.L capacity</t>
  </si>
  <si>
    <t>KUNSU-Air Cooled Hirizental Crystalizer, 110 Ton c</t>
  </si>
  <si>
    <t>KDKSU-UGR ,Hot &amp;Cold water Tank</t>
  </si>
  <si>
    <t>KDKSU-Addition in Slat and Belt Conveyor</t>
  </si>
  <si>
    <t>KDKSU-Cooling Curing&amp;Grading Allieds P&amp;M</t>
  </si>
  <si>
    <t>KDK ECO-HYDRA MOBILE CRANE 12 TON</t>
  </si>
  <si>
    <t>KUNSU-Batch Type Pan Condensor</t>
  </si>
  <si>
    <t>KDKSU-Converson of FCS TO MCS</t>
  </si>
  <si>
    <t>KDKCO-Auto Load Sharing &amp; Shy. System for 11K.V.Gr</t>
  </si>
  <si>
    <t>KDKSU-Fire Protection System for Mill</t>
  </si>
  <si>
    <t>KDKSU-Bag Stitching Machines</t>
  </si>
  <si>
    <t>KDK CO-Current &amp; Potential Transformersfor REC</t>
  </si>
  <si>
    <t>KDKSU-Molasses Weighing Scale</t>
  </si>
  <si>
    <t>KDKSU-Unsulphured/Sulphured Syrup Pump</t>
  </si>
  <si>
    <t>KDK ECO -FORKLIFTS</t>
  </si>
  <si>
    <t>KDK ECO-SANDING LINE</t>
  </si>
  <si>
    <t>KDKSU-Syrup Sulphiters</t>
  </si>
  <si>
    <t>KUNSU-Clear Juice Heater, 475 M</t>
  </si>
  <si>
    <t>KDKSU-Hot Water imbi. pumps, pipelines</t>
  </si>
  <si>
    <t>KDKSU-Super Heated Wash Water System</t>
  </si>
  <si>
    <t>KDKSU-Truck Tripller, drive</t>
  </si>
  <si>
    <t>KDKSU-Continuous Pans Condensors</t>
  </si>
  <si>
    <t>KDK ECO-COOLING TOWER</t>
  </si>
  <si>
    <t>KDKSU-S.S.Vibro Sscreen 5FT DIA</t>
  </si>
  <si>
    <t>KDKSU-Magma Mixer</t>
  </si>
  <si>
    <t>KUNSU-Cane Unloader 5 Ton capacity</t>
  </si>
  <si>
    <t>KDKSU-Vacuum Pumps</t>
  </si>
  <si>
    <t>KDK ECO-BOREWELL</t>
  </si>
  <si>
    <t>KDKSU-Sugar Weighing Machines</t>
  </si>
  <si>
    <t>KDK ECO-ETP- PLANT</t>
  </si>
  <si>
    <t>KUNSU-Batch Type Pan 100 Ton capacity</t>
  </si>
  <si>
    <t>KDKSU-Seed Crystallizer</t>
  </si>
  <si>
    <t>KDKSU-Mill Hydraulic System</t>
  </si>
  <si>
    <t>KDK CO-DCS For Turbine</t>
  </si>
  <si>
    <t>KDKSU-Air Compressors</t>
  </si>
  <si>
    <t>KDKSU-Juice Sulphiters</t>
  </si>
  <si>
    <t>KDKSU-Juice Weighment Scales</t>
  </si>
  <si>
    <t>KDKSU-Batch Pans condensors</t>
  </si>
  <si>
    <t>KDKSU-Inst.&amp;Auto. of cane feed Ctrl sys</t>
  </si>
  <si>
    <t>KDKSU-Pug Mills</t>
  </si>
  <si>
    <t>KDKSU-Molasses Conditioner, Ctrl system</t>
  </si>
  <si>
    <t>KDK ECO-FIRE HYDRANT SYSTEM</t>
  </si>
  <si>
    <t>KDKSU-Grass Hopper</t>
  </si>
  <si>
    <t>KDKSU-Various pipelines &amp; valves</t>
  </si>
  <si>
    <t>KDKSU-Mill Lubrication System</t>
  </si>
  <si>
    <t>KDK ECO-D G SET-1010 KVA-JAKSON</t>
  </si>
  <si>
    <t>KDKSU-Milk of Lime Station</t>
  </si>
  <si>
    <t>KDKSU-Cane Kicker</t>
  </si>
  <si>
    <t>KDK ECO-FOREX FLACTUATION  (2012-13)</t>
  </si>
  <si>
    <t>KDKSU-Air Compressors for s.f.</t>
  </si>
  <si>
    <t>KDKSU-SCUM DESWEETENING SYSTEM WITH ACC</t>
  </si>
  <si>
    <t>KDKSU-Sugar Melters</t>
  </si>
  <si>
    <t>KDK ECO-IMPREGNATION LINE</t>
  </si>
  <si>
    <t>KDKSU-Hot &amp; Cold Air Blowing System</t>
  </si>
  <si>
    <t>KDKSU-Structures &amp; Platforms</t>
  </si>
  <si>
    <t>KDK CO-Steam Pipe Line</t>
  </si>
  <si>
    <t>KDKSU-Sugar Bin &amp; Seed Bins</t>
  </si>
  <si>
    <t>KDKSU-Sugar Graders Make IC</t>
  </si>
  <si>
    <t>KDK ECO-HDF LAMINATE FLOORING</t>
  </si>
  <si>
    <t>KDK ECO-TRANSFORMER 11KV/415 V, 3500 KVA</t>
  </si>
  <si>
    <t>KDKSU-Clarification Plant Allieds</t>
  </si>
  <si>
    <t>KDKSU-Evap.,Cond.,SY.,Caustic Soda Pumps</t>
  </si>
  <si>
    <t>KDKSU-Sugar Elevators</t>
  </si>
  <si>
    <t>KDK CO-25MVA Transformer- Make Voltamp</t>
  </si>
  <si>
    <t>KDKSU-Vacuum Crystallizer</t>
  </si>
  <si>
    <t>KDKSU-Evap.&amp; Boling Allieds P&amp;M</t>
  </si>
  <si>
    <t>KDKSU-Sugar Graders</t>
  </si>
  <si>
    <t>KDK ECO-RESIN PLANT</t>
  </si>
  <si>
    <t>KDK ECO-THERMIC FLUID HEATER</t>
  </si>
  <si>
    <t>KDKSU-Structures, platforms,railings</t>
  </si>
  <si>
    <t>KDKSU-Sulphur Furnace</t>
  </si>
  <si>
    <t>KDKSU-Rubber Belt Conveyer</t>
  </si>
  <si>
    <t>KDKSU-Cane Chopper</t>
  </si>
  <si>
    <t>KDKSU-Molasses, Massecute,Magma Pumps</t>
  </si>
  <si>
    <t>KDKSU-Vapour Cell</t>
  </si>
  <si>
    <t>KDKSU-Structure.,platforms &amp; railings</t>
  </si>
  <si>
    <t>KDKSU-Rotary screens</t>
  </si>
  <si>
    <t>KDKSU-Cane Milling Allied</t>
  </si>
  <si>
    <t>KDKSU-Head on Cutter, drive</t>
  </si>
  <si>
    <t>KDK CO-HT Switch Yard-2</t>
  </si>
  <si>
    <t>KDKSU-Fibrizer</t>
  </si>
  <si>
    <t>KDKSU-Under-feed Roller</t>
  </si>
  <si>
    <t>KDKSU-Structures &amp; Platforms (Mill House)</t>
  </si>
  <si>
    <t>KDK ECO-FOREX FLACTUATION  (2011-12)</t>
  </si>
  <si>
    <t>KDK ECO-DEPITHER-12 TPH</t>
  </si>
  <si>
    <t>KDKSU-Injection/Spary Water Pumps</t>
  </si>
  <si>
    <t>KDKSU-Shredder with Feeder on CC</t>
  </si>
  <si>
    <t>KDKSU-Juice Imbi.Pumps tanks pipelines</t>
  </si>
  <si>
    <t>KDKSU-Syrup &amp; Molasses Storage Tank</t>
  </si>
  <si>
    <t>KDKSU-Vacuum Filters</t>
  </si>
  <si>
    <t>KDK ECO-LAMINATION LINE</t>
  </si>
  <si>
    <t>KDKSU-Jet Cooling Tower 500 m3</t>
  </si>
  <si>
    <t>KDKSU-Air Cooled Crystallizer</t>
  </si>
  <si>
    <t>KDKSU-Structures, Platforms, railings</t>
  </si>
  <si>
    <t>KDKSU-Auxillary Cane Carrier, drive</t>
  </si>
  <si>
    <t>KDK CO-Cooling Tower 2 Cell</t>
  </si>
  <si>
    <t>KDKSU-Cooling Tower for inj. water</t>
  </si>
  <si>
    <t>KDKSU-Main Cane Carrier</t>
  </si>
  <si>
    <t>KDKSU-J Heaters including VLJH/Dynamic</t>
  </si>
  <si>
    <t>KDKSU-Vapour bleeding pipelines</t>
  </si>
  <si>
    <t>KDKSU-Semi Kestner</t>
  </si>
  <si>
    <t>KDKSU-Continuous Type Pans</t>
  </si>
  <si>
    <t>KDKSU-Slat and Belt Conveyor</t>
  </si>
  <si>
    <t>KDK ECO-HOT AIR GENERATOR</t>
  </si>
  <si>
    <t>KDK ECO-FOREX FLACTUATION  (2010-11)</t>
  </si>
  <si>
    <t>KDKSU-Final Molasses Storage Tank</t>
  </si>
  <si>
    <t>KDK ECO-FOREX FLACTUATION  (2009-10)</t>
  </si>
  <si>
    <t>KDKSU-Cane Unloaders</t>
  </si>
  <si>
    <t>KDK ECO-ELECTRICAL CABLING, INSTALL &amp; FITTINGS</t>
  </si>
  <si>
    <t>KDKSU-Mill House Crane and Gantry</t>
  </si>
  <si>
    <t>KDKSU-Addition in Clarifier &amp;Juice tower</t>
  </si>
  <si>
    <t>KDKSU-3rd Body for evaporators</t>
  </si>
  <si>
    <t>KDKSU-Batch Type Pans</t>
  </si>
  <si>
    <t>KDKSU-Batch Centrifugal Machines</t>
  </si>
  <si>
    <t>KDKSU-Rake Carrier (IRC &amp; ERC)</t>
  </si>
  <si>
    <t>KDK ECO-FOREX FLACTUATION  (2008-09)</t>
  </si>
  <si>
    <t>KDK ECO-WASHING SECTION</t>
  </si>
  <si>
    <t>KDKSU-Mono Vertical Crystallizer</t>
  </si>
  <si>
    <t>KDKSU-Mill Drive , D.C.Motors &amp; ctrl.</t>
  </si>
  <si>
    <t>KDKSU-SS / Brass Tubes for Pans</t>
  </si>
  <si>
    <t>KDKSU-Continuous Centrifugal Machines</t>
  </si>
  <si>
    <t>KDKSU-Misc. Evap. &amp; Boiling Plant</t>
  </si>
  <si>
    <t>KDK CO-Turbine 15 MW Cond.-Make Triveni</t>
  </si>
  <si>
    <t>KDKSU-GRPF</t>
  </si>
  <si>
    <t>KDK ECO-MAIN LINE - PRESS- FORMING-CUTT-SHANGHAI</t>
  </si>
  <si>
    <t>KDK ECO-REFINER SYSTEM</t>
  </si>
  <si>
    <t>KDKSU-Mills</t>
  </si>
  <si>
    <t>KDKSU-Hammer Drill Machine</t>
  </si>
  <si>
    <t>KDKSU-Workshop Equipments-Lath Machine(big)</t>
  </si>
  <si>
    <t>KDKSU-Workshop Equipments</t>
  </si>
  <si>
    <t>KDKSU-Tubewells</t>
  </si>
  <si>
    <t>KDKSU-Effluent Treatment Plant</t>
  </si>
  <si>
    <t>KDKSU-Zero Liquid Discharge Cooling Tower</t>
  </si>
  <si>
    <t>KDKCO-Condensate&amp;DM storage tank</t>
  </si>
  <si>
    <t>KDKCO-Blow Down arrangement</t>
  </si>
  <si>
    <t>KDKCO-Economiser</t>
  </si>
  <si>
    <t>KDK CO-Instrumentation-Revaluation Diff</t>
  </si>
  <si>
    <t>KDKCO-Air Compressors</t>
  </si>
  <si>
    <t>KDKCO-Chemical Dosing Equipments</t>
  </si>
  <si>
    <t>KDKCO-Soot Blowing Equipment</t>
  </si>
  <si>
    <t>KDKCO-Primary air fans</t>
  </si>
  <si>
    <t>KDKCO-Air Preheater</t>
  </si>
  <si>
    <t>KDKCO-H P Steam Distribution header</t>
  </si>
  <si>
    <t>KDKCO-PRDS</t>
  </si>
  <si>
    <t>KDKCO-Deaerator</t>
  </si>
  <si>
    <t>KDKCO-Landing &amp; platefrom</t>
  </si>
  <si>
    <t>KDKCO-Secondary air fans</t>
  </si>
  <si>
    <t>KDKCO-MCC</t>
  </si>
  <si>
    <t>KDKCO-Forced Draft Fan</t>
  </si>
  <si>
    <t>KDKCO-Boiler Feed Water Tank</t>
  </si>
  <si>
    <t>KDKCO-Insulation</t>
  </si>
  <si>
    <t>KDKCO-Furnace &amp; Refractory material</t>
  </si>
  <si>
    <t>KDKCO-DM Plant</t>
  </si>
  <si>
    <t>KDKCO-Wet Scrubber system</t>
  </si>
  <si>
    <t>KDKCO-Boiler Feed Water Pumps</t>
  </si>
  <si>
    <t>KDKCO-Rotary feeders</t>
  </si>
  <si>
    <t>KDKCO-RCC Chimney</t>
  </si>
  <si>
    <t>KDKCO-Super Heaters</t>
  </si>
  <si>
    <t>KDKCO-Induced Draft Fan</t>
  </si>
  <si>
    <t>KDKCO-Boiler Instruments</t>
  </si>
  <si>
    <t>KDKCO-Boiler Structure</t>
  </si>
  <si>
    <t>KDKCO-Boiler Mountings, pipelines</t>
  </si>
  <si>
    <t>KDKCO-Steam Generating plant Allieds P&amp;M</t>
  </si>
  <si>
    <t>KDKCO-Boiler  Pressure parts</t>
  </si>
  <si>
    <t>KDKCO-Column for Bagasse Handling</t>
  </si>
  <si>
    <t>KUNSU-Bagasse Handling System</t>
  </si>
  <si>
    <t>KDKCO-Bagasse  Belt Conveyor</t>
  </si>
  <si>
    <t>KDKCO-Baggase Elevator, Drive</t>
  </si>
  <si>
    <t>KDKCO-Return bagasse feeder</t>
  </si>
  <si>
    <t>KDKCO-Return Baggase Carrier, Drive</t>
  </si>
  <si>
    <t>KDKCO-Baggase Carrier, Drive</t>
  </si>
  <si>
    <t>KDKCO-ZLD -online SEQMS</t>
  </si>
  <si>
    <t>KDKCO-ZLD -online EQMS</t>
  </si>
  <si>
    <t>KDKSU-Zero Liquid Discharge 2nd Phase</t>
  </si>
  <si>
    <t>KDKSU-ZLD Activated carbon &amp; sand filters</t>
  </si>
  <si>
    <t>KDKSU-ZLD Pipe line arrangement for irrigation</t>
  </si>
  <si>
    <t>KDKSU-ZLD Flow meter for recycled eff. quantity</t>
  </si>
  <si>
    <t>KDKSU-ZLD Electromagnetic flow meters</t>
  </si>
  <si>
    <t>KDKSU-Lagoon For ZLD Near MDF</t>
  </si>
  <si>
    <t>KDK Caustic Soda Tank Cap 100 &amp; 50 MQ</t>
  </si>
  <si>
    <t>KDK Vapour Condenset Storage Tank Cap 100MQ</t>
  </si>
  <si>
    <t>KDK CO-CONVERTER TRANSFORMER 11KV/700 V, 2500 KVA</t>
  </si>
  <si>
    <t>KDKSU-PUMP, CENTRIFUGAL 40 M3/HR.,25 MTR. HEAD</t>
  </si>
  <si>
    <t>KDK-SS 304 PIPE SIZE 3 INCH SCH10</t>
  </si>
  <si>
    <t>KDKSU-GEAR BOX U-700, 40:10 RATIO FIXED ON BED</t>
  </si>
  <si>
    <t>KDKSU-GEARBX,REDUCTION,REDICON,GEAR BOX,U600</t>
  </si>
  <si>
    <t>KDKSU-GEARBX,RDTN,GEAR BOX,REDICON,U-1400</t>
  </si>
  <si>
    <t>KDKSU-GEAR BOX (U600,60:1)</t>
  </si>
  <si>
    <t>KDKSU-MOTOR  5.5KW, 1430RPM, FOOT MOUNT</t>
  </si>
  <si>
    <t>KDKCO-VFD,55KW,ACS800-04-0070-3,ABB</t>
  </si>
  <si>
    <t>KDK-Plant &amp; Machinery-F.E fluctuation</t>
  </si>
  <si>
    <t>KDK Co Gen-Plant &amp; Machinery-F.E fluctuation</t>
  </si>
  <si>
    <t>KDK CO-Load Sharing  Panel</t>
  </si>
  <si>
    <t>KDK CO-Online Metering System</t>
  </si>
  <si>
    <t>KDKSU-Mannual Weighbridges Cap 10T</t>
  </si>
  <si>
    <t>KDKSU-Electronic Weigh Bridge 30 Ton Avery Make</t>
  </si>
  <si>
    <t>KDKSU-Elect Weigh Bridge 30 Ton Avery</t>
  </si>
  <si>
    <t>KDKSU-KNIFE,DOUBLE EDGE,WEIGH BRIDGE,ATLAS</t>
  </si>
  <si>
    <t>KDKSU-KNIFE,CORNER,WEIGH BRIDGE,ATLAS,10TON</t>
  </si>
  <si>
    <t>KDKSU-KNIFE,10MT,WEIGH BRIDGE,ATLAS,10TON</t>
  </si>
  <si>
    <t>KDKSU-Samurai ElectronicTable Top WB Capacity 3Kg</t>
  </si>
  <si>
    <t>KDKSU-Electronic Weighing Scale - Make Cosma</t>
  </si>
  <si>
    <t>KDKSU-ROD,CNTG,WEIGH BRIDGE,ATLAS,10TON</t>
  </si>
  <si>
    <t>KDKSU- C.I. Measuring Weight 10 KG</t>
  </si>
  <si>
    <t>KDKSU-BASE,WEIGH BRIDGE,ATLAS,10 TON</t>
  </si>
  <si>
    <t>KDKSU-HOOK,WEIGH BRIDGE,ATLAS,10TON,</t>
  </si>
  <si>
    <t>KDKSU-CAP,WEIGH BRIDGE,ATLAS,10TON</t>
  </si>
  <si>
    <t>KDKSU-SHCKL,WGBRDG,ATLAS,10TON,LINK</t>
  </si>
  <si>
    <t>KDK ECO-WEIGH MACHINE</t>
  </si>
  <si>
    <t>KDKSU-GNRLITM,MISC,WEIGH BRIDGE-STOOL</t>
  </si>
  <si>
    <t>KDKSU-LVR,WEIGH BRIDGE,ATLAS,10TON</t>
  </si>
  <si>
    <t>KDKSU-WT,CI,10KG</t>
  </si>
  <si>
    <t>KDKSU-SHCKL,U,WGBRDG,ATLAS,10TON,CNR,W/BEARING</t>
  </si>
  <si>
    <t>KDKSU-LVR,INTER,WEIGH BRIDGE,ATLAS,10TON</t>
  </si>
  <si>
    <t>KDKSU-CVR,BALANCE BOX,WEIGH BRIDGE,ATLAS</t>
  </si>
  <si>
    <t>KDK ECO-WEIGH BRIDGE-500 KGS</t>
  </si>
  <si>
    <t>KDKSU-SCALE,2X500KGS,WEIGH BRIDGE,ATLAS</t>
  </si>
  <si>
    <t>KDKSU- C.I. Measuring Weight 20 KG</t>
  </si>
  <si>
    <t>KDKSU-Weigh Bridge 5 Ton</t>
  </si>
  <si>
    <t>KDKSU-GNRLITM,MISC,TRIPAD,TIKHANTI STAND</t>
  </si>
  <si>
    <t>KDKSU-WT,CI,20KG</t>
  </si>
  <si>
    <t>KDKSU-BAR,WEIGH BRIDGE,5TON, MAKE-ATLAS</t>
  </si>
  <si>
    <t>KDKSU-DIGITIZER WITH LOAD CELL FOR 10 MT W/B -RKD</t>
  </si>
  <si>
    <t>KDKSU-WGHBRDGE,ELCTRNC,20TON,ATLAS</t>
  </si>
  <si>
    <t>KDKSU- C.I. Measuring Weight 50 KG</t>
  </si>
  <si>
    <t>KDK ECO-WEIGH BRIDGE CAPACITY: 60TON</t>
  </si>
  <si>
    <t>KDKSU-WT,CI,50KG</t>
  </si>
  <si>
    <t>KDKSU-M/C,WEIGH BRIDGE,10TON,4260X2440</t>
  </si>
  <si>
    <t>KDKSU-WGHBRDGE,ELCTRNC,60TON,MELLS,16X3M</t>
  </si>
  <si>
    <t>KDKSU-Weigh Bridge</t>
  </si>
  <si>
    <t>KDKSU-M/C,WGHG,10TON,4260X2440</t>
  </si>
  <si>
    <t>KDKCO-Electrical Installation</t>
  </si>
  <si>
    <t>KDKSU-Sucroscan Spectrophotometer Classic</t>
  </si>
  <si>
    <t>KDKSU- Electrical installation at cane unloader</t>
  </si>
  <si>
    <t>KDKSU-Constant Voltage Transformer 5 KVA</t>
  </si>
  <si>
    <t>KDK ECO-ELECTRICAL INSTALATIONS-UPS 10KVA</t>
  </si>
  <si>
    <t>KDK ECO-ELECTRICAL INSTALATIONS-UPS  5 KVA ONLINE</t>
  </si>
  <si>
    <t>KDKSU- Electrical installation in Sugar Godowns</t>
  </si>
  <si>
    <t>KDKSU-EPBX Line</t>
  </si>
  <si>
    <t>KDK ECO-ELECTRICAL INSTALATIONS</t>
  </si>
  <si>
    <t>KUNSU-Omni Ambulence - UP43T-0688</t>
  </si>
  <si>
    <t>Vehicles &amp; Aircraft</t>
  </si>
  <si>
    <t>KUNSU-Hydra 10 Ton - UP43T- 0693</t>
  </si>
  <si>
    <t>KUNSU-Tractor-45 HP Trolly,Harrow,CultI -UP43L-753</t>
  </si>
  <si>
    <t>KUNSU-Tata-207 -UP43T-0664</t>
  </si>
  <si>
    <t>KUNSU-Trollas</t>
  </si>
  <si>
    <t>KDKSU-Vehicles- Motor Cycle CD- UP43J-1116</t>
  </si>
  <si>
    <t>KDK ECO-MOTOR CYCLE</t>
  </si>
  <si>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</si>
  <si>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</si>
  <si>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</si>
  <si>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</si>
  <si>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</si>
  <si>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</si>
  <si>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>Type of construction     (select from drop down)</t>
  </si>
  <si>
    <t>Structure condition</t>
  </si>
  <si>
    <t>Area (in sq. mtr.)</t>
  </si>
  <si>
    <t>Area (sq. fts.)</t>
  </si>
  <si>
    <t>SUGAR UNIT</t>
  </si>
  <si>
    <t>Mill House Building</t>
  </si>
  <si>
    <t>G+1</t>
  </si>
  <si>
    <t>RCC+Brick wall+Steel Structure+AC Sht.</t>
  </si>
  <si>
    <t>MILL House Panel Room GF</t>
  </si>
  <si>
    <t>Ground floor</t>
  </si>
  <si>
    <t>RCC+Brick wall+RCC Slab</t>
  </si>
  <si>
    <t>MILL House Panel Room FF</t>
  </si>
  <si>
    <t>RCC+Brick wall+RCC  Slab</t>
  </si>
  <si>
    <t>Boiler</t>
  </si>
  <si>
    <t>RCC+Steel Structure+GC Sht.</t>
  </si>
  <si>
    <t>Boiler House Panel Room GF</t>
  </si>
  <si>
    <t>Boiler House Panel Room FF</t>
  </si>
  <si>
    <t>Power House</t>
  </si>
  <si>
    <t>Power House Control RoomGF</t>
  </si>
  <si>
    <t>RCC+Brick wall+Steel Structure+Slab</t>
  </si>
  <si>
    <t>Power House Control Room FF</t>
  </si>
  <si>
    <t>Boiling House</t>
  </si>
  <si>
    <t>Boiling House Control room</t>
  </si>
  <si>
    <t>RCC+Brick wall+RCC Lintel</t>
  </si>
  <si>
    <t>Sugar House/Drier house</t>
  </si>
  <si>
    <t>Gunny Bag Godown</t>
  </si>
  <si>
    <t>Clarification House</t>
  </si>
  <si>
    <t>RCC Foundation &amp; floor RCC Slab</t>
  </si>
  <si>
    <t>Sugar Godown -1</t>
  </si>
  <si>
    <t>RCC+Brick wall+RCC Structure+GC Sht.</t>
  </si>
  <si>
    <t>Sugar Godown -2</t>
  </si>
  <si>
    <t>Sugar Godown -3</t>
  </si>
  <si>
    <t>Cooling Tower Co – Gen</t>
  </si>
  <si>
    <t>RCC Structure</t>
  </si>
  <si>
    <t>Cooling Tower Process</t>
  </si>
  <si>
    <t>Molasses Tank</t>
  </si>
  <si>
    <t>RCC Foundation &amp; floor</t>
  </si>
  <si>
    <t>Scrap Yard</t>
  </si>
  <si>
    <t>RCC Foundation &amp; floor no roof</t>
  </si>
  <si>
    <t>Switch Yard</t>
  </si>
  <si>
    <t>Cane Carrier RCC Flooring</t>
  </si>
  <si>
    <t>DM Plant</t>
  </si>
  <si>
    <t>LAB Building FF</t>
  </si>
  <si>
    <t>G+2</t>
  </si>
  <si>
    <t>Instrument Office 2nd Floor</t>
  </si>
  <si>
    <t>Cable Trench under Ground</t>
  </si>
  <si>
    <t>Essential Axillary Building</t>
  </si>
  <si>
    <t>DG House</t>
  </si>
  <si>
    <t>Sulphur &amp; Lime Store</t>
  </si>
  <si>
    <t>RCC+Brick wall+RCC Structure+AC Sht.</t>
  </si>
  <si>
    <t>General Store GF</t>
  </si>
  <si>
    <t>RCC+Brick wall+RCC Structure+rcc slab</t>
  </si>
  <si>
    <t>General Store FF</t>
  </si>
  <si>
    <t>Open Store Yard</t>
  </si>
  <si>
    <t>IRON STEEL STRUCTURE WITH TEEN SHED, PARTIALLY COVERED</t>
  </si>
  <si>
    <t>Bagasse Yard</t>
  </si>
  <si>
    <t>FOUNDATION &amp; FLOOR WITH NO ROOF</t>
  </si>
  <si>
    <t>Weigh Bridge Cabin – 100 ton</t>
  </si>
  <si>
    <t>Cane Yard Faculities</t>
  </si>
  <si>
    <t>Weigh Bridge Cabin (Cane Yard )</t>
  </si>
  <si>
    <t>Token Room (Cane Yard) Trolly</t>
  </si>
  <si>
    <t>Weigh Bridge Cabin – 60 ton GF</t>
  </si>
  <si>
    <t>Weigh Bridge Cabin – 60 ton FF</t>
  </si>
  <si>
    <t xml:space="preserve">Cane Yard </t>
  </si>
  <si>
    <t>Trolley Yard (Double Layer BOE Soling With Partion wall @ 5 Mtr)</t>
  </si>
  <si>
    <t>Double Layer BOE Soling With Partion wall @ 5 Mt</t>
  </si>
  <si>
    <t>Truck Yard(Double Layer BOE Soling With Partion wall @ 5 Mtr)</t>
  </si>
  <si>
    <t>Around Cane Carrier (Trolley Yard Side)</t>
  </si>
  <si>
    <t>Around Cane Carrier ( Truck Yard Side)</t>
  </si>
  <si>
    <t>Kishan Shed AT Cane Yard</t>
  </si>
  <si>
    <t>IRON STEEL STRUCTURE WITH TEEN SHED</t>
  </si>
  <si>
    <t>OFFICE BUILDING</t>
  </si>
  <si>
    <t>ADMIN BLOCK</t>
  </si>
  <si>
    <t>Admin Building FF</t>
  </si>
  <si>
    <t>Admin Building GF</t>
  </si>
  <si>
    <t>Cane Office</t>
  </si>
  <si>
    <t>Canteen</t>
  </si>
  <si>
    <t>Brick wall+AC Sht.</t>
  </si>
  <si>
    <t>Dispensary</t>
  </si>
  <si>
    <t>Time Office</t>
  </si>
  <si>
    <t>Security Office</t>
  </si>
  <si>
    <t>Horticulture Cabin</t>
  </si>
  <si>
    <t>Salse Office</t>
  </si>
  <si>
    <t xml:space="preserve">Mane Gate Cabin </t>
  </si>
  <si>
    <t>WATER SUPPLY &amp; TREETMENT WORK</t>
  </si>
  <si>
    <t>Effluent Treatment Plant</t>
  </si>
  <si>
    <t>OFFICE / Lab &amp; Control Room BUILDING</t>
  </si>
  <si>
    <t>RCC STRUCTURE WITH RCC SLAB</t>
  </si>
  <si>
    <t>Pump Room</t>
  </si>
  <si>
    <t>Oil &amp; Grease Remover Tank</t>
  </si>
  <si>
    <t xml:space="preserve">RCC STRUCTURE </t>
  </si>
  <si>
    <t>Lime Mixing Tank</t>
  </si>
  <si>
    <t>Equalisation Tank</t>
  </si>
  <si>
    <t>Primary Clarifier</t>
  </si>
  <si>
    <t>Airation Tank</t>
  </si>
  <si>
    <t>Secondary Clearifier</t>
  </si>
  <si>
    <t>Sludge Bed</t>
  </si>
  <si>
    <t>UNDER GROUND RESERVOIR</t>
  </si>
  <si>
    <t>HOT &amp;COLD WATER CHANNEL</t>
  </si>
  <si>
    <t>RESIDENTIAL BUILDING</t>
  </si>
  <si>
    <t>Township 3BR ( Colony )</t>
  </si>
  <si>
    <t>G+3</t>
  </si>
  <si>
    <t>Township 2BR( Colony ) x 4</t>
  </si>
  <si>
    <t>Officer Dormitory</t>
  </si>
  <si>
    <t>Staff Dormitory x 2</t>
  </si>
  <si>
    <t>LABOUR HUTMENT 08 ROOMS</t>
  </si>
  <si>
    <t>LABOUR HUTMENT 30 ROOMS</t>
  </si>
  <si>
    <t>SECURITY BARRACK</t>
  </si>
  <si>
    <t>Helipad</t>
  </si>
  <si>
    <t>RCC &amp; Brick</t>
  </si>
  <si>
    <t>Roads ( In Running Mtr)</t>
  </si>
  <si>
    <t xml:space="preserve">RCC </t>
  </si>
  <si>
    <t>Boundry Wall (In Running Mtr)</t>
  </si>
  <si>
    <t>Drains (In Running Mtr)</t>
  </si>
  <si>
    <t>Bajaj hindusthan Sugar Limited, Unit- Kundarki, Gonda ( U.P.)</t>
  </si>
  <si>
    <t>SUGAR , &amp; ECO TEC</t>
  </si>
  <si>
    <t>Bajaj hindusthan Sugar Limited, Unit- Kundarki,Gonda ( U.P.)</t>
  </si>
  <si>
    <t>ECO TEC UNIT</t>
  </si>
  <si>
    <t>Time Keeping Office</t>
  </si>
  <si>
    <t>RCC Slab on RCC Frame Structure, Brick Wall</t>
  </si>
  <si>
    <t>Very Good</t>
  </si>
  <si>
    <t>Visitor room</t>
  </si>
  <si>
    <t>Canteen Block</t>
  </si>
  <si>
    <t>Weigh bridges Cabin</t>
  </si>
  <si>
    <t>Finish board shed no.1</t>
  </si>
  <si>
    <t>GI Sheet on M.S. structure, Brick wall</t>
  </si>
  <si>
    <t>Finish board shed no.2</t>
  </si>
  <si>
    <t>MDF Production Line - 1</t>
  </si>
  <si>
    <t>MDF Production Line - 2</t>
  </si>
  <si>
    <t>Floor Line</t>
  </si>
  <si>
    <t>Lamination line</t>
  </si>
  <si>
    <t>Storage &amp; Sanding Line</t>
  </si>
  <si>
    <t>Paper Storage</t>
  </si>
  <si>
    <t>Cold Storage</t>
  </si>
  <si>
    <t>Raw Material Store</t>
  </si>
  <si>
    <t>Resin Plant</t>
  </si>
  <si>
    <t>HAG &amp; TFH Feeding yard</t>
  </si>
  <si>
    <t>H.T. &amp; Refiner Romm</t>
  </si>
  <si>
    <t>Hot Gas Generator</t>
  </si>
  <si>
    <t>D.G. Room</t>
  </si>
  <si>
    <t>15 - TPH Boiler</t>
  </si>
  <si>
    <t>ETP</t>
  </si>
  <si>
    <t>WBM &amp; partly RCC</t>
  </si>
  <si>
    <t>Brick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</si>
</sst>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2" xfId="0" applyNumberFormat="1" applyBorder="1" applyAlignment="1">
      <alignment horizontal="left"/>
    </xf>
    <xf numFmtId="164" fontId="0" fillId="0" borderId="2" xfId="1" applyNumberFormat="1" applyFont="1" applyFill="1" applyBorder="1" applyAlignment="1">
      <alignment horizontal="right"/>
    </xf>
    <xf numFmtId="0" fontId="4" fillId="0" borderId="2" xfId="2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7" fillId="0" borderId="7" xfId="0" applyFont="1" applyBorder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1" fontId="7" fillId="0" borderId="10" xfId="0" applyNumberFormat="1" applyFont="1" applyBorder="1" applyAlignment="1">
      <alignment vertical="center"/>
    </xf>
    <xf numFmtId="0" fontId="7" fillId="0" borderId="11" xfId="0" applyFont="1" applyBorder="1"/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right"/>
    </xf>
    <xf numFmtId="0" fontId="7" fillId="0" borderId="16" xfId="0" applyFont="1" applyBorder="1"/>
    <xf numFmtId="0" fontId="7" fillId="0" borderId="1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top"/>
    </xf>
    <xf numFmtId="1" fontId="7" fillId="0" borderId="17" xfId="0" applyNumberFormat="1" applyFont="1" applyBorder="1" applyAlignment="1">
      <alignment vertical="center"/>
    </xf>
    <xf numFmtId="0" fontId="7" fillId="0" borderId="6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/>
    <xf numFmtId="0" fontId="7" fillId="0" borderId="9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165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/>
    </xf>
    <xf numFmtId="0" fontId="7" fillId="0" borderId="18" xfId="0" applyFont="1" applyBorder="1" applyAlignment="1">
      <alignment horizontal="right"/>
    </xf>
    <xf numFmtId="0" fontId="7" fillId="0" borderId="19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/>
    </xf>
    <xf numFmtId="0" fontId="7" fillId="0" borderId="19" xfId="0" applyFont="1" applyBorder="1"/>
    <xf numFmtId="1" fontId="6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right"/>
    </xf>
    <xf numFmtId="0" fontId="7" fillId="0" borderId="2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top"/>
    </xf>
    <xf numFmtId="0" fontId="7" fillId="0" borderId="21" xfId="0" applyFont="1" applyBorder="1"/>
    <xf numFmtId="1" fontId="6" fillId="0" borderId="21" xfId="0" applyNumberFormat="1" applyFont="1" applyBorder="1" applyAlignment="1">
      <alignment vertical="center"/>
    </xf>
    <xf numFmtId="0" fontId="4" fillId="0" borderId="0" xfId="0" applyFont="1"/>
    <xf numFmtId="0" fontId="9" fillId="0" borderId="0" xfId="0" applyFont="1"/>
  </cellXfs>
  <cellStyles count="3">
    <cellStyle name="Comma" xfId="1" builtinId="3"/>
    <cellStyle name="Normal" xfId="0" builtinId="0"/>
    <cellStyle name="Normal 3" xfId="2" xr:uid="{DD60141D-02EB-4CDA-855E-AE22B7AC8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BF713-F3E6-4242-8884-EEECB7492053}">
  <dimension ref="B2:W83"/>
  <sheetViews>
    <sheetView workbookViewId="0">
      <selection activeCell="E20" sqref="E20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20000535</v>
      </c>
      <c r="C5" s="4">
        <v>2</v>
      </c>
      <c r="D5" s="5">
        <v>21020001</v>
      </c>
      <c r="E5" s="4" t="s">
        <v>25</v>
      </c>
      <c r="F5" s="4">
        <v>1401</v>
      </c>
      <c r="G5" s="6">
        <v>41806</v>
      </c>
      <c r="H5" s="7">
        <v>140287</v>
      </c>
      <c r="I5" s="7">
        <v>0</v>
      </c>
      <c r="J5" s="7">
        <v>0</v>
      </c>
      <c r="K5" s="7">
        <v>0</v>
      </c>
      <c r="L5" s="7">
        <f t="shared" ref="L5:L68" si="0">SUM(H5:K5)</f>
        <v>140287</v>
      </c>
      <c r="M5" s="7">
        <v>-35151</v>
      </c>
      <c r="N5" s="7">
        <v>-5176</v>
      </c>
      <c r="O5" s="7">
        <v>0</v>
      </c>
      <c r="P5" s="7">
        <f t="shared" ref="P5:P68" si="1">SUM(M5:O5)</f>
        <v>-40327</v>
      </c>
      <c r="Q5" s="7">
        <f t="shared" ref="Q5:Q68" si="2">H5+M5</f>
        <v>105136</v>
      </c>
      <c r="R5" s="7">
        <f t="shared" ref="R5:R68" si="3">L5+P5</f>
        <v>99960</v>
      </c>
      <c r="S5" s="5" t="s">
        <v>26</v>
      </c>
      <c r="T5" s="5">
        <v>101401</v>
      </c>
      <c r="U5" s="5" t="s">
        <v>27</v>
      </c>
      <c r="V5" s="5">
        <v>47020001</v>
      </c>
      <c r="W5" s="5" t="s">
        <v>28</v>
      </c>
    </row>
    <row r="6" spans="2:23" x14ac:dyDescent="0.25">
      <c r="B6" s="4">
        <v>20000535</v>
      </c>
      <c r="C6" s="4">
        <v>3</v>
      </c>
      <c r="D6" s="5">
        <v>21020001</v>
      </c>
      <c r="E6" s="4" t="s">
        <v>25</v>
      </c>
      <c r="F6" s="4">
        <v>1401</v>
      </c>
      <c r="G6" s="6">
        <v>41912</v>
      </c>
      <c r="H6" s="7">
        <v>1078661</v>
      </c>
      <c r="I6" s="7">
        <v>0</v>
      </c>
      <c r="J6" s="7">
        <v>0</v>
      </c>
      <c r="K6" s="7">
        <v>0</v>
      </c>
      <c r="L6" s="7">
        <f t="shared" si="0"/>
        <v>1078661</v>
      </c>
      <c r="M6" s="7">
        <v>-261245</v>
      </c>
      <c r="N6" s="7">
        <v>-40183</v>
      </c>
      <c r="O6" s="7">
        <v>0</v>
      </c>
      <c r="P6" s="7">
        <f t="shared" si="1"/>
        <v>-301428</v>
      </c>
      <c r="Q6" s="7">
        <f t="shared" si="2"/>
        <v>817416</v>
      </c>
      <c r="R6" s="7">
        <f t="shared" si="3"/>
        <v>777233</v>
      </c>
      <c r="S6" s="5" t="s">
        <v>26</v>
      </c>
      <c r="T6" s="5">
        <v>101401</v>
      </c>
      <c r="U6" s="5" t="s">
        <v>27</v>
      </c>
      <c r="V6" s="5">
        <v>47020001</v>
      </c>
      <c r="W6" s="5" t="s">
        <v>28</v>
      </c>
    </row>
    <row r="7" spans="2:23" x14ac:dyDescent="0.25">
      <c r="B7" s="4">
        <v>20000535</v>
      </c>
      <c r="C7" s="4">
        <v>4</v>
      </c>
      <c r="D7" s="5">
        <v>21020001</v>
      </c>
      <c r="E7" s="4" t="s">
        <v>25</v>
      </c>
      <c r="F7" s="4">
        <v>1401</v>
      </c>
      <c r="G7" s="6">
        <v>42004</v>
      </c>
      <c r="H7" s="7">
        <v>762083</v>
      </c>
      <c r="I7" s="7">
        <v>0</v>
      </c>
      <c r="J7" s="7">
        <v>0</v>
      </c>
      <c r="K7" s="7">
        <v>0</v>
      </c>
      <c r="L7" s="7">
        <f t="shared" si="0"/>
        <v>762083</v>
      </c>
      <c r="M7" s="7">
        <v>-179187</v>
      </c>
      <c r="N7" s="7">
        <v>-28673</v>
      </c>
      <c r="O7" s="7">
        <v>0</v>
      </c>
      <c r="P7" s="7">
        <f t="shared" si="1"/>
        <v>-207860</v>
      </c>
      <c r="Q7" s="7">
        <f t="shared" si="2"/>
        <v>582896</v>
      </c>
      <c r="R7" s="7">
        <f t="shared" si="3"/>
        <v>554223</v>
      </c>
      <c r="S7" s="5" t="s">
        <v>26</v>
      </c>
      <c r="T7" s="5">
        <v>101401</v>
      </c>
      <c r="U7" s="5" t="s">
        <v>27</v>
      </c>
      <c r="V7" s="5">
        <v>47020001</v>
      </c>
      <c r="W7" s="5" t="s">
        <v>28</v>
      </c>
    </row>
    <row r="8" spans="2:23" x14ac:dyDescent="0.25">
      <c r="B8" s="4">
        <v>20000886</v>
      </c>
      <c r="C8" s="4">
        <v>0</v>
      </c>
      <c r="D8" s="5">
        <v>21020001</v>
      </c>
      <c r="E8" s="4" t="s">
        <v>25</v>
      </c>
      <c r="F8" s="4">
        <v>1401</v>
      </c>
      <c r="G8" s="6">
        <v>41455</v>
      </c>
      <c r="H8" s="7">
        <v>8528058</v>
      </c>
      <c r="I8" s="7">
        <v>0</v>
      </c>
      <c r="J8" s="7">
        <v>0</v>
      </c>
      <c r="K8" s="7">
        <v>0</v>
      </c>
      <c r="L8" s="7">
        <f t="shared" si="0"/>
        <v>8528058</v>
      </c>
      <c r="M8" s="7">
        <v>-2394864</v>
      </c>
      <c r="N8" s="7">
        <v>-300401</v>
      </c>
      <c r="O8" s="7">
        <v>0</v>
      </c>
      <c r="P8" s="7">
        <f t="shared" si="1"/>
        <v>-2695265</v>
      </c>
      <c r="Q8" s="7">
        <f t="shared" si="2"/>
        <v>6133194</v>
      </c>
      <c r="R8" s="7">
        <f t="shared" si="3"/>
        <v>5832793</v>
      </c>
      <c r="S8" s="5" t="s">
        <v>26</v>
      </c>
      <c r="T8" s="5">
        <v>101401</v>
      </c>
      <c r="U8" s="5" t="s">
        <v>27</v>
      </c>
      <c r="V8" s="5">
        <v>47020001</v>
      </c>
      <c r="W8" s="5" t="s">
        <v>28</v>
      </c>
    </row>
    <row r="9" spans="2:23" x14ac:dyDescent="0.25">
      <c r="B9" s="4">
        <v>20000887</v>
      </c>
      <c r="C9" s="4">
        <v>0</v>
      </c>
      <c r="D9" s="5">
        <v>21020001</v>
      </c>
      <c r="E9" s="4" t="s">
        <v>25</v>
      </c>
      <c r="F9" s="4">
        <v>1401</v>
      </c>
      <c r="G9" s="6">
        <v>41547</v>
      </c>
      <c r="H9" s="7">
        <v>3102753</v>
      </c>
      <c r="I9" s="7">
        <v>0</v>
      </c>
      <c r="J9" s="7">
        <v>0</v>
      </c>
      <c r="K9" s="7">
        <v>0</v>
      </c>
      <c r="L9" s="7">
        <f t="shared" si="0"/>
        <v>3102753</v>
      </c>
      <c r="M9" s="7">
        <v>-845260</v>
      </c>
      <c r="N9" s="7">
        <v>-110650</v>
      </c>
      <c r="O9" s="7">
        <v>0</v>
      </c>
      <c r="P9" s="7">
        <f t="shared" si="1"/>
        <v>-955910</v>
      </c>
      <c r="Q9" s="7">
        <f t="shared" si="2"/>
        <v>2257493</v>
      </c>
      <c r="R9" s="7">
        <f t="shared" si="3"/>
        <v>2146843</v>
      </c>
      <c r="S9" s="5" t="s">
        <v>26</v>
      </c>
      <c r="T9" s="5">
        <v>101401</v>
      </c>
      <c r="U9" s="5" t="s">
        <v>27</v>
      </c>
      <c r="V9" s="5">
        <v>47020001</v>
      </c>
      <c r="W9" s="5" t="s">
        <v>28</v>
      </c>
    </row>
    <row r="10" spans="2:23" x14ac:dyDescent="0.25">
      <c r="B10" s="4">
        <v>20000904</v>
      </c>
      <c r="C10" s="4">
        <v>0</v>
      </c>
      <c r="D10" s="5">
        <v>21020001</v>
      </c>
      <c r="E10" s="4" t="s">
        <v>25</v>
      </c>
      <c r="F10" s="4">
        <v>1401</v>
      </c>
      <c r="G10" s="6">
        <v>40634</v>
      </c>
      <c r="H10" s="7">
        <v>79799</v>
      </c>
      <c r="I10" s="7">
        <v>0</v>
      </c>
      <c r="J10" s="7">
        <v>0</v>
      </c>
      <c r="K10" s="7">
        <v>0</v>
      </c>
      <c r="L10" s="7">
        <f t="shared" si="0"/>
        <v>79799</v>
      </c>
      <c r="M10" s="7">
        <v>-26892</v>
      </c>
      <c r="N10" s="7">
        <v>-2575</v>
      </c>
      <c r="O10" s="7">
        <v>0</v>
      </c>
      <c r="P10" s="7">
        <f t="shared" si="1"/>
        <v>-29467</v>
      </c>
      <c r="Q10" s="7">
        <f t="shared" si="2"/>
        <v>52907</v>
      </c>
      <c r="R10" s="7">
        <f t="shared" si="3"/>
        <v>50332</v>
      </c>
      <c r="S10" s="5" t="s">
        <v>26</v>
      </c>
      <c r="T10" s="5">
        <v>101401</v>
      </c>
      <c r="U10" s="5" t="s">
        <v>27</v>
      </c>
      <c r="V10" s="5">
        <v>47020001</v>
      </c>
      <c r="W10" s="5" t="s">
        <v>28</v>
      </c>
    </row>
    <row r="11" spans="2:23" x14ac:dyDescent="0.25">
      <c r="B11" s="4">
        <v>20000947</v>
      </c>
      <c r="C11" s="4">
        <v>0</v>
      </c>
      <c r="D11" s="5">
        <v>21020001</v>
      </c>
      <c r="E11" s="4" t="s">
        <v>29</v>
      </c>
      <c r="F11" s="4">
        <v>1403</v>
      </c>
      <c r="G11" s="6">
        <v>41356</v>
      </c>
      <c r="H11" s="7">
        <v>980606</v>
      </c>
      <c r="I11" s="7">
        <v>0</v>
      </c>
      <c r="J11" s="7">
        <v>0</v>
      </c>
      <c r="K11" s="7">
        <v>0</v>
      </c>
      <c r="L11" s="7">
        <f t="shared" si="0"/>
        <v>980606</v>
      </c>
      <c r="M11" s="7">
        <v>-252269</v>
      </c>
      <c r="N11" s="7">
        <v>-30912</v>
      </c>
      <c r="O11" s="7">
        <v>0</v>
      </c>
      <c r="P11" s="7">
        <f t="shared" si="1"/>
        <v>-283181</v>
      </c>
      <c r="Q11" s="7">
        <f t="shared" si="2"/>
        <v>728337</v>
      </c>
      <c r="R11" s="7">
        <f t="shared" si="3"/>
        <v>697425</v>
      </c>
      <c r="S11" s="5" t="s">
        <v>26</v>
      </c>
      <c r="T11" s="5">
        <v>101403</v>
      </c>
      <c r="U11" s="5" t="s">
        <v>30</v>
      </c>
      <c r="V11" s="5">
        <v>47020001</v>
      </c>
      <c r="W11" s="5" t="s">
        <v>28</v>
      </c>
    </row>
    <row r="12" spans="2:23" x14ac:dyDescent="0.25">
      <c r="B12" s="4">
        <v>20000973</v>
      </c>
      <c r="C12" s="4">
        <v>0</v>
      </c>
      <c r="D12" s="5">
        <v>21020001</v>
      </c>
      <c r="E12" s="4" t="s">
        <v>31</v>
      </c>
      <c r="F12" s="4">
        <v>1401</v>
      </c>
      <c r="G12" s="6">
        <v>40269</v>
      </c>
      <c r="H12" s="7">
        <v>2731516</v>
      </c>
      <c r="I12" s="7">
        <v>0</v>
      </c>
      <c r="J12" s="7">
        <v>0</v>
      </c>
      <c r="K12" s="7">
        <v>0</v>
      </c>
      <c r="L12" s="7">
        <f t="shared" si="0"/>
        <v>2731516</v>
      </c>
      <c r="M12" s="7">
        <v>-983796</v>
      </c>
      <c r="N12" s="7">
        <v>-84797</v>
      </c>
      <c r="O12" s="7">
        <v>0</v>
      </c>
      <c r="P12" s="7">
        <f t="shared" si="1"/>
        <v>-1068593</v>
      </c>
      <c r="Q12" s="7">
        <f t="shared" si="2"/>
        <v>1747720</v>
      </c>
      <c r="R12" s="7">
        <f t="shared" si="3"/>
        <v>1662923</v>
      </c>
      <c r="S12" s="5" t="s">
        <v>26</v>
      </c>
      <c r="T12" s="5">
        <v>101401</v>
      </c>
      <c r="U12" s="5" t="s">
        <v>27</v>
      </c>
      <c r="V12" s="5">
        <v>47020001</v>
      </c>
      <c r="W12" s="5" t="s">
        <v>28</v>
      </c>
    </row>
    <row r="13" spans="2:23" x14ac:dyDescent="0.25">
      <c r="B13" s="4">
        <v>20000977</v>
      </c>
      <c r="C13" s="4">
        <v>0</v>
      </c>
      <c r="D13" s="5">
        <v>21020001</v>
      </c>
      <c r="E13" s="4" t="s">
        <v>25</v>
      </c>
      <c r="F13" s="4">
        <v>1401</v>
      </c>
      <c r="G13" s="6">
        <v>41274</v>
      </c>
      <c r="H13" s="7">
        <v>3049637</v>
      </c>
      <c r="I13" s="7">
        <v>0</v>
      </c>
      <c r="J13" s="7">
        <v>0</v>
      </c>
      <c r="K13" s="7">
        <v>0</v>
      </c>
      <c r="L13" s="7">
        <f t="shared" si="0"/>
        <v>3049637</v>
      </c>
      <c r="M13" s="7">
        <v>-883124</v>
      </c>
      <c r="N13" s="7">
        <v>-106002</v>
      </c>
      <c r="O13" s="7">
        <v>0</v>
      </c>
      <c r="P13" s="7">
        <f t="shared" si="1"/>
        <v>-989126</v>
      </c>
      <c r="Q13" s="7">
        <f t="shared" si="2"/>
        <v>2166513</v>
      </c>
      <c r="R13" s="7">
        <f t="shared" si="3"/>
        <v>2060511</v>
      </c>
      <c r="S13" s="5" t="s">
        <v>26</v>
      </c>
      <c r="T13" s="5">
        <v>101401</v>
      </c>
      <c r="U13" s="5" t="s">
        <v>27</v>
      </c>
      <c r="V13" s="5">
        <v>47020001</v>
      </c>
      <c r="W13" s="5" t="s">
        <v>28</v>
      </c>
    </row>
    <row r="14" spans="2:23" x14ac:dyDescent="0.25">
      <c r="B14" s="4">
        <v>20000985</v>
      </c>
      <c r="C14" s="4">
        <v>0</v>
      </c>
      <c r="D14" s="5">
        <v>21020001</v>
      </c>
      <c r="E14" s="4" t="s">
        <v>32</v>
      </c>
      <c r="F14" s="4">
        <v>1401</v>
      </c>
      <c r="G14" s="6">
        <v>40269</v>
      </c>
      <c r="H14" s="7">
        <v>3830532</v>
      </c>
      <c r="I14" s="7">
        <v>0</v>
      </c>
      <c r="J14" s="7">
        <v>0</v>
      </c>
      <c r="K14" s="7">
        <v>0</v>
      </c>
      <c r="L14" s="7">
        <f t="shared" si="0"/>
        <v>3830532</v>
      </c>
      <c r="M14" s="7">
        <v>-1379624</v>
      </c>
      <c r="N14" s="7">
        <v>-118915</v>
      </c>
      <c r="O14" s="7">
        <v>0</v>
      </c>
      <c r="P14" s="7">
        <f t="shared" si="1"/>
        <v>-1498539</v>
      </c>
      <c r="Q14" s="7">
        <f t="shared" si="2"/>
        <v>2450908</v>
      </c>
      <c r="R14" s="7">
        <f t="shared" si="3"/>
        <v>2331993</v>
      </c>
      <c r="S14" s="5" t="s">
        <v>26</v>
      </c>
      <c r="T14" s="5">
        <v>101401</v>
      </c>
      <c r="U14" s="5" t="s">
        <v>27</v>
      </c>
      <c r="V14" s="5">
        <v>47020001</v>
      </c>
      <c r="W14" s="5" t="s">
        <v>28</v>
      </c>
    </row>
    <row r="15" spans="2:23" x14ac:dyDescent="0.25">
      <c r="B15" s="4">
        <v>20000987</v>
      </c>
      <c r="C15" s="4">
        <v>0</v>
      </c>
      <c r="D15" s="5">
        <v>21020001</v>
      </c>
      <c r="E15" s="4" t="s">
        <v>25</v>
      </c>
      <c r="F15" s="4">
        <v>1401</v>
      </c>
      <c r="G15" s="6">
        <v>41090</v>
      </c>
      <c r="H15" s="7">
        <v>3927228</v>
      </c>
      <c r="I15" s="7">
        <v>0</v>
      </c>
      <c r="J15" s="7">
        <v>0</v>
      </c>
      <c r="K15" s="7">
        <v>0</v>
      </c>
      <c r="L15" s="7">
        <f t="shared" si="0"/>
        <v>3927228</v>
      </c>
      <c r="M15" s="7">
        <v>-1190941</v>
      </c>
      <c r="N15" s="7">
        <v>-133700</v>
      </c>
      <c r="O15" s="7">
        <v>0</v>
      </c>
      <c r="P15" s="7">
        <f t="shared" si="1"/>
        <v>-1324641</v>
      </c>
      <c r="Q15" s="7">
        <f t="shared" si="2"/>
        <v>2736287</v>
      </c>
      <c r="R15" s="7">
        <f t="shared" si="3"/>
        <v>2602587</v>
      </c>
      <c r="S15" s="5" t="s">
        <v>26</v>
      </c>
      <c r="T15" s="5">
        <v>101401</v>
      </c>
      <c r="U15" s="5" t="s">
        <v>27</v>
      </c>
      <c r="V15" s="5">
        <v>47020001</v>
      </c>
      <c r="W15" s="5" t="s">
        <v>28</v>
      </c>
    </row>
    <row r="16" spans="2:23" x14ac:dyDescent="0.25">
      <c r="B16" s="4">
        <v>20000990</v>
      </c>
      <c r="C16" s="4">
        <v>0</v>
      </c>
      <c r="D16" s="5">
        <v>21020001</v>
      </c>
      <c r="E16" s="4" t="s">
        <v>25</v>
      </c>
      <c r="F16" s="4">
        <v>1401</v>
      </c>
      <c r="G16" s="6">
        <v>40908</v>
      </c>
      <c r="H16" s="7">
        <v>4812295</v>
      </c>
      <c r="I16" s="7">
        <v>0</v>
      </c>
      <c r="J16" s="7">
        <v>0</v>
      </c>
      <c r="K16" s="7">
        <v>0</v>
      </c>
      <c r="L16" s="7">
        <f t="shared" si="0"/>
        <v>4812295</v>
      </c>
      <c r="M16" s="7">
        <v>-1524196</v>
      </c>
      <c r="N16" s="7">
        <v>-160417</v>
      </c>
      <c r="O16" s="7">
        <v>0</v>
      </c>
      <c r="P16" s="7">
        <f t="shared" si="1"/>
        <v>-1684613</v>
      </c>
      <c r="Q16" s="7">
        <f t="shared" si="2"/>
        <v>3288099</v>
      </c>
      <c r="R16" s="7">
        <f t="shared" si="3"/>
        <v>3127682</v>
      </c>
      <c r="S16" s="5" t="s">
        <v>26</v>
      </c>
      <c r="T16" s="5">
        <v>101401</v>
      </c>
      <c r="U16" s="5" t="s">
        <v>27</v>
      </c>
      <c r="V16" s="5">
        <v>47020001</v>
      </c>
      <c r="W16" s="5" t="s">
        <v>28</v>
      </c>
    </row>
    <row r="17" spans="2:23" x14ac:dyDescent="0.25">
      <c r="B17" s="4">
        <v>20001016</v>
      </c>
      <c r="C17" s="4">
        <v>0</v>
      </c>
      <c r="D17" s="5">
        <v>21020001</v>
      </c>
      <c r="E17" s="4" t="s">
        <v>25</v>
      </c>
      <c r="F17" s="4">
        <v>1401</v>
      </c>
      <c r="G17" s="6">
        <v>40816</v>
      </c>
      <c r="H17" s="7">
        <v>9815043</v>
      </c>
      <c r="I17" s="7">
        <v>0</v>
      </c>
      <c r="J17" s="7">
        <v>0</v>
      </c>
      <c r="K17" s="7">
        <v>0</v>
      </c>
      <c r="L17" s="7">
        <f t="shared" si="0"/>
        <v>9815043</v>
      </c>
      <c r="M17" s="7">
        <v>-3175500</v>
      </c>
      <c r="N17" s="7">
        <v>-323667</v>
      </c>
      <c r="O17" s="7">
        <v>0</v>
      </c>
      <c r="P17" s="7">
        <f t="shared" si="1"/>
        <v>-3499167</v>
      </c>
      <c r="Q17" s="7">
        <f t="shared" si="2"/>
        <v>6639543</v>
      </c>
      <c r="R17" s="7">
        <f t="shared" si="3"/>
        <v>6315876</v>
      </c>
      <c r="S17" s="5" t="s">
        <v>26</v>
      </c>
      <c r="T17" s="5">
        <v>101401</v>
      </c>
      <c r="U17" s="5" t="s">
        <v>27</v>
      </c>
      <c r="V17" s="5">
        <v>47020001</v>
      </c>
      <c r="W17" s="5" t="s">
        <v>28</v>
      </c>
    </row>
    <row r="18" spans="2:23" x14ac:dyDescent="0.25">
      <c r="B18" s="4">
        <v>20001022</v>
      </c>
      <c r="C18" s="4">
        <v>0</v>
      </c>
      <c r="D18" s="5">
        <v>21020001</v>
      </c>
      <c r="E18" s="4" t="s">
        <v>33</v>
      </c>
      <c r="F18" s="4">
        <v>1401</v>
      </c>
      <c r="G18" s="6">
        <v>40269</v>
      </c>
      <c r="H18" s="7">
        <v>13232930</v>
      </c>
      <c r="I18" s="7">
        <v>0</v>
      </c>
      <c r="J18" s="7">
        <v>0</v>
      </c>
      <c r="K18" s="7">
        <v>0</v>
      </c>
      <c r="L18" s="7">
        <f t="shared" si="0"/>
        <v>13232930</v>
      </c>
      <c r="M18" s="7">
        <v>-4766036</v>
      </c>
      <c r="N18" s="7">
        <v>-410803</v>
      </c>
      <c r="O18" s="7">
        <v>0</v>
      </c>
      <c r="P18" s="7">
        <f t="shared" si="1"/>
        <v>-5176839</v>
      </c>
      <c r="Q18" s="7">
        <f t="shared" si="2"/>
        <v>8466894</v>
      </c>
      <c r="R18" s="7">
        <f t="shared" si="3"/>
        <v>8056091</v>
      </c>
      <c r="S18" s="5" t="s">
        <v>26</v>
      </c>
      <c r="T18" s="5">
        <v>101401</v>
      </c>
      <c r="U18" s="5" t="s">
        <v>27</v>
      </c>
      <c r="V18" s="5">
        <v>47020001</v>
      </c>
      <c r="W18" s="5" t="s">
        <v>28</v>
      </c>
    </row>
    <row r="19" spans="2:23" x14ac:dyDescent="0.25">
      <c r="B19" s="4">
        <v>20001043</v>
      </c>
      <c r="C19" s="4">
        <v>0</v>
      </c>
      <c r="D19" s="5">
        <v>21020001</v>
      </c>
      <c r="E19" s="4" t="s">
        <v>34</v>
      </c>
      <c r="F19" s="4">
        <v>1401</v>
      </c>
      <c r="G19" s="6">
        <v>40269</v>
      </c>
      <c r="H19" s="7">
        <v>27562510</v>
      </c>
      <c r="I19" s="7">
        <v>0</v>
      </c>
      <c r="J19" s="7">
        <v>0</v>
      </c>
      <c r="K19" s="7">
        <v>0</v>
      </c>
      <c r="L19" s="7">
        <f t="shared" si="0"/>
        <v>27562510</v>
      </c>
      <c r="M19" s="7">
        <v>-9927044</v>
      </c>
      <c r="N19" s="7">
        <v>-855650</v>
      </c>
      <c r="O19" s="7">
        <v>0</v>
      </c>
      <c r="P19" s="7">
        <f t="shared" si="1"/>
        <v>-10782694</v>
      </c>
      <c r="Q19" s="7">
        <f t="shared" si="2"/>
        <v>17635466</v>
      </c>
      <c r="R19" s="7">
        <f t="shared" si="3"/>
        <v>16779816</v>
      </c>
      <c r="S19" s="5" t="s">
        <v>26</v>
      </c>
      <c r="T19" s="5">
        <v>101401</v>
      </c>
      <c r="U19" s="5" t="s">
        <v>27</v>
      </c>
      <c r="V19" s="5">
        <v>47020001</v>
      </c>
      <c r="W19" s="5" t="s">
        <v>28</v>
      </c>
    </row>
    <row r="20" spans="2:23" x14ac:dyDescent="0.25">
      <c r="B20" s="4">
        <v>20001045</v>
      </c>
      <c r="C20" s="4">
        <v>0</v>
      </c>
      <c r="D20" s="5">
        <v>21020001</v>
      </c>
      <c r="E20" s="4" t="s">
        <v>35</v>
      </c>
      <c r="F20" s="4">
        <v>1401</v>
      </c>
      <c r="G20" s="6">
        <v>40269</v>
      </c>
      <c r="H20" s="7">
        <v>29514131</v>
      </c>
      <c r="I20" s="7">
        <v>0</v>
      </c>
      <c r="J20" s="7">
        <v>0</v>
      </c>
      <c r="K20" s="7">
        <v>0</v>
      </c>
      <c r="L20" s="7">
        <f t="shared" si="0"/>
        <v>29514131</v>
      </c>
      <c r="M20" s="7">
        <v>-10629950</v>
      </c>
      <c r="N20" s="7">
        <v>-916236</v>
      </c>
      <c r="O20" s="7">
        <v>0</v>
      </c>
      <c r="P20" s="7">
        <f t="shared" si="1"/>
        <v>-11546186</v>
      </c>
      <c r="Q20" s="7">
        <f t="shared" si="2"/>
        <v>18884181</v>
      </c>
      <c r="R20" s="7">
        <f t="shared" si="3"/>
        <v>17967945</v>
      </c>
      <c r="S20" s="5" t="s">
        <v>26</v>
      </c>
      <c r="T20" s="5">
        <v>101401</v>
      </c>
      <c r="U20" s="5" t="s">
        <v>27</v>
      </c>
      <c r="V20" s="5">
        <v>47020001</v>
      </c>
      <c r="W20" s="5" t="s">
        <v>28</v>
      </c>
    </row>
    <row r="21" spans="2:23" x14ac:dyDescent="0.25">
      <c r="B21" s="4">
        <v>20001052</v>
      </c>
      <c r="C21" s="4">
        <v>0</v>
      </c>
      <c r="D21" s="5">
        <v>21020001</v>
      </c>
      <c r="E21" s="4" t="s">
        <v>36</v>
      </c>
      <c r="F21" s="4">
        <v>1401</v>
      </c>
      <c r="G21" s="6">
        <v>40269</v>
      </c>
      <c r="H21" s="7">
        <v>58768262</v>
      </c>
      <c r="I21" s="7">
        <v>0</v>
      </c>
      <c r="J21" s="7">
        <v>0</v>
      </c>
      <c r="K21" s="7">
        <v>0</v>
      </c>
      <c r="L21" s="7">
        <f t="shared" si="0"/>
        <v>58768262</v>
      </c>
      <c r="M21" s="7">
        <v>-21166259</v>
      </c>
      <c r="N21" s="7">
        <v>-1824399</v>
      </c>
      <c r="O21" s="7">
        <v>0</v>
      </c>
      <c r="P21" s="7">
        <f t="shared" si="1"/>
        <v>-22990658</v>
      </c>
      <c r="Q21" s="7">
        <f t="shared" si="2"/>
        <v>37602003</v>
      </c>
      <c r="R21" s="7">
        <f t="shared" si="3"/>
        <v>35777604</v>
      </c>
      <c r="S21" s="5" t="s">
        <v>26</v>
      </c>
      <c r="T21" s="5">
        <v>101401</v>
      </c>
      <c r="U21" s="5" t="s">
        <v>27</v>
      </c>
      <c r="V21" s="5">
        <v>47020001</v>
      </c>
      <c r="W21" s="5" t="s">
        <v>28</v>
      </c>
    </row>
    <row r="22" spans="2:23" x14ac:dyDescent="0.25">
      <c r="B22" s="4">
        <v>20001054</v>
      </c>
      <c r="C22" s="4">
        <v>0</v>
      </c>
      <c r="D22" s="5">
        <v>21020001</v>
      </c>
      <c r="E22" s="4" t="s">
        <v>37</v>
      </c>
      <c r="F22" s="4">
        <v>1401</v>
      </c>
      <c r="G22" s="6">
        <v>40269</v>
      </c>
      <c r="H22" s="7">
        <v>81196097</v>
      </c>
      <c r="I22" s="7">
        <v>0</v>
      </c>
      <c r="J22" s="7">
        <v>0</v>
      </c>
      <c r="K22" s="7">
        <v>0</v>
      </c>
      <c r="L22" s="7">
        <f t="shared" si="0"/>
        <v>81196097</v>
      </c>
      <c r="M22" s="7">
        <v>-29243978</v>
      </c>
      <c r="N22" s="7">
        <v>-2520648</v>
      </c>
      <c r="O22" s="7">
        <v>0</v>
      </c>
      <c r="P22" s="7">
        <f t="shared" si="1"/>
        <v>-31764626</v>
      </c>
      <c r="Q22" s="7">
        <f t="shared" si="2"/>
        <v>51952119</v>
      </c>
      <c r="R22" s="7">
        <f t="shared" si="3"/>
        <v>49431471</v>
      </c>
      <c r="S22" s="5" t="s">
        <v>26</v>
      </c>
      <c r="T22" s="5">
        <v>101401</v>
      </c>
      <c r="U22" s="5" t="s">
        <v>27</v>
      </c>
      <c r="V22" s="5">
        <v>47020001</v>
      </c>
      <c r="W22" s="5" t="s">
        <v>28</v>
      </c>
    </row>
    <row r="23" spans="2:23" x14ac:dyDescent="0.25">
      <c r="B23" s="4">
        <v>20001056</v>
      </c>
      <c r="C23" s="4">
        <v>0</v>
      </c>
      <c r="D23" s="5">
        <v>21020001</v>
      </c>
      <c r="E23" s="4" t="s">
        <v>38</v>
      </c>
      <c r="F23" s="4">
        <v>1405</v>
      </c>
      <c r="G23" s="6">
        <v>39545</v>
      </c>
      <c r="H23" s="7">
        <v>358432754</v>
      </c>
      <c r="I23" s="7">
        <v>0</v>
      </c>
      <c r="J23" s="7">
        <v>0</v>
      </c>
      <c r="K23" s="7">
        <v>0</v>
      </c>
      <c r="L23" s="7">
        <f t="shared" si="0"/>
        <v>358432754</v>
      </c>
      <c r="M23" s="7">
        <v>-153518973</v>
      </c>
      <c r="N23" s="7">
        <v>-10988912</v>
      </c>
      <c r="O23" s="7">
        <v>0</v>
      </c>
      <c r="P23" s="7">
        <f t="shared" si="1"/>
        <v>-164507885</v>
      </c>
      <c r="Q23" s="7">
        <f t="shared" si="2"/>
        <v>204913781</v>
      </c>
      <c r="R23" s="7">
        <f t="shared" si="3"/>
        <v>193924869</v>
      </c>
      <c r="S23" s="5" t="s">
        <v>26</v>
      </c>
      <c r="T23" s="5">
        <v>101405</v>
      </c>
      <c r="U23" s="5" t="s">
        <v>39</v>
      </c>
      <c r="V23" s="5">
        <v>47020001</v>
      </c>
      <c r="W23" s="5" t="s">
        <v>28</v>
      </c>
    </row>
    <row r="24" spans="2:23" x14ac:dyDescent="0.25">
      <c r="B24" s="4">
        <v>20001188</v>
      </c>
      <c r="C24" s="4">
        <v>0</v>
      </c>
      <c r="D24" s="5">
        <v>21020001</v>
      </c>
      <c r="E24" s="4" t="s">
        <v>40</v>
      </c>
      <c r="F24" s="4">
        <v>1403</v>
      </c>
      <c r="G24" s="6">
        <v>42826</v>
      </c>
      <c r="H24" s="7">
        <v>461489</v>
      </c>
      <c r="I24" s="7">
        <v>0</v>
      </c>
      <c r="J24" s="7">
        <v>0</v>
      </c>
      <c r="K24" s="7">
        <v>0</v>
      </c>
      <c r="L24" s="7">
        <f t="shared" si="0"/>
        <v>461489</v>
      </c>
      <c r="M24" s="7">
        <v>-159710</v>
      </c>
      <c r="N24" s="7">
        <v>-14491</v>
      </c>
      <c r="O24" s="7">
        <v>0</v>
      </c>
      <c r="P24" s="7">
        <f t="shared" si="1"/>
        <v>-174201</v>
      </c>
      <c r="Q24" s="7">
        <f t="shared" si="2"/>
        <v>301779</v>
      </c>
      <c r="R24" s="7">
        <f t="shared" si="3"/>
        <v>287288</v>
      </c>
      <c r="S24" s="5" t="s">
        <v>26</v>
      </c>
      <c r="T24" s="5">
        <v>101403</v>
      </c>
      <c r="U24" s="5" t="s">
        <v>30</v>
      </c>
      <c r="V24" s="5">
        <v>47020001</v>
      </c>
      <c r="W24" s="5" t="s">
        <v>28</v>
      </c>
    </row>
    <row r="25" spans="2:23" x14ac:dyDescent="0.25">
      <c r="B25" s="4">
        <v>20001189</v>
      </c>
      <c r="C25" s="4">
        <v>0</v>
      </c>
      <c r="D25" s="5">
        <v>21020001</v>
      </c>
      <c r="E25" s="4" t="s">
        <v>41</v>
      </c>
      <c r="F25" s="4">
        <v>1403</v>
      </c>
      <c r="G25" s="6">
        <v>42826</v>
      </c>
      <c r="H25" s="7">
        <v>26957448</v>
      </c>
      <c r="I25" s="7">
        <v>0</v>
      </c>
      <c r="J25" s="7">
        <v>0</v>
      </c>
      <c r="K25" s="7">
        <v>0</v>
      </c>
      <c r="L25" s="7">
        <f t="shared" si="0"/>
        <v>26957448</v>
      </c>
      <c r="M25" s="7">
        <v>-9540485</v>
      </c>
      <c r="N25" s="7">
        <v>-845742</v>
      </c>
      <c r="O25" s="7">
        <v>0</v>
      </c>
      <c r="P25" s="7">
        <f t="shared" si="1"/>
        <v>-10386227</v>
      </c>
      <c r="Q25" s="7">
        <f t="shared" si="2"/>
        <v>17416963</v>
      </c>
      <c r="R25" s="7">
        <f t="shared" si="3"/>
        <v>16571221</v>
      </c>
      <c r="S25" s="5" t="s">
        <v>26</v>
      </c>
      <c r="T25" s="5">
        <v>101403</v>
      </c>
      <c r="U25" s="5" t="s">
        <v>30</v>
      </c>
      <c r="V25" s="5">
        <v>47020001</v>
      </c>
      <c r="W25" s="5" t="s">
        <v>28</v>
      </c>
    </row>
    <row r="26" spans="2:23" x14ac:dyDescent="0.25">
      <c r="B26" s="4">
        <v>20001190</v>
      </c>
      <c r="C26" s="4">
        <v>0</v>
      </c>
      <c r="D26" s="5">
        <v>21020001</v>
      </c>
      <c r="E26" s="4" t="s">
        <v>42</v>
      </c>
      <c r="F26" s="4">
        <v>1403</v>
      </c>
      <c r="G26" s="6">
        <v>42826</v>
      </c>
      <c r="H26" s="7">
        <v>36135187</v>
      </c>
      <c r="I26" s="7">
        <v>0</v>
      </c>
      <c r="J26" s="7">
        <v>0</v>
      </c>
      <c r="K26" s="7">
        <v>0</v>
      </c>
      <c r="L26" s="7">
        <f t="shared" si="0"/>
        <v>36135187</v>
      </c>
      <c r="M26" s="7">
        <v>-12788569</v>
      </c>
      <c r="N26" s="7">
        <v>-1133677</v>
      </c>
      <c r="O26" s="7">
        <v>0</v>
      </c>
      <c r="P26" s="7">
        <f t="shared" si="1"/>
        <v>-13922246</v>
      </c>
      <c r="Q26" s="7">
        <f t="shared" si="2"/>
        <v>23346618</v>
      </c>
      <c r="R26" s="7">
        <f t="shared" si="3"/>
        <v>22212941</v>
      </c>
      <c r="S26" s="5" t="s">
        <v>26</v>
      </c>
      <c r="T26" s="5">
        <v>101403</v>
      </c>
      <c r="U26" s="5" t="s">
        <v>30</v>
      </c>
      <c r="V26" s="5">
        <v>47020001</v>
      </c>
      <c r="W26" s="5" t="s">
        <v>28</v>
      </c>
    </row>
    <row r="27" spans="2:23" x14ac:dyDescent="0.25">
      <c r="B27" s="4">
        <v>21001014</v>
      </c>
      <c r="C27" s="4">
        <v>2</v>
      </c>
      <c r="D27" s="5">
        <v>21020011</v>
      </c>
      <c r="E27" s="4" t="s">
        <v>43</v>
      </c>
      <c r="F27" s="4">
        <v>1401</v>
      </c>
      <c r="G27" s="6">
        <v>41806</v>
      </c>
      <c r="H27" s="7">
        <v>174070</v>
      </c>
      <c r="I27" s="7">
        <v>0</v>
      </c>
      <c r="J27" s="7">
        <v>0</v>
      </c>
      <c r="K27" s="7">
        <v>0</v>
      </c>
      <c r="L27" s="7">
        <f t="shared" si="0"/>
        <v>174070</v>
      </c>
      <c r="M27" s="7">
        <v>-20145</v>
      </c>
      <c r="N27" s="7">
        <v>-2966</v>
      </c>
      <c r="O27" s="7">
        <v>0</v>
      </c>
      <c r="P27" s="7">
        <f t="shared" si="1"/>
        <v>-23111</v>
      </c>
      <c r="Q27" s="7">
        <f t="shared" si="2"/>
        <v>153925</v>
      </c>
      <c r="R27" s="7">
        <f t="shared" si="3"/>
        <v>150959</v>
      </c>
      <c r="S27" s="5" t="s">
        <v>26</v>
      </c>
      <c r="T27" s="5">
        <v>101401</v>
      </c>
      <c r="U27" s="5" t="s">
        <v>27</v>
      </c>
      <c r="V27" s="5">
        <v>47020001</v>
      </c>
      <c r="W27" s="5" t="s">
        <v>28</v>
      </c>
    </row>
    <row r="28" spans="2:23" x14ac:dyDescent="0.25">
      <c r="B28" s="4">
        <v>21001014</v>
      </c>
      <c r="C28" s="4">
        <v>3</v>
      </c>
      <c r="D28" s="5">
        <v>21020011</v>
      </c>
      <c r="E28" s="4" t="s">
        <v>43</v>
      </c>
      <c r="F28" s="4">
        <v>1401</v>
      </c>
      <c r="G28" s="6">
        <v>41912</v>
      </c>
      <c r="H28" s="7">
        <v>1338421</v>
      </c>
      <c r="I28" s="7">
        <v>0</v>
      </c>
      <c r="J28" s="7">
        <v>0</v>
      </c>
      <c r="K28" s="7">
        <v>0</v>
      </c>
      <c r="L28" s="7">
        <f t="shared" si="0"/>
        <v>1338421</v>
      </c>
      <c r="M28" s="7">
        <v>-148940</v>
      </c>
      <c r="N28" s="7">
        <v>-22909</v>
      </c>
      <c r="O28" s="7">
        <v>0</v>
      </c>
      <c r="P28" s="7">
        <f t="shared" si="1"/>
        <v>-171849</v>
      </c>
      <c r="Q28" s="7">
        <f t="shared" si="2"/>
        <v>1189481</v>
      </c>
      <c r="R28" s="7">
        <f t="shared" si="3"/>
        <v>1166572</v>
      </c>
      <c r="S28" s="5" t="s">
        <v>26</v>
      </c>
      <c r="T28" s="5">
        <v>101401</v>
      </c>
      <c r="U28" s="5" t="s">
        <v>27</v>
      </c>
      <c r="V28" s="5">
        <v>47020001</v>
      </c>
      <c r="W28" s="5" t="s">
        <v>28</v>
      </c>
    </row>
    <row r="29" spans="2:23" x14ac:dyDescent="0.25">
      <c r="B29" s="4">
        <v>21001014</v>
      </c>
      <c r="C29" s="4">
        <v>4</v>
      </c>
      <c r="D29" s="5">
        <v>21020011</v>
      </c>
      <c r="E29" s="4" t="s">
        <v>43</v>
      </c>
      <c r="F29" s="4">
        <v>1401</v>
      </c>
      <c r="G29" s="6">
        <v>42004</v>
      </c>
      <c r="H29" s="7">
        <v>945606</v>
      </c>
      <c r="I29" s="7">
        <v>0</v>
      </c>
      <c r="J29" s="7">
        <v>0</v>
      </c>
      <c r="K29" s="7">
        <v>0</v>
      </c>
      <c r="L29" s="7">
        <f t="shared" si="0"/>
        <v>945606</v>
      </c>
      <c r="M29" s="7">
        <v>-101610</v>
      </c>
      <c r="N29" s="7">
        <v>-16260</v>
      </c>
      <c r="O29" s="7">
        <v>0</v>
      </c>
      <c r="P29" s="7">
        <f t="shared" si="1"/>
        <v>-117870</v>
      </c>
      <c r="Q29" s="7">
        <f t="shared" si="2"/>
        <v>843996</v>
      </c>
      <c r="R29" s="7">
        <f t="shared" si="3"/>
        <v>827736</v>
      </c>
      <c r="S29" s="5" t="s">
        <v>26</v>
      </c>
      <c r="T29" s="5">
        <v>101401</v>
      </c>
      <c r="U29" s="5" t="s">
        <v>27</v>
      </c>
      <c r="V29" s="5">
        <v>47020001</v>
      </c>
      <c r="W29" s="5" t="s">
        <v>28</v>
      </c>
    </row>
    <row r="30" spans="2:23" x14ac:dyDescent="0.25">
      <c r="B30" s="4">
        <v>21001747</v>
      </c>
      <c r="C30" s="4">
        <v>0</v>
      </c>
      <c r="D30" s="5">
        <v>21020011</v>
      </c>
      <c r="E30" s="4" t="s">
        <v>43</v>
      </c>
      <c r="F30" s="4">
        <v>1401</v>
      </c>
      <c r="G30" s="6">
        <v>41455</v>
      </c>
      <c r="H30" s="7">
        <v>10581754</v>
      </c>
      <c r="I30" s="7">
        <v>0</v>
      </c>
      <c r="J30" s="7">
        <v>0</v>
      </c>
      <c r="K30" s="7">
        <v>0</v>
      </c>
      <c r="L30" s="7">
        <f t="shared" si="0"/>
        <v>10581754</v>
      </c>
      <c r="M30" s="7">
        <v>-1390799</v>
      </c>
      <c r="N30" s="7">
        <v>-176783</v>
      </c>
      <c r="O30" s="7">
        <v>0</v>
      </c>
      <c r="P30" s="7">
        <f t="shared" si="1"/>
        <v>-1567582</v>
      </c>
      <c r="Q30" s="7">
        <f t="shared" si="2"/>
        <v>9190955</v>
      </c>
      <c r="R30" s="7">
        <f t="shared" si="3"/>
        <v>9014172</v>
      </c>
      <c r="S30" s="5" t="s">
        <v>26</v>
      </c>
      <c r="T30" s="5">
        <v>101401</v>
      </c>
      <c r="U30" s="5" t="s">
        <v>27</v>
      </c>
      <c r="V30" s="5">
        <v>47020001</v>
      </c>
      <c r="W30" s="5" t="s">
        <v>28</v>
      </c>
    </row>
    <row r="31" spans="2:23" x14ac:dyDescent="0.25">
      <c r="B31" s="4">
        <v>21001748</v>
      </c>
      <c r="C31" s="4">
        <v>0</v>
      </c>
      <c r="D31" s="5">
        <v>21020011</v>
      </c>
      <c r="E31" s="4" t="s">
        <v>43</v>
      </c>
      <c r="F31" s="4">
        <v>1401</v>
      </c>
      <c r="G31" s="6">
        <v>41547</v>
      </c>
      <c r="H31" s="7">
        <v>3849947</v>
      </c>
      <c r="I31" s="7">
        <v>0</v>
      </c>
      <c r="J31" s="7">
        <v>0</v>
      </c>
      <c r="K31" s="7">
        <v>0</v>
      </c>
      <c r="L31" s="7">
        <f t="shared" si="0"/>
        <v>3849947</v>
      </c>
      <c r="M31" s="7">
        <v>-489663</v>
      </c>
      <c r="N31" s="7">
        <v>-64649</v>
      </c>
      <c r="O31" s="7">
        <v>0</v>
      </c>
      <c r="P31" s="7">
        <f t="shared" si="1"/>
        <v>-554312</v>
      </c>
      <c r="Q31" s="7">
        <f t="shared" si="2"/>
        <v>3360284</v>
      </c>
      <c r="R31" s="7">
        <f t="shared" si="3"/>
        <v>3295635</v>
      </c>
      <c r="S31" s="5" t="s">
        <v>26</v>
      </c>
      <c r="T31" s="5">
        <v>101401</v>
      </c>
      <c r="U31" s="5" t="s">
        <v>27</v>
      </c>
      <c r="V31" s="5">
        <v>47020001</v>
      </c>
      <c r="W31" s="5" t="s">
        <v>28</v>
      </c>
    </row>
    <row r="32" spans="2:23" x14ac:dyDescent="0.25">
      <c r="B32" s="4">
        <v>21001755</v>
      </c>
      <c r="C32" s="4">
        <v>0</v>
      </c>
      <c r="D32" s="5">
        <v>21020011</v>
      </c>
      <c r="E32" s="4" t="s">
        <v>44</v>
      </c>
      <c r="F32" s="4">
        <v>1401</v>
      </c>
      <c r="G32" s="6">
        <v>40329</v>
      </c>
      <c r="H32" s="7">
        <v>55589</v>
      </c>
      <c r="I32" s="7">
        <v>0</v>
      </c>
      <c r="J32" s="7">
        <v>0</v>
      </c>
      <c r="K32" s="7">
        <v>0</v>
      </c>
      <c r="L32" s="7">
        <f t="shared" si="0"/>
        <v>55589</v>
      </c>
      <c r="M32" s="7">
        <v>-9801</v>
      </c>
      <c r="N32" s="7">
        <v>-875</v>
      </c>
      <c r="O32" s="7">
        <v>0</v>
      </c>
      <c r="P32" s="7">
        <f t="shared" si="1"/>
        <v>-10676</v>
      </c>
      <c r="Q32" s="7">
        <f t="shared" si="2"/>
        <v>45788</v>
      </c>
      <c r="R32" s="7">
        <f t="shared" si="3"/>
        <v>44913</v>
      </c>
      <c r="S32" s="5" t="s">
        <v>26</v>
      </c>
      <c r="T32" s="5">
        <v>101401</v>
      </c>
      <c r="U32" s="5" t="s">
        <v>27</v>
      </c>
      <c r="V32" s="5">
        <v>47020001</v>
      </c>
      <c r="W32" s="5" t="s">
        <v>28</v>
      </c>
    </row>
    <row r="33" spans="2:23" x14ac:dyDescent="0.25">
      <c r="B33" s="4">
        <v>21001762</v>
      </c>
      <c r="C33" s="4">
        <v>0</v>
      </c>
      <c r="D33" s="5">
        <v>21020011</v>
      </c>
      <c r="E33" s="4" t="s">
        <v>45</v>
      </c>
      <c r="F33" s="4">
        <v>1401</v>
      </c>
      <c r="G33" s="6">
        <v>40269</v>
      </c>
      <c r="H33" s="7">
        <v>78693</v>
      </c>
      <c r="I33" s="7">
        <v>0</v>
      </c>
      <c r="J33" s="7">
        <v>0</v>
      </c>
      <c r="K33" s="7">
        <v>0</v>
      </c>
      <c r="L33" s="7">
        <f t="shared" si="0"/>
        <v>78693</v>
      </c>
      <c r="M33" s="7">
        <v>-14093</v>
      </c>
      <c r="N33" s="7">
        <v>-1238</v>
      </c>
      <c r="O33" s="7">
        <v>0</v>
      </c>
      <c r="P33" s="7">
        <f t="shared" si="1"/>
        <v>-15331</v>
      </c>
      <c r="Q33" s="7">
        <f t="shared" si="2"/>
        <v>64600</v>
      </c>
      <c r="R33" s="7">
        <f t="shared" si="3"/>
        <v>63362</v>
      </c>
      <c r="S33" s="5" t="s">
        <v>26</v>
      </c>
      <c r="T33" s="5">
        <v>101401</v>
      </c>
      <c r="U33" s="5" t="s">
        <v>27</v>
      </c>
      <c r="V33" s="5">
        <v>47020001</v>
      </c>
      <c r="W33" s="5" t="s">
        <v>28</v>
      </c>
    </row>
    <row r="34" spans="2:23" x14ac:dyDescent="0.25">
      <c r="B34" s="4">
        <v>21001768</v>
      </c>
      <c r="C34" s="4">
        <v>0</v>
      </c>
      <c r="D34" s="5">
        <v>21020011</v>
      </c>
      <c r="E34" s="4" t="s">
        <v>46</v>
      </c>
      <c r="F34" s="4">
        <v>1401</v>
      </c>
      <c r="G34" s="6">
        <v>40269</v>
      </c>
      <c r="H34" s="7">
        <v>97272</v>
      </c>
      <c r="I34" s="7">
        <v>0</v>
      </c>
      <c r="J34" s="7">
        <v>0</v>
      </c>
      <c r="K34" s="7">
        <v>0</v>
      </c>
      <c r="L34" s="7">
        <f t="shared" si="0"/>
        <v>97272</v>
      </c>
      <c r="M34" s="7">
        <v>-17418</v>
      </c>
      <c r="N34" s="7">
        <v>-1530</v>
      </c>
      <c r="O34" s="7">
        <v>0</v>
      </c>
      <c r="P34" s="7">
        <f t="shared" si="1"/>
        <v>-18948</v>
      </c>
      <c r="Q34" s="7">
        <f t="shared" si="2"/>
        <v>79854</v>
      </c>
      <c r="R34" s="7">
        <f t="shared" si="3"/>
        <v>78324</v>
      </c>
      <c r="S34" s="5" t="s">
        <v>26</v>
      </c>
      <c r="T34" s="5">
        <v>101401</v>
      </c>
      <c r="U34" s="5" t="s">
        <v>27</v>
      </c>
      <c r="V34" s="5">
        <v>47020001</v>
      </c>
      <c r="W34" s="5" t="s">
        <v>28</v>
      </c>
    </row>
    <row r="35" spans="2:23" x14ac:dyDescent="0.25">
      <c r="B35" s="4">
        <v>21001769</v>
      </c>
      <c r="C35" s="4">
        <v>0</v>
      </c>
      <c r="D35" s="5">
        <v>21020011</v>
      </c>
      <c r="E35" s="4" t="s">
        <v>43</v>
      </c>
      <c r="F35" s="4">
        <v>1401</v>
      </c>
      <c r="G35" s="6">
        <v>40634</v>
      </c>
      <c r="H35" s="7">
        <v>99015</v>
      </c>
      <c r="I35" s="7">
        <v>0</v>
      </c>
      <c r="J35" s="7">
        <v>0</v>
      </c>
      <c r="K35" s="7">
        <v>0</v>
      </c>
      <c r="L35" s="7">
        <f t="shared" si="0"/>
        <v>99015</v>
      </c>
      <c r="M35" s="7">
        <v>-16320</v>
      </c>
      <c r="N35" s="7">
        <v>-1587</v>
      </c>
      <c r="O35" s="7">
        <v>0</v>
      </c>
      <c r="P35" s="7">
        <f t="shared" si="1"/>
        <v>-17907</v>
      </c>
      <c r="Q35" s="7">
        <f t="shared" si="2"/>
        <v>82695</v>
      </c>
      <c r="R35" s="7">
        <f t="shared" si="3"/>
        <v>81108</v>
      </c>
      <c r="S35" s="5" t="s">
        <v>26</v>
      </c>
      <c r="T35" s="5">
        <v>101401</v>
      </c>
      <c r="U35" s="5" t="s">
        <v>27</v>
      </c>
      <c r="V35" s="5">
        <v>47020001</v>
      </c>
      <c r="W35" s="5" t="s">
        <v>28</v>
      </c>
    </row>
    <row r="36" spans="2:23" x14ac:dyDescent="0.25">
      <c r="B36" s="4">
        <v>21001775</v>
      </c>
      <c r="C36" s="4">
        <v>0</v>
      </c>
      <c r="D36" s="5">
        <v>21020011</v>
      </c>
      <c r="E36" s="4" t="s">
        <v>47</v>
      </c>
      <c r="F36" s="4">
        <v>1401</v>
      </c>
      <c r="G36" s="6">
        <v>40269</v>
      </c>
      <c r="H36" s="7">
        <v>142976</v>
      </c>
      <c r="I36" s="7">
        <v>0</v>
      </c>
      <c r="J36" s="7">
        <v>0</v>
      </c>
      <c r="K36" s="7">
        <v>0</v>
      </c>
      <c r="L36" s="7">
        <f t="shared" si="0"/>
        <v>142976</v>
      </c>
      <c r="M36" s="7">
        <v>-25603</v>
      </c>
      <c r="N36" s="7">
        <v>-2249</v>
      </c>
      <c r="O36" s="7">
        <v>0</v>
      </c>
      <c r="P36" s="7">
        <f t="shared" si="1"/>
        <v>-27852</v>
      </c>
      <c r="Q36" s="7">
        <f t="shared" si="2"/>
        <v>117373</v>
      </c>
      <c r="R36" s="7">
        <f t="shared" si="3"/>
        <v>115124</v>
      </c>
      <c r="S36" s="5" t="s">
        <v>26</v>
      </c>
      <c r="T36" s="5">
        <v>101401</v>
      </c>
      <c r="U36" s="5" t="s">
        <v>27</v>
      </c>
      <c r="V36" s="5">
        <v>47020001</v>
      </c>
      <c r="W36" s="5" t="s">
        <v>28</v>
      </c>
    </row>
    <row r="37" spans="2:23" x14ac:dyDescent="0.25">
      <c r="B37" s="4">
        <v>21001778</v>
      </c>
      <c r="C37" s="4">
        <v>0</v>
      </c>
      <c r="D37" s="5">
        <v>21020011</v>
      </c>
      <c r="E37" s="4" t="s">
        <v>48</v>
      </c>
      <c r="F37" s="4">
        <v>1401</v>
      </c>
      <c r="G37" s="6">
        <v>40367</v>
      </c>
      <c r="H37" s="7">
        <v>164469</v>
      </c>
      <c r="I37" s="7">
        <v>0</v>
      </c>
      <c r="J37" s="7">
        <v>0</v>
      </c>
      <c r="K37" s="7">
        <v>0</v>
      </c>
      <c r="L37" s="7">
        <f t="shared" si="0"/>
        <v>164469</v>
      </c>
      <c r="M37" s="7">
        <v>-28704</v>
      </c>
      <c r="N37" s="7">
        <v>-2589</v>
      </c>
      <c r="O37" s="7">
        <v>0</v>
      </c>
      <c r="P37" s="7">
        <f t="shared" si="1"/>
        <v>-31293</v>
      </c>
      <c r="Q37" s="7">
        <f t="shared" si="2"/>
        <v>135765</v>
      </c>
      <c r="R37" s="7">
        <f t="shared" si="3"/>
        <v>133176</v>
      </c>
      <c r="S37" s="5" t="s">
        <v>26</v>
      </c>
      <c r="T37" s="5">
        <v>101401</v>
      </c>
      <c r="U37" s="5" t="s">
        <v>27</v>
      </c>
      <c r="V37" s="5">
        <v>47020001</v>
      </c>
      <c r="W37" s="5" t="s">
        <v>28</v>
      </c>
    </row>
    <row r="38" spans="2:23" x14ac:dyDescent="0.25">
      <c r="B38" s="4">
        <v>21001781</v>
      </c>
      <c r="C38" s="4">
        <v>0</v>
      </c>
      <c r="D38" s="5">
        <v>21020011</v>
      </c>
      <c r="E38" s="4" t="s">
        <v>49</v>
      </c>
      <c r="F38" s="4">
        <v>1401</v>
      </c>
      <c r="G38" s="6">
        <v>40269</v>
      </c>
      <c r="H38" s="7">
        <v>171646</v>
      </c>
      <c r="I38" s="7">
        <v>0</v>
      </c>
      <c r="J38" s="7">
        <v>0</v>
      </c>
      <c r="K38" s="7">
        <v>0</v>
      </c>
      <c r="L38" s="7">
        <f t="shared" si="0"/>
        <v>171646</v>
      </c>
      <c r="M38" s="7">
        <v>-30739</v>
      </c>
      <c r="N38" s="7">
        <v>-2701</v>
      </c>
      <c r="O38" s="7">
        <v>0</v>
      </c>
      <c r="P38" s="7">
        <f t="shared" si="1"/>
        <v>-33440</v>
      </c>
      <c r="Q38" s="7">
        <f t="shared" si="2"/>
        <v>140907</v>
      </c>
      <c r="R38" s="7">
        <f t="shared" si="3"/>
        <v>138206</v>
      </c>
      <c r="S38" s="5" t="s">
        <v>26</v>
      </c>
      <c r="T38" s="5">
        <v>101401</v>
      </c>
      <c r="U38" s="5" t="s">
        <v>27</v>
      </c>
      <c r="V38" s="5">
        <v>47020001</v>
      </c>
      <c r="W38" s="5" t="s">
        <v>28</v>
      </c>
    </row>
    <row r="39" spans="2:23" x14ac:dyDescent="0.25">
      <c r="B39" s="4">
        <v>21001786</v>
      </c>
      <c r="C39" s="4">
        <v>0</v>
      </c>
      <c r="D39" s="5">
        <v>21020011</v>
      </c>
      <c r="E39" s="4" t="s">
        <v>50</v>
      </c>
      <c r="F39" s="4">
        <v>1401</v>
      </c>
      <c r="G39" s="6">
        <v>40269</v>
      </c>
      <c r="H39" s="7">
        <v>183517</v>
      </c>
      <c r="I39" s="7">
        <v>0</v>
      </c>
      <c r="J39" s="7">
        <v>0</v>
      </c>
      <c r="K39" s="7">
        <v>0</v>
      </c>
      <c r="L39" s="7">
        <f t="shared" si="0"/>
        <v>183517</v>
      </c>
      <c r="M39" s="7">
        <v>-32865</v>
      </c>
      <c r="N39" s="7">
        <v>-2887</v>
      </c>
      <c r="O39" s="7">
        <v>0</v>
      </c>
      <c r="P39" s="7">
        <f t="shared" si="1"/>
        <v>-35752</v>
      </c>
      <c r="Q39" s="7">
        <f t="shared" si="2"/>
        <v>150652</v>
      </c>
      <c r="R39" s="7">
        <f t="shared" si="3"/>
        <v>147765</v>
      </c>
      <c r="S39" s="5" t="s">
        <v>26</v>
      </c>
      <c r="T39" s="5">
        <v>101401</v>
      </c>
      <c r="U39" s="5" t="s">
        <v>27</v>
      </c>
      <c r="V39" s="5">
        <v>47020001</v>
      </c>
      <c r="W39" s="5" t="s">
        <v>28</v>
      </c>
    </row>
    <row r="40" spans="2:23" x14ac:dyDescent="0.25">
      <c r="B40" s="4">
        <v>21001799</v>
      </c>
      <c r="C40" s="4">
        <v>0</v>
      </c>
      <c r="D40" s="5">
        <v>21020011</v>
      </c>
      <c r="E40" s="4" t="s">
        <v>51</v>
      </c>
      <c r="F40" s="4">
        <v>1401</v>
      </c>
      <c r="G40" s="6">
        <v>40344</v>
      </c>
      <c r="H40" s="7">
        <v>290993</v>
      </c>
      <c r="I40" s="7">
        <v>0</v>
      </c>
      <c r="J40" s="7">
        <v>0</v>
      </c>
      <c r="K40" s="7">
        <v>0</v>
      </c>
      <c r="L40" s="7">
        <f t="shared" si="0"/>
        <v>290993</v>
      </c>
      <c r="M40" s="7">
        <v>-51098</v>
      </c>
      <c r="N40" s="7">
        <v>-4580</v>
      </c>
      <c r="O40" s="7">
        <v>0</v>
      </c>
      <c r="P40" s="7">
        <f t="shared" si="1"/>
        <v>-55678</v>
      </c>
      <c r="Q40" s="7">
        <f t="shared" si="2"/>
        <v>239895</v>
      </c>
      <c r="R40" s="7">
        <f t="shared" si="3"/>
        <v>235315</v>
      </c>
      <c r="S40" s="5" t="s">
        <v>26</v>
      </c>
      <c r="T40" s="5">
        <v>101401</v>
      </c>
      <c r="U40" s="5" t="s">
        <v>27</v>
      </c>
      <c r="V40" s="5">
        <v>47020001</v>
      </c>
      <c r="W40" s="5" t="s">
        <v>28</v>
      </c>
    </row>
    <row r="41" spans="2:23" x14ac:dyDescent="0.25">
      <c r="B41" s="4">
        <v>21001800</v>
      </c>
      <c r="C41" s="4">
        <v>0</v>
      </c>
      <c r="D41" s="5">
        <v>21020011</v>
      </c>
      <c r="E41" s="4" t="s">
        <v>52</v>
      </c>
      <c r="F41" s="4">
        <v>1401</v>
      </c>
      <c r="G41" s="6">
        <v>40269</v>
      </c>
      <c r="H41" s="7">
        <v>305313</v>
      </c>
      <c r="I41" s="7">
        <v>0</v>
      </c>
      <c r="J41" s="7">
        <v>0</v>
      </c>
      <c r="K41" s="7">
        <v>0</v>
      </c>
      <c r="L41" s="7">
        <f t="shared" si="0"/>
        <v>305313</v>
      </c>
      <c r="M41" s="7">
        <v>-54677</v>
      </c>
      <c r="N41" s="7">
        <v>-4803</v>
      </c>
      <c r="O41" s="7">
        <v>0</v>
      </c>
      <c r="P41" s="7">
        <f t="shared" si="1"/>
        <v>-59480</v>
      </c>
      <c r="Q41" s="7">
        <f t="shared" si="2"/>
        <v>250636</v>
      </c>
      <c r="R41" s="7">
        <f t="shared" si="3"/>
        <v>245833</v>
      </c>
      <c r="S41" s="5" t="s">
        <v>26</v>
      </c>
      <c r="T41" s="5">
        <v>101401</v>
      </c>
      <c r="U41" s="5" t="s">
        <v>27</v>
      </c>
      <c r="V41" s="5">
        <v>47020001</v>
      </c>
      <c r="W41" s="5" t="s">
        <v>28</v>
      </c>
    </row>
    <row r="42" spans="2:23" x14ac:dyDescent="0.25">
      <c r="B42" s="4">
        <v>21001808</v>
      </c>
      <c r="C42" s="4">
        <v>0</v>
      </c>
      <c r="D42" s="5">
        <v>21020011</v>
      </c>
      <c r="E42" s="4" t="s">
        <v>53</v>
      </c>
      <c r="F42" s="4">
        <v>1401</v>
      </c>
      <c r="G42" s="6">
        <v>40269</v>
      </c>
      <c r="H42" s="7">
        <v>401816</v>
      </c>
      <c r="I42" s="7">
        <v>0</v>
      </c>
      <c r="J42" s="7">
        <v>0</v>
      </c>
      <c r="K42" s="7">
        <v>0</v>
      </c>
      <c r="L42" s="7">
        <f t="shared" si="0"/>
        <v>401816</v>
      </c>
      <c r="M42" s="7">
        <v>-71965</v>
      </c>
      <c r="N42" s="7">
        <v>-6322</v>
      </c>
      <c r="O42" s="7">
        <v>0</v>
      </c>
      <c r="P42" s="7">
        <f t="shared" si="1"/>
        <v>-78287</v>
      </c>
      <c r="Q42" s="7">
        <f t="shared" si="2"/>
        <v>329851</v>
      </c>
      <c r="R42" s="7">
        <f t="shared" si="3"/>
        <v>323529</v>
      </c>
      <c r="S42" s="5" t="s">
        <v>26</v>
      </c>
      <c r="T42" s="5">
        <v>101401</v>
      </c>
      <c r="U42" s="5" t="s">
        <v>27</v>
      </c>
      <c r="V42" s="5">
        <v>47020001</v>
      </c>
      <c r="W42" s="5" t="s">
        <v>28</v>
      </c>
    </row>
    <row r="43" spans="2:23" x14ac:dyDescent="0.25">
      <c r="B43" s="4">
        <v>21001819</v>
      </c>
      <c r="C43" s="4">
        <v>0</v>
      </c>
      <c r="D43" s="5">
        <v>21020011</v>
      </c>
      <c r="E43" s="4" t="s">
        <v>54</v>
      </c>
      <c r="F43" s="4">
        <v>1401</v>
      </c>
      <c r="G43" s="6">
        <v>40325</v>
      </c>
      <c r="H43" s="7">
        <v>461331</v>
      </c>
      <c r="I43" s="7">
        <v>0</v>
      </c>
      <c r="J43" s="7">
        <v>0</v>
      </c>
      <c r="K43" s="7">
        <v>0</v>
      </c>
      <c r="L43" s="7">
        <f t="shared" si="0"/>
        <v>461331</v>
      </c>
      <c r="M43" s="7">
        <v>-81416</v>
      </c>
      <c r="N43" s="7">
        <v>-7260</v>
      </c>
      <c r="O43" s="7">
        <v>0</v>
      </c>
      <c r="P43" s="7">
        <f t="shared" si="1"/>
        <v>-88676</v>
      </c>
      <c r="Q43" s="7">
        <f t="shared" si="2"/>
        <v>379915</v>
      </c>
      <c r="R43" s="7">
        <f t="shared" si="3"/>
        <v>372655</v>
      </c>
      <c r="S43" s="5" t="s">
        <v>26</v>
      </c>
      <c r="T43" s="5">
        <v>101401</v>
      </c>
      <c r="U43" s="5" t="s">
        <v>27</v>
      </c>
      <c r="V43" s="5">
        <v>47020001</v>
      </c>
      <c r="W43" s="5" t="s">
        <v>28</v>
      </c>
    </row>
    <row r="44" spans="2:23" x14ac:dyDescent="0.25">
      <c r="B44" s="4">
        <v>21001822</v>
      </c>
      <c r="C44" s="4">
        <v>0</v>
      </c>
      <c r="D44" s="5">
        <v>21020011</v>
      </c>
      <c r="E44" s="4" t="s">
        <v>55</v>
      </c>
      <c r="F44" s="4">
        <v>1401</v>
      </c>
      <c r="G44" s="6">
        <v>40269</v>
      </c>
      <c r="H44" s="7">
        <v>490133</v>
      </c>
      <c r="I44" s="7">
        <v>0</v>
      </c>
      <c r="J44" s="7">
        <v>0</v>
      </c>
      <c r="K44" s="7">
        <v>0</v>
      </c>
      <c r="L44" s="7">
        <f t="shared" si="0"/>
        <v>490133</v>
      </c>
      <c r="M44" s="7">
        <v>-87779</v>
      </c>
      <c r="N44" s="7">
        <v>-7711</v>
      </c>
      <c r="O44" s="7">
        <v>0</v>
      </c>
      <c r="P44" s="7">
        <f t="shared" si="1"/>
        <v>-95490</v>
      </c>
      <c r="Q44" s="7">
        <f t="shared" si="2"/>
        <v>402354</v>
      </c>
      <c r="R44" s="7">
        <f t="shared" si="3"/>
        <v>394643</v>
      </c>
      <c r="S44" s="5" t="s">
        <v>26</v>
      </c>
      <c r="T44" s="5">
        <v>101401</v>
      </c>
      <c r="U44" s="5" t="s">
        <v>27</v>
      </c>
      <c r="V44" s="5">
        <v>47020001</v>
      </c>
      <c r="W44" s="5" t="s">
        <v>28</v>
      </c>
    </row>
    <row r="45" spans="2:23" x14ac:dyDescent="0.25">
      <c r="B45" s="4">
        <v>21001827</v>
      </c>
      <c r="C45" s="4">
        <v>0</v>
      </c>
      <c r="D45" s="5">
        <v>21020011</v>
      </c>
      <c r="E45" s="4" t="s">
        <v>56</v>
      </c>
      <c r="F45" s="4">
        <v>1401</v>
      </c>
      <c r="G45" s="6">
        <v>40344</v>
      </c>
      <c r="H45" s="7">
        <v>543245</v>
      </c>
      <c r="I45" s="7">
        <v>0</v>
      </c>
      <c r="J45" s="7">
        <v>0</v>
      </c>
      <c r="K45" s="7">
        <v>0</v>
      </c>
      <c r="L45" s="7">
        <f t="shared" si="0"/>
        <v>543245</v>
      </c>
      <c r="M45" s="7">
        <v>-95391</v>
      </c>
      <c r="N45" s="7">
        <v>-8550</v>
      </c>
      <c r="O45" s="7">
        <v>0</v>
      </c>
      <c r="P45" s="7">
        <f t="shared" si="1"/>
        <v>-103941</v>
      </c>
      <c r="Q45" s="7">
        <f t="shared" si="2"/>
        <v>447854</v>
      </c>
      <c r="R45" s="7">
        <f t="shared" si="3"/>
        <v>439304</v>
      </c>
      <c r="S45" s="5" t="s">
        <v>26</v>
      </c>
      <c r="T45" s="5">
        <v>101401</v>
      </c>
      <c r="U45" s="5" t="s">
        <v>27</v>
      </c>
      <c r="V45" s="5">
        <v>47020001</v>
      </c>
      <c r="W45" s="5" t="s">
        <v>28</v>
      </c>
    </row>
    <row r="46" spans="2:23" x14ac:dyDescent="0.25">
      <c r="B46" s="4">
        <v>21001840</v>
      </c>
      <c r="C46" s="4">
        <v>0</v>
      </c>
      <c r="D46" s="5">
        <v>21020011</v>
      </c>
      <c r="E46" s="4" t="s">
        <v>57</v>
      </c>
      <c r="F46" s="4">
        <v>1401</v>
      </c>
      <c r="G46" s="6">
        <v>40359</v>
      </c>
      <c r="H46" s="7">
        <v>624410</v>
      </c>
      <c r="I46" s="7">
        <v>0</v>
      </c>
      <c r="J46" s="7">
        <v>0</v>
      </c>
      <c r="K46" s="7">
        <v>0</v>
      </c>
      <c r="L46" s="7">
        <f t="shared" si="0"/>
        <v>624410</v>
      </c>
      <c r="M46" s="7">
        <v>-109204</v>
      </c>
      <c r="N46" s="7">
        <v>-9828</v>
      </c>
      <c r="O46" s="7">
        <v>0</v>
      </c>
      <c r="P46" s="7">
        <f t="shared" si="1"/>
        <v>-119032</v>
      </c>
      <c r="Q46" s="7">
        <f t="shared" si="2"/>
        <v>515206</v>
      </c>
      <c r="R46" s="7">
        <f t="shared" si="3"/>
        <v>505378</v>
      </c>
      <c r="S46" s="5" t="s">
        <v>26</v>
      </c>
      <c r="T46" s="5">
        <v>101401</v>
      </c>
      <c r="U46" s="5" t="s">
        <v>27</v>
      </c>
      <c r="V46" s="5">
        <v>47020001</v>
      </c>
      <c r="W46" s="5" t="s">
        <v>28</v>
      </c>
    </row>
    <row r="47" spans="2:23" x14ac:dyDescent="0.25">
      <c r="B47" s="4">
        <v>21001852</v>
      </c>
      <c r="C47" s="4">
        <v>0</v>
      </c>
      <c r="D47" s="5">
        <v>21020011</v>
      </c>
      <c r="E47" s="4" t="s">
        <v>58</v>
      </c>
      <c r="F47" s="4">
        <v>1401</v>
      </c>
      <c r="G47" s="6">
        <v>40269</v>
      </c>
      <c r="H47" s="7">
        <v>742501</v>
      </c>
      <c r="I47" s="7">
        <v>0</v>
      </c>
      <c r="J47" s="7">
        <v>0</v>
      </c>
      <c r="K47" s="7">
        <v>0</v>
      </c>
      <c r="L47" s="7">
        <f t="shared" si="0"/>
        <v>742501</v>
      </c>
      <c r="M47" s="7">
        <v>-132981</v>
      </c>
      <c r="N47" s="7">
        <v>-11682</v>
      </c>
      <c r="O47" s="7">
        <v>0</v>
      </c>
      <c r="P47" s="7">
        <f t="shared" si="1"/>
        <v>-144663</v>
      </c>
      <c r="Q47" s="7">
        <f t="shared" si="2"/>
        <v>609520</v>
      </c>
      <c r="R47" s="7">
        <f t="shared" si="3"/>
        <v>597838</v>
      </c>
      <c r="S47" s="5" t="s">
        <v>26</v>
      </c>
      <c r="T47" s="5">
        <v>101401</v>
      </c>
      <c r="U47" s="5" t="s">
        <v>27</v>
      </c>
      <c r="V47" s="5">
        <v>47020001</v>
      </c>
      <c r="W47" s="5" t="s">
        <v>28</v>
      </c>
    </row>
    <row r="48" spans="2:23" x14ac:dyDescent="0.25">
      <c r="B48" s="4">
        <v>21001865</v>
      </c>
      <c r="C48" s="4">
        <v>0</v>
      </c>
      <c r="D48" s="5">
        <v>21020011</v>
      </c>
      <c r="E48" s="4" t="s">
        <v>59</v>
      </c>
      <c r="F48" s="4">
        <v>1401</v>
      </c>
      <c r="G48" s="6">
        <v>40269</v>
      </c>
      <c r="H48" s="7">
        <v>933007</v>
      </c>
      <c r="I48" s="7">
        <v>0</v>
      </c>
      <c r="J48" s="7">
        <v>0</v>
      </c>
      <c r="K48" s="7">
        <v>0</v>
      </c>
      <c r="L48" s="7">
        <f t="shared" si="0"/>
        <v>933007</v>
      </c>
      <c r="M48" s="7">
        <v>-167098</v>
      </c>
      <c r="N48" s="7">
        <v>-14679</v>
      </c>
      <c r="O48" s="7">
        <v>0</v>
      </c>
      <c r="P48" s="7">
        <f t="shared" si="1"/>
        <v>-181777</v>
      </c>
      <c r="Q48" s="7">
        <f t="shared" si="2"/>
        <v>765909</v>
      </c>
      <c r="R48" s="7">
        <f t="shared" si="3"/>
        <v>751230</v>
      </c>
      <c r="S48" s="5" t="s">
        <v>26</v>
      </c>
      <c r="T48" s="5">
        <v>101401</v>
      </c>
      <c r="U48" s="5" t="s">
        <v>27</v>
      </c>
      <c r="V48" s="5">
        <v>47020001</v>
      </c>
      <c r="W48" s="5" t="s">
        <v>28</v>
      </c>
    </row>
    <row r="49" spans="2:23" x14ac:dyDescent="0.25">
      <c r="B49" s="4">
        <v>21001866</v>
      </c>
      <c r="C49" s="4">
        <v>0</v>
      </c>
      <c r="D49" s="5">
        <v>21020011</v>
      </c>
      <c r="E49" s="4" t="s">
        <v>60</v>
      </c>
      <c r="F49" s="4">
        <v>1401</v>
      </c>
      <c r="G49" s="6">
        <v>40269</v>
      </c>
      <c r="H49" s="7">
        <v>944358</v>
      </c>
      <c r="I49" s="7">
        <v>0</v>
      </c>
      <c r="J49" s="7">
        <v>0</v>
      </c>
      <c r="K49" s="7">
        <v>0</v>
      </c>
      <c r="L49" s="7">
        <f t="shared" si="0"/>
        <v>944358</v>
      </c>
      <c r="M49" s="7">
        <v>-169127</v>
      </c>
      <c r="N49" s="7">
        <v>-14857</v>
      </c>
      <c r="O49" s="7">
        <v>0</v>
      </c>
      <c r="P49" s="7">
        <f t="shared" si="1"/>
        <v>-183984</v>
      </c>
      <c r="Q49" s="7">
        <f t="shared" si="2"/>
        <v>775231</v>
      </c>
      <c r="R49" s="7">
        <f t="shared" si="3"/>
        <v>760374</v>
      </c>
      <c r="S49" s="5" t="s">
        <v>26</v>
      </c>
      <c r="T49" s="5">
        <v>101401</v>
      </c>
      <c r="U49" s="5" t="s">
        <v>27</v>
      </c>
      <c r="V49" s="5">
        <v>47020001</v>
      </c>
      <c r="W49" s="5" t="s">
        <v>28</v>
      </c>
    </row>
    <row r="50" spans="2:23" x14ac:dyDescent="0.25">
      <c r="B50" s="4">
        <v>21001881</v>
      </c>
      <c r="C50" s="4">
        <v>0</v>
      </c>
      <c r="D50" s="5">
        <v>21020011</v>
      </c>
      <c r="E50" s="4" t="s">
        <v>61</v>
      </c>
      <c r="F50" s="4">
        <v>1401</v>
      </c>
      <c r="G50" s="6">
        <v>40773</v>
      </c>
      <c r="H50" s="7">
        <v>1379824</v>
      </c>
      <c r="I50" s="7">
        <v>0</v>
      </c>
      <c r="J50" s="7">
        <v>0</v>
      </c>
      <c r="K50" s="7">
        <v>0</v>
      </c>
      <c r="L50" s="7">
        <f t="shared" si="0"/>
        <v>1379824</v>
      </c>
      <c r="M50" s="7">
        <v>-214650</v>
      </c>
      <c r="N50" s="7">
        <v>-21759</v>
      </c>
      <c r="O50" s="7">
        <v>0</v>
      </c>
      <c r="P50" s="7">
        <f t="shared" si="1"/>
        <v>-236409</v>
      </c>
      <c r="Q50" s="7">
        <f t="shared" si="2"/>
        <v>1165174</v>
      </c>
      <c r="R50" s="7">
        <f t="shared" si="3"/>
        <v>1143415</v>
      </c>
      <c r="S50" s="5" t="s">
        <v>26</v>
      </c>
      <c r="T50" s="5">
        <v>101401</v>
      </c>
      <c r="U50" s="5" t="s">
        <v>27</v>
      </c>
      <c r="V50" s="5">
        <v>47020001</v>
      </c>
      <c r="W50" s="5" t="s">
        <v>28</v>
      </c>
    </row>
    <row r="51" spans="2:23" x14ac:dyDescent="0.25">
      <c r="B51" s="4">
        <v>21001884</v>
      </c>
      <c r="C51" s="4">
        <v>0</v>
      </c>
      <c r="D51" s="5">
        <v>21020011</v>
      </c>
      <c r="E51" s="4" t="s">
        <v>62</v>
      </c>
      <c r="F51" s="4">
        <v>1401</v>
      </c>
      <c r="G51" s="6">
        <v>40683</v>
      </c>
      <c r="H51" s="7">
        <v>1442975</v>
      </c>
      <c r="I51" s="7">
        <v>0</v>
      </c>
      <c r="J51" s="7">
        <v>0</v>
      </c>
      <c r="K51" s="7">
        <v>0</v>
      </c>
      <c r="L51" s="7">
        <f t="shared" si="0"/>
        <v>1442975</v>
      </c>
      <c r="M51" s="7">
        <v>-230530</v>
      </c>
      <c r="N51" s="7">
        <v>-22746</v>
      </c>
      <c r="O51" s="7">
        <v>0</v>
      </c>
      <c r="P51" s="7">
        <f t="shared" si="1"/>
        <v>-253276</v>
      </c>
      <c r="Q51" s="7">
        <f t="shared" si="2"/>
        <v>1212445</v>
      </c>
      <c r="R51" s="7">
        <f t="shared" si="3"/>
        <v>1189699</v>
      </c>
      <c r="S51" s="5" t="s">
        <v>26</v>
      </c>
      <c r="T51" s="5">
        <v>101401</v>
      </c>
      <c r="U51" s="5" t="s">
        <v>27</v>
      </c>
      <c r="V51" s="5">
        <v>47020001</v>
      </c>
      <c r="W51" s="5" t="s">
        <v>28</v>
      </c>
    </row>
    <row r="52" spans="2:23" x14ac:dyDescent="0.25">
      <c r="B52" s="4">
        <v>21001892</v>
      </c>
      <c r="C52" s="4">
        <v>0</v>
      </c>
      <c r="D52" s="5">
        <v>21020011</v>
      </c>
      <c r="E52" s="4" t="s">
        <v>63</v>
      </c>
      <c r="F52" s="4">
        <v>1401</v>
      </c>
      <c r="G52" s="6">
        <v>40269</v>
      </c>
      <c r="H52" s="7">
        <v>1793255</v>
      </c>
      <c r="I52" s="7">
        <v>0</v>
      </c>
      <c r="J52" s="7">
        <v>0</v>
      </c>
      <c r="K52" s="7">
        <v>0</v>
      </c>
      <c r="L52" s="7">
        <f t="shared" si="0"/>
        <v>1793255</v>
      </c>
      <c r="M52" s="7">
        <v>-321164</v>
      </c>
      <c r="N52" s="7">
        <v>-28213</v>
      </c>
      <c r="O52" s="7">
        <v>0</v>
      </c>
      <c r="P52" s="7">
        <f t="shared" si="1"/>
        <v>-349377</v>
      </c>
      <c r="Q52" s="7">
        <f t="shared" si="2"/>
        <v>1472091</v>
      </c>
      <c r="R52" s="7">
        <f t="shared" si="3"/>
        <v>1443878</v>
      </c>
      <c r="S52" s="5" t="s">
        <v>26</v>
      </c>
      <c r="T52" s="5">
        <v>101401</v>
      </c>
      <c r="U52" s="5" t="s">
        <v>27</v>
      </c>
      <c r="V52" s="5">
        <v>47020001</v>
      </c>
      <c r="W52" s="5" t="s">
        <v>28</v>
      </c>
    </row>
    <row r="53" spans="2:23" x14ac:dyDescent="0.25">
      <c r="B53" s="4">
        <v>21001897</v>
      </c>
      <c r="C53" s="4">
        <v>0</v>
      </c>
      <c r="D53" s="5">
        <v>21020011</v>
      </c>
      <c r="E53" s="4" t="s">
        <v>64</v>
      </c>
      <c r="F53" s="4">
        <v>1401</v>
      </c>
      <c r="G53" s="6">
        <v>40636</v>
      </c>
      <c r="H53" s="7">
        <v>1909178</v>
      </c>
      <c r="I53" s="7">
        <v>0</v>
      </c>
      <c r="J53" s="7">
        <v>0</v>
      </c>
      <c r="K53" s="7">
        <v>0</v>
      </c>
      <c r="L53" s="7">
        <f t="shared" si="0"/>
        <v>1909178</v>
      </c>
      <c r="M53" s="7">
        <v>-309197</v>
      </c>
      <c r="N53" s="7">
        <v>-30089</v>
      </c>
      <c r="O53" s="7">
        <v>0</v>
      </c>
      <c r="P53" s="7">
        <f t="shared" si="1"/>
        <v>-339286</v>
      </c>
      <c r="Q53" s="7">
        <f t="shared" si="2"/>
        <v>1599981</v>
      </c>
      <c r="R53" s="7">
        <f t="shared" si="3"/>
        <v>1569892</v>
      </c>
      <c r="S53" s="5" t="s">
        <v>26</v>
      </c>
      <c r="T53" s="5">
        <v>101401</v>
      </c>
      <c r="U53" s="5" t="s">
        <v>27</v>
      </c>
      <c r="V53" s="5">
        <v>47020001</v>
      </c>
      <c r="W53" s="5" t="s">
        <v>28</v>
      </c>
    </row>
    <row r="54" spans="2:23" x14ac:dyDescent="0.25">
      <c r="B54" s="4">
        <v>21001902</v>
      </c>
      <c r="C54" s="4">
        <v>0</v>
      </c>
      <c r="D54" s="5">
        <v>21020011</v>
      </c>
      <c r="E54" s="4" t="s">
        <v>65</v>
      </c>
      <c r="F54" s="4">
        <v>1401</v>
      </c>
      <c r="G54" s="6">
        <v>40269</v>
      </c>
      <c r="H54" s="7">
        <v>2266876</v>
      </c>
      <c r="I54" s="7">
        <v>0</v>
      </c>
      <c r="J54" s="7">
        <v>0</v>
      </c>
      <c r="K54" s="7">
        <v>0</v>
      </c>
      <c r="L54" s="7">
        <f t="shared" si="0"/>
        <v>2266876</v>
      </c>
      <c r="M54" s="7">
        <v>-405984</v>
      </c>
      <c r="N54" s="7">
        <v>-35664</v>
      </c>
      <c r="O54" s="7">
        <v>0</v>
      </c>
      <c r="P54" s="7">
        <f t="shared" si="1"/>
        <v>-441648</v>
      </c>
      <c r="Q54" s="7">
        <f t="shared" si="2"/>
        <v>1860892</v>
      </c>
      <c r="R54" s="7">
        <f t="shared" si="3"/>
        <v>1825228</v>
      </c>
      <c r="S54" s="5" t="s">
        <v>26</v>
      </c>
      <c r="T54" s="5">
        <v>101401</v>
      </c>
      <c r="U54" s="5" t="s">
        <v>27</v>
      </c>
      <c r="V54" s="5">
        <v>47020001</v>
      </c>
      <c r="W54" s="5" t="s">
        <v>28</v>
      </c>
    </row>
    <row r="55" spans="2:23" x14ac:dyDescent="0.25">
      <c r="B55" s="4">
        <v>21001904</v>
      </c>
      <c r="C55" s="4">
        <v>0</v>
      </c>
      <c r="D55" s="5">
        <v>21020011</v>
      </c>
      <c r="E55" s="4" t="s">
        <v>66</v>
      </c>
      <c r="F55" s="4">
        <v>1401</v>
      </c>
      <c r="G55" s="6">
        <v>40330</v>
      </c>
      <c r="H55" s="7">
        <v>2305153</v>
      </c>
      <c r="I55" s="7">
        <v>0</v>
      </c>
      <c r="J55" s="7">
        <v>0</v>
      </c>
      <c r="K55" s="7">
        <v>0</v>
      </c>
      <c r="L55" s="7">
        <f t="shared" si="0"/>
        <v>2305153</v>
      </c>
      <c r="M55" s="7">
        <v>-406273</v>
      </c>
      <c r="N55" s="7">
        <v>-36277</v>
      </c>
      <c r="O55" s="7">
        <v>0</v>
      </c>
      <c r="P55" s="7">
        <f t="shared" si="1"/>
        <v>-442550</v>
      </c>
      <c r="Q55" s="7">
        <f t="shared" si="2"/>
        <v>1898880</v>
      </c>
      <c r="R55" s="7">
        <f t="shared" si="3"/>
        <v>1862603</v>
      </c>
      <c r="S55" s="5" t="s">
        <v>26</v>
      </c>
      <c r="T55" s="5">
        <v>101401</v>
      </c>
      <c r="U55" s="5" t="s">
        <v>27</v>
      </c>
      <c r="V55" s="5">
        <v>47020001</v>
      </c>
      <c r="W55" s="5" t="s">
        <v>28</v>
      </c>
    </row>
    <row r="56" spans="2:23" x14ac:dyDescent="0.25">
      <c r="B56" s="4">
        <v>21001919</v>
      </c>
      <c r="C56" s="4">
        <v>0</v>
      </c>
      <c r="D56" s="5">
        <v>21020011</v>
      </c>
      <c r="E56" s="4" t="s">
        <v>67</v>
      </c>
      <c r="F56" s="4">
        <v>1401</v>
      </c>
      <c r="G56" s="6">
        <v>40269</v>
      </c>
      <c r="H56" s="7">
        <v>3132892</v>
      </c>
      <c r="I56" s="7">
        <v>0</v>
      </c>
      <c r="J56" s="7">
        <v>0</v>
      </c>
      <c r="K56" s="7">
        <v>0</v>
      </c>
      <c r="L56" s="7">
        <f t="shared" si="0"/>
        <v>3132892</v>
      </c>
      <c r="M56" s="7">
        <v>-561085</v>
      </c>
      <c r="N56" s="7">
        <v>-49289</v>
      </c>
      <c r="O56" s="7">
        <v>0</v>
      </c>
      <c r="P56" s="7">
        <f t="shared" si="1"/>
        <v>-610374</v>
      </c>
      <c r="Q56" s="7">
        <f t="shared" si="2"/>
        <v>2571807</v>
      </c>
      <c r="R56" s="7">
        <f t="shared" si="3"/>
        <v>2522518</v>
      </c>
      <c r="S56" s="5" t="s">
        <v>26</v>
      </c>
      <c r="T56" s="5">
        <v>101401</v>
      </c>
      <c r="U56" s="5" t="s">
        <v>27</v>
      </c>
      <c r="V56" s="5">
        <v>47020001</v>
      </c>
      <c r="W56" s="5" t="s">
        <v>28</v>
      </c>
    </row>
    <row r="57" spans="2:23" x14ac:dyDescent="0.25">
      <c r="B57" s="4">
        <v>21001925</v>
      </c>
      <c r="C57" s="4">
        <v>0</v>
      </c>
      <c r="D57" s="5">
        <v>21020011</v>
      </c>
      <c r="E57" s="4" t="s">
        <v>68</v>
      </c>
      <c r="F57" s="4">
        <v>1401</v>
      </c>
      <c r="G57" s="6">
        <v>40635</v>
      </c>
      <c r="H57" s="7">
        <v>3524712</v>
      </c>
      <c r="I57" s="7">
        <v>0</v>
      </c>
      <c r="J57" s="7">
        <v>0</v>
      </c>
      <c r="K57" s="7">
        <v>0</v>
      </c>
      <c r="L57" s="7">
        <f t="shared" si="0"/>
        <v>3524712</v>
      </c>
      <c r="M57" s="7">
        <v>-571002</v>
      </c>
      <c r="N57" s="7">
        <v>-55549</v>
      </c>
      <c r="O57" s="7">
        <v>0</v>
      </c>
      <c r="P57" s="7">
        <f t="shared" si="1"/>
        <v>-626551</v>
      </c>
      <c r="Q57" s="7">
        <f t="shared" si="2"/>
        <v>2953710</v>
      </c>
      <c r="R57" s="7">
        <f t="shared" si="3"/>
        <v>2898161</v>
      </c>
      <c r="S57" s="5" t="s">
        <v>26</v>
      </c>
      <c r="T57" s="5">
        <v>101401</v>
      </c>
      <c r="U57" s="5" t="s">
        <v>27</v>
      </c>
      <c r="V57" s="5">
        <v>47020001</v>
      </c>
      <c r="W57" s="5" t="s">
        <v>28</v>
      </c>
    </row>
    <row r="58" spans="2:23" x14ac:dyDescent="0.25">
      <c r="B58" s="4">
        <v>21001929</v>
      </c>
      <c r="C58" s="4">
        <v>0</v>
      </c>
      <c r="D58" s="5">
        <v>21020011</v>
      </c>
      <c r="E58" s="4" t="s">
        <v>43</v>
      </c>
      <c r="F58" s="4">
        <v>1401</v>
      </c>
      <c r="G58" s="6">
        <v>41274</v>
      </c>
      <c r="H58" s="7">
        <v>3784040</v>
      </c>
      <c r="I58" s="7">
        <v>0</v>
      </c>
      <c r="J58" s="7">
        <v>0</v>
      </c>
      <c r="K58" s="7">
        <v>0</v>
      </c>
      <c r="L58" s="7">
        <f t="shared" si="0"/>
        <v>3784040</v>
      </c>
      <c r="M58" s="7">
        <v>-521925</v>
      </c>
      <c r="N58" s="7">
        <v>-62713</v>
      </c>
      <c r="O58" s="7">
        <v>0</v>
      </c>
      <c r="P58" s="7">
        <f t="shared" si="1"/>
        <v>-584638</v>
      </c>
      <c r="Q58" s="7">
        <f t="shared" si="2"/>
        <v>3262115</v>
      </c>
      <c r="R58" s="7">
        <f t="shared" si="3"/>
        <v>3199402</v>
      </c>
      <c r="S58" s="5" t="s">
        <v>26</v>
      </c>
      <c r="T58" s="5">
        <v>101401</v>
      </c>
      <c r="U58" s="5" t="s">
        <v>27</v>
      </c>
      <c r="V58" s="5">
        <v>47020001</v>
      </c>
      <c r="W58" s="5" t="s">
        <v>28</v>
      </c>
    </row>
    <row r="59" spans="2:23" x14ac:dyDescent="0.25">
      <c r="B59" s="4">
        <v>21001932</v>
      </c>
      <c r="C59" s="4">
        <v>0</v>
      </c>
      <c r="D59" s="5">
        <v>21020011</v>
      </c>
      <c r="E59" s="4" t="s">
        <v>69</v>
      </c>
      <c r="F59" s="4">
        <v>1401</v>
      </c>
      <c r="G59" s="6">
        <v>40269</v>
      </c>
      <c r="H59" s="7">
        <v>4026541</v>
      </c>
      <c r="I59" s="7">
        <v>0</v>
      </c>
      <c r="J59" s="7">
        <v>0</v>
      </c>
      <c r="K59" s="7">
        <v>0</v>
      </c>
      <c r="L59" s="7">
        <f t="shared" si="0"/>
        <v>4026541</v>
      </c>
      <c r="M59" s="7">
        <v>-721136</v>
      </c>
      <c r="N59" s="7">
        <v>-63349</v>
      </c>
      <c r="O59" s="7">
        <v>0</v>
      </c>
      <c r="P59" s="7">
        <f t="shared" si="1"/>
        <v>-784485</v>
      </c>
      <c r="Q59" s="7">
        <f t="shared" si="2"/>
        <v>3305405</v>
      </c>
      <c r="R59" s="7">
        <f t="shared" si="3"/>
        <v>3242056</v>
      </c>
      <c r="S59" s="5" t="s">
        <v>26</v>
      </c>
      <c r="T59" s="5">
        <v>101401</v>
      </c>
      <c r="U59" s="5" t="s">
        <v>27</v>
      </c>
      <c r="V59" s="5">
        <v>47020001</v>
      </c>
      <c r="W59" s="5" t="s">
        <v>28</v>
      </c>
    </row>
    <row r="60" spans="2:23" x14ac:dyDescent="0.25">
      <c r="B60" s="4">
        <v>21001933</v>
      </c>
      <c r="C60" s="4">
        <v>0</v>
      </c>
      <c r="D60" s="5">
        <v>21020011</v>
      </c>
      <c r="E60" s="4" t="s">
        <v>70</v>
      </c>
      <c r="F60" s="4">
        <v>1401</v>
      </c>
      <c r="G60" s="6">
        <v>40359</v>
      </c>
      <c r="H60" s="7">
        <v>4051994</v>
      </c>
      <c r="I60" s="7">
        <v>0</v>
      </c>
      <c r="J60" s="7">
        <v>0</v>
      </c>
      <c r="K60" s="7">
        <v>0</v>
      </c>
      <c r="L60" s="7">
        <f t="shared" si="0"/>
        <v>4051994</v>
      </c>
      <c r="M60" s="7">
        <v>-708654</v>
      </c>
      <c r="N60" s="7">
        <v>-63776</v>
      </c>
      <c r="O60" s="7">
        <v>0</v>
      </c>
      <c r="P60" s="7">
        <f t="shared" si="1"/>
        <v>-772430</v>
      </c>
      <c r="Q60" s="7">
        <f t="shared" si="2"/>
        <v>3343340</v>
      </c>
      <c r="R60" s="7">
        <f t="shared" si="3"/>
        <v>3279564</v>
      </c>
      <c r="S60" s="5" t="s">
        <v>26</v>
      </c>
      <c r="T60" s="5">
        <v>101401</v>
      </c>
      <c r="U60" s="5" t="s">
        <v>27</v>
      </c>
      <c r="V60" s="5">
        <v>47020001</v>
      </c>
      <c r="W60" s="5" t="s">
        <v>28</v>
      </c>
    </row>
    <row r="61" spans="2:23" x14ac:dyDescent="0.25">
      <c r="B61" s="4">
        <v>21001943</v>
      </c>
      <c r="C61" s="4">
        <v>0</v>
      </c>
      <c r="D61" s="5">
        <v>21020011</v>
      </c>
      <c r="E61" s="4" t="s">
        <v>71</v>
      </c>
      <c r="F61" s="4">
        <v>1401</v>
      </c>
      <c r="G61" s="6">
        <v>40758</v>
      </c>
      <c r="H61" s="7">
        <v>4822633</v>
      </c>
      <c r="I61" s="7">
        <v>0</v>
      </c>
      <c r="J61" s="7">
        <v>0</v>
      </c>
      <c r="K61" s="7">
        <v>0</v>
      </c>
      <c r="L61" s="7">
        <f t="shared" si="0"/>
        <v>4822633</v>
      </c>
      <c r="M61" s="7">
        <v>-753600</v>
      </c>
      <c r="N61" s="7">
        <v>-76046</v>
      </c>
      <c r="O61" s="7">
        <v>0</v>
      </c>
      <c r="P61" s="7">
        <f t="shared" si="1"/>
        <v>-829646</v>
      </c>
      <c r="Q61" s="7">
        <f t="shared" si="2"/>
        <v>4069033</v>
      </c>
      <c r="R61" s="7">
        <f t="shared" si="3"/>
        <v>3992987</v>
      </c>
      <c r="S61" s="5" t="s">
        <v>26</v>
      </c>
      <c r="T61" s="5">
        <v>101401</v>
      </c>
      <c r="U61" s="5" t="s">
        <v>27</v>
      </c>
      <c r="V61" s="5">
        <v>47020001</v>
      </c>
      <c r="W61" s="5" t="s">
        <v>28</v>
      </c>
    </row>
    <row r="62" spans="2:23" x14ac:dyDescent="0.25">
      <c r="B62" s="4">
        <v>21001946</v>
      </c>
      <c r="C62" s="4">
        <v>0</v>
      </c>
      <c r="D62" s="5">
        <v>21020011</v>
      </c>
      <c r="E62" s="4" t="s">
        <v>43</v>
      </c>
      <c r="F62" s="4">
        <v>1401</v>
      </c>
      <c r="G62" s="6">
        <v>41090</v>
      </c>
      <c r="H62" s="7">
        <v>4872968</v>
      </c>
      <c r="I62" s="7">
        <v>0</v>
      </c>
      <c r="J62" s="7">
        <v>0</v>
      </c>
      <c r="K62" s="7">
        <v>0</v>
      </c>
      <c r="L62" s="7">
        <f t="shared" si="0"/>
        <v>4872968</v>
      </c>
      <c r="M62" s="7">
        <v>-709857</v>
      </c>
      <c r="N62" s="7">
        <v>-79994</v>
      </c>
      <c r="O62" s="7">
        <v>0</v>
      </c>
      <c r="P62" s="7">
        <f t="shared" si="1"/>
        <v>-789851</v>
      </c>
      <c r="Q62" s="7">
        <f t="shared" si="2"/>
        <v>4163111</v>
      </c>
      <c r="R62" s="7">
        <f t="shared" si="3"/>
        <v>4083117</v>
      </c>
      <c r="S62" s="5" t="s">
        <v>26</v>
      </c>
      <c r="T62" s="5">
        <v>101401</v>
      </c>
      <c r="U62" s="5" t="s">
        <v>27</v>
      </c>
      <c r="V62" s="5">
        <v>47020001</v>
      </c>
      <c r="W62" s="5" t="s">
        <v>28</v>
      </c>
    </row>
    <row r="63" spans="2:23" x14ac:dyDescent="0.25">
      <c r="B63" s="4">
        <v>21001947</v>
      </c>
      <c r="C63" s="4">
        <v>0</v>
      </c>
      <c r="D63" s="5">
        <v>21020011</v>
      </c>
      <c r="E63" s="4" t="s">
        <v>72</v>
      </c>
      <c r="F63" s="4">
        <v>1401</v>
      </c>
      <c r="G63" s="6">
        <v>40269</v>
      </c>
      <c r="H63" s="7">
        <v>5147255</v>
      </c>
      <c r="I63" s="7">
        <v>0</v>
      </c>
      <c r="J63" s="7">
        <v>0</v>
      </c>
      <c r="K63" s="7">
        <v>0</v>
      </c>
      <c r="L63" s="7">
        <f t="shared" si="0"/>
        <v>5147255</v>
      </c>
      <c r="M63" s="7">
        <v>-921848</v>
      </c>
      <c r="N63" s="7">
        <v>-80981</v>
      </c>
      <c r="O63" s="7">
        <v>0</v>
      </c>
      <c r="P63" s="7">
        <f t="shared" si="1"/>
        <v>-1002829</v>
      </c>
      <c r="Q63" s="7">
        <f t="shared" si="2"/>
        <v>4225407</v>
      </c>
      <c r="R63" s="7">
        <f t="shared" si="3"/>
        <v>4144426</v>
      </c>
      <c r="S63" s="5" t="s">
        <v>26</v>
      </c>
      <c r="T63" s="5">
        <v>101401</v>
      </c>
      <c r="U63" s="5" t="s">
        <v>27</v>
      </c>
      <c r="V63" s="5">
        <v>47020001</v>
      </c>
      <c r="W63" s="5" t="s">
        <v>28</v>
      </c>
    </row>
    <row r="64" spans="2:23" x14ac:dyDescent="0.25">
      <c r="B64" s="4">
        <v>21001948</v>
      </c>
      <c r="C64" s="4">
        <v>0</v>
      </c>
      <c r="D64" s="5">
        <v>21020011</v>
      </c>
      <c r="E64" s="4" t="s">
        <v>73</v>
      </c>
      <c r="F64" s="4">
        <v>1401</v>
      </c>
      <c r="G64" s="6">
        <v>40269</v>
      </c>
      <c r="H64" s="7">
        <v>5244512</v>
      </c>
      <c r="I64" s="7">
        <v>0</v>
      </c>
      <c r="J64" s="7">
        <v>0</v>
      </c>
      <c r="K64" s="7">
        <v>0</v>
      </c>
      <c r="L64" s="7">
        <f t="shared" si="0"/>
        <v>5244512</v>
      </c>
      <c r="M64" s="7">
        <v>-939267</v>
      </c>
      <c r="N64" s="7">
        <v>-82511</v>
      </c>
      <c r="O64" s="7">
        <v>0</v>
      </c>
      <c r="P64" s="7">
        <f t="shared" si="1"/>
        <v>-1021778</v>
      </c>
      <c r="Q64" s="7">
        <f t="shared" si="2"/>
        <v>4305245</v>
      </c>
      <c r="R64" s="7">
        <f t="shared" si="3"/>
        <v>4222734</v>
      </c>
      <c r="S64" s="5" t="s">
        <v>26</v>
      </c>
      <c r="T64" s="5">
        <v>101401</v>
      </c>
      <c r="U64" s="5" t="s">
        <v>27</v>
      </c>
      <c r="V64" s="5">
        <v>47020001</v>
      </c>
      <c r="W64" s="5" t="s">
        <v>28</v>
      </c>
    </row>
    <row r="65" spans="2:23" x14ac:dyDescent="0.25">
      <c r="B65" s="4">
        <v>21001954</v>
      </c>
      <c r="C65" s="4">
        <v>0</v>
      </c>
      <c r="D65" s="5">
        <v>21020011</v>
      </c>
      <c r="E65" s="4" t="s">
        <v>43</v>
      </c>
      <c r="F65" s="4">
        <v>1401</v>
      </c>
      <c r="G65" s="6">
        <v>40908</v>
      </c>
      <c r="H65" s="7">
        <v>5971174</v>
      </c>
      <c r="I65" s="7">
        <v>0</v>
      </c>
      <c r="J65" s="7">
        <v>0</v>
      </c>
      <c r="K65" s="7">
        <v>0</v>
      </c>
      <c r="L65" s="7">
        <f t="shared" si="0"/>
        <v>5971174</v>
      </c>
      <c r="M65" s="7">
        <v>-915480</v>
      </c>
      <c r="N65" s="7">
        <v>-97090</v>
      </c>
      <c r="O65" s="7">
        <v>0</v>
      </c>
      <c r="P65" s="7">
        <f t="shared" si="1"/>
        <v>-1012570</v>
      </c>
      <c r="Q65" s="7">
        <f t="shared" si="2"/>
        <v>5055694</v>
      </c>
      <c r="R65" s="7">
        <f t="shared" si="3"/>
        <v>4958604</v>
      </c>
      <c r="S65" s="5" t="s">
        <v>26</v>
      </c>
      <c r="T65" s="5">
        <v>101401</v>
      </c>
      <c r="U65" s="5" t="s">
        <v>27</v>
      </c>
      <c r="V65" s="5">
        <v>47020001</v>
      </c>
      <c r="W65" s="5" t="s">
        <v>28</v>
      </c>
    </row>
    <row r="66" spans="2:23" x14ac:dyDescent="0.25">
      <c r="B66" s="4">
        <v>21001955</v>
      </c>
      <c r="C66" s="4">
        <v>0</v>
      </c>
      <c r="D66" s="5">
        <v>21020011</v>
      </c>
      <c r="E66" s="4" t="s">
        <v>74</v>
      </c>
      <c r="F66" s="4">
        <v>1401</v>
      </c>
      <c r="G66" s="6">
        <v>40269</v>
      </c>
      <c r="H66" s="7">
        <v>6202004</v>
      </c>
      <c r="I66" s="7">
        <v>0</v>
      </c>
      <c r="J66" s="7">
        <v>0</v>
      </c>
      <c r="K66" s="7">
        <v>0</v>
      </c>
      <c r="L66" s="7">
        <f t="shared" si="0"/>
        <v>6202004</v>
      </c>
      <c r="M66" s="7">
        <v>-1110749</v>
      </c>
      <c r="N66" s="7">
        <v>-97575</v>
      </c>
      <c r="O66" s="7">
        <v>0</v>
      </c>
      <c r="P66" s="7">
        <f t="shared" si="1"/>
        <v>-1208324</v>
      </c>
      <c r="Q66" s="7">
        <f t="shared" si="2"/>
        <v>5091255</v>
      </c>
      <c r="R66" s="7">
        <f t="shared" si="3"/>
        <v>4993680</v>
      </c>
      <c r="S66" s="5" t="s">
        <v>26</v>
      </c>
      <c r="T66" s="5">
        <v>101401</v>
      </c>
      <c r="U66" s="5" t="s">
        <v>27</v>
      </c>
      <c r="V66" s="5">
        <v>47020001</v>
      </c>
      <c r="W66" s="5" t="s">
        <v>28</v>
      </c>
    </row>
    <row r="67" spans="2:23" x14ac:dyDescent="0.25">
      <c r="B67" s="4">
        <v>21001970</v>
      </c>
      <c r="C67" s="4">
        <v>0</v>
      </c>
      <c r="D67" s="5">
        <v>21020011</v>
      </c>
      <c r="E67" s="4" t="s">
        <v>75</v>
      </c>
      <c r="F67" s="4">
        <v>1401</v>
      </c>
      <c r="G67" s="6">
        <v>40269</v>
      </c>
      <c r="H67" s="7">
        <v>7989142</v>
      </c>
      <c r="I67" s="7">
        <v>0</v>
      </c>
      <c r="J67" s="7">
        <v>0</v>
      </c>
      <c r="K67" s="7">
        <v>0</v>
      </c>
      <c r="L67" s="7">
        <f t="shared" si="0"/>
        <v>7989142</v>
      </c>
      <c r="M67" s="7">
        <v>-1430812</v>
      </c>
      <c r="N67" s="7">
        <v>-125691</v>
      </c>
      <c r="O67" s="7">
        <v>0</v>
      </c>
      <c r="P67" s="7">
        <f t="shared" si="1"/>
        <v>-1556503</v>
      </c>
      <c r="Q67" s="7">
        <f t="shared" si="2"/>
        <v>6558330</v>
      </c>
      <c r="R67" s="7">
        <f t="shared" si="3"/>
        <v>6432639</v>
      </c>
      <c r="S67" s="5" t="s">
        <v>26</v>
      </c>
      <c r="T67" s="5">
        <v>101401</v>
      </c>
      <c r="U67" s="5" t="s">
        <v>27</v>
      </c>
      <c r="V67" s="5">
        <v>47020001</v>
      </c>
      <c r="W67" s="5" t="s">
        <v>28</v>
      </c>
    </row>
    <row r="68" spans="2:23" x14ac:dyDescent="0.25">
      <c r="B68" s="4">
        <v>21001972</v>
      </c>
      <c r="C68" s="4">
        <v>0</v>
      </c>
      <c r="D68" s="5">
        <v>21020011</v>
      </c>
      <c r="E68" s="4" t="s">
        <v>76</v>
      </c>
      <c r="F68" s="4">
        <v>1401</v>
      </c>
      <c r="G68" s="6">
        <v>40269</v>
      </c>
      <c r="H68" s="7">
        <v>8161225</v>
      </c>
      <c r="I68" s="7">
        <v>0</v>
      </c>
      <c r="J68" s="7">
        <v>0</v>
      </c>
      <c r="K68" s="7">
        <v>0</v>
      </c>
      <c r="L68" s="7">
        <f t="shared" si="0"/>
        <v>8161225</v>
      </c>
      <c r="M68" s="7">
        <v>-1461636</v>
      </c>
      <c r="N68" s="7">
        <v>-128399</v>
      </c>
      <c r="O68" s="7">
        <v>0</v>
      </c>
      <c r="P68" s="7">
        <f t="shared" si="1"/>
        <v>-1590035</v>
      </c>
      <c r="Q68" s="7">
        <f t="shared" si="2"/>
        <v>6699589</v>
      </c>
      <c r="R68" s="7">
        <f t="shared" si="3"/>
        <v>6571190</v>
      </c>
      <c r="S68" s="5" t="s">
        <v>26</v>
      </c>
      <c r="T68" s="5">
        <v>101401</v>
      </c>
      <c r="U68" s="5" t="s">
        <v>27</v>
      </c>
      <c r="V68" s="5">
        <v>47020001</v>
      </c>
      <c r="W68" s="5" t="s">
        <v>28</v>
      </c>
    </row>
    <row r="69" spans="2:23" x14ac:dyDescent="0.25">
      <c r="B69" s="4">
        <v>21001984</v>
      </c>
      <c r="C69" s="4">
        <v>0</v>
      </c>
      <c r="D69" s="5">
        <v>21020011</v>
      </c>
      <c r="E69" s="4" t="s">
        <v>77</v>
      </c>
      <c r="F69" s="4">
        <v>1401</v>
      </c>
      <c r="G69" s="6">
        <v>40269</v>
      </c>
      <c r="H69" s="7">
        <v>9403491</v>
      </c>
      <c r="I69" s="7">
        <v>0</v>
      </c>
      <c r="J69" s="7">
        <v>0</v>
      </c>
      <c r="K69" s="7">
        <v>0</v>
      </c>
      <c r="L69" s="7">
        <f t="shared" ref="L69:L83" si="4">SUM(H69:K69)</f>
        <v>9403491</v>
      </c>
      <c r="M69" s="7">
        <v>-1684118</v>
      </c>
      <c r="N69" s="7">
        <v>-147943</v>
      </c>
      <c r="O69" s="7">
        <v>0</v>
      </c>
      <c r="P69" s="7">
        <f t="shared" ref="P69:P83" si="5">SUM(M69:O69)</f>
        <v>-1832061</v>
      </c>
      <c r="Q69" s="7">
        <f t="shared" ref="Q69:Q83" si="6">H69+M69</f>
        <v>7719373</v>
      </c>
      <c r="R69" s="7">
        <f t="shared" ref="R69:R83" si="7">L69+P69</f>
        <v>7571430</v>
      </c>
      <c r="S69" s="5" t="s">
        <v>26</v>
      </c>
      <c r="T69" s="5">
        <v>101401</v>
      </c>
      <c r="U69" s="5" t="s">
        <v>27</v>
      </c>
      <c r="V69" s="5">
        <v>47020001</v>
      </c>
      <c r="W69" s="5" t="s">
        <v>28</v>
      </c>
    </row>
    <row r="70" spans="2:23" x14ac:dyDescent="0.25">
      <c r="B70" s="4">
        <v>21001994</v>
      </c>
      <c r="C70" s="4">
        <v>0</v>
      </c>
      <c r="D70" s="5">
        <v>21020011</v>
      </c>
      <c r="E70" s="4" t="s">
        <v>78</v>
      </c>
      <c r="F70" s="4">
        <v>1401</v>
      </c>
      <c r="G70" s="6">
        <v>40816</v>
      </c>
      <c r="H70" s="7">
        <v>12160151</v>
      </c>
      <c r="I70" s="7">
        <v>0</v>
      </c>
      <c r="J70" s="7">
        <v>0</v>
      </c>
      <c r="K70" s="7">
        <v>0</v>
      </c>
      <c r="L70" s="7">
        <f t="shared" si="4"/>
        <v>12160151</v>
      </c>
      <c r="M70" s="7">
        <v>-1867292</v>
      </c>
      <c r="N70" s="7">
        <v>-191795</v>
      </c>
      <c r="O70" s="7">
        <v>0</v>
      </c>
      <c r="P70" s="7">
        <f t="shared" si="5"/>
        <v>-2059087</v>
      </c>
      <c r="Q70" s="7">
        <f t="shared" si="6"/>
        <v>10292859</v>
      </c>
      <c r="R70" s="7">
        <f t="shared" si="7"/>
        <v>10101064</v>
      </c>
      <c r="S70" s="5" t="s">
        <v>26</v>
      </c>
      <c r="T70" s="5">
        <v>101401</v>
      </c>
      <c r="U70" s="5" t="s">
        <v>27</v>
      </c>
      <c r="V70" s="5">
        <v>47020001</v>
      </c>
      <c r="W70" s="5" t="s">
        <v>28</v>
      </c>
    </row>
    <row r="71" spans="2:23" x14ac:dyDescent="0.25">
      <c r="B71" s="4">
        <v>21001996</v>
      </c>
      <c r="C71" s="4">
        <v>0</v>
      </c>
      <c r="D71" s="5">
        <v>21020011</v>
      </c>
      <c r="E71" s="4" t="s">
        <v>43</v>
      </c>
      <c r="F71" s="4">
        <v>1401</v>
      </c>
      <c r="G71" s="6">
        <v>40816</v>
      </c>
      <c r="H71" s="7">
        <v>12178666</v>
      </c>
      <c r="I71" s="7">
        <v>0</v>
      </c>
      <c r="J71" s="7">
        <v>0</v>
      </c>
      <c r="K71" s="7">
        <v>0</v>
      </c>
      <c r="L71" s="7">
        <f t="shared" si="4"/>
        <v>12178666</v>
      </c>
      <c r="M71" s="7">
        <v>-1914187</v>
      </c>
      <c r="N71" s="7">
        <v>-197063</v>
      </c>
      <c r="O71" s="7">
        <v>0</v>
      </c>
      <c r="P71" s="7">
        <f t="shared" si="5"/>
        <v>-2111250</v>
      </c>
      <c r="Q71" s="7">
        <f t="shared" si="6"/>
        <v>10264479</v>
      </c>
      <c r="R71" s="7">
        <f t="shared" si="7"/>
        <v>10067416</v>
      </c>
      <c r="S71" s="5" t="s">
        <v>26</v>
      </c>
      <c r="T71" s="5">
        <v>101401</v>
      </c>
      <c r="U71" s="5" t="s">
        <v>27</v>
      </c>
      <c r="V71" s="5">
        <v>47020001</v>
      </c>
      <c r="W71" s="5" t="s">
        <v>28</v>
      </c>
    </row>
    <row r="72" spans="2:23" x14ac:dyDescent="0.25">
      <c r="B72" s="4">
        <v>21001999</v>
      </c>
      <c r="C72" s="4">
        <v>0</v>
      </c>
      <c r="D72" s="5">
        <v>21020011</v>
      </c>
      <c r="E72" s="4" t="s">
        <v>79</v>
      </c>
      <c r="F72" s="4">
        <v>1405</v>
      </c>
      <c r="G72" s="6">
        <v>39545</v>
      </c>
      <c r="H72" s="7">
        <v>12801321</v>
      </c>
      <c r="I72" s="7">
        <v>0</v>
      </c>
      <c r="J72" s="7">
        <v>0</v>
      </c>
      <c r="K72" s="7">
        <v>0</v>
      </c>
      <c r="L72" s="7">
        <f t="shared" si="4"/>
        <v>12801321</v>
      </c>
      <c r="M72" s="7">
        <v>-2725483</v>
      </c>
      <c r="N72" s="7">
        <v>-200691</v>
      </c>
      <c r="O72" s="7">
        <v>0</v>
      </c>
      <c r="P72" s="7">
        <f t="shared" si="5"/>
        <v>-2926174</v>
      </c>
      <c r="Q72" s="7">
        <f t="shared" si="6"/>
        <v>10075838</v>
      </c>
      <c r="R72" s="7">
        <f t="shared" si="7"/>
        <v>9875147</v>
      </c>
      <c r="S72" s="5" t="s">
        <v>26</v>
      </c>
      <c r="T72" s="5">
        <v>101405</v>
      </c>
      <c r="U72" s="5" t="s">
        <v>39</v>
      </c>
      <c r="V72" s="5">
        <v>47020001</v>
      </c>
      <c r="W72" s="5" t="s">
        <v>28</v>
      </c>
    </row>
    <row r="73" spans="2:23" x14ac:dyDescent="0.25">
      <c r="B73" s="4">
        <v>21002005</v>
      </c>
      <c r="C73" s="4">
        <v>0</v>
      </c>
      <c r="D73" s="5">
        <v>21020011</v>
      </c>
      <c r="E73" s="4" t="s">
        <v>80</v>
      </c>
      <c r="F73" s="4">
        <v>1401</v>
      </c>
      <c r="G73" s="6">
        <v>40779</v>
      </c>
      <c r="H73" s="7">
        <v>15069316</v>
      </c>
      <c r="I73" s="7">
        <v>0</v>
      </c>
      <c r="J73" s="7">
        <v>0</v>
      </c>
      <c r="K73" s="7">
        <v>0</v>
      </c>
      <c r="L73" s="7">
        <f t="shared" si="4"/>
        <v>15069316</v>
      </c>
      <c r="M73" s="7">
        <v>-2340021</v>
      </c>
      <c r="N73" s="7">
        <v>-237642</v>
      </c>
      <c r="O73" s="7">
        <v>0</v>
      </c>
      <c r="P73" s="7">
        <f t="shared" si="5"/>
        <v>-2577663</v>
      </c>
      <c r="Q73" s="7">
        <f t="shared" si="6"/>
        <v>12729295</v>
      </c>
      <c r="R73" s="7">
        <f t="shared" si="7"/>
        <v>12491653</v>
      </c>
      <c r="S73" s="5" t="s">
        <v>26</v>
      </c>
      <c r="T73" s="5">
        <v>101401</v>
      </c>
      <c r="U73" s="5" t="s">
        <v>27</v>
      </c>
      <c r="V73" s="5">
        <v>47020001</v>
      </c>
      <c r="W73" s="5" t="s">
        <v>28</v>
      </c>
    </row>
    <row r="74" spans="2:23" x14ac:dyDescent="0.25">
      <c r="B74" s="4">
        <v>21002020</v>
      </c>
      <c r="C74" s="4">
        <v>0</v>
      </c>
      <c r="D74" s="5">
        <v>21020011</v>
      </c>
      <c r="E74" s="4" t="s">
        <v>81</v>
      </c>
      <c r="F74" s="4">
        <v>1401</v>
      </c>
      <c r="G74" s="6">
        <v>40269</v>
      </c>
      <c r="H74" s="7">
        <v>22323533</v>
      </c>
      <c r="I74" s="7">
        <v>0</v>
      </c>
      <c r="J74" s="7">
        <v>0</v>
      </c>
      <c r="K74" s="7">
        <v>0</v>
      </c>
      <c r="L74" s="7">
        <f t="shared" si="4"/>
        <v>22323533</v>
      </c>
      <c r="M74" s="7">
        <v>-3998031</v>
      </c>
      <c r="N74" s="7">
        <v>-351211</v>
      </c>
      <c r="O74" s="7">
        <v>0</v>
      </c>
      <c r="P74" s="7">
        <f t="shared" si="5"/>
        <v>-4349242</v>
      </c>
      <c r="Q74" s="7">
        <f t="shared" si="6"/>
        <v>18325502</v>
      </c>
      <c r="R74" s="7">
        <f t="shared" si="7"/>
        <v>17974291</v>
      </c>
      <c r="S74" s="5" t="s">
        <v>26</v>
      </c>
      <c r="T74" s="5">
        <v>101401</v>
      </c>
      <c r="U74" s="5" t="s">
        <v>27</v>
      </c>
      <c r="V74" s="5">
        <v>47020001</v>
      </c>
      <c r="W74" s="5" t="s">
        <v>28</v>
      </c>
    </row>
    <row r="75" spans="2:23" x14ac:dyDescent="0.25">
      <c r="B75" s="4">
        <v>21002021</v>
      </c>
      <c r="C75" s="4">
        <v>0</v>
      </c>
      <c r="D75" s="5">
        <v>21020011</v>
      </c>
      <c r="E75" s="4" t="s">
        <v>82</v>
      </c>
      <c r="F75" s="4">
        <v>1401</v>
      </c>
      <c r="G75" s="6">
        <v>40749</v>
      </c>
      <c r="H75" s="7">
        <v>22516248</v>
      </c>
      <c r="I75" s="7">
        <v>0</v>
      </c>
      <c r="J75" s="7">
        <v>0</v>
      </c>
      <c r="K75" s="7">
        <v>0</v>
      </c>
      <c r="L75" s="7">
        <f t="shared" si="4"/>
        <v>22516248</v>
      </c>
      <c r="M75" s="7">
        <v>-3527911</v>
      </c>
      <c r="N75" s="7">
        <v>-355033</v>
      </c>
      <c r="O75" s="7">
        <v>0</v>
      </c>
      <c r="P75" s="7">
        <f t="shared" si="5"/>
        <v>-3882944</v>
      </c>
      <c r="Q75" s="7">
        <f t="shared" si="6"/>
        <v>18988337</v>
      </c>
      <c r="R75" s="7">
        <f t="shared" si="7"/>
        <v>18633304</v>
      </c>
      <c r="S75" s="5" t="s">
        <v>26</v>
      </c>
      <c r="T75" s="5">
        <v>101401</v>
      </c>
      <c r="U75" s="5" t="s">
        <v>27</v>
      </c>
      <c r="V75" s="5">
        <v>47020001</v>
      </c>
      <c r="W75" s="5" t="s">
        <v>28</v>
      </c>
    </row>
    <row r="76" spans="2:23" x14ac:dyDescent="0.25">
      <c r="B76" s="4">
        <v>21002032</v>
      </c>
      <c r="C76" s="4">
        <v>0</v>
      </c>
      <c r="D76" s="5">
        <v>21020011</v>
      </c>
      <c r="E76" s="4" t="s">
        <v>83</v>
      </c>
      <c r="F76" s="4">
        <v>1401</v>
      </c>
      <c r="G76" s="6">
        <v>40269</v>
      </c>
      <c r="H76" s="7">
        <v>31146259</v>
      </c>
      <c r="I76" s="7">
        <v>0</v>
      </c>
      <c r="J76" s="7">
        <v>0</v>
      </c>
      <c r="K76" s="7">
        <v>0</v>
      </c>
      <c r="L76" s="7">
        <f t="shared" si="4"/>
        <v>31146259</v>
      </c>
      <c r="M76" s="7">
        <v>-5578137</v>
      </c>
      <c r="N76" s="7">
        <v>-490017</v>
      </c>
      <c r="O76" s="7">
        <v>0</v>
      </c>
      <c r="P76" s="7">
        <f t="shared" si="5"/>
        <v>-6068154</v>
      </c>
      <c r="Q76" s="7">
        <f t="shared" si="6"/>
        <v>25568122</v>
      </c>
      <c r="R76" s="7">
        <f t="shared" si="7"/>
        <v>25078105</v>
      </c>
      <c r="S76" s="5" t="s">
        <v>26</v>
      </c>
      <c r="T76" s="5">
        <v>101401</v>
      </c>
      <c r="U76" s="5" t="s">
        <v>27</v>
      </c>
      <c r="V76" s="5">
        <v>47020001</v>
      </c>
      <c r="W76" s="5" t="s">
        <v>28</v>
      </c>
    </row>
    <row r="77" spans="2:23" x14ac:dyDescent="0.25">
      <c r="B77" s="4">
        <v>21002040</v>
      </c>
      <c r="C77" s="4">
        <v>0</v>
      </c>
      <c r="D77" s="5">
        <v>21020011</v>
      </c>
      <c r="E77" s="4" t="s">
        <v>84</v>
      </c>
      <c r="F77" s="4">
        <v>1401</v>
      </c>
      <c r="G77" s="6">
        <v>40269</v>
      </c>
      <c r="H77" s="7">
        <v>46869666</v>
      </c>
      <c r="I77" s="7">
        <v>0</v>
      </c>
      <c r="J77" s="7">
        <v>0</v>
      </c>
      <c r="K77" s="7">
        <v>0</v>
      </c>
      <c r="L77" s="7">
        <f t="shared" si="4"/>
        <v>46869666</v>
      </c>
      <c r="M77" s="7">
        <v>-8394114</v>
      </c>
      <c r="N77" s="7">
        <v>-737389</v>
      </c>
      <c r="O77" s="7">
        <v>0</v>
      </c>
      <c r="P77" s="7">
        <f t="shared" si="5"/>
        <v>-9131503</v>
      </c>
      <c r="Q77" s="7">
        <f t="shared" si="6"/>
        <v>38475552</v>
      </c>
      <c r="R77" s="7">
        <f t="shared" si="7"/>
        <v>37738163</v>
      </c>
      <c r="S77" s="5" t="s">
        <v>26</v>
      </c>
      <c r="T77" s="5">
        <v>101401</v>
      </c>
      <c r="U77" s="5" t="s">
        <v>27</v>
      </c>
      <c r="V77" s="5">
        <v>47020001</v>
      </c>
      <c r="W77" s="5" t="s">
        <v>28</v>
      </c>
    </row>
    <row r="78" spans="2:23" x14ac:dyDescent="0.25">
      <c r="B78" s="4">
        <v>21002043</v>
      </c>
      <c r="C78" s="4">
        <v>0</v>
      </c>
      <c r="D78" s="5">
        <v>21020011</v>
      </c>
      <c r="E78" s="4" t="s">
        <v>85</v>
      </c>
      <c r="F78" s="4">
        <v>1401</v>
      </c>
      <c r="G78" s="6">
        <v>40269</v>
      </c>
      <c r="H78" s="7">
        <v>58563280</v>
      </c>
      <c r="I78" s="7">
        <v>0</v>
      </c>
      <c r="J78" s="7">
        <v>0</v>
      </c>
      <c r="K78" s="7">
        <v>0</v>
      </c>
      <c r="L78" s="7">
        <f t="shared" si="4"/>
        <v>58563280</v>
      </c>
      <c r="M78" s="7">
        <v>-10488381</v>
      </c>
      <c r="N78" s="7">
        <v>-921362</v>
      </c>
      <c r="O78" s="7">
        <v>0</v>
      </c>
      <c r="P78" s="7">
        <f t="shared" si="5"/>
        <v>-11409743</v>
      </c>
      <c r="Q78" s="7">
        <f t="shared" si="6"/>
        <v>48074899</v>
      </c>
      <c r="R78" s="7">
        <f t="shared" si="7"/>
        <v>47153537</v>
      </c>
      <c r="S78" s="5" t="s">
        <v>26</v>
      </c>
      <c r="T78" s="5">
        <v>101401</v>
      </c>
      <c r="U78" s="5" t="s">
        <v>27</v>
      </c>
      <c r="V78" s="5">
        <v>47020001</v>
      </c>
      <c r="W78" s="5" t="s">
        <v>28</v>
      </c>
    </row>
    <row r="79" spans="2:23" x14ac:dyDescent="0.25">
      <c r="B79" s="4">
        <v>21002045</v>
      </c>
      <c r="C79" s="4">
        <v>0</v>
      </c>
      <c r="D79" s="5">
        <v>21020011</v>
      </c>
      <c r="E79" s="4" t="s">
        <v>86</v>
      </c>
      <c r="F79" s="4">
        <v>1401</v>
      </c>
      <c r="G79" s="6">
        <v>40773</v>
      </c>
      <c r="H79" s="7">
        <v>61753577</v>
      </c>
      <c r="I79" s="7">
        <v>0</v>
      </c>
      <c r="J79" s="7">
        <v>0</v>
      </c>
      <c r="K79" s="7">
        <v>0</v>
      </c>
      <c r="L79" s="7">
        <f t="shared" si="4"/>
        <v>61753577</v>
      </c>
      <c r="M79" s="7">
        <v>-9606608</v>
      </c>
      <c r="N79" s="7">
        <v>-973822</v>
      </c>
      <c r="O79" s="7">
        <v>0</v>
      </c>
      <c r="P79" s="7">
        <f t="shared" si="5"/>
        <v>-10580430</v>
      </c>
      <c r="Q79" s="7">
        <f t="shared" si="6"/>
        <v>52146969</v>
      </c>
      <c r="R79" s="7">
        <f t="shared" si="7"/>
        <v>51173147</v>
      </c>
      <c r="S79" s="5" t="s">
        <v>26</v>
      </c>
      <c r="T79" s="5">
        <v>101401</v>
      </c>
      <c r="U79" s="5" t="s">
        <v>27</v>
      </c>
      <c r="V79" s="5">
        <v>47020001</v>
      </c>
      <c r="W79" s="5" t="s">
        <v>28</v>
      </c>
    </row>
    <row r="80" spans="2:23" x14ac:dyDescent="0.25">
      <c r="B80" s="4">
        <v>21002051</v>
      </c>
      <c r="C80" s="4">
        <v>0</v>
      </c>
      <c r="D80" s="5">
        <v>21020011</v>
      </c>
      <c r="E80" s="4" t="s">
        <v>87</v>
      </c>
      <c r="F80" s="4">
        <v>1401</v>
      </c>
      <c r="G80" s="6">
        <v>40269</v>
      </c>
      <c r="H80" s="7">
        <v>125266033</v>
      </c>
      <c r="I80" s="7">
        <v>0</v>
      </c>
      <c r="J80" s="7">
        <v>0</v>
      </c>
      <c r="K80" s="7">
        <v>0</v>
      </c>
      <c r="L80" s="7">
        <f t="shared" si="4"/>
        <v>125266033</v>
      </c>
      <c r="M80" s="7">
        <v>-22434497</v>
      </c>
      <c r="N80" s="7">
        <v>-1970780</v>
      </c>
      <c r="O80" s="7">
        <v>0</v>
      </c>
      <c r="P80" s="7">
        <f t="shared" si="5"/>
        <v>-24405277</v>
      </c>
      <c r="Q80" s="7">
        <f t="shared" si="6"/>
        <v>102831536</v>
      </c>
      <c r="R80" s="7">
        <f t="shared" si="7"/>
        <v>100860756</v>
      </c>
      <c r="S80" s="5" t="s">
        <v>26</v>
      </c>
      <c r="T80" s="5">
        <v>101401</v>
      </c>
      <c r="U80" s="5" t="s">
        <v>27</v>
      </c>
      <c r="V80" s="5">
        <v>47020001</v>
      </c>
      <c r="W80" s="5" t="s">
        <v>28</v>
      </c>
    </row>
    <row r="81" spans="2:23" x14ac:dyDescent="0.25">
      <c r="B81" s="4">
        <v>21002102</v>
      </c>
      <c r="C81" s="4">
        <v>0</v>
      </c>
      <c r="D81" s="5">
        <v>21020011</v>
      </c>
      <c r="E81" s="4" t="s">
        <v>88</v>
      </c>
      <c r="F81" s="4">
        <v>1403</v>
      </c>
      <c r="G81" s="6">
        <v>42826</v>
      </c>
      <c r="H81" s="7">
        <v>491618</v>
      </c>
      <c r="I81" s="7">
        <v>0</v>
      </c>
      <c r="J81" s="7">
        <v>0</v>
      </c>
      <c r="K81" s="7">
        <v>0</v>
      </c>
      <c r="L81" s="7">
        <f t="shared" si="4"/>
        <v>491618</v>
      </c>
      <c r="M81" s="7">
        <v>-87197</v>
      </c>
      <c r="N81" s="7">
        <v>-7752</v>
      </c>
      <c r="O81" s="7">
        <v>0</v>
      </c>
      <c r="P81" s="7">
        <f t="shared" si="5"/>
        <v>-94949</v>
      </c>
      <c r="Q81" s="7">
        <f t="shared" si="6"/>
        <v>404421</v>
      </c>
      <c r="R81" s="7">
        <f t="shared" si="7"/>
        <v>396669</v>
      </c>
      <c r="S81" s="5" t="s">
        <v>26</v>
      </c>
      <c r="T81" s="5">
        <v>101403</v>
      </c>
      <c r="U81" s="5" t="s">
        <v>30</v>
      </c>
      <c r="V81" s="5">
        <v>47020001</v>
      </c>
      <c r="W81" s="5" t="s">
        <v>28</v>
      </c>
    </row>
    <row r="82" spans="2:23" x14ac:dyDescent="0.25">
      <c r="B82" s="4">
        <v>21002103</v>
      </c>
      <c r="C82" s="4">
        <v>0</v>
      </c>
      <c r="D82" s="5">
        <v>21020011</v>
      </c>
      <c r="E82" s="4" t="s">
        <v>89</v>
      </c>
      <c r="F82" s="4">
        <v>1403</v>
      </c>
      <c r="G82" s="6">
        <v>42826</v>
      </c>
      <c r="H82" s="7">
        <v>1620260</v>
      </c>
      <c r="I82" s="7">
        <v>0</v>
      </c>
      <c r="J82" s="7">
        <v>0</v>
      </c>
      <c r="K82" s="7">
        <v>0</v>
      </c>
      <c r="L82" s="7">
        <f t="shared" si="4"/>
        <v>1620260</v>
      </c>
      <c r="M82" s="7">
        <v>-206300</v>
      </c>
      <c r="N82" s="7">
        <v>-25646</v>
      </c>
      <c r="O82" s="7">
        <v>0</v>
      </c>
      <c r="P82" s="7">
        <f t="shared" si="5"/>
        <v>-231946</v>
      </c>
      <c r="Q82" s="7">
        <f t="shared" si="6"/>
        <v>1413960</v>
      </c>
      <c r="R82" s="7">
        <f t="shared" si="7"/>
        <v>1388314</v>
      </c>
      <c r="S82" s="5" t="s">
        <v>26</v>
      </c>
      <c r="T82" s="5">
        <v>101403</v>
      </c>
      <c r="U82" s="5" t="s">
        <v>30</v>
      </c>
      <c r="V82" s="5">
        <v>47020001</v>
      </c>
      <c r="W82" s="5" t="s">
        <v>28</v>
      </c>
    </row>
    <row r="83" spans="2:23" x14ac:dyDescent="0.25">
      <c r="B83" s="4">
        <v>21002104</v>
      </c>
      <c r="C83" s="4">
        <v>0</v>
      </c>
      <c r="D83" s="5">
        <v>21020011</v>
      </c>
      <c r="E83" s="4" t="s">
        <v>90</v>
      </c>
      <c r="F83" s="4">
        <v>1403</v>
      </c>
      <c r="G83" s="6">
        <v>42826</v>
      </c>
      <c r="H83" s="7">
        <v>8582459</v>
      </c>
      <c r="I83" s="7">
        <v>0</v>
      </c>
      <c r="J83" s="7">
        <v>0</v>
      </c>
      <c r="K83" s="7">
        <v>0</v>
      </c>
      <c r="L83" s="7">
        <f t="shared" si="4"/>
        <v>8582459</v>
      </c>
      <c r="M83" s="7">
        <v>-1522232</v>
      </c>
      <c r="N83" s="7">
        <v>-135329</v>
      </c>
      <c r="O83" s="7">
        <v>0</v>
      </c>
      <c r="P83" s="7">
        <f t="shared" si="5"/>
        <v>-1657561</v>
      </c>
      <c r="Q83" s="7">
        <f t="shared" si="6"/>
        <v>7060227</v>
      </c>
      <c r="R83" s="7">
        <f t="shared" si="7"/>
        <v>6924898</v>
      </c>
      <c r="S83" s="5" t="s">
        <v>26</v>
      </c>
      <c r="T83" s="5">
        <v>101403</v>
      </c>
      <c r="U83" s="5" t="s">
        <v>30</v>
      </c>
      <c r="V83" s="5">
        <v>47020001</v>
      </c>
      <c r="W83" s="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FF88-006A-4322-AAA3-EC64FB7436AB}">
  <dimension ref="B2:W5"/>
  <sheetViews>
    <sheetView workbookViewId="0">
      <selection activeCell="F21" sqref="F21"/>
    </sheetView>
  </sheetViews>
  <sheetFormatPr defaultRowHeight="15" x14ac:dyDescent="0.25"/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71000029</v>
      </c>
      <c r="C5" s="4">
        <v>0</v>
      </c>
      <c r="D5" s="5">
        <v>21100001</v>
      </c>
      <c r="E5" s="4" t="s">
        <v>91</v>
      </c>
      <c r="F5" s="4">
        <v>1401</v>
      </c>
      <c r="G5" s="6">
        <v>40269</v>
      </c>
      <c r="H5" s="7">
        <v>185845</v>
      </c>
      <c r="I5" s="7">
        <v>0</v>
      </c>
      <c r="J5" s="7">
        <v>0</v>
      </c>
      <c r="K5" s="7">
        <v>0</v>
      </c>
      <c r="L5" s="7">
        <v>185845</v>
      </c>
      <c r="M5" s="7">
        <v>-185844</v>
      </c>
      <c r="N5" s="7">
        <v>0</v>
      </c>
      <c r="O5" s="7">
        <v>0</v>
      </c>
      <c r="P5" s="7">
        <v>-185844</v>
      </c>
      <c r="Q5" s="7">
        <v>1</v>
      </c>
      <c r="R5" s="7">
        <v>1</v>
      </c>
      <c r="S5" s="5" t="s">
        <v>92</v>
      </c>
      <c r="T5" s="5">
        <v>101401</v>
      </c>
      <c r="U5" s="5" t="s">
        <v>27</v>
      </c>
      <c r="V5" s="5">
        <v>47040031</v>
      </c>
      <c r="W5" s="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8BB0B-587B-40CD-A7C4-EE365B242BE8}">
  <dimension ref="B2:W19"/>
  <sheetViews>
    <sheetView workbookViewId="0">
      <selection activeCell="G24" sqref="G24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10000055</v>
      </c>
      <c r="C5" s="4">
        <v>0</v>
      </c>
      <c r="D5" s="5">
        <v>21010001</v>
      </c>
      <c r="E5" s="4" t="s">
        <v>93</v>
      </c>
      <c r="F5" s="4">
        <v>1401</v>
      </c>
      <c r="G5" s="6">
        <v>40269</v>
      </c>
      <c r="H5" s="7">
        <v>132158508</v>
      </c>
      <c r="I5" s="7">
        <v>0</v>
      </c>
      <c r="J5" s="7">
        <v>0</v>
      </c>
      <c r="K5" s="7">
        <v>0</v>
      </c>
      <c r="L5" s="7">
        <f t="shared" ref="L5:L19" si="0">SUM(H5:K5)</f>
        <v>132158508</v>
      </c>
      <c r="M5" s="7">
        <v>0</v>
      </c>
      <c r="N5" s="7">
        <v>0</v>
      </c>
      <c r="O5" s="7">
        <v>0</v>
      </c>
      <c r="P5" s="7">
        <f t="shared" ref="P5:P19" si="1">SUM(M5:O5)</f>
        <v>0</v>
      </c>
      <c r="Q5" s="7">
        <f t="shared" ref="Q5:Q19" si="2">H5+M5</f>
        <v>132158508</v>
      </c>
      <c r="R5" s="7">
        <f t="shared" ref="R5:R19" si="3">L5+P5</f>
        <v>132158508</v>
      </c>
      <c r="S5" s="5" t="s">
        <v>94</v>
      </c>
      <c r="T5" s="5">
        <v>101401</v>
      </c>
      <c r="U5" s="5" t="s">
        <v>27</v>
      </c>
      <c r="V5" s="5">
        <v>0</v>
      </c>
      <c r="W5" s="5" t="s">
        <v>28</v>
      </c>
    </row>
    <row r="6" spans="2:23" x14ac:dyDescent="0.25">
      <c r="B6" s="4">
        <v>10000055</v>
      </c>
      <c r="C6" s="4">
        <v>1</v>
      </c>
      <c r="D6" s="5">
        <v>21010001</v>
      </c>
      <c r="E6" s="4" t="s">
        <v>95</v>
      </c>
      <c r="F6" s="4">
        <v>1401</v>
      </c>
      <c r="G6" s="6">
        <v>41472</v>
      </c>
      <c r="H6" s="7">
        <v>7000000</v>
      </c>
      <c r="I6" s="7">
        <v>0</v>
      </c>
      <c r="J6" s="7">
        <v>0</v>
      </c>
      <c r="K6" s="7">
        <v>0</v>
      </c>
      <c r="L6" s="7">
        <f t="shared" si="0"/>
        <v>7000000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7000000</v>
      </c>
      <c r="R6" s="7">
        <f t="shared" si="3"/>
        <v>7000000</v>
      </c>
      <c r="S6" s="5" t="s">
        <v>94</v>
      </c>
      <c r="T6" s="5">
        <v>101401</v>
      </c>
      <c r="U6" s="5" t="s">
        <v>27</v>
      </c>
      <c r="V6" s="5">
        <v>0</v>
      </c>
      <c r="W6" s="5" t="s">
        <v>28</v>
      </c>
    </row>
    <row r="7" spans="2:23" x14ac:dyDescent="0.25">
      <c r="B7" s="4">
        <v>10000055</v>
      </c>
      <c r="C7" s="4">
        <v>2</v>
      </c>
      <c r="D7" s="5">
        <v>21010001</v>
      </c>
      <c r="E7" s="4" t="s">
        <v>96</v>
      </c>
      <c r="F7" s="4">
        <v>1401</v>
      </c>
      <c r="G7" s="6">
        <v>42461</v>
      </c>
      <c r="H7" s="7">
        <v>995455347</v>
      </c>
      <c r="I7" s="7">
        <v>0</v>
      </c>
      <c r="J7" s="7">
        <v>0</v>
      </c>
      <c r="K7" s="7">
        <v>0</v>
      </c>
      <c r="L7" s="7">
        <f t="shared" si="0"/>
        <v>995455347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995455347</v>
      </c>
      <c r="R7" s="7">
        <f t="shared" si="3"/>
        <v>995455347</v>
      </c>
      <c r="S7" s="5" t="s">
        <v>94</v>
      </c>
      <c r="T7" s="5">
        <v>101401</v>
      </c>
      <c r="U7" s="5" t="s">
        <v>27</v>
      </c>
      <c r="V7" s="5">
        <v>0</v>
      </c>
      <c r="W7" s="5" t="s">
        <v>28</v>
      </c>
    </row>
    <row r="8" spans="2:23" x14ac:dyDescent="0.25">
      <c r="B8" s="4">
        <v>10000064</v>
      </c>
      <c r="C8" s="4">
        <v>0</v>
      </c>
      <c r="D8" s="5">
        <v>21010001</v>
      </c>
      <c r="E8" s="4" t="s">
        <v>97</v>
      </c>
      <c r="F8" s="4">
        <v>1401</v>
      </c>
      <c r="G8" s="6">
        <v>40689</v>
      </c>
      <c r="H8" s="7">
        <v>222837</v>
      </c>
      <c r="I8" s="7">
        <v>0</v>
      </c>
      <c r="J8" s="7">
        <v>0</v>
      </c>
      <c r="K8" s="7">
        <v>0</v>
      </c>
      <c r="L8" s="7">
        <f t="shared" si="0"/>
        <v>222837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222837</v>
      </c>
      <c r="R8" s="7">
        <f t="shared" si="3"/>
        <v>222837</v>
      </c>
      <c r="S8" s="5" t="s">
        <v>94</v>
      </c>
      <c r="T8" s="5">
        <v>101401</v>
      </c>
      <c r="U8" s="5" t="s">
        <v>27</v>
      </c>
      <c r="V8" s="5">
        <v>0</v>
      </c>
      <c r="W8" s="5" t="s">
        <v>28</v>
      </c>
    </row>
    <row r="9" spans="2:23" x14ac:dyDescent="0.25">
      <c r="B9" s="4">
        <v>10000064</v>
      </c>
      <c r="C9" s="4">
        <v>1</v>
      </c>
      <c r="D9" s="5">
        <v>21010001</v>
      </c>
      <c r="E9" s="4" t="s">
        <v>96</v>
      </c>
      <c r="F9" s="4">
        <v>1401</v>
      </c>
      <c r="G9" s="6">
        <v>42461</v>
      </c>
      <c r="H9" s="7">
        <v>1601134</v>
      </c>
      <c r="I9" s="7">
        <v>0</v>
      </c>
      <c r="J9" s="7">
        <v>0</v>
      </c>
      <c r="K9" s="7">
        <v>0</v>
      </c>
      <c r="L9" s="7">
        <f t="shared" si="0"/>
        <v>1601134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1601134</v>
      </c>
      <c r="R9" s="7">
        <f t="shared" si="3"/>
        <v>1601134</v>
      </c>
      <c r="S9" s="5" t="s">
        <v>94</v>
      </c>
      <c r="T9" s="5">
        <v>101401</v>
      </c>
      <c r="U9" s="5" t="s">
        <v>27</v>
      </c>
      <c r="V9" s="5">
        <v>0</v>
      </c>
      <c r="W9" s="5" t="s">
        <v>28</v>
      </c>
    </row>
    <row r="10" spans="2:23" x14ac:dyDescent="0.25">
      <c r="B10" s="4">
        <v>10000068</v>
      </c>
      <c r="C10" s="4">
        <v>0</v>
      </c>
      <c r="D10" s="5">
        <v>21010001</v>
      </c>
      <c r="E10" s="4" t="s">
        <v>98</v>
      </c>
      <c r="F10" s="4">
        <v>1405</v>
      </c>
      <c r="G10" s="6">
        <v>39545</v>
      </c>
      <c r="H10" s="7">
        <v>7055102</v>
      </c>
      <c r="I10" s="7">
        <v>0</v>
      </c>
      <c r="J10" s="7">
        <v>0</v>
      </c>
      <c r="K10" s="7">
        <v>0</v>
      </c>
      <c r="L10" s="7">
        <f t="shared" si="0"/>
        <v>7055102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7055102</v>
      </c>
      <c r="R10" s="7">
        <f t="shared" si="3"/>
        <v>7055102</v>
      </c>
      <c r="S10" s="5" t="s">
        <v>94</v>
      </c>
      <c r="T10" s="5">
        <v>101405</v>
      </c>
      <c r="U10" s="5" t="s">
        <v>39</v>
      </c>
      <c r="V10" s="5">
        <v>0</v>
      </c>
      <c r="W10" s="5" t="s">
        <v>28</v>
      </c>
    </row>
    <row r="11" spans="2:23" x14ac:dyDescent="0.25">
      <c r="B11" s="4">
        <v>10000068</v>
      </c>
      <c r="C11" s="4">
        <v>1</v>
      </c>
      <c r="D11" s="5">
        <v>21010001</v>
      </c>
      <c r="E11" s="4" t="s">
        <v>99</v>
      </c>
      <c r="F11" s="4">
        <v>1405</v>
      </c>
      <c r="G11" s="6">
        <v>42461</v>
      </c>
      <c r="H11" s="7">
        <v>80283898</v>
      </c>
      <c r="I11" s="7">
        <v>0</v>
      </c>
      <c r="J11" s="7">
        <v>0</v>
      </c>
      <c r="K11" s="7">
        <v>0</v>
      </c>
      <c r="L11" s="7">
        <f t="shared" si="0"/>
        <v>80283898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80283898</v>
      </c>
      <c r="R11" s="7">
        <f t="shared" si="3"/>
        <v>80283898</v>
      </c>
      <c r="S11" s="5" t="s">
        <v>94</v>
      </c>
      <c r="T11" s="5">
        <v>101405</v>
      </c>
      <c r="U11" s="5" t="s">
        <v>39</v>
      </c>
      <c r="V11" s="5">
        <v>0</v>
      </c>
      <c r="W11" s="5" t="s">
        <v>28</v>
      </c>
    </row>
    <row r="12" spans="2:23" x14ac:dyDescent="0.25">
      <c r="B12" s="4">
        <v>10000069</v>
      </c>
      <c r="C12" s="4">
        <v>0</v>
      </c>
      <c r="D12" s="5">
        <v>21010001</v>
      </c>
      <c r="E12" s="4" t="s">
        <v>100</v>
      </c>
      <c r="F12" s="4">
        <v>1401</v>
      </c>
      <c r="G12" s="6">
        <v>41305</v>
      </c>
      <c r="H12" s="7">
        <v>1602200</v>
      </c>
      <c r="I12" s="7">
        <v>0</v>
      </c>
      <c r="J12" s="7">
        <v>0</v>
      </c>
      <c r="K12" s="7">
        <v>0</v>
      </c>
      <c r="L12" s="7">
        <f t="shared" si="0"/>
        <v>1602200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1602200</v>
      </c>
      <c r="R12" s="7">
        <f t="shared" si="3"/>
        <v>1602200</v>
      </c>
      <c r="S12" s="5" t="s">
        <v>94</v>
      </c>
      <c r="T12" s="5">
        <v>101401</v>
      </c>
      <c r="U12" s="5" t="s">
        <v>27</v>
      </c>
      <c r="V12" s="5">
        <v>0</v>
      </c>
      <c r="W12" s="5" t="s">
        <v>28</v>
      </c>
    </row>
    <row r="13" spans="2:23" x14ac:dyDescent="0.25">
      <c r="B13" s="4">
        <v>10000069</v>
      </c>
      <c r="C13" s="4">
        <v>1</v>
      </c>
      <c r="D13" s="5">
        <v>21010001</v>
      </c>
      <c r="E13" s="4" t="s">
        <v>101</v>
      </c>
      <c r="F13" s="4">
        <v>1401</v>
      </c>
      <c r="G13" s="6">
        <v>42461</v>
      </c>
      <c r="H13" s="7">
        <v>11512213</v>
      </c>
      <c r="I13" s="7">
        <v>0</v>
      </c>
      <c r="J13" s="7">
        <v>0</v>
      </c>
      <c r="K13" s="7">
        <v>0</v>
      </c>
      <c r="L13" s="7">
        <f t="shared" si="0"/>
        <v>11512213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11512213</v>
      </c>
      <c r="R13" s="7">
        <f t="shared" si="3"/>
        <v>11512213</v>
      </c>
      <c r="S13" s="5" t="s">
        <v>94</v>
      </c>
      <c r="T13" s="5">
        <v>101401</v>
      </c>
      <c r="U13" s="5" t="s">
        <v>27</v>
      </c>
      <c r="V13" s="5">
        <v>0</v>
      </c>
      <c r="W13" s="5" t="s">
        <v>28</v>
      </c>
    </row>
    <row r="14" spans="2:23" x14ac:dyDescent="0.25">
      <c r="B14" s="4">
        <v>10000072</v>
      </c>
      <c r="C14" s="4">
        <v>0</v>
      </c>
      <c r="D14" s="5">
        <v>21010001</v>
      </c>
      <c r="E14" s="4" t="s">
        <v>102</v>
      </c>
      <c r="F14" s="4">
        <v>1401</v>
      </c>
      <c r="G14" s="6">
        <v>42054</v>
      </c>
      <c r="H14" s="7">
        <v>1317457</v>
      </c>
      <c r="I14" s="7">
        <v>0</v>
      </c>
      <c r="J14" s="7">
        <v>0</v>
      </c>
      <c r="K14" s="7">
        <v>0</v>
      </c>
      <c r="L14" s="7">
        <f t="shared" si="0"/>
        <v>1317457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1317457</v>
      </c>
      <c r="R14" s="7">
        <f t="shared" si="3"/>
        <v>1317457</v>
      </c>
      <c r="S14" s="5" t="s">
        <v>94</v>
      </c>
      <c r="T14" s="5">
        <v>101401</v>
      </c>
      <c r="U14" s="5" t="s">
        <v>27</v>
      </c>
      <c r="V14" s="5">
        <v>0</v>
      </c>
      <c r="W14" s="5" t="s">
        <v>28</v>
      </c>
    </row>
    <row r="15" spans="2:23" x14ac:dyDescent="0.25">
      <c r="B15" s="4">
        <v>10000072</v>
      </c>
      <c r="C15" s="4">
        <v>1</v>
      </c>
      <c r="D15" s="5">
        <v>21010001</v>
      </c>
      <c r="E15" s="4" t="s">
        <v>101</v>
      </c>
      <c r="F15" s="4">
        <v>1401</v>
      </c>
      <c r="G15" s="6">
        <v>42461</v>
      </c>
      <c r="H15" s="7">
        <v>9466263</v>
      </c>
      <c r="I15" s="7">
        <v>0</v>
      </c>
      <c r="J15" s="7">
        <v>0</v>
      </c>
      <c r="K15" s="7">
        <v>0</v>
      </c>
      <c r="L15" s="7">
        <f t="shared" si="0"/>
        <v>9466263</v>
      </c>
      <c r="M15" s="7">
        <v>0</v>
      </c>
      <c r="N15" s="7">
        <v>0</v>
      </c>
      <c r="O15" s="7">
        <v>0</v>
      </c>
      <c r="P15" s="7">
        <f t="shared" si="1"/>
        <v>0</v>
      </c>
      <c r="Q15" s="7">
        <f t="shared" si="2"/>
        <v>9466263</v>
      </c>
      <c r="R15" s="7">
        <f t="shared" si="3"/>
        <v>9466263</v>
      </c>
      <c r="S15" s="5" t="s">
        <v>94</v>
      </c>
      <c r="T15" s="5">
        <v>101401</v>
      </c>
      <c r="U15" s="5" t="s">
        <v>27</v>
      </c>
      <c r="V15" s="5">
        <v>0</v>
      </c>
      <c r="W15" s="5" t="s">
        <v>28</v>
      </c>
    </row>
    <row r="16" spans="2:23" x14ac:dyDescent="0.25">
      <c r="B16" s="4">
        <v>10000073</v>
      </c>
      <c r="C16" s="4">
        <v>0</v>
      </c>
      <c r="D16" s="5">
        <v>21010001</v>
      </c>
      <c r="E16" s="4" t="s">
        <v>103</v>
      </c>
      <c r="F16" s="4">
        <v>1401</v>
      </c>
      <c r="G16" s="6">
        <v>42037</v>
      </c>
      <c r="H16" s="7">
        <v>1794504</v>
      </c>
      <c r="I16" s="7">
        <v>0</v>
      </c>
      <c r="J16" s="7">
        <v>0</v>
      </c>
      <c r="K16" s="7">
        <v>0</v>
      </c>
      <c r="L16" s="7">
        <f t="shared" si="0"/>
        <v>1794504</v>
      </c>
      <c r="M16" s="7">
        <v>0</v>
      </c>
      <c r="N16" s="7">
        <v>0</v>
      </c>
      <c r="O16" s="7">
        <v>0</v>
      </c>
      <c r="P16" s="7">
        <f t="shared" si="1"/>
        <v>0</v>
      </c>
      <c r="Q16" s="7">
        <f t="shared" si="2"/>
        <v>1794504</v>
      </c>
      <c r="R16" s="7">
        <f t="shared" si="3"/>
        <v>1794504</v>
      </c>
      <c r="S16" s="5" t="s">
        <v>94</v>
      </c>
      <c r="T16" s="5">
        <v>101401</v>
      </c>
      <c r="U16" s="5" t="s">
        <v>27</v>
      </c>
      <c r="V16" s="5">
        <v>0</v>
      </c>
      <c r="W16" s="5" t="s">
        <v>28</v>
      </c>
    </row>
    <row r="17" spans="2:23" x14ac:dyDescent="0.25">
      <c r="B17" s="4">
        <v>10000073</v>
      </c>
      <c r="C17" s="4">
        <v>1</v>
      </c>
      <c r="D17" s="5">
        <v>21010001</v>
      </c>
      <c r="E17" s="4" t="s">
        <v>101</v>
      </c>
      <c r="F17" s="4">
        <v>1401</v>
      </c>
      <c r="G17" s="6">
        <v>42461</v>
      </c>
      <c r="H17" s="7">
        <v>12893966</v>
      </c>
      <c r="I17" s="7">
        <v>0</v>
      </c>
      <c r="J17" s="7">
        <v>0</v>
      </c>
      <c r="K17" s="7">
        <v>0</v>
      </c>
      <c r="L17" s="7">
        <f t="shared" si="0"/>
        <v>12893966</v>
      </c>
      <c r="M17" s="7">
        <v>0</v>
      </c>
      <c r="N17" s="7">
        <v>0</v>
      </c>
      <c r="O17" s="7">
        <v>0</v>
      </c>
      <c r="P17" s="7">
        <f t="shared" si="1"/>
        <v>0</v>
      </c>
      <c r="Q17" s="7">
        <f t="shared" si="2"/>
        <v>12893966</v>
      </c>
      <c r="R17" s="7">
        <f t="shared" si="3"/>
        <v>12893966</v>
      </c>
      <c r="S17" s="5" t="s">
        <v>94</v>
      </c>
      <c r="T17" s="5">
        <v>101401</v>
      </c>
      <c r="U17" s="5" t="s">
        <v>27</v>
      </c>
      <c r="V17" s="5">
        <v>0</v>
      </c>
      <c r="W17" s="5" t="s">
        <v>28</v>
      </c>
    </row>
    <row r="18" spans="2:23" x14ac:dyDescent="0.25">
      <c r="B18" s="4">
        <v>10000089</v>
      </c>
      <c r="C18" s="4">
        <v>0</v>
      </c>
      <c r="D18" s="5">
        <v>21010001</v>
      </c>
      <c r="E18" s="4" t="s">
        <v>104</v>
      </c>
      <c r="F18" s="4">
        <v>1403</v>
      </c>
      <c r="G18" s="6">
        <v>42826</v>
      </c>
      <c r="H18" s="7">
        <v>10241492</v>
      </c>
      <c r="I18" s="7">
        <v>0</v>
      </c>
      <c r="J18" s="7">
        <v>0</v>
      </c>
      <c r="K18" s="7">
        <v>0</v>
      </c>
      <c r="L18" s="7">
        <f t="shared" si="0"/>
        <v>10241492</v>
      </c>
      <c r="M18" s="7">
        <v>0</v>
      </c>
      <c r="N18" s="7">
        <v>0</v>
      </c>
      <c r="O18" s="7">
        <v>0</v>
      </c>
      <c r="P18" s="7">
        <f t="shared" si="1"/>
        <v>0</v>
      </c>
      <c r="Q18" s="7">
        <f t="shared" si="2"/>
        <v>10241492</v>
      </c>
      <c r="R18" s="7">
        <f t="shared" si="3"/>
        <v>10241492</v>
      </c>
      <c r="S18" s="5" t="s">
        <v>94</v>
      </c>
      <c r="T18" s="5">
        <v>101403</v>
      </c>
      <c r="U18" s="5" t="s">
        <v>30</v>
      </c>
      <c r="V18" s="5">
        <v>0</v>
      </c>
      <c r="W18" s="5" t="s">
        <v>28</v>
      </c>
    </row>
    <row r="19" spans="2:23" x14ac:dyDescent="0.25">
      <c r="B19" s="4">
        <v>10000089</v>
      </c>
      <c r="C19" s="4">
        <v>1</v>
      </c>
      <c r="D19" s="5">
        <v>21010001</v>
      </c>
      <c r="E19" s="4" t="s">
        <v>105</v>
      </c>
      <c r="F19" s="4">
        <v>1403</v>
      </c>
      <c r="G19" s="6">
        <v>42826</v>
      </c>
      <c r="H19" s="7">
        <v>78021508</v>
      </c>
      <c r="I19" s="7">
        <v>0</v>
      </c>
      <c r="J19" s="7">
        <v>0</v>
      </c>
      <c r="K19" s="7">
        <v>0</v>
      </c>
      <c r="L19" s="7">
        <f t="shared" si="0"/>
        <v>78021508</v>
      </c>
      <c r="M19" s="7">
        <v>0</v>
      </c>
      <c r="N19" s="7">
        <v>0</v>
      </c>
      <c r="O19" s="7">
        <v>0</v>
      </c>
      <c r="P19" s="7">
        <f t="shared" si="1"/>
        <v>0</v>
      </c>
      <c r="Q19" s="7">
        <f t="shared" si="2"/>
        <v>78021508</v>
      </c>
      <c r="R19" s="7">
        <f t="shared" si="3"/>
        <v>78021508</v>
      </c>
      <c r="S19" s="5" t="s">
        <v>94</v>
      </c>
      <c r="T19" s="5">
        <v>101403</v>
      </c>
      <c r="U19" s="5" t="s">
        <v>30</v>
      </c>
      <c r="V19" s="5">
        <v>0</v>
      </c>
      <c r="W19" s="5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33CF8-2AED-4B3C-A3F3-C66487916053}">
  <dimension ref="B2:W467"/>
  <sheetViews>
    <sheetView workbookViewId="0">
      <selection activeCell="E17" sqref="E17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50004465</v>
      </c>
      <c r="C5" s="4">
        <v>0</v>
      </c>
      <c r="D5" s="5">
        <v>21040001</v>
      </c>
      <c r="E5" s="4" t="s">
        <v>106</v>
      </c>
      <c r="F5" s="4">
        <v>1401</v>
      </c>
      <c r="G5" s="6">
        <v>40269</v>
      </c>
      <c r="H5" s="7">
        <v>1</v>
      </c>
      <c r="I5" s="7">
        <v>0</v>
      </c>
      <c r="J5" s="7">
        <v>0</v>
      </c>
      <c r="K5" s="7">
        <v>0</v>
      </c>
      <c r="L5" s="7">
        <f t="shared" ref="L5:L68" si="0">SUM(H5:K5)</f>
        <v>1</v>
      </c>
      <c r="M5" s="7">
        <v>0</v>
      </c>
      <c r="N5" s="7">
        <v>0</v>
      </c>
      <c r="O5" s="7">
        <v>0</v>
      </c>
      <c r="P5" s="7">
        <f t="shared" ref="P5:P68" si="1">SUM(M5:O5)</f>
        <v>0</v>
      </c>
      <c r="Q5" s="7">
        <f t="shared" ref="Q5:Q68" si="2">H5+M5</f>
        <v>1</v>
      </c>
      <c r="R5" s="7">
        <f t="shared" ref="R5:R68" si="3">L5+P5</f>
        <v>1</v>
      </c>
      <c r="S5" s="5" t="s">
        <v>107</v>
      </c>
      <c r="T5" s="5">
        <v>101401</v>
      </c>
      <c r="U5" s="5" t="s">
        <v>27</v>
      </c>
      <c r="V5" s="5">
        <v>47040001</v>
      </c>
      <c r="W5" s="5" t="s">
        <v>28</v>
      </c>
    </row>
    <row r="6" spans="2:23" x14ac:dyDescent="0.25">
      <c r="B6" s="4">
        <v>50004466</v>
      </c>
      <c r="C6" s="4">
        <v>0</v>
      </c>
      <c r="D6" s="5">
        <v>21040001</v>
      </c>
      <c r="E6" s="4" t="s">
        <v>108</v>
      </c>
      <c r="F6" s="4">
        <v>1401</v>
      </c>
      <c r="G6" s="6">
        <v>40269</v>
      </c>
      <c r="H6" s="7">
        <v>1</v>
      </c>
      <c r="I6" s="7">
        <v>0</v>
      </c>
      <c r="J6" s="7">
        <v>0</v>
      </c>
      <c r="K6" s="7">
        <v>0</v>
      </c>
      <c r="L6" s="7">
        <f t="shared" si="0"/>
        <v>1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1</v>
      </c>
      <c r="R6" s="7">
        <f t="shared" si="3"/>
        <v>1</v>
      </c>
      <c r="S6" s="5" t="s">
        <v>107</v>
      </c>
      <c r="T6" s="5">
        <v>101401</v>
      </c>
      <c r="U6" s="5" t="s">
        <v>27</v>
      </c>
      <c r="V6" s="5">
        <v>47040001</v>
      </c>
      <c r="W6" s="5" t="s">
        <v>28</v>
      </c>
    </row>
    <row r="7" spans="2:23" x14ac:dyDescent="0.25">
      <c r="B7" s="4">
        <v>50004467</v>
      </c>
      <c r="C7" s="4">
        <v>0</v>
      </c>
      <c r="D7" s="5">
        <v>21040001</v>
      </c>
      <c r="E7" s="4" t="s">
        <v>109</v>
      </c>
      <c r="F7" s="4">
        <v>1401</v>
      </c>
      <c r="G7" s="6">
        <v>40269</v>
      </c>
      <c r="H7" s="7">
        <v>1</v>
      </c>
      <c r="I7" s="7">
        <v>0</v>
      </c>
      <c r="J7" s="7">
        <v>0</v>
      </c>
      <c r="K7" s="7">
        <v>0</v>
      </c>
      <c r="L7" s="7">
        <f t="shared" si="0"/>
        <v>1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1</v>
      </c>
      <c r="R7" s="7">
        <f t="shared" si="3"/>
        <v>1</v>
      </c>
      <c r="S7" s="5" t="s">
        <v>107</v>
      </c>
      <c r="T7" s="5">
        <v>101401</v>
      </c>
      <c r="U7" s="5" t="s">
        <v>27</v>
      </c>
      <c r="V7" s="5">
        <v>47040001</v>
      </c>
      <c r="W7" s="5" t="s">
        <v>28</v>
      </c>
    </row>
    <row r="8" spans="2:23" x14ac:dyDescent="0.25">
      <c r="B8" s="4">
        <v>50004468</v>
      </c>
      <c r="C8" s="4">
        <v>0</v>
      </c>
      <c r="D8" s="5">
        <v>21040001</v>
      </c>
      <c r="E8" s="4" t="s">
        <v>110</v>
      </c>
      <c r="F8" s="4">
        <v>1401</v>
      </c>
      <c r="G8" s="6">
        <v>40269</v>
      </c>
      <c r="H8" s="7">
        <v>1</v>
      </c>
      <c r="I8" s="7">
        <v>0</v>
      </c>
      <c r="J8" s="7">
        <v>0</v>
      </c>
      <c r="K8" s="7">
        <v>0</v>
      </c>
      <c r="L8" s="7">
        <f t="shared" si="0"/>
        <v>1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1</v>
      </c>
      <c r="R8" s="7">
        <f t="shared" si="3"/>
        <v>1</v>
      </c>
      <c r="S8" s="5" t="s">
        <v>107</v>
      </c>
      <c r="T8" s="5">
        <v>101401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50004470</v>
      </c>
      <c r="C9" s="4">
        <v>0</v>
      </c>
      <c r="D9" s="5">
        <v>21040001</v>
      </c>
      <c r="E9" s="4" t="s">
        <v>111</v>
      </c>
      <c r="F9" s="4">
        <v>1401</v>
      </c>
      <c r="G9" s="6">
        <v>40269</v>
      </c>
      <c r="H9" s="7">
        <v>1</v>
      </c>
      <c r="I9" s="7">
        <v>0</v>
      </c>
      <c r="J9" s="7">
        <v>0</v>
      </c>
      <c r="K9" s="7">
        <v>0</v>
      </c>
      <c r="L9" s="7">
        <f t="shared" si="0"/>
        <v>1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1</v>
      </c>
      <c r="R9" s="7">
        <f t="shared" si="3"/>
        <v>1</v>
      </c>
      <c r="S9" s="5" t="s">
        <v>107</v>
      </c>
      <c r="T9" s="5">
        <v>101401</v>
      </c>
      <c r="U9" s="5" t="s">
        <v>27</v>
      </c>
      <c r="V9" s="5">
        <v>47040001</v>
      </c>
      <c r="W9" s="5" t="s">
        <v>28</v>
      </c>
    </row>
    <row r="10" spans="2:23" x14ac:dyDescent="0.25">
      <c r="B10" s="4">
        <v>50004471</v>
      </c>
      <c r="C10" s="4">
        <v>0</v>
      </c>
      <c r="D10" s="5">
        <v>21040001</v>
      </c>
      <c r="E10" s="4" t="s">
        <v>112</v>
      </c>
      <c r="F10" s="4">
        <v>1401</v>
      </c>
      <c r="G10" s="6">
        <v>40269</v>
      </c>
      <c r="H10" s="7">
        <v>1</v>
      </c>
      <c r="I10" s="7">
        <v>0</v>
      </c>
      <c r="J10" s="7">
        <v>0</v>
      </c>
      <c r="K10" s="7">
        <v>0</v>
      </c>
      <c r="L10" s="7">
        <f t="shared" si="0"/>
        <v>1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1</v>
      </c>
      <c r="R10" s="7">
        <f t="shared" si="3"/>
        <v>1</v>
      </c>
      <c r="S10" s="5" t="s">
        <v>107</v>
      </c>
      <c r="T10" s="5">
        <v>101401</v>
      </c>
      <c r="U10" s="5" t="s">
        <v>27</v>
      </c>
      <c r="V10" s="5">
        <v>47040001</v>
      </c>
      <c r="W10" s="5" t="s">
        <v>28</v>
      </c>
    </row>
    <row r="11" spans="2:23" x14ac:dyDescent="0.25">
      <c r="B11" s="4">
        <v>50004472</v>
      </c>
      <c r="C11" s="4">
        <v>0</v>
      </c>
      <c r="D11" s="5">
        <v>21040001</v>
      </c>
      <c r="E11" s="4" t="s">
        <v>113</v>
      </c>
      <c r="F11" s="4">
        <v>1401</v>
      </c>
      <c r="G11" s="6">
        <v>40269</v>
      </c>
      <c r="H11" s="7">
        <v>1</v>
      </c>
      <c r="I11" s="7">
        <v>0</v>
      </c>
      <c r="J11" s="7">
        <v>0</v>
      </c>
      <c r="K11" s="7">
        <v>0</v>
      </c>
      <c r="L11" s="7">
        <f t="shared" si="0"/>
        <v>1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1</v>
      </c>
      <c r="R11" s="7">
        <f t="shared" si="3"/>
        <v>1</v>
      </c>
      <c r="S11" s="5" t="s">
        <v>107</v>
      </c>
      <c r="T11" s="5">
        <v>101401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50004474</v>
      </c>
      <c r="C12" s="4">
        <v>0</v>
      </c>
      <c r="D12" s="5">
        <v>21040001</v>
      </c>
      <c r="E12" s="4" t="s">
        <v>112</v>
      </c>
      <c r="F12" s="4">
        <v>1401</v>
      </c>
      <c r="G12" s="6">
        <v>40269</v>
      </c>
      <c r="H12" s="7">
        <v>1</v>
      </c>
      <c r="I12" s="7">
        <v>0</v>
      </c>
      <c r="J12" s="7">
        <v>0</v>
      </c>
      <c r="K12" s="7">
        <v>0</v>
      </c>
      <c r="L12" s="7">
        <f t="shared" si="0"/>
        <v>1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1</v>
      </c>
      <c r="R12" s="7">
        <f t="shared" si="3"/>
        <v>1</v>
      </c>
      <c r="S12" s="5" t="s">
        <v>107</v>
      </c>
      <c r="T12" s="5">
        <v>101401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50004475</v>
      </c>
      <c r="C13" s="4">
        <v>0</v>
      </c>
      <c r="D13" s="5">
        <v>21040001</v>
      </c>
      <c r="E13" s="4" t="s">
        <v>114</v>
      </c>
      <c r="F13" s="4">
        <v>1401</v>
      </c>
      <c r="G13" s="6">
        <v>40269</v>
      </c>
      <c r="H13" s="7">
        <v>1</v>
      </c>
      <c r="I13" s="7">
        <v>0</v>
      </c>
      <c r="J13" s="7">
        <v>0</v>
      </c>
      <c r="K13" s="7">
        <v>0</v>
      </c>
      <c r="L13" s="7">
        <f t="shared" si="0"/>
        <v>1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1</v>
      </c>
      <c r="R13" s="7">
        <f t="shared" si="3"/>
        <v>1</v>
      </c>
      <c r="S13" s="5" t="s">
        <v>107</v>
      </c>
      <c r="T13" s="5">
        <v>101401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50004476</v>
      </c>
      <c r="C14" s="4">
        <v>0</v>
      </c>
      <c r="D14" s="5">
        <v>21040001</v>
      </c>
      <c r="E14" s="4" t="s">
        <v>115</v>
      </c>
      <c r="F14" s="4">
        <v>1401</v>
      </c>
      <c r="G14" s="6">
        <v>40269</v>
      </c>
      <c r="H14" s="7">
        <v>1</v>
      </c>
      <c r="I14" s="7">
        <v>0</v>
      </c>
      <c r="J14" s="7">
        <v>0</v>
      </c>
      <c r="K14" s="7">
        <v>0</v>
      </c>
      <c r="L14" s="7">
        <f t="shared" si="0"/>
        <v>1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1</v>
      </c>
      <c r="R14" s="7">
        <f t="shared" si="3"/>
        <v>1</v>
      </c>
      <c r="S14" s="5" t="s">
        <v>107</v>
      </c>
      <c r="T14" s="5">
        <v>101401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50004478</v>
      </c>
      <c r="C15" s="4">
        <v>0</v>
      </c>
      <c r="D15" s="5">
        <v>21040001</v>
      </c>
      <c r="E15" s="4" t="s">
        <v>113</v>
      </c>
      <c r="F15" s="4">
        <v>1401</v>
      </c>
      <c r="G15" s="6">
        <v>40269</v>
      </c>
      <c r="H15" s="7">
        <v>1</v>
      </c>
      <c r="I15" s="7">
        <v>0</v>
      </c>
      <c r="J15" s="7">
        <v>0</v>
      </c>
      <c r="K15" s="7">
        <v>0</v>
      </c>
      <c r="L15" s="7">
        <f t="shared" si="0"/>
        <v>1</v>
      </c>
      <c r="M15" s="7">
        <v>0</v>
      </c>
      <c r="N15" s="7">
        <v>0</v>
      </c>
      <c r="O15" s="7">
        <v>0</v>
      </c>
      <c r="P15" s="7">
        <f t="shared" si="1"/>
        <v>0</v>
      </c>
      <c r="Q15" s="7">
        <f t="shared" si="2"/>
        <v>1</v>
      </c>
      <c r="R15" s="7">
        <f t="shared" si="3"/>
        <v>1</v>
      </c>
      <c r="S15" s="5" t="s">
        <v>107</v>
      </c>
      <c r="T15" s="5">
        <v>101401</v>
      </c>
      <c r="U15" s="5" t="s">
        <v>27</v>
      </c>
      <c r="V15" s="5">
        <v>47040001</v>
      </c>
      <c r="W15" s="5" t="s">
        <v>28</v>
      </c>
    </row>
    <row r="16" spans="2:23" x14ac:dyDescent="0.25">
      <c r="B16" s="4">
        <v>50004479</v>
      </c>
      <c r="C16" s="4">
        <v>0</v>
      </c>
      <c r="D16" s="5">
        <v>21040001</v>
      </c>
      <c r="E16" s="4" t="s">
        <v>116</v>
      </c>
      <c r="F16" s="4">
        <v>1401</v>
      </c>
      <c r="G16" s="6">
        <v>40269</v>
      </c>
      <c r="H16" s="7">
        <v>1</v>
      </c>
      <c r="I16" s="7">
        <v>0</v>
      </c>
      <c r="J16" s="7">
        <v>0</v>
      </c>
      <c r="K16" s="7">
        <v>0</v>
      </c>
      <c r="L16" s="7">
        <f t="shared" si="0"/>
        <v>1</v>
      </c>
      <c r="M16" s="7">
        <v>0</v>
      </c>
      <c r="N16" s="7">
        <v>0</v>
      </c>
      <c r="O16" s="7">
        <v>0</v>
      </c>
      <c r="P16" s="7">
        <f t="shared" si="1"/>
        <v>0</v>
      </c>
      <c r="Q16" s="7">
        <f t="shared" si="2"/>
        <v>1</v>
      </c>
      <c r="R16" s="7">
        <f t="shared" si="3"/>
        <v>1</v>
      </c>
      <c r="S16" s="5" t="s">
        <v>107</v>
      </c>
      <c r="T16" s="5">
        <v>101401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50004481</v>
      </c>
      <c r="C17" s="4">
        <v>0</v>
      </c>
      <c r="D17" s="5">
        <v>21040001</v>
      </c>
      <c r="E17" s="4" t="s">
        <v>116</v>
      </c>
      <c r="F17" s="4">
        <v>1401</v>
      </c>
      <c r="G17" s="6">
        <v>40269</v>
      </c>
      <c r="H17" s="7">
        <v>1</v>
      </c>
      <c r="I17" s="7">
        <v>0</v>
      </c>
      <c r="J17" s="7">
        <v>0</v>
      </c>
      <c r="K17" s="7">
        <v>0</v>
      </c>
      <c r="L17" s="7">
        <f t="shared" si="0"/>
        <v>1</v>
      </c>
      <c r="M17" s="7">
        <v>0</v>
      </c>
      <c r="N17" s="7">
        <v>0</v>
      </c>
      <c r="O17" s="7">
        <v>0</v>
      </c>
      <c r="P17" s="7">
        <f t="shared" si="1"/>
        <v>0</v>
      </c>
      <c r="Q17" s="7">
        <f t="shared" si="2"/>
        <v>1</v>
      </c>
      <c r="R17" s="7">
        <f t="shared" si="3"/>
        <v>1</v>
      </c>
      <c r="S17" s="5" t="s">
        <v>107</v>
      </c>
      <c r="T17" s="5">
        <v>101401</v>
      </c>
      <c r="U17" s="5" t="s">
        <v>27</v>
      </c>
      <c r="V17" s="5">
        <v>47040001</v>
      </c>
      <c r="W17" s="5" t="s">
        <v>28</v>
      </c>
    </row>
    <row r="18" spans="2:23" x14ac:dyDescent="0.25">
      <c r="B18" s="4">
        <v>50004483</v>
      </c>
      <c r="C18" s="4">
        <v>0</v>
      </c>
      <c r="D18" s="5">
        <v>21040001</v>
      </c>
      <c r="E18" s="4" t="s">
        <v>117</v>
      </c>
      <c r="F18" s="4">
        <v>1401</v>
      </c>
      <c r="G18" s="6">
        <v>40269</v>
      </c>
      <c r="H18" s="7">
        <v>1</v>
      </c>
      <c r="I18" s="7">
        <v>0</v>
      </c>
      <c r="J18" s="7">
        <v>0</v>
      </c>
      <c r="K18" s="7">
        <v>0</v>
      </c>
      <c r="L18" s="7">
        <f t="shared" si="0"/>
        <v>1</v>
      </c>
      <c r="M18" s="7">
        <v>0</v>
      </c>
      <c r="N18" s="7">
        <v>0</v>
      </c>
      <c r="O18" s="7">
        <v>0</v>
      </c>
      <c r="P18" s="7">
        <f t="shared" si="1"/>
        <v>0</v>
      </c>
      <c r="Q18" s="7">
        <f t="shared" si="2"/>
        <v>1</v>
      </c>
      <c r="R18" s="7">
        <f t="shared" si="3"/>
        <v>1</v>
      </c>
      <c r="S18" s="5" t="s">
        <v>107</v>
      </c>
      <c r="T18" s="5">
        <v>101401</v>
      </c>
      <c r="U18" s="5" t="s">
        <v>27</v>
      </c>
      <c r="V18" s="5">
        <v>47040001</v>
      </c>
      <c r="W18" s="5" t="s">
        <v>28</v>
      </c>
    </row>
    <row r="19" spans="2:23" x14ac:dyDescent="0.25">
      <c r="B19" s="4">
        <v>50004484</v>
      </c>
      <c r="C19" s="4">
        <v>0</v>
      </c>
      <c r="D19" s="5">
        <v>21040001</v>
      </c>
      <c r="E19" s="4" t="s">
        <v>118</v>
      </c>
      <c r="F19" s="4">
        <v>1401</v>
      </c>
      <c r="G19" s="6">
        <v>40269</v>
      </c>
      <c r="H19" s="7">
        <v>1</v>
      </c>
      <c r="I19" s="7">
        <v>0</v>
      </c>
      <c r="J19" s="7">
        <v>0</v>
      </c>
      <c r="K19" s="7">
        <v>0</v>
      </c>
      <c r="L19" s="7">
        <f t="shared" si="0"/>
        <v>1</v>
      </c>
      <c r="M19" s="7">
        <v>0</v>
      </c>
      <c r="N19" s="7">
        <v>0</v>
      </c>
      <c r="O19" s="7">
        <v>0</v>
      </c>
      <c r="P19" s="7">
        <f t="shared" si="1"/>
        <v>0</v>
      </c>
      <c r="Q19" s="7">
        <f t="shared" si="2"/>
        <v>1</v>
      </c>
      <c r="R19" s="7">
        <f t="shared" si="3"/>
        <v>1</v>
      </c>
      <c r="S19" s="5" t="s">
        <v>107</v>
      </c>
      <c r="T19" s="5">
        <v>101401</v>
      </c>
      <c r="U19" s="5" t="s">
        <v>27</v>
      </c>
      <c r="V19" s="5">
        <v>47040001</v>
      </c>
      <c r="W19" s="5" t="s">
        <v>28</v>
      </c>
    </row>
    <row r="20" spans="2:23" x14ac:dyDescent="0.25">
      <c r="B20" s="4">
        <v>50004486</v>
      </c>
      <c r="C20" s="4">
        <v>0</v>
      </c>
      <c r="D20" s="5">
        <v>21040001</v>
      </c>
      <c r="E20" s="4" t="s">
        <v>116</v>
      </c>
      <c r="F20" s="4">
        <v>1401</v>
      </c>
      <c r="G20" s="6">
        <v>40269</v>
      </c>
      <c r="H20" s="7">
        <v>1</v>
      </c>
      <c r="I20" s="7">
        <v>0</v>
      </c>
      <c r="J20" s="7">
        <v>0</v>
      </c>
      <c r="K20" s="7">
        <v>0</v>
      </c>
      <c r="L20" s="7">
        <f t="shared" si="0"/>
        <v>1</v>
      </c>
      <c r="M20" s="7">
        <v>0</v>
      </c>
      <c r="N20" s="7">
        <v>0</v>
      </c>
      <c r="O20" s="7">
        <v>0</v>
      </c>
      <c r="P20" s="7">
        <f t="shared" si="1"/>
        <v>0</v>
      </c>
      <c r="Q20" s="7">
        <f t="shared" si="2"/>
        <v>1</v>
      </c>
      <c r="R20" s="7">
        <f t="shared" si="3"/>
        <v>1</v>
      </c>
      <c r="S20" s="5" t="s">
        <v>107</v>
      </c>
      <c r="T20" s="5">
        <v>101401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50004488</v>
      </c>
      <c r="C21" s="4">
        <v>0</v>
      </c>
      <c r="D21" s="5">
        <v>21040001</v>
      </c>
      <c r="E21" s="4" t="s">
        <v>116</v>
      </c>
      <c r="F21" s="4">
        <v>1401</v>
      </c>
      <c r="G21" s="6">
        <v>40269</v>
      </c>
      <c r="H21" s="7">
        <v>1</v>
      </c>
      <c r="I21" s="7">
        <v>0</v>
      </c>
      <c r="J21" s="7">
        <v>0</v>
      </c>
      <c r="K21" s="7">
        <v>0</v>
      </c>
      <c r="L21" s="7">
        <f t="shared" si="0"/>
        <v>1</v>
      </c>
      <c r="M21" s="7">
        <v>0</v>
      </c>
      <c r="N21" s="7">
        <v>0</v>
      </c>
      <c r="O21" s="7">
        <v>0</v>
      </c>
      <c r="P21" s="7">
        <f t="shared" si="1"/>
        <v>0</v>
      </c>
      <c r="Q21" s="7">
        <f t="shared" si="2"/>
        <v>1</v>
      </c>
      <c r="R21" s="7">
        <f t="shared" si="3"/>
        <v>1</v>
      </c>
      <c r="S21" s="5" t="s">
        <v>107</v>
      </c>
      <c r="T21" s="5">
        <v>101401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50004492</v>
      </c>
      <c r="C22" s="4">
        <v>0</v>
      </c>
      <c r="D22" s="5">
        <v>21040001</v>
      </c>
      <c r="E22" s="4" t="s">
        <v>119</v>
      </c>
      <c r="F22" s="4">
        <v>1401</v>
      </c>
      <c r="G22" s="6">
        <v>40269</v>
      </c>
      <c r="H22" s="7">
        <v>1</v>
      </c>
      <c r="I22" s="7">
        <v>0</v>
      </c>
      <c r="J22" s="7">
        <v>0</v>
      </c>
      <c r="K22" s="7">
        <v>0</v>
      </c>
      <c r="L22" s="7">
        <f t="shared" si="0"/>
        <v>1</v>
      </c>
      <c r="M22" s="7">
        <v>0</v>
      </c>
      <c r="N22" s="7">
        <v>0</v>
      </c>
      <c r="O22" s="7">
        <v>0</v>
      </c>
      <c r="P22" s="7">
        <f t="shared" si="1"/>
        <v>0</v>
      </c>
      <c r="Q22" s="7">
        <f t="shared" si="2"/>
        <v>1</v>
      </c>
      <c r="R22" s="7">
        <f t="shared" si="3"/>
        <v>1</v>
      </c>
      <c r="S22" s="5" t="s">
        <v>107</v>
      </c>
      <c r="T22" s="5">
        <v>101401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50004494</v>
      </c>
      <c r="C23" s="4">
        <v>0</v>
      </c>
      <c r="D23" s="5">
        <v>21040001</v>
      </c>
      <c r="E23" s="4" t="s">
        <v>120</v>
      </c>
      <c r="F23" s="4">
        <v>1401</v>
      </c>
      <c r="G23" s="6">
        <v>40269</v>
      </c>
      <c r="H23" s="7">
        <v>1</v>
      </c>
      <c r="I23" s="7">
        <v>0</v>
      </c>
      <c r="J23" s="7">
        <v>0</v>
      </c>
      <c r="K23" s="7">
        <v>0</v>
      </c>
      <c r="L23" s="7">
        <f t="shared" si="0"/>
        <v>1</v>
      </c>
      <c r="M23" s="7">
        <v>0</v>
      </c>
      <c r="N23" s="7">
        <v>0</v>
      </c>
      <c r="O23" s="7">
        <v>0</v>
      </c>
      <c r="P23" s="7">
        <f t="shared" si="1"/>
        <v>0</v>
      </c>
      <c r="Q23" s="7">
        <f t="shared" si="2"/>
        <v>1</v>
      </c>
      <c r="R23" s="7">
        <f t="shared" si="3"/>
        <v>1</v>
      </c>
      <c r="S23" s="5" t="s">
        <v>107</v>
      </c>
      <c r="T23" s="5">
        <v>101401</v>
      </c>
      <c r="U23" s="5" t="s">
        <v>27</v>
      </c>
      <c r="V23" s="5">
        <v>47040001</v>
      </c>
      <c r="W23" s="5" t="s">
        <v>28</v>
      </c>
    </row>
    <row r="24" spans="2:23" x14ac:dyDescent="0.25">
      <c r="B24" s="4">
        <v>50004495</v>
      </c>
      <c r="C24" s="4">
        <v>0</v>
      </c>
      <c r="D24" s="5">
        <v>21040001</v>
      </c>
      <c r="E24" s="4" t="s">
        <v>111</v>
      </c>
      <c r="F24" s="4">
        <v>1401</v>
      </c>
      <c r="G24" s="6">
        <v>40269</v>
      </c>
      <c r="H24" s="7">
        <v>1</v>
      </c>
      <c r="I24" s="7">
        <v>0</v>
      </c>
      <c r="J24" s="7">
        <v>0</v>
      </c>
      <c r="K24" s="7">
        <v>0</v>
      </c>
      <c r="L24" s="7">
        <f t="shared" si="0"/>
        <v>1</v>
      </c>
      <c r="M24" s="7">
        <v>0</v>
      </c>
      <c r="N24" s="7">
        <v>0</v>
      </c>
      <c r="O24" s="7">
        <v>0</v>
      </c>
      <c r="P24" s="7">
        <f t="shared" si="1"/>
        <v>0</v>
      </c>
      <c r="Q24" s="7">
        <f t="shared" si="2"/>
        <v>1</v>
      </c>
      <c r="R24" s="7">
        <f t="shared" si="3"/>
        <v>1</v>
      </c>
      <c r="S24" s="5" t="s">
        <v>107</v>
      </c>
      <c r="T24" s="5">
        <v>101401</v>
      </c>
      <c r="U24" s="5" t="s">
        <v>27</v>
      </c>
      <c r="V24" s="5">
        <v>47040001</v>
      </c>
      <c r="W24" s="5" t="s">
        <v>28</v>
      </c>
    </row>
    <row r="25" spans="2:23" x14ac:dyDescent="0.25">
      <c r="B25" s="4">
        <v>50004496</v>
      </c>
      <c r="C25" s="4">
        <v>0</v>
      </c>
      <c r="D25" s="5">
        <v>21040001</v>
      </c>
      <c r="E25" s="4" t="s">
        <v>116</v>
      </c>
      <c r="F25" s="4">
        <v>1401</v>
      </c>
      <c r="G25" s="6">
        <v>40269</v>
      </c>
      <c r="H25" s="7">
        <v>1</v>
      </c>
      <c r="I25" s="7">
        <v>0</v>
      </c>
      <c r="J25" s="7">
        <v>0</v>
      </c>
      <c r="K25" s="7">
        <v>0</v>
      </c>
      <c r="L25" s="7">
        <f t="shared" si="0"/>
        <v>1</v>
      </c>
      <c r="M25" s="7">
        <v>0</v>
      </c>
      <c r="N25" s="7">
        <v>0</v>
      </c>
      <c r="O25" s="7">
        <v>0</v>
      </c>
      <c r="P25" s="7">
        <f t="shared" si="1"/>
        <v>0</v>
      </c>
      <c r="Q25" s="7">
        <f t="shared" si="2"/>
        <v>1</v>
      </c>
      <c r="R25" s="7">
        <f t="shared" si="3"/>
        <v>1</v>
      </c>
      <c r="S25" s="5" t="s">
        <v>107</v>
      </c>
      <c r="T25" s="5">
        <v>101401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50004497</v>
      </c>
      <c r="C26" s="4">
        <v>0</v>
      </c>
      <c r="D26" s="5">
        <v>21040001</v>
      </c>
      <c r="E26" s="4" t="s">
        <v>112</v>
      </c>
      <c r="F26" s="4">
        <v>1401</v>
      </c>
      <c r="G26" s="6">
        <v>40269</v>
      </c>
      <c r="H26" s="7">
        <v>1</v>
      </c>
      <c r="I26" s="7">
        <v>0</v>
      </c>
      <c r="J26" s="7">
        <v>0</v>
      </c>
      <c r="K26" s="7">
        <v>0</v>
      </c>
      <c r="L26" s="7">
        <f t="shared" si="0"/>
        <v>1</v>
      </c>
      <c r="M26" s="7">
        <v>0</v>
      </c>
      <c r="N26" s="7">
        <v>0</v>
      </c>
      <c r="O26" s="7">
        <v>0</v>
      </c>
      <c r="P26" s="7">
        <f t="shared" si="1"/>
        <v>0</v>
      </c>
      <c r="Q26" s="7">
        <f t="shared" si="2"/>
        <v>1</v>
      </c>
      <c r="R26" s="7">
        <f t="shared" si="3"/>
        <v>1</v>
      </c>
      <c r="S26" s="5" t="s">
        <v>107</v>
      </c>
      <c r="T26" s="5">
        <v>101401</v>
      </c>
      <c r="U26" s="5" t="s">
        <v>27</v>
      </c>
      <c r="V26" s="5">
        <v>47040001</v>
      </c>
      <c r="W26" s="5" t="s">
        <v>28</v>
      </c>
    </row>
    <row r="27" spans="2:23" x14ac:dyDescent="0.25">
      <c r="B27" s="4">
        <v>50004498</v>
      </c>
      <c r="C27" s="4">
        <v>0</v>
      </c>
      <c r="D27" s="5">
        <v>21040001</v>
      </c>
      <c r="E27" s="4" t="s">
        <v>112</v>
      </c>
      <c r="F27" s="4">
        <v>1401</v>
      </c>
      <c r="G27" s="6">
        <v>40269</v>
      </c>
      <c r="H27" s="7">
        <v>1</v>
      </c>
      <c r="I27" s="7">
        <v>0</v>
      </c>
      <c r="J27" s="7">
        <v>0</v>
      </c>
      <c r="K27" s="7">
        <v>0</v>
      </c>
      <c r="L27" s="7">
        <f t="shared" si="0"/>
        <v>1</v>
      </c>
      <c r="M27" s="7">
        <v>0</v>
      </c>
      <c r="N27" s="7">
        <v>0</v>
      </c>
      <c r="O27" s="7">
        <v>0</v>
      </c>
      <c r="P27" s="7">
        <f t="shared" si="1"/>
        <v>0</v>
      </c>
      <c r="Q27" s="7">
        <f t="shared" si="2"/>
        <v>1</v>
      </c>
      <c r="R27" s="7">
        <f t="shared" si="3"/>
        <v>1</v>
      </c>
      <c r="S27" s="5" t="s">
        <v>107</v>
      </c>
      <c r="T27" s="5">
        <v>101401</v>
      </c>
      <c r="U27" s="5" t="s">
        <v>27</v>
      </c>
      <c r="V27" s="5">
        <v>47040001</v>
      </c>
      <c r="W27" s="5" t="s">
        <v>28</v>
      </c>
    </row>
    <row r="28" spans="2:23" x14ac:dyDescent="0.25">
      <c r="B28" s="4">
        <v>50004499</v>
      </c>
      <c r="C28" s="4">
        <v>0</v>
      </c>
      <c r="D28" s="5">
        <v>21040001</v>
      </c>
      <c r="E28" s="4" t="s">
        <v>112</v>
      </c>
      <c r="F28" s="4">
        <v>1401</v>
      </c>
      <c r="G28" s="6">
        <v>40269</v>
      </c>
      <c r="H28" s="7">
        <v>1</v>
      </c>
      <c r="I28" s="7">
        <v>0</v>
      </c>
      <c r="J28" s="7">
        <v>0</v>
      </c>
      <c r="K28" s="7">
        <v>0</v>
      </c>
      <c r="L28" s="7">
        <f t="shared" si="0"/>
        <v>1</v>
      </c>
      <c r="M28" s="7">
        <v>0</v>
      </c>
      <c r="N28" s="7">
        <v>0</v>
      </c>
      <c r="O28" s="7">
        <v>0</v>
      </c>
      <c r="P28" s="7">
        <f t="shared" si="1"/>
        <v>0</v>
      </c>
      <c r="Q28" s="7">
        <f t="shared" si="2"/>
        <v>1</v>
      </c>
      <c r="R28" s="7">
        <f t="shared" si="3"/>
        <v>1</v>
      </c>
      <c r="S28" s="5" t="s">
        <v>107</v>
      </c>
      <c r="T28" s="5">
        <v>101401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50004501</v>
      </c>
      <c r="C29" s="4">
        <v>0</v>
      </c>
      <c r="D29" s="5">
        <v>21040001</v>
      </c>
      <c r="E29" s="4" t="s">
        <v>116</v>
      </c>
      <c r="F29" s="4">
        <v>1401</v>
      </c>
      <c r="G29" s="6">
        <v>40269</v>
      </c>
      <c r="H29" s="7">
        <v>1</v>
      </c>
      <c r="I29" s="7">
        <v>0</v>
      </c>
      <c r="J29" s="7">
        <v>0</v>
      </c>
      <c r="K29" s="7">
        <v>0</v>
      </c>
      <c r="L29" s="7">
        <f t="shared" si="0"/>
        <v>1</v>
      </c>
      <c r="M29" s="7">
        <v>0</v>
      </c>
      <c r="N29" s="7">
        <v>0</v>
      </c>
      <c r="O29" s="7">
        <v>0</v>
      </c>
      <c r="P29" s="7">
        <f t="shared" si="1"/>
        <v>0</v>
      </c>
      <c r="Q29" s="7">
        <f t="shared" si="2"/>
        <v>1</v>
      </c>
      <c r="R29" s="7">
        <f t="shared" si="3"/>
        <v>1</v>
      </c>
      <c r="S29" s="5" t="s">
        <v>107</v>
      </c>
      <c r="T29" s="5">
        <v>101401</v>
      </c>
      <c r="U29" s="5" t="s">
        <v>27</v>
      </c>
      <c r="V29" s="5">
        <v>47040001</v>
      </c>
      <c r="W29" s="5" t="s">
        <v>28</v>
      </c>
    </row>
    <row r="30" spans="2:23" x14ac:dyDescent="0.25">
      <c r="B30" s="4">
        <v>50004502</v>
      </c>
      <c r="C30" s="4">
        <v>0</v>
      </c>
      <c r="D30" s="5">
        <v>21040001</v>
      </c>
      <c r="E30" s="4" t="s">
        <v>116</v>
      </c>
      <c r="F30" s="4">
        <v>1401</v>
      </c>
      <c r="G30" s="6">
        <v>40269</v>
      </c>
      <c r="H30" s="7">
        <v>1</v>
      </c>
      <c r="I30" s="7">
        <v>0</v>
      </c>
      <c r="J30" s="7">
        <v>0</v>
      </c>
      <c r="K30" s="7">
        <v>0</v>
      </c>
      <c r="L30" s="7">
        <f t="shared" si="0"/>
        <v>1</v>
      </c>
      <c r="M30" s="7">
        <v>0</v>
      </c>
      <c r="N30" s="7">
        <v>0</v>
      </c>
      <c r="O30" s="7">
        <v>0</v>
      </c>
      <c r="P30" s="7">
        <f t="shared" si="1"/>
        <v>0</v>
      </c>
      <c r="Q30" s="7">
        <f t="shared" si="2"/>
        <v>1</v>
      </c>
      <c r="R30" s="7">
        <f t="shared" si="3"/>
        <v>1</v>
      </c>
      <c r="S30" s="5" t="s">
        <v>107</v>
      </c>
      <c r="T30" s="5">
        <v>101401</v>
      </c>
      <c r="U30" s="5" t="s">
        <v>27</v>
      </c>
      <c r="V30" s="5">
        <v>47040001</v>
      </c>
      <c r="W30" s="5" t="s">
        <v>28</v>
      </c>
    </row>
    <row r="31" spans="2:23" x14ac:dyDescent="0.25">
      <c r="B31" s="4">
        <v>50004503</v>
      </c>
      <c r="C31" s="4">
        <v>0</v>
      </c>
      <c r="D31" s="5">
        <v>21040001</v>
      </c>
      <c r="E31" s="4" t="s">
        <v>111</v>
      </c>
      <c r="F31" s="4">
        <v>1401</v>
      </c>
      <c r="G31" s="6">
        <v>40269</v>
      </c>
      <c r="H31" s="7">
        <v>1</v>
      </c>
      <c r="I31" s="7">
        <v>0</v>
      </c>
      <c r="J31" s="7">
        <v>0</v>
      </c>
      <c r="K31" s="7">
        <v>0</v>
      </c>
      <c r="L31" s="7">
        <f t="shared" si="0"/>
        <v>1</v>
      </c>
      <c r="M31" s="7">
        <v>0</v>
      </c>
      <c r="N31" s="7">
        <v>0</v>
      </c>
      <c r="O31" s="7">
        <v>0</v>
      </c>
      <c r="P31" s="7">
        <f t="shared" si="1"/>
        <v>0</v>
      </c>
      <c r="Q31" s="7">
        <f t="shared" si="2"/>
        <v>1</v>
      </c>
      <c r="R31" s="7">
        <f t="shared" si="3"/>
        <v>1</v>
      </c>
      <c r="S31" s="5" t="s">
        <v>107</v>
      </c>
      <c r="T31" s="5">
        <v>101401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50004504</v>
      </c>
      <c r="C32" s="4">
        <v>0</v>
      </c>
      <c r="D32" s="5">
        <v>21040001</v>
      </c>
      <c r="E32" s="4" t="s">
        <v>111</v>
      </c>
      <c r="F32" s="4">
        <v>1401</v>
      </c>
      <c r="G32" s="6">
        <v>40269</v>
      </c>
      <c r="H32" s="7">
        <v>1</v>
      </c>
      <c r="I32" s="7">
        <v>0</v>
      </c>
      <c r="J32" s="7">
        <v>0</v>
      </c>
      <c r="K32" s="7">
        <v>0</v>
      </c>
      <c r="L32" s="7">
        <f t="shared" si="0"/>
        <v>1</v>
      </c>
      <c r="M32" s="7">
        <v>0</v>
      </c>
      <c r="N32" s="7">
        <v>0</v>
      </c>
      <c r="O32" s="7">
        <v>0</v>
      </c>
      <c r="P32" s="7">
        <f t="shared" si="1"/>
        <v>0</v>
      </c>
      <c r="Q32" s="7">
        <f t="shared" si="2"/>
        <v>1</v>
      </c>
      <c r="R32" s="7">
        <f t="shared" si="3"/>
        <v>1</v>
      </c>
      <c r="S32" s="5" t="s">
        <v>107</v>
      </c>
      <c r="T32" s="5">
        <v>101401</v>
      </c>
      <c r="U32" s="5" t="s">
        <v>27</v>
      </c>
      <c r="V32" s="5">
        <v>47040001</v>
      </c>
      <c r="W32" s="5" t="s">
        <v>28</v>
      </c>
    </row>
    <row r="33" spans="2:23" x14ac:dyDescent="0.25">
      <c r="B33" s="4">
        <v>50004505</v>
      </c>
      <c r="C33" s="4">
        <v>0</v>
      </c>
      <c r="D33" s="5">
        <v>21040001</v>
      </c>
      <c r="E33" s="4" t="s">
        <v>113</v>
      </c>
      <c r="F33" s="4">
        <v>1401</v>
      </c>
      <c r="G33" s="6">
        <v>40269</v>
      </c>
      <c r="H33" s="7">
        <v>1</v>
      </c>
      <c r="I33" s="7">
        <v>0</v>
      </c>
      <c r="J33" s="7">
        <v>0</v>
      </c>
      <c r="K33" s="7">
        <v>0</v>
      </c>
      <c r="L33" s="7">
        <f t="shared" si="0"/>
        <v>1</v>
      </c>
      <c r="M33" s="7">
        <v>0</v>
      </c>
      <c r="N33" s="7">
        <v>0</v>
      </c>
      <c r="O33" s="7">
        <v>0</v>
      </c>
      <c r="P33" s="7">
        <f t="shared" si="1"/>
        <v>0</v>
      </c>
      <c r="Q33" s="7">
        <f t="shared" si="2"/>
        <v>1</v>
      </c>
      <c r="R33" s="7">
        <f t="shared" si="3"/>
        <v>1</v>
      </c>
      <c r="S33" s="5" t="s">
        <v>107</v>
      </c>
      <c r="T33" s="5">
        <v>101401</v>
      </c>
      <c r="U33" s="5" t="s">
        <v>27</v>
      </c>
      <c r="V33" s="5">
        <v>47040001</v>
      </c>
      <c r="W33" s="5" t="s">
        <v>28</v>
      </c>
    </row>
    <row r="34" spans="2:23" x14ac:dyDescent="0.25">
      <c r="B34" s="4">
        <v>50004506</v>
      </c>
      <c r="C34" s="4">
        <v>0</v>
      </c>
      <c r="D34" s="5">
        <v>21040001</v>
      </c>
      <c r="E34" s="4" t="s">
        <v>116</v>
      </c>
      <c r="F34" s="4">
        <v>1401</v>
      </c>
      <c r="G34" s="6">
        <v>40269</v>
      </c>
      <c r="H34" s="7">
        <v>1</v>
      </c>
      <c r="I34" s="7">
        <v>0</v>
      </c>
      <c r="J34" s="7">
        <v>0</v>
      </c>
      <c r="K34" s="7">
        <v>0</v>
      </c>
      <c r="L34" s="7">
        <f t="shared" si="0"/>
        <v>1</v>
      </c>
      <c r="M34" s="7">
        <v>0</v>
      </c>
      <c r="N34" s="7">
        <v>0</v>
      </c>
      <c r="O34" s="7">
        <v>0</v>
      </c>
      <c r="P34" s="7">
        <f t="shared" si="1"/>
        <v>0</v>
      </c>
      <c r="Q34" s="7">
        <f t="shared" si="2"/>
        <v>1</v>
      </c>
      <c r="R34" s="7">
        <f t="shared" si="3"/>
        <v>1</v>
      </c>
      <c r="S34" s="5" t="s">
        <v>107</v>
      </c>
      <c r="T34" s="5">
        <v>101401</v>
      </c>
      <c r="U34" s="5" t="s">
        <v>27</v>
      </c>
      <c r="V34" s="5">
        <v>47040001</v>
      </c>
      <c r="W34" s="5" t="s">
        <v>28</v>
      </c>
    </row>
    <row r="35" spans="2:23" x14ac:dyDescent="0.25">
      <c r="B35" s="4">
        <v>50004508</v>
      </c>
      <c r="C35" s="4">
        <v>0</v>
      </c>
      <c r="D35" s="5">
        <v>21040001</v>
      </c>
      <c r="E35" s="4" t="s">
        <v>121</v>
      </c>
      <c r="F35" s="4">
        <v>1401</v>
      </c>
      <c r="G35" s="6">
        <v>40269</v>
      </c>
      <c r="H35" s="7">
        <v>1</v>
      </c>
      <c r="I35" s="7">
        <v>0</v>
      </c>
      <c r="J35" s="7">
        <v>0</v>
      </c>
      <c r="K35" s="7">
        <v>0</v>
      </c>
      <c r="L35" s="7">
        <f t="shared" si="0"/>
        <v>1</v>
      </c>
      <c r="M35" s="7">
        <v>0</v>
      </c>
      <c r="N35" s="7">
        <v>0</v>
      </c>
      <c r="O35" s="7">
        <v>0</v>
      </c>
      <c r="P35" s="7">
        <f t="shared" si="1"/>
        <v>0</v>
      </c>
      <c r="Q35" s="7">
        <f t="shared" si="2"/>
        <v>1</v>
      </c>
      <c r="R35" s="7">
        <f t="shared" si="3"/>
        <v>1</v>
      </c>
      <c r="S35" s="5" t="s">
        <v>107</v>
      </c>
      <c r="T35" s="5">
        <v>101401</v>
      </c>
      <c r="U35" s="5" t="s">
        <v>27</v>
      </c>
      <c r="V35" s="5">
        <v>47040001</v>
      </c>
      <c r="W35" s="5" t="s">
        <v>28</v>
      </c>
    </row>
    <row r="36" spans="2:23" x14ac:dyDescent="0.25">
      <c r="B36" s="4">
        <v>50004509</v>
      </c>
      <c r="C36" s="4">
        <v>0</v>
      </c>
      <c r="D36" s="5">
        <v>21040001</v>
      </c>
      <c r="E36" s="4" t="s">
        <v>116</v>
      </c>
      <c r="F36" s="4">
        <v>1401</v>
      </c>
      <c r="G36" s="6">
        <v>40269</v>
      </c>
      <c r="H36" s="7">
        <v>1</v>
      </c>
      <c r="I36" s="7">
        <v>0</v>
      </c>
      <c r="J36" s="7">
        <v>0</v>
      </c>
      <c r="K36" s="7">
        <v>0</v>
      </c>
      <c r="L36" s="7">
        <f t="shared" si="0"/>
        <v>1</v>
      </c>
      <c r="M36" s="7">
        <v>0</v>
      </c>
      <c r="N36" s="7">
        <v>0</v>
      </c>
      <c r="O36" s="7">
        <v>0</v>
      </c>
      <c r="P36" s="7">
        <f t="shared" si="1"/>
        <v>0</v>
      </c>
      <c r="Q36" s="7">
        <f t="shared" si="2"/>
        <v>1</v>
      </c>
      <c r="R36" s="7">
        <f t="shared" si="3"/>
        <v>1</v>
      </c>
      <c r="S36" s="5" t="s">
        <v>107</v>
      </c>
      <c r="T36" s="5">
        <v>101401</v>
      </c>
      <c r="U36" s="5" t="s">
        <v>27</v>
      </c>
      <c r="V36" s="5">
        <v>47040001</v>
      </c>
      <c r="W36" s="5" t="s">
        <v>28</v>
      </c>
    </row>
    <row r="37" spans="2:23" x14ac:dyDescent="0.25">
      <c r="B37" s="4">
        <v>50004510</v>
      </c>
      <c r="C37" s="4">
        <v>0</v>
      </c>
      <c r="D37" s="5">
        <v>21040001</v>
      </c>
      <c r="E37" s="4" t="s">
        <v>122</v>
      </c>
      <c r="F37" s="4">
        <v>1401</v>
      </c>
      <c r="G37" s="6">
        <v>40269</v>
      </c>
      <c r="H37" s="7">
        <v>1</v>
      </c>
      <c r="I37" s="7">
        <v>0</v>
      </c>
      <c r="J37" s="7">
        <v>0</v>
      </c>
      <c r="K37" s="7">
        <v>0</v>
      </c>
      <c r="L37" s="7">
        <f t="shared" si="0"/>
        <v>1</v>
      </c>
      <c r="M37" s="7">
        <v>0</v>
      </c>
      <c r="N37" s="7">
        <v>0</v>
      </c>
      <c r="O37" s="7">
        <v>0</v>
      </c>
      <c r="P37" s="7">
        <f t="shared" si="1"/>
        <v>0</v>
      </c>
      <c r="Q37" s="7">
        <f t="shared" si="2"/>
        <v>1</v>
      </c>
      <c r="R37" s="7">
        <f t="shared" si="3"/>
        <v>1</v>
      </c>
      <c r="S37" s="5" t="s">
        <v>107</v>
      </c>
      <c r="T37" s="5">
        <v>101401</v>
      </c>
      <c r="U37" s="5" t="s">
        <v>27</v>
      </c>
      <c r="V37" s="5">
        <v>47040001</v>
      </c>
      <c r="W37" s="5" t="s">
        <v>28</v>
      </c>
    </row>
    <row r="38" spans="2:23" x14ac:dyDescent="0.25">
      <c r="B38" s="4">
        <v>50004511</v>
      </c>
      <c r="C38" s="4">
        <v>0</v>
      </c>
      <c r="D38" s="5">
        <v>21040001</v>
      </c>
      <c r="E38" s="4" t="s">
        <v>122</v>
      </c>
      <c r="F38" s="4">
        <v>1401</v>
      </c>
      <c r="G38" s="6">
        <v>40269</v>
      </c>
      <c r="H38" s="7">
        <v>1</v>
      </c>
      <c r="I38" s="7">
        <v>0</v>
      </c>
      <c r="J38" s="7">
        <v>0</v>
      </c>
      <c r="K38" s="7">
        <v>0</v>
      </c>
      <c r="L38" s="7">
        <f t="shared" si="0"/>
        <v>1</v>
      </c>
      <c r="M38" s="7">
        <v>0</v>
      </c>
      <c r="N38" s="7">
        <v>0</v>
      </c>
      <c r="O38" s="7">
        <v>0</v>
      </c>
      <c r="P38" s="7">
        <f t="shared" si="1"/>
        <v>0</v>
      </c>
      <c r="Q38" s="7">
        <f t="shared" si="2"/>
        <v>1</v>
      </c>
      <c r="R38" s="7">
        <f t="shared" si="3"/>
        <v>1</v>
      </c>
      <c r="S38" s="5" t="s">
        <v>107</v>
      </c>
      <c r="T38" s="5">
        <v>101401</v>
      </c>
      <c r="U38" s="5" t="s">
        <v>27</v>
      </c>
      <c r="V38" s="5">
        <v>47040001</v>
      </c>
      <c r="W38" s="5" t="s">
        <v>28</v>
      </c>
    </row>
    <row r="39" spans="2:23" x14ac:dyDescent="0.25">
      <c r="B39" s="4">
        <v>50004512</v>
      </c>
      <c r="C39" s="4">
        <v>0</v>
      </c>
      <c r="D39" s="5">
        <v>21040001</v>
      </c>
      <c r="E39" s="4" t="s">
        <v>112</v>
      </c>
      <c r="F39" s="4">
        <v>1401</v>
      </c>
      <c r="G39" s="6">
        <v>40269</v>
      </c>
      <c r="H39" s="7">
        <v>1</v>
      </c>
      <c r="I39" s="7">
        <v>0</v>
      </c>
      <c r="J39" s="7">
        <v>0</v>
      </c>
      <c r="K39" s="7">
        <v>0</v>
      </c>
      <c r="L39" s="7">
        <f t="shared" si="0"/>
        <v>1</v>
      </c>
      <c r="M39" s="7">
        <v>0</v>
      </c>
      <c r="N39" s="7">
        <v>0</v>
      </c>
      <c r="O39" s="7">
        <v>0</v>
      </c>
      <c r="P39" s="7">
        <f t="shared" si="1"/>
        <v>0</v>
      </c>
      <c r="Q39" s="7">
        <f t="shared" si="2"/>
        <v>1</v>
      </c>
      <c r="R39" s="7">
        <f t="shared" si="3"/>
        <v>1</v>
      </c>
      <c r="S39" s="5" t="s">
        <v>107</v>
      </c>
      <c r="T39" s="5">
        <v>101401</v>
      </c>
      <c r="U39" s="5" t="s">
        <v>27</v>
      </c>
      <c r="V39" s="5">
        <v>47040001</v>
      </c>
      <c r="W39" s="5" t="s">
        <v>28</v>
      </c>
    </row>
    <row r="40" spans="2:23" x14ac:dyDescent="0.25">
      <c r="B40" s="4">
        <v>50004513</v>
      </c>
      <c r="C40" s="4">
        <v>0</v>
      </c>
      <c r="D40" s="5">
        <v>21040001</v>
      </c>
      <c r="E40" s="4" t="s">
        <v>114</v>
      </c>
      <c r="F40" s="4">
        <v>1401</v>
      </c>
      <c r="G40" s="6">
        <v>40269</v>
      </c>
      <c r="H40" s="7">
        <v>1</v>
      </c>
      <c r="I40" s="7">
        <v>0</v>
      </c>
      <c r="J40" s="7">
        <v>0</v>
      </c>
      <c r="K40" s="7">
        <v>0</v>
      </c>
      <c r="L40" s="7">
        <f t="shared" si="0"/>
        <v>1</v>
      </c>
      <c r="M40" s="7">
        <v>0</v>
      </c>
      <c r="N40" s="7">
        <v>0</v>
      </c>
      <c r="O40" s="7">
        <v>0</v>
      </c>
      <c r="P40" s="7">
        <f t="shared" si="1"/>
        <v>0</v>
      </c>
      <c r="Q40" s="7">
        <f t="shared" si="2"/>
        <v>1</v>
      </c>
      <c r="R40" s="7">
        <f t="shared" si="3"/>
        <v>1</v>
      </c>
      <c r="S40" s="5" t="s">
        <v>107</v>
      </c>
      <c r="T40" s="5">
        <v>101401</v>
      </c>
      <c r="U40" s="5" t="s">
        <v>27</v>
      </c>
      <c r="V40" s="5">
        <v>47040001</v>
      </c>
      <c r="W40" s="5" t="s">
        <v>28</v>
      </c>
    </row>
    <row r="41" spans="2:23" x14ac:dyDescent="0.25">
      <c r="B41" s="4">
        <v>50004514</v>
      </c>
      <c r="C41" s="4">
        <v>0</v>
      </c>
      <c r="D41" s="5">
        <v>21040001</v>
      </c>
      <c r="E41" s="4" t="s">
        <v>112</v>
      </c>
      <c r="F41" s="4">
        <v>1401</v>
      </c>
      <c r="G41" s="6">
        <v>40269</v>
      </c>
      <c r="H41" s="7">
        <v>1</v>
      </c>
      <c r="I41" s="7">
        <v>0</v>
      </c>
      <c r="J41" s="7">
        <v>0</v>
      </c>
      <c r="K41" s="7">
        <v>0</v>
      </c>
      <c r="L41" s="7">
        <f t="shared" si="0"/>
        <v>1</v>
      </c>
      <c r="M41" s="7">
        <v>0</v>
      </c>
      <c r="N41" s="7">
        <v>0</v>
      </c>
      <c r="O41" s="7">
        <v>0</v>
      </c>
      <c r="P41" s="7">
        <f t="shared" si="1"/>
        <v>0</v>
      </c>
      <c r="Q41" s="7">
        <f t="shared" si="2"/>
        <v>1</v>
      </c>
      <c r="R41" s="7">
        <f t="shared" si="3"/>
        <v>1</v>
      </c>
      <c r="S41" s="5" t="s">
        <v>107</v>
      </c>
      <c r="T41" s="5">
        <v>101401</v>
      </c>
      <c r="U41" s="5" t="s">
        <v>27</v>
      </c>
      <c r="V41" s="5">
        <v>47040001</v>
      </c>
      <c r="W41" s="5" t="s">
        <v>28</v>
      </c>
    </row>
    <row r="42" spans="2:23" x14ac:dyDescent="0.25">
      <c r="B42" s="4">
        <v>50004515</v>
      </c>
      <c r="C42" s="4">
        <v>0</v>
      </c>
      <c r="D42" s="5">
        <v>21040001</v>
      </c>
      <c r="E42" s="4" t="s">
        <v>114</v>
      </c>
      <c r="F42" s="4">
        <v>1401</v>
      </c>
      <c r="G42" s="6">
        <v>40269</v>
      </c>
      <c r="H42" s="7">
        <v>1</v>
      </c>
      <c r="I42" s="7">
        <v>0</v>
      </c>
      <c r="J42" s="7">
        <v>0</v>
      </c>
      <c r="K42" s="7">
        <v>0</v>
      </c>
      <c r="L42" s="7">
        <f t="shared" si="0"/>
        <v>1</v>
      </c>
      <c r="M42" s="7">
        <v>0</v>
      </c>
      <c r="N42" s="7">
        <v>0</v>
      </c>
      <c r="O42" s="7">
        <v>0</v>
      </c>
      <c r="P42" s="7">
        <f t="shared" si="1"/>
        <v>0</v>
      </c>
      <c r="Q42" s="7">
        <f t="shared" si="2"/>
        <v>1</v>
      </c>
      <c r="R42" s="7">
        <f t="shared" si="3"/>
        <v>1</v>
      </c>
      <c r="S42" s="5" t="s">
        <v>107</v>
      </c>
      <c r="T42" s="5">
        <v>101401</v>
      </c>
      <c r="U42" s="5" t="s">
        <v>27</v>
      </c>
      <c r="V42" s="5">
        <v>47040001</v>
      </c>
      <c r="W42" s="5" t="s">
        <v>28</v>
      </c>
    </row>
    <row r="43" spans="2:23" x14ac:dyDescent="0.25">
      <c r="B43" s="4">
        <v>50004516</v>
      </c>
      <c r="C43" s="4">
        <v>0</v>
      </c>
      <c r="D43" s="5">
        <v>21040001</v>
      </c>
      <c r="E43" s="4" t="s">
        <v>116</v>
      </c>
      <c r="F43" s="4">
        <v>1401</v>
      </c>
      <c r="G43" s="6">
        <v>40269</v>
      </c>
      <c r="H43" s="7">
        <v>1</v>
      </c>
      <c r="I43" s="7">
        <v>0</v>
      </c>
      <c r="J43" s="7">
        <v>0</v>
      </c>
      <c r="K43" s="7">
        <v>0</v>
      </c>
      <c r="L43" s="7">
        <f t="shared" si="0"/>
        <v>1</v>
      </c>
      <c r="M43" s="7">
        <v>0</v>
      </c>
      <c r="N43" s="7">
        <v>0</v>
      </c>
      <c r="O43" s="7">
        <v>0</v>
      </c>
      <c r="P43" s="7">
        <f t="shared" si="1"/>
        <v>0</v>
      </c>
      <c r="Q43" s="7">
        <f t="shared" si="2"/>
        <v>1</v>
      </c>
      <c r="R43" s="7">
        <f t="shared" si="3"/>
        <v>1</v>
      </c>
      <c r="S43" s="5" t="s">
        <v>107</v>
      </c>
      <c r="T43" s="5">
        <v>101401</v>
      </c>
      <c r="U43" s="5" t="s">
        <v>27</v>
      </c>
      <c r="V43" s="5">
        <v>47040001</v>
      </c>
      <c r="W43" s="5" t="s">
        <v>28</v>
      </c>
    </row>
    <row r="44" spans="2:23" x14ac:dyDescent="0.25">
      <c r="B44" s="4">
        <v>50004517</v>
      </c>
      <c r="C44" s="4">
        <v>0</v>
      </c>
      <c r="D44" s="5">
        <v>21040001</v>
      </c>
      <c r="E44" s="4" t="s">
        <v>116</v>
      </c>
      <c r="F44" s="4">
        <v>1401</v>
      </c>
      <c r="G44" s="6">
        <v>40269</v>
      </c>
      <c r="H44" s="7">
        <v>1</v>
      </c>
      <c r="I44" s="7">
        <v>0</v>
      </c>
      <c r="J44" s="7">
        <v>0</v>
      </c>
      <c r="K44" s="7">
        <v>0</v>
      </c>
      <c r="L44" s="7">
        <f t="shared" si="0"/>
        <v>1</v>
      </c>
      <c r="M44" s="7">
        <v>0</v>
      </c>
      <c r="N44" s="7">
        <v>0</v>
      </c>
      <c r="O44" s="7">
        <v>0</v>
      </c>
      <c r="P44" s="7">
        <f t="shared" si="1"/>
        <v>0</v>
      </c>
      <c r="Q44" s="7">
        <f t="shared" si="2"/>
        <v>1</v>
      </c>
      <c r="R44" s="7">
        <f t="shared" si="3"/>
        <v>1</v>
      </c>
      <c r="S44" s="5" t="s">
        <v>107</v>
      </c>
      <c r="T44" s="5">
        <v>101401</v>
      </c>
      <c r="U44" s="5" t="s">
        <v>27</v>
      </c>
      <c r="V44" s="5">
        <v>47040001</v>
      </c>
      <c r="W44" s="5" t="s">
        <v>28</v>
      </c>
    </row>
    <row r="45" spans="2:23" x14ac:dyDescent="0.25">
      <c r="B45" s="4">
        <v>50004518</v>
      </c>
      <c r="C45" s="4">
        <v>0</v>
      </c>
      <c r="D45" s="5">
        <v>21040001</v>
      </c>
      <c r="E45" s="4" t="s">
        <v>123</v>
      </c>
      <c r="F45" s="4">
        <v>1401</v>
      </c>
      <c r="G45" s="6">
        <v>40269</v>
      </c>
      <c r="H45" s="7">
        <v>1</v>
      </c>
      <c r="I45" s="7">
        <v>0</v>
      </c>
      <c r="J45" s="7">
        <v>0</v>
      </c>
      <c r="K45" s="7">
        <v>0</v>
      </c>
      <c r="L45" s="7">
        <f t="shared" si="0"/>
        <v>1</v>
      </c>
      <c r="M45" s="7">
        <v>0</v>
      </c>
      <c r="N45" s="7">
        <v>0</v>
      </c>
      <c r="O45" s="7">
        <v>0</v>
      </c>
      <c r="P45" s="7">
        <f t="shared" si="1"/>
        <v>0</v>
      </c>
      <c r="Q45" s="7">
        <f t="shared" si="2"/>
        <v>1</v>
      </c>
      <c r="R45" s="7">
        <f t="shared" si="3"/>
        <v>1</v>
      </c>
      <c r="S45" s="5" t="s">
        <v>107</v>
      </c>
      <c r="T45" s="5">
        <v>101401</v>
      </c>
      <c r="U45" s="5" t="s">
        <v>27</v>
      </c>
      <c r="V45" s="5">
        <v>47040001</v>
      </c>
      <c r="W45" s="5" t="s">
        <v>28</v>
      </c>
    </row>
    <row r="46" spans="2:23" x14ac:dyDescent="0.25">
      <c r="B46" s="4">
        <v>50004519</v>
      </c>
      <c r="C46" s="4">
        <v>0</v>
      </c>
      <c r="D46" s="5">
        <v>21040001</v>
      </c>
      <c r="E46" s="4" t="s">
        <v>123</v>
      </c>
      <c r="F46" s="4">
        <v>1401</v>
      </c>
      <c r="G46" s="6">
        <v>40269</v>
      </c>
      <c r="H46" s="7">
        <v>1</v>
      </c>
      <c r="I46" s="7">
        <v>0</v>
      </c>
      <c r="J46" s="7">
        <v>0</v>
      </c>
      <c r="K46" s="7">
        <v>0</v>
      </c>
      <c r="L46" s="7">
        <f t="shared" si="0"/>
        <v>1</v>
      </c>
      <c r="M46" s="7">
        <v>0</v>
      </c>
      <c r="N46" s="7">
        <v>0</v>
      </c>
      <c r="O46" s="7">
        <v>0</v>
      </c>
      <c r="P46" s="7">
        <f t="shared" si="1"/>
        <v>0</v>
      </c>
      <c r="Q46" s="7">
        <f t="shared" si="2"/>
        <v>1</v>
      </c>
      <c r="R46" s="7">
        <f t="shared" si="3"/>
        <v>1</v>
      </c>
      <c r="S46" s="5" t="s">
        <v>107</v>
      </c>
      <c r="T46" s="5">
        <v>101401</v>
      </c>
      <c r="U46" s="5" t="s">
        <v>27</v>
      </c>
      <c r="V46" s="5">
        <v>47040001</v>
      </c>
      <c r="W46" s="5" t="s">
        <v>28</v>
      </c>
    </row>
    <row r="47" spans="2:23" x14ac:dyDescent="0.25">
      <c r="B47" s="4">
        <v>50004520</v>
      </c>
      <c r="C47" s="4">
        <v>0</v>
      </c>
      <c r="D47" s="5">
        <v>21040001</v>
      </c>
      <c r="E47" s="4" t="s">
        <v>112</v>
      </c>
      <c r="F47" s="4">
        <v>1401</v>
      </c>
      <c r="G47" s="6">
        <v>40269</v>
      </c>
      <c r="H47" s="7">
        <v>1</v>
      </c>
      <c r="I47" s="7">
        <v>0</v>
      </c>
      <c r="J47" s="7">
        <v>0</v>
      </c>
      <c r="K47" s="7">
        <v>0</v>
      </c>
      <c r="L47" s="7">
        <f t="shared" si="0"/>
        <v>1</v>
      </c>
      <c r="M47" s="7">
        <v>0</v>
      </c>
      <c r="N47" s="7">
        <v>0</v>
      </c>
      <c r="O47" s="7">
        <v>0</v>
      </c>
      <c r="P47" s="7">
        <f t="shared" si="1"/>
        <v>0</v>
      </c>
      <c r="Q47" s="7">
        <f t="shared" si="2"/>
        <v>1</v>
      </c>
      <c r="R47" s="7">
        <f t="shared" si="3"/>
        <v>1</v>
      </c>
      <c r="S47" s="5" t="s">
        <v>107</v>
      </c>
      <c r="T47" s="5">
        <v>101401</v>
      </c>
      <c r="U47" s="5" t="s">
        <v>27</v>
      </c>
      <c r="V47" s="5">
        <v>47040001</v>
      </c>
      <c r="W47" s="5" t="s">
        <v>28</v>
      </c>
    </row>
    <row r="48" spans="2:23" x14ac:dyDescent="0.25">
      <c r="B48" s="4">
        <v>50004521</v>
      </c>
      <c r="C48" s="4">
        <v>0</v>
      </c>
      <c r="D48" s="5">
        <v>21040001</v>
      </c>
      <c r="E48" s="4" t="s">
        <v>112</v>
      </c>
      <c r="F48" s="4">
        <v>1401</v>
      </c>
      <c r="G48" s="6">
        <v>40269</v>
      </c>
      <c r="H48" s="7">
        <v>1</v>
      </c>
      <c r="I48" s="7">
        <v>0</v>
      </c>
      <c r="J48" s="7">
        <v>0</v>
      </c>
      <c r="K48" s="7">
        <v>0</v>
      </c>
      <c r="L48" s="7">
        <f t="shared" si="0"/>
        <v>1</v>
      </c>
      <c r="M48" s="7">
        <v>0</v>
      </c>
      <c r="N48" s="7">
        <v>0</v>
      </c>
      <c r="O48" s="7">
        <v>0</v>
      </c>
      <c r="P48" s="7">
        <f t="shared" si="1"/>
        <v>0</v>
      </c>
      <c r="Q48" s="7">
        <f t="shared" si="2"/>
        <v>1</v>
      </c>
      <c r="R48" s="7">
        <f t="shared" si="3"/>
        <v>1</v>
      </c>
      <c r="S48" s="5" t="s">
        <v>107</v>
      </c>
      <c r="T48" s="5">
        <v>101401</v>
      </c>
      <c r="U48" s="5" t="s">
        <v>27</v>
      </c>
      <c r="V48" s="5">
        <v>47040001</v>
      </c>
      <c r="W48" s="5" t="s">
        <v>28</v>
      </c>
    </row>
    <row r="49" spans="2:23" x14ac:dyDescent="0.25">
      <c r="B49" s="4">
        <v>50004522</v>
      </c>
      <c r="C49" s="4">
        <v>0</v>
      </c>
      <c r="D49" s="5">
        <v>21040001</v>
      </c>
      <c r="E49" s="4" t="s">
        <v>120</v>
      </c>
      <c r="F49" s="4">
        <v>1401</v>
      </c>
      <c r="G49" s="6">
        <v>40269</v>
      </c>
      <c r="H49" s="7">
        <v>1</v>
      </c>
      <c r="I49" s="7">
        <v>0</v>
      </c>
      <c r="J49" s="7">
        <v>0</v>
      </c>
      <c r="K49" s="7">
        <v>0</v>
      </c>
      <c r="L49" s="7">
        <f t="shared" si="0"/>
        <v>1</v>
      </c>
      <c r="M49" s="7">
        <v>0</v>
      </c>
      <c r="N49" s="7">
        <v>0</v>
      </c>
      <c r="O49" s="7">
        <v>0</v>
      </c>
      <c r="P49" s="7">
        <f t="shared" si="1"/>
        <v>0</v>
      </c>
      <c r="Q49" s="7">
        <f t="shared" si="2"/>
        <v>1</v>
      </c>
      <c r="R49" s="7">
        <f t="shared" si="3"/>
        <v>1</v>
      </c>
      <c r="S49" s="5" t="s">
        <v>107</v>
      </c>
      <c r="T49" s="5">
        <v>101401</v>
      </c>
      <c r="U49" s="5" t="s">
        <v>27</v>
      </c>
      <c r="V49" s="5">
        <v>47040001</v>
      </c>
      <c r="W49" s="5" t="s">
        <v>28</v>
      </c>
    </row>
    <row r="50" spans="2:23" x14ac:dyDescent="0.25">
      <c r="B50" s="4">
        <v>50004523</v>
      </c>
      <c r="C50" s="4">
        <v>0</v>
      </c>
      <c r="D50" s="5">
        <v>21040001</v>
      </c>
      <c r="E50" s="4" t="s">
        <v>112</v>
      </c>
      <c r="F50" s="4">
        <v>1401</v>
      </c>
      <c r="G50" s="6">
        <v>40269</v>
      </c>
      <c r="H50" s="7">
        <v>1</v>
      </c>
      <c r="I50" s="7">
        <v>0</v>
      </c>
      <c r="J50" s="7">
        <v>0</v>
      </c>
      <c r="K50" s="7">
        <v>0</v>
      </c>
      <c r="L50" s="7">
        <f t="shared" si="0"/>
        <v>1</v>
      </c>
      <c r="M50" s="7">
        <v>0</v>
      </c>
      <c r="N50" s="7">
        <v>0</v>
      </c>
      <c r="O50" s="7">
        <v>0</v>
      </c>
      <c r="P50" s="7">
        <f t="shared" si="1"/>
        <v>0</v>
      </c>
      <c r="Q50" s="7">
        <f t="shared" si="2"/>
        <v>1</v>
      </c>
      <c r="R50" s="7">
        <f t="shared" si="3"/>
        <v>1</v>
      </c>
      <c r="S50" s="5" t="s">
        <v>107</v>
      </c>
      <c r="T50" s="5">
        <v>101401</v>
      </c>
      <c r="U50" s="5" t="s">
        <v>27</v>
      </c>
      <c r="V50" s="5">
        <v>47040001</v>
      </c>
      <c r="W50" s="5" t="s">
        <v>28</v>
      </c>
    </row>
    <row r="51" spans="2:23" x14ac:dyDescent="0.25">
      <c r="B51" s="4">
        <v>50004524</v>
      </c>
      <c r="C51" s="4">
        <v>0</v>
      </c>
      <c r="D51" s="5">
        <v>21040001</v>
      </c>
      <c r="E51" s="4" t="s">
        <v>124</v>
      </c>
      <c r="F51" s="4">
        <v>1401</v>
      </c>
      <c r="G51" s="6">
        <v>40269</v>
      </c>
      <c r="H51" s="7">
        <v>1</v>
      </c>
      <c r="I51" s="7">
        <v>0</v>
      </c>
      <c r="J51" s="7">
        <v>0</v>
      </c>
      <c r="K51" s="7">
        <v>0</v>
      </c>
      <c r="L51" s="7">
        <f t="shared" si="0"/>
        <v>1</v>
      </c>
      <c r="M51" s="7">
        <v>0</v>
      </c>
      <c r="N51" s="7">
        <v>0</v>
      </c>
      <c r="O51" s="7">
        <v>0</v>
      </c>
      <c r="P51" s="7">
        <f t="shared" si="1"/>
        <v>0</v>
      </c>
      <c r="Q51" s="7">
        <f t="shared" si="2"/>
        <v>1</v>
      </c>
      <c r="R51" s="7">
        <f t="shared" si="3"/>
        <v>1</v>
      </c>
      <c r="S51" s="5" t="s">
        <v>107</v>
      </c>
      <c r="T51" s="5">
        <v>101401</v>
      </c>
      <c r="U51" s="5" t="s">
        <v>27</v>
      </c>
      <c r="V51" s="5">
        <v>47040001</v>
      </c>
      <c r="W51" s="5" t="s">
        <v>28</v>
      </c>
    </row>
    <row r="52" spans="2:23" x14ac:dyDescent="0.25">
      <c r="B52" s="4">
        <v>50004526</v>
      </c>
      <c r="C52" s="4">
        <v>0</v>
      </c>
      <c r="D52" s="5">
        <v>21040001</v>
      </c>
      <c r="E52" s="4" t="s">
        <v>122</v>
      </c>
      <c r="F52" s="4">
        <v>1401</v>
      </c>
      <c r="G52" s="6">
        <v>40269</v>
      </c>
      <c r="H52" s="7">
        <v>1</v>
      </c>
      <c r="I52" s="7">
        <v>0</v>
      </c>
      <c r="J52" s="7">
        <v>0</v>
      </c>
      <c r="K52" s="7">
        <v>0</v>
      </c>
      <c r="L52" s="7">
        <f t="shared" si="0"/>
        <v>1</v>
      </c>
      <c r="M52" s="7">
        <v>0</v>
      </c>
      <c r="N52" s="7">
        <v>0</v>
      </c>
      <c r="O52" s="7">
        <v>0</v>
      </c>
      <c r="P52" s="7">
        <f t="shared" si="1"/>
        <v>0</v>
      </c>
      <c r="Q52" s="7">
        <f t="shared" si="2"/>
        <v>1</v>
      </c>
      <c r="R52" s="7">
        <f t="shared" si="3"/>
        <v>1</v>
      </c>
      <c r="S52" s="5" t="s">
        <v>107</v>
      </c>
      <c r="T52" s="5">
        <v>101401</v>
      </c>
      <c r="U52" s="5" t="s">
        <v>27</v>
      </c>
      <c r="V52" s="5">
        <v>47040001</v>
      </c>
      <c r="W52" s="5" t="s">
        <v>28</v>
      </c>
    </row>
    <row r="53" spans="2:23" x14ac:dyDescent="0.25">
      <c r="B53" s="4">
        <v>50004529</v>
      </c>
      <c r="C53" s="4">
        <v>0</v>
      </c>
      <c r="D53" s="5">
        <v>21040001</v>
      </c>
      <c r="E53" s="4" t="s">
        <v>122</v>
      </c>
      <c r="F53" s="4">
        <v>1401</v>
      </c>
      <c r="G53" s="6">
        <v>40269</v>
      </c>
      <c r="H53" s="7">
        <v>1</v>
      </c>
      <c r="I53" s="7">
        <v>0</v>
      </c>
      <c r="J53" s="7">
        <v>0</v>
      </c>
      <c r="K53" s="7">
        <v>0</v>
      </c>
      <c r="L53" s="7">
        <f t="shared" si="0"/>
        <v>1</v>
      </c>
      <c r="M53" s="7">
        <v>0</v>
      </c>
      <c r="N53" s="7">
        <v>0</v>
      </c>
      <c r="O53" s="7">
        <v>0</v>
      </c>
      <c r="P53" s="7">
        <f t="shared" si="1"/>
        <v>0</v>
      </c>
      <c r="Q53" s="7">
        <f t="shared" si="2"/>
        <v>1</v>
      </c>
      <c r="R53" s="7">
        <f t="shared" si="3"/>
        <v>1</v>
      </c>
      <c r="S53" s="5" t="s">
        <v>107</v>
      </c>
      <c r="T53" s="5">
        <v>101401</v>
      </c>
      <c r="U53" s="5" t="s">
        <v>27</v>
      </c>
      <c r="V53" s="5">
        <v>47040001</v>
      </c>
      <c r="W53" s="5" t="s">
        <v>28</v>
      </c>
    </row>
    <row r="54" spans="2:23" x14ac:dyDescent="0.25">
      <c r="B54" s="4">
        <v>50004530</v>
      </c>
      <c r="C54" s="4">
        <v>0</v>
      </c>
      <c r="D54" s="5">
        <v>21040001</v>
      </c>
      <c r="E54" s="4" t="s">
        <v>125</v>
      </c>
      <c r="F54" s="4">
        <v>1401</v>
      </c>
      <c r="G54" s="6">
        <v>40269</v>
      </c>
      <c r="H54" s="7">
        <v>1</v>
      </c>
      <c r="I54" s="7">
        <v>0</v>
      </c>
      <c r="J54" s="7">
        <v>0</v>
      </c>
      <c r="K54" s="7">
        <v>0</v>
      </c>
      <c r="L54" s="7">
        <f t="shared" si="0"/>
        <v>1</v>
      </c>
      <c r="M54" s="7">
        <v>0</v>
      </c>
      <c r="N54" s="7">
        <v>0</v>
      </c>
      <c r="O54" s="7">
        <v>0</v>
      </c>
      <c r="P54" s="7">
        <f t="shared" si="1"/>
        <v>0</v>
      </c>
      <c r="Q54" s="7">
        <f t="shared" si="2"/>
        <v>1</v>
      </c>
      <c r="R54" s="7">
        <f t="shared" si="3"/>
        <v>1</v>
      </c>
      <c r="S54" s="5" t="s">
        <v>107</v>
      </c>
      <c r="T54" s="5">
        <v>101401</v>
      </c>
      <c r="U54" s="5" t="s">
        <v>27</v>
      </c>
      <c r="V54" s="5">
        <v>47040001</v>
      </c>
      <c r="W54" s="5" t="s">
        <v>28</v>
      </c>
    </row>
    <row r="55" spans="2:23" x14ac:dyDescent="0.25">
      <c r="B55" s="4">
        <v>50004533</v>
      </c>
      <c r="C55" s="4">
        <v>0</v>
      </c>
      <c r="D55" s="5">
        <v>21040001</v>
      </c>
      <c r="E55" s="4" t="s">
        <v>114</v>
      </c>
      <c r="F55" s="4">
        <v>1401</v>
      </c>
      <c r="G55" s="6">
        <v>40269</v>
      </c>
      <c r="H55" s="7">
        <v>1</v>
      </c>
      <c r="I55" s="7">
        <v>0</v>
      </c>
      <c r="J55" s="7">
        <v>0</v>
      </c>
      <c r="K55" s="7">
        <v>0</v>
      </c>
      <c r="L55" s="7">
        <f t="shared" si="0"/>
        <v>1</v>
      </c>
      <c r="M55" s="7">
        <v>0</v>
      </c>
      <c r="N55" s="7">
        <v>0</v>
      </c>
      <c r="O55" s="7">
        <v>0</v>
      </c>
      <c r="P55" s="7">
        <f t="shared" si="1"/>
        <v>0</v>
      </c>
      <c r="Q55" s="7">
        <f t="shared" si="2"/>
        <v>1</v>
      </c>
      <c r="R55" s="7">
        <f t="shared" si="3"/>
        <v>1</v>
      </c>
      <c r="S55" s="5" t="s">
        <v>107</v>
      </c>
      <c r="T55" s="5">
        <v>101401</v>
      </c>
      <c r="U55" s="5" t="s">
        <v>27</v>
      </c>
      <c r="V55" s="5">
        <v>47040001</v>
      </c>
      <c r="W55" s="5" t="s">
        <v>28</v>
      </c>
    </row>
    <row r="56" spans="2:23" x14ac:dyDescent="0.25">
      <c r="B56" s="4">
        <v>50004535</v>
      </c>
      <c r="C56" s="4">
        <v>0</v>
      </c>
      <c r="D56" s="5">
        <v>21040001</v>
      </c>
      <c r="E56" s="4" t="s">
        <v>126</v>
      </c>
      <c r="F56" s="4">
        <v>1401</v>
      </c>
      <c r="G56" s="6">
        <v>40269</v>
      </c>
      <c r="H56" s="7">
        <v>1</v>
      </c>
      <c r="I56" s="7">
        <v>0</v>
      </c>
      <c r="J56" s="7">
        <v>0</v>
      </c>
      <c r="K56" s="7">
        <v>0</v>
      </c>
      <c r="L56" s="7">
        <f t="shared" si="0"/>
        <v>1</v>
      </c>
      <c r="M56" s="7">
        <v>0</v>
      </c>
      <c r="N56" s="7">
        <v>0</v>
      </c>
      <c r="O56" s="7">
        <v>0</v>
      </c>
      <c r="P56" s="7">
        <f t="shared" si="1"/>
        <v>0</v>
      </c>
      <c r="Q56" s="7">
        <f t="shared" si="2"/>
        <v>1</v>
      </c>
      <c r="R56" s="7">
        <f t="shared" si="3"/>
        <v>1</v>
      </c>
      <c r="S56" s="5" t="s">
        <v>107</v>
      </c>
      <c r="T56" s="5">
        <v>101401</v>
      </c>
      <c r="U56" s="5" t="s">
        <v>27</v>
      </c>
      <c r="V56" s="5">
        <v>47040001</v>
      </c>
      <c r="W56" s="5" t="s">
        <v>28</v>
      </c>
    </row>
    <row r="57" spans="2:23" x14ac:dyDescent="0.25">
      <c r="B57" s="4">
        <v>50004536</v>
      </c>
      <c r="C57" s="4">
        <v>0</v>
      </c>
      <c r="D57" s="5">
        <v>21040001</v>
      </c>
      <c r="E57" s="4" t="s">
        <v>127</v>
      </c>
      <c r="F57" s="4">
        <v>1401</v>
      </c>
      <c r="G57" s="6">
        <v>40269</v>
      </c>
      <c r="H57" s="7">
        <v>1</v>
      </c>
      <c r="I57" s="7">
        <v>0</v>
      </c>
      <c r="J57" s="7">
        <v>0</v>
      </c>
      <c r="K57" s="7">
        <v>0</v>
      </c>
      <c r="L57" s="7">
        <f t="shared" si="0"/>
        <v>1</v>
      </c>
      <c r="M57" s="7">
        <v>0</v>
      </c>
      <c r="N57" s="7">
        <v>0</v>
      </c>
      <c r="O57" s="7">
        <v>0</v>
      </c>
      <c r="P57" s="7">
        <f t="shared" si="1"/>
        <v>0</v>
      </c>
      <c r="Q57" s="7">
        <f t="shared" si="2"/>
        <v>1</v>
      </c>
      <c r="R57" s="7">
        <f t="shared" si="3"/>
        <v>1</v>
      </c>
      <c r="S57" s="5" t="s">
        <v>107</v>
      </c>
      <c r="T57" s="5">
        <v>101401</v>
      </c>
      <c r="U57" s="5" t="s">
        <v>27</v>
      </c>
      <c r="V57" s="5">
        <v>47040001</v>
      </c>
      <c r="W57" s="5" t="s">
        <v>28</v>
      </c>
    </row>
    <row r="58" spans="2:23" x14ac:dyDescent="0.25">
      <c r="B58" s="4">
        <v>50004539</v>
      </c>
      <c r="C58" s="4">
        <v>0</v>
      </c>
      <c r="D58" s="5">
        <v>21040001</v>
      </c>
      <c r="E58" s="4" t="s">
        <v>123</v>
      </c>
      <c r="F58" s="4">
        <v>1401</v>
      </c>
      <c r="G58" s="6">
        <v>40269</v>
      </c>
      <c r="H58" s="7">
        <v>1</v>
      </c>
      <c r="I58" s="7">
        <v>0</v>
      </c>
      <c r="J58" s="7">
        <v>0</v>
      </c>
      <c r="K58" s="7">
        <v>0</v>
      </c>
      <c r="L58" s="7">
        <f t="shared" si="0"/>
        <v>1</v>
      </c>
      <c r="M58" s="7">
        <v>0</v>
      </c>
      <c r="N58" s="7">
        <v>0</v>
      </c>
      <c r="O58" s="7">
        <v>0</v>
      </c>
      <c r="P58" s="7">
        <f t="shared" si="1"/>
        <v>0</v>
      </c>
      <c r="Q58" s="7">
        <f t="shared" si="2"/>
        <v>1</v>
      </c>
      <c r="R58" s="7">
        <f t="shared" si="3"/>
        <v>1</v>
      </c>
      <c r="S58" s="5" t="s">
        <v>107</v>
      </c>
      <c r="T58" s="5">
        <v>101401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50004540</v>
      </c>
      <c r="C59" s="4">
        <v>0</v>
      </c>
      <c r="D59" s="5">
        <v>21040001</v>
      </c>
      <c r="E59" s="4" t="s">
        <v>123</v>
      </c>
      <c r="F59" s="4">
        <v>1401</v>
      </c>
      <c r="G59" s="6">
        <v>40269</v>
      </c>
      <c r="H59" s="7">
        <v>1</v>
      </c>
      <c r="I59" s="7">
        <v>0</v>
      </c>
      <c r="J59" s="7">
        <v>0</v>
      </c>
      <c r="K59" s="7">
        <v>0</v>
      </c>
      <c r="L59" s="7">
        <f t="shared" si="0"/>
        <v>1</v>
      </c>
      <c r="M59" s="7">
        <v>0</v>
      </c>
      <c r="N59" s="7">
        <v>0</v>
      </c>
      <c r="O59" s="7">
        <v>0</v>
      </c>
      <c r="P59" s="7">
        <f t="shared" si="1"/>
        <v>0</v>
      </c>
      <c r="Q59" s="7">
        <f t="shared" si="2"/>
        <v>1</v>
      </c>
      <c r="R59" s="7">
        <f t="shared" si="3"/>
        <v>1</v>
      </c>
      <c r="S59" s="5" t="s">
        <v>107</v>
      </c>
      <c r="T59" s="5">
        <v>101401</v>
      </c>
      <c r="U59" s="5" t="s">
        <v>27</v>
      </c>
      <c r="V59" s="5">
        <v>47040001</v>
      </c>
      <c r="W59" s="5" t="s">
        <v>28</v>
      </c>
    </row>
    <row r="60" spans="2:23" x14ac:dyDescent="0.25">
      <c r="B60" s="4">
        <v>50004541</v>
      </c>
      <c r="C60" s="4">
        <v>0</v>
      </c>
      <c r="D60" s="5">
        <v>21040001</v>
      </c>
      <c r="E60" s="4" t="s">
        <v>123</v>
      </c>
      <c r="F60" s="4">
        <v>1401</v>
      </c>
      <c r="G60" s="6">
        <v>40269</v>
      </c>
      <c r="H60" s="7">
        <v>1</v>
      </c>
      <c r="I60" s="7">
        <v>0</v>
      </c>
      <c r="J60" s="7">
        <v>0</v>
      </c>
      <c r="K60" s="7">
        <v>0</v>
      </c>
      <c r="L60" s="7">
        <f t="shared" si="0"/>
        <v>1</v>
      </c>
      <c r="M60" s="7">
        <v>0</v>
      </c>
      <c r="N60" s="7">
        <v>0</v>
      </c>
      <c r="O60" s="7">
        <v>0</v>
      </c>
      <c r="P60" s="7">
        <f t="shared" si="1"/>
        <v>0</v>
      </c>
      <c r="Q60" s="7">
        <f t="shared" si="2"/>
        <v>1</v>
      </c>
      <c r="R60" s="7">
        <f t="shared" si="3"/>
        <v>1</v>
      </c>
      <c r="S60" s="5" t="s">
        <v>107</v>
      </c>
      <c r="T60" s="5">
        <v>101401</v>
      </c>
      <c r="U60" s="5" t="s">
        <v>27</v>
      </c>
      <c r="V60" s="5">
        <v>47040001</v>
      </c>
      <c r="W60" s="5" t="s">
        <v>28</v>
      </c>
    </row>
    <row r="61" spans="2:23" x14ac:dyDescent="0.25">
      <c r="B61" s="4">
        <v>50004542</v>
      </c>
      <c r="C61" s="4">
        <v>0</v>
      </c>
      <c r="D61" s="5">
        <v>21040001</v>
      </c>
      <c r="E61" s="4" t="s">
        <v>128</v>
      </c>
      <c r="F61" s="4">
        <v>1401</v>
      </c>
      <c r="G61" s="6">
        <v>40269</v>
      </c>
      <c r="H61" s="7">
        <v>1</v>
      </c>
      <c r="I61" s="7">
        <v>0</v>
      </c>
      <c r="J61" s="7">
        <v>0</v>
      </c>
      <c r="K61" s="7">
        <v>0</v>
      </c>
      <c r="L61" s="7">
        <f t="shared" si="0"/>
        <v>1</v>
      </c>
      <c r="M61" s="7">
        <v>0</v>
      </c>
      <c r="N61" s="7">
        <v>0</v>
      </c>
      <c r="O61" s="7">
        <v>0</v>
      </c>
      <c r="P61" s="7">
        <f t="shared" si="1"/>
        <v>0</v>
      </c>
      <c r="Q61" s="7">
        <f t="shared" si="2"/>
        <v>1</v>
      </c>
      <c r="R61" s="7">
        <f t="shared" si="3"/>
        <v>1</v>
      </c>
      <c r="S61" s="5" t="s">
        <v>107</v>
      </c>
      <c r="T61" s="5">
        <v>101401</v>
      </c>
      <c r="U61" s="5" t="s">
        <v>27</v>
      </c>
      <c r="V61" s="5">
        <v>47040001</v>
      </c>
      <c r="W61" s="5" t="s">
        <v>28</v>
      </c>
    </row>
    <row r="62" spans="2:23" x14ac:dyDescent="0.25">
      <c r="B62" s="4">
        <v>50004543</v>
      </c>
      <c r="C62" s="4">
        <v>0</v>
      </c>
      <c r="D62" s="5">
        <v>21040001</v>
      </c>
      <c r="E62" s="4" t="s">
        <v>115</v>
      </c>
      <c r="F62" s="4">
        <v>1401</v>
      </c>
      <c r="G62" s="6">
        <v>40269</v>
      </c>
      <c r="H62" s="7">
        <v>1</v>
      </c>
      <c r="I62" s="7">
        <v>0</v>
      </c>
      <c r="J62" s="7">
        <v>0</v>
      </c>
      <c r="K62" s="7">
        <v>0</v>
      </c>
      <c r="L62" s="7">
        <f t="shared" si="0"/>
        <v>1</v>
      </c>
      <c r="M62" s="7">
        <v>0</v>
      </c>
      <c r="N62" s="7">
        <v>0</v>
      </c>
      <c r="O62" s="7">
        <v>0</v>
      </c>
      <c r="P62" s="7">
        <f t="shared" si="1"/>
        <v>0</v>
      </c>
      <c r="Q62" s="7">
        <f t="shared" si="2"/>
        <v>1</v>
      </c>
      <c r="R62" s="7">
        <f t="shared" si="3"/>
        <v>1</v>
      </c>
      <c r="S62" s="5" t="s">
        <v>107</v>
      </c>
      <c r="T62" s="5">
        <v>101401</v>
      </c>
      <c r="U62" s="5" t="s">
        <v>27</v>
      </c>
      <c r="V62" s="5">
        <v>47040001</v>
      </c>
      <c r="W62" s="5" t="s">
        <v>28</v>
      </c>
    </row>
    <row r="63" spans="2:23" x14ac:dyDescent="0.25">
      <c r="B63" s="4">
        <v>50004545</v>
      </c>
      <c r="C63" s="4">
        <v>0</v>
      </c>
      <c r="D63" s="5">
        <v>21040001</v>
      </c>
      <c r="E63" s="4" t="s">
        <v>109</v>
      </c>
      <c r="F63" s="4">
        <v>1401</v>
      </c>
      <c r="G63" s="6">
        <v>40269</v>
      </c>
      <c r="H63" s="7">
        <v>1</v>
      </c>
      <c r="I63" s="7">
        <v>0</v>
      </c>
      <c r="J63" s="7">
        <v>0</v>
      </c>
      <c r="K63" s="7">
        <v>0</v>
      </c>
      <c r="L63" s="7">
        <f t="shared" si="0"/>
        <v>1</v>
      </c>
      <c r="M63" s="7">
        <v>0</v>
      </c>
      <c r="N63" s="7">
        <v>0</v>
      </c>
      <c r="O63" s="7">
        <v>0</v>
      </c>
      <c r="P63" s="7">
        <f t="shared" si="1"/>
        <v>0</v>
      </c>
      <c r="Q63" s="7">
        <f t="shared" si="2"/>
        <v>1</v>
      </c>
      <c r="R63" s="7">
        <f t="shared" si="3"/>
        <v>1</v>
      </c>
      <c r="S63" s="5" t="s">
        <v>107</v>
      </c>
      <c r="T63" s="5">
        <v>101401</v>
      </c>
      <c r="U63" s="5" t="s">
        <v>27</v>
      </c>
      <c r="V63" s="5">
        <v>47040001</v>
      </c>
      <c r="W63" s="5" t="s">
        <v>28</v>
      </c>
    </row>
    <row r="64" spans="2:23" x14ac:dyDescent="0.25">
      <c r="B64" s="4">
        <v>50004546</v>
      </c>
      <c r="C64" s="4">
        <v>0</v>
      </c>
      <c r="D64" s="5">
        <v>21040001</v>
      </c>
      <c r="E64" s="4" t="s">
        <v>115</v>
      </c>
      <c r="F64" s="4">
        <v>1401</v>
      </c>
      <c r="G64" s="6">
        <v>40269</v>
      </c>
      <c r="H64" s="7">
        <v>1</v>
      </c>
      <c r="I64" s="7">
        <v>0</v>
      </c>
      <c r="J64" s="7">
        <v>0</v>
      </c>
      <c r="K64" s="7">
        <v>0</v>
      </c>
      <c r="L64" s="7">
        <f t="shared" si="0"/>
        <v>1</v>
      </c>
      <c r="M64" s="7">
        <v>0</v>
      </c>
      <c r="N64" s="7">
        <v>0</v>
      </c>
      <c r="O64" s="7">
        <v>0</v>
      </c>
      <c r="P64" s="7">
        <f t="shared" si="1"/>
        <v>0</v>
      </c>
      <c r="Q64" s="7">
        <f t="shared" si="2"/>
        <v>1</v>
      </c>
      <c r="R64" s="7">
        <f t="shared" si="3"/>
        <v>1</v>
      </c>
      <c r="S64" s="5" t="s">
        <v>107</v>
      </c>
      <c r="T64" s="5">
        <v>101401</v>
      </c>
      <c r="U64" s="5" t="s">
        <v>27</v>
      </c>
      <c r="V64" s="5">
        <v>47040001</v>
      </c>
      <c r="W64" s="5" t="s">
        <v>28</v>
      </c>
    </row>
    <row r="65" spans="2:23" x14ac:dyDescent="0.25">
      <c r="B65" s="4">
        <v>50004548</v>
      </c>
      <c r="C65" s="4">
        <v>0</v>
      </c>
      <c r="D65" s="5">
        <v>21040001</v>
      </c>
      <c r="E65" s="4" t="s">
        <v>121</v>
      </c>
      <c r="F65" s="4">
        <v>1401</v>
      </c>
      <c r="G65" s="6">
        <v>40269</v>
      </c>
      <c r="H65" s="7">
        <v>1</v>
      </c>
      <c r="I65" s="7">
        <v>0</v>
      </c>
      <c r="J65" s="7">
        <v>0</v>
      </c>
      <c r="K65" s="7">
        <v>0</v>
      </c>
      <c r="L65" s="7">
        <f t="shared" si="0"/>
        <v>1</v>
      </c>
      <c r="M65" s="7">
        <v>0</v>
      </c>
      <c r="N65" s="7">
        <v>0</v>
      </c>
      <c r="O65" s="7">
        <v>0</v>
      </c>
      <c r="P65" s="7">
        <f t="shared" si="1"/>
        <v>0</v>
      </c>
      <c r="Q65" s="7">
        <f t="shared" si="2"/>
        <v>1</v>
      </c>
      <c r="R65" s="7">
        <f t="shared" si="3"/>
        <v>1</v>
      </c>
      <c r="S65" s="5" t="s">
        <v>107</v>
      </c>
      <c r="T65" s="5">
        <v>101401</v>
      </c>
      <c r="U65" s="5" t="s">
        <v>27</v>
      </c>
      <c r="V65" s="5">
        <v>47040001</v>
      </c>
      <c r="W65" s="5" t="s">
        <v>28</v>
      </c>
    </row>
    <row r="66" spans="2:23" x14ac:dyDescent="0.25">
      <c r="B66" s="4">
        <v>50004549</v>
      </c>
      <c r="C66" s="4">
        <v>0</v>
      </c>
      <c r="D66" s="5">
        <v>21040001</v>
      </c>
      <c r="E66" s="4" t="s">
        <v>115</v>
      </c>
      <c r="F66" s="4">
        <v>1401</v>
      </c>
      <c r="G66" s="6">
        <v>40269</v>
      </c>
      <c r="H66" s="7">
        <v>1</v>
      </c>
      <c r="I66" s="7">
        <v>0</v>
      </c>
      <c r="J66" s="7">
        <v>0</v>
      </c>
      <c r="K66" s="7">
        <v>0</v>
      </c>
      <c r="L66" s="7">
        <f t="shared" si="0"/>
        <v>1</v>
      </c>
      <c r="M66" s="7">
        <v>0</v>
      </c>
      <c r="N66" s="7">
        <v>0</v>
      </c>
      <c r="O66" s="7">
        <v>0</v>
      </c>
      <c r="P66" s="7">
        <f t="shared" si="1"/>
        <v>0</v>
      </c>
      <c r="Q66" s="7">
        <f t="shared" si="2"/>
        <v>1</v>
      </c>
      <c r="R66" s="7">
        <f t="shared" si="3"/>
        <v>1</v>
      </c>
      <c r="S66" s="5" t="s">
        <v>107</v>
      </c>
      <c r="T66" s="5">
        <v>101401</v>
      </c>
      <c r="U66" s="5" t="s">
        <v>27</v>
      </c>
      <c r="V66" s="5">
        <v>47040001</v>
      </c>
      <c r="W66" s="5" t="s">
        <v>28</v>
      </c>
    </row>
    <row r="67" spans="2:23" x14ac:dyDescent="0.25">
      <c r="B67" s="4">
        <v>50004550</v>
      </c>
      <c r="C67" s="4">
        <v>0</v>
      </c>
      <c r="D67" s="5">
        <v>21040001</v>
      </c>
      <c r="E67" s="4" t="s">
        <v>129</v>
      </c>
      <c r="F67" s="4">
        <v>1401</v>
      </c>
      <c r="G67" s="6">
        <v>40269</v>
      </c>
      <c r="H67" s="7">
        <v>1</v>
      </c>
      <c r="I67" s="7">
        <v>0</v>
      </c>
      <c r="J67" s="7">
        <v>0</v>
      </c>
      <c r="K67" s="7">
        <v>0</v>
      </c>
      <c r="L67" s="7">
        <f t="shared" si="0"/>
        <v>1</v>
      </c>
      <c r="M67" s="7">
        <v>0</v>
      </c>
      <c r="N67" s="7">
        <v>0</v>
      </c>
      <c r="O67" s="7">
        <v>0</v>
      </c>
      <c r="P67" s="7">
        <f t="shared" si="1"/>
        <v>0</v>
      </c>
      <c r="Q67" s="7">
        <f t="shared" si="2"/>
        <v>1</v>
      </c>
      <c r="R67" s="7">
        <f t="shared" si="3"/>
        <v>1</v>
      </c>
      <c r="S67" s="5" t="s">
        <v>107</v>
      </c>
      <c r="T67" s="5">
        <v>101401</v>
      </c>
      <c r="U67" s="5" t="s">
        <v>27</v>
      </c>
      <c r="V67" s="5">
        <v>47040001</v>
      </c>
      <c r="W67" s="5" t="s">
        <v>28</v>
      </c>
    </row>
    <row r="68" spans="2:23" x14ac:dyDescent="0.25">
      <c r="B68" s="4">
        <v>50004552</v>
      </c>
      <c r="C68" s="4">
        <v>0</v>
      </c>
      <c r="D68" s="5">
        <v>21040001</v>
      </c>
      <c r="E68" s="4" t="s">
        <v>115</v>
      </c>
      <c r="F68" s="4">
        <v>1401</v>
      </c>
      <c r="G68" s="6">
        <v>40269</v>
      </c>
      <c r="H68" s="7">
        <v>1</v>
      </c>
      <c r="I68" s="7">
        <v>0</v>
      </c>
      <c r="J68" s="7">
        <v>0</v>
      </c>
      <c r="K68" s="7">
        <v>0</v>
      </c>
      <c r="L68" s="7">
        <f t="shared" si="0"/>
        <v>1</v>
      </c>
      <c r="M68" s="7">
        <v>0</v>
      </c>
      <c r="N68" s="7">
        <v>0</v>
      </c>
      <c r="O68" s="7">
        <v>0</v>
      </c>
      <c r="P68" s="7">
        <f t="shared" si="1"/>
        <v>0</v>
      </c>
      <c r="Q68" s="7">
        <f t="shared" si="2"/>
        <v>1</v>
      </c>
      <c r="R68" s="7">
        <f t="shared" si="3"/>
        <v>1</v>
      </c>
      <c r="S68" s="5" t="s">
        <v>107</v>
      </c>
      <c r="T68" s="5">
        <v>101401</v>
      </c>
      <c r="U68" s="5" t="s">
        <v>27</v>
      </c>
      <c r="V68" s="5">
        <v>47040001</v>
      </c>
      <c r="W68" s="5" t="s">
        <v>28</v>
      </c>
    </row>
    <row r="69" spans="2:23" x14ac:dyDescent="0.25">
      <c r="B69" s="4">
        <v>50004553</v>
      </c>
      <c r="C69" s="4">
        <v>0</v>
      </c>
      <c r="D69" s="5">
        <v>21040001</v>
      </c>
      <c r="E69" s="4" t="s">
        <v>129</v>
      </c>
      <c r="F69" s="4">
        <v>1401</v>
      </c>
      <c r="G69" s="6">
        <v>40269</v>
      </c>
      <c r="H69" s="7">
        <v>1</v>
      </c>
      <c r="I69" s="7">
        <v>0</v>
      </c>
      <c r="J69" s="7">
        <v>0</v>
      </c>
      <c r="K69" s="7">
        <v>0</v>
      </c>
      <c r="L69" s="7">
        <f t="shared" ref="L69:L132" si="4">SUM(H69:K69)</f>
        <v>1</v>
      </c>
      <c r="M69" s="7">
        <v>0</v>
      </c>
      <c r="N69" s="7">
        <v>0</v>
      </c>
      <c r="O69" s="7">
        <v>0</v>
      </c>
      <c r="P69" s="7">
        <f t="shared" ref="P69:P132" si="5">SUM(M69:O69)</f>
        <v>0</v>
      </c>
      <c r="Q69" s="7">
        <f t="shared" ref="Q69:Q132" si="6">H69+M69</f>
        <v>1</v>
      </c>
      <c r="R69" s="7">
        <f t="shared" ref="R69:R132" si="7">L69+P69</f>
        <v>1</v>
      </c>
      <c r="S69" s="5" t="s">
        <v>107</v>
      </c>
      <c r="T69" s="5">
        <v>101401</v>
      </c>
      <c r="U69" s="5" t="s">
        <v>27</v>
      </c>
      <c r="V69" s="5">
        <v>47040001</v>
      </c>
      <c r="W69" s="5" t="s">
        <v>28</v>
      </c>
    </row>
    <row r="70" spans="2:23" x14ac:dyDescent="0.25">
      <c r="B70" s="4">
        <v>50004557</v>
      </c>
      <c r="C70" s="4">
        <v>0</v>
      </c>
      <c r="D70" s="5">
        <v>21040001</v>
      </c>
      <c r="E70" s="4" t="s">
        <v>121</v>
      </c>
      <c r="F70" s="4">
        <v>1401</v>
      </c>
      <c r="G70" s="6">
        <v>40269</v>
      </c>
      <c r="H70" s="7">
        <v>1</v>
      </c>
      <c r="I70" s="7">
        <v>0</v>
      </c>
      <c r="J70" s="7">
        <v>0</v>
      </c>
      <c r="K70" s="7">
        <v>0</v>
      </c>
      <c r="L70" s="7">
        <f t="shared" si="4"/>
        <v>1</v>
      </c>
      <c r="M70" s="7">
        <v>0</v>
      </c>
      <c r="N70" s="7">
        <v>0</v>
      </c>
      <c r="O70" s="7">
        <v>0</v>
      </c>
      <c r="P70" s="7">
        <f t="shared" si="5"/>
        <v>0</v>
      </c>
      <c r="Q70" s="7">
        <f t="shared" si="6"/>
        <v>1</v>
      </c>
      <c r="R70" s="7">
        <f t="shared" si="7"/>
        <v>1</v>
      </c>
      <c r="S70" s="5" t="s">
        <v>107</v>
      </c>
      <c r="T70" s="5">
        <v>101401</v>
      </c>
      <c r="U70" s="5" t="s">
        <v>27</v>
      </c>
      <c r="V70" s="5">
        <v>47040001</v>
      </c>
      <c r="W70" s="5" t="s">
        <v>28</v>
      </c>
    </row>
    <row r="71" spans="2:23" x14ac:dyDescent="0.25">
      <c r="B71" s="4">
        <v>50004558</v>
      </c>
      <c r="C71" s="4">
        <v>0</v>
      </c>
      <c r="D71" s="5">
        <v>21040001</v>
      </c>
      <c r="E71" s="4" t="s">
        <v>119</v>
      </c>
      <c r="F71" s="4">
        <v>1401</v>
      </c>
      <c r="G71" s="6">
        <v>40269</v>
      </c>
      <c r="H71" s="7">
        <v>1</v>
      </c>
      <c r="I71" s="7">
        <v>0</v>
      </c>
      <c r="J71" s="7">
        <v>0</v>
      </c>
      <c r="K71" s="7">
        <v>0</v>
      </c>
      <c r="L71" s="7">
        <f t="shared" si="4"/>
        <v>1</v>
      </c>
      <c r="M71" s="7">
        <v>0</v>
      </c>
      <c r="N71" s="7">
        <v>0</v>
      </c>
      <c r="O71" s="7">
        <v>0</v>
      </c>
      <c r="P71" s="7">
        <f t="shared" si="5"/>
        <v>0</v>
      </c>
      <c r="Q71" s="7">
        <f t="shared" si="6"/>
        <v>1</v>
      </c>
      <c r="R71" s="7">
        <f t="shared" si="7"/>
        <v>1</v>
      </c>
      <c r="S71" s="5" t="s">
        <v>107</v>
      </c>
      <c r="T71" s="5">
        <v>101401</v>
      </c>
      <c r="U71" s="5" t="s">
        <v>27</v>
      </c>
      <c r="V71" s="5">
        <v>47040001</v>
      </c>
      <c r="W71" s="5" t="s">
        <v>28</v>
      </c>
    </row>
    <row r="72" spans="2:23" x14ac:dyDescent="0.25">
      <c r="B72" s="4">
        <v>50004559</v>
      </c>
      <c r="C72" s="4">
        <v>0</v>
      </c>
      <c r="D72" s="5">
        <v>21040001</v>
      </c>
      <c r="E72" s="4" t="s">
        <v>113</v>
      </c>
      <c r="F72" s="4">
        <v>1401</v>
      </c>
      <c r="G72" s="6">
        <v>40269</v>
      </c>
      <c r="H72" s="7">
        <v>1</v>
      </c>
      <c r="I72" s="7">
        <v>0</v>
      </c>
      <c r="J72" s="7">
        <v>0</v>
      </c>
      <c r="K72" s="7">
        <v>0</v>
      </c>
      <c r="L72" s="7">
        <f t="shared" si="4"/>
        <v>1</v>
      </c>
      <c r="M72" s="7">
        <v>0</v>
      </c>
      <c r="N72" s="7">
        <v>0</v>
      </c>
      <c r="O72" s="7">
        <v>0</v>
      </c>
      <c r="P72" s="7">
        <f t="shared" si="5"/>
        <v>0</v>
      </c>
      <c r="Q72" s="7">
        <f t="shared" si="6"/>
        <v>1</v>
      </c>
      <c r="R72" s="7">
        <f t="shared" si="7"/>
        <v>1</v>
      </c>
      <c r="S72" s="5" t="s">
        <v>107</v>
      </c>
      <c r="T72" s="5">
        <v>101401</v>
      </c>
      <c r="U72" s="5" t="s">
        <v>27</v>
      </c>
      <c r="V72" s="5">
        <v>47040001</v>
      </c>
      <c r="W72" s="5" t="s">
        <v>28</v>
      </c>
    </row>
    <row r="73" spans="2:23" x14ac:dyDescent="0.25">
      <c r="B73" s="4">
        <v>50004562</v>
      </c>
      <c r="C73" s="4">
        <v>0</v>
      </c>
      <c r="D73" s="5">
        <v>21040001</v>
      </c>
      <c r="E73" s="4" t="s">
        <v>115</v>
      </c>
      <c r="F73" s="4">
        <v>1401</v>
      </c>
      <c r="G73" s="6">
        <v>40269</v>
      </c>
      <c r="H73" s="7">
        <v>1</v>
      </c>
      <c r="I73" s="7">
        <v>0</v>
      </c>
      <c r="J73" s="7">
        <v>0</v>
      </c>
      <c r="K73" s="7">
        <v>0</v>
      </c>
      <c r="L73" s="7">
        <f t="shared" si="4"/>
        <v>1</v>
      </c>
      <c r="M73" s="7">
        <v>0</v>
      </c>
      <c r="N73" s="7">
        <v>0</v>
      </c>
      <c r="O73" s="7">
        <v>0</v>
      </c>
      <c r="P73" s="7">
        <f t="shared" si="5"/>
        <v>0</v>
      </c>
      <c r="Q73" s="7">
        <f t="shared" si="6"/>
        <v>1</v>
      </c>
      <c r="R73" s="7">
        <f t="shared" si="7"/>
        <v>1</v>
      </c>
      <c r="S73" s="5" t="s">
        <v>107</v>
      </c>
      <c r="T73" s="5">
        <v>101401</v>
      </c>
      <c r="U73" s="5" t="s">
        <v>27</v>
      </c>
      <c r="V73" s="5">
        <v>47040001</v>
      </c>
      <c r="W73" s="5" t="s">
        <v>28</v>
      </c>
    </row>
    <row r="74" spans="2:23" x14ac:dyDescent="0.25">
      <c r="B74" s="4">
        <v>50004563</v>
      </c>
      <c r="C74" s="4">
        <v>0</v>
      </c>
      <c r="D74" s="5">
        <v>21040001</v>
      </c>
      <c r="E74" s="4" t="s">
        <v>130</v>
      </c>
      <c r="F74" s="4">
        <v>1401</v>
      </c>
      <c r="G74" s="6">
        <v>40269</v>
      </c>
      <c r="H74" s="7">
        <v>1</v>
      </c>
      <c r="I74" s="7">
        <v>0</v>
      </c>
      <c r="J74" s="7">
        <v>0</v>
      </c>
      <c r="K74" s="7">
        <v>0</v>
      </c>
      <c r="L74" s="7">
        <f t="shared" si="4"/>
        <v>1</v>
      </c>
      <c r="M74" s="7">
        <v>0</v>
      </c>
      <c r="N74" s="7">
        <v>0</v>
      </c>
      <c r="O74" s="7">
        <v>0</v>
      </c>
      <c r="P74" s="7">
        <f t="shared" si="5"/>
        <v>0</v>
      </c>
      <c r="Q74" s="7">
        <f t="shared" si="6"/>
        <v>1</v>
      </c>
      <c r="R74" s="7">
        <f t="shared" si="7"/>
        <v>1</v>
      </c>
      <c r="S74" s="5" t="s">
        <v>107</v>
      </c>
      <c r="T74" s="5">
        <v>101401</v>
      </c>
      <c r="U74" s="5" t="s">
        <v>27</v>
      </c>
      <c r="V74" s="5">
        <v>47040001</v>
      </c>
      <c r="W74" s="5" t="s">
        <v>28</v>
      </c>
    </row>
    <row r="75" spans="2:23" x14ac:dyDescent="0.25">
      <c r="B75" s="4">
        <v>50004564</v>
      </c>
      <c r="C75" s="4">
        <v>0</v>
      </c>
      <c r="D75" s="5">
        <v>21040001</v>
      </c>
      <c r="E75" s="4" t="s">
        <v>131</v>
      </c>
      <c r="F75" s="4">
        <v>1401</v>
      </c>
      <c r="G75" s="6">
        <v>40269</v>
      </c>
      <c r="H75" s="7">
        <v>1</v>
      </c>
      <c r="I75" s="7">
        <v>0</v>
      </c>
      <c r="J75" s="7">
        <v>0</v>
      </c>
      <c r="K75" s="7">
        <v>0</v>
      </c>
      <c r="L75" s="7">
        <f t="shared" si="4"/>
        <v>1</v>
      </c>
      <c r="M75" s="7">
        <v>0</v>
      </c>
      <c r="N75" s="7">
        <v>0</v>
      </c>
      <c r="O75" s="7">
        <v>0</v>
      </c>
      <c r="P75" s="7">
        <f t="shared" si="5"/>
        <v>0</v>
      </c>
      <c r="Q75" s="7">
        <f t="shared" si="6"/>
        <v>1</v>
      </c>
      <c r="R75" s="7">
        <f t="shared" si="7"/>
        <v>1</v>
      </c>
      <c r="S75" s="5" t="s">
        <v>107</v>
      </c>
      <c r="T75" s="5">
        <v>101401</v>
      </c>
      <c r="U75" s="5" t="s">
        <v>27</v>
      </c>
      <c r="V75" s="5">
        <v>47040001</v>
      </c>
      <c r="W75" s="5" t="s">
        <v>28</v>
      </c>
    </row>
    <row r="76" spans="2:23" x14ac:dyDescent="0.25">
      <c r="B76" s="4">
        <v>50004565</v>
      </c>
      <c r="C76" s="4">
        <v>0</v>
      </c>
      <c r="D76" s="5">
        <v>21040001</v>
      </c>
      <c r="E76" s="4" t="s">
        <v>132</v>
      </c>
      <c r="F76" s="4">
        <v>1401</v>
      </c>
      <c r="G76" s="6">
        <v>40269</v>
      </c>
      <c r="H76" s="7">
        <v>1</v>
      </c>
      <c r="I76" s="7">
        <v>0</v>
      </c>
      <c r="J76" s="7">
        <v>0</v>
      </c>
      <c r="K76" s="7">
        <v>0</v>
      </c>
      <c r="L76" s="7">
        <f t="shared" si="4"/>
        <v>1</v>
      </c>
      <c r="M76" s="7">
        <v>0</v>
      </c>
      <c r="N76" s="7">
        <v>0</v>
      </c>
      <c r="O76" s="7">
        <v>0</v>
      </c>
      <c r="P76" s="7">
        <f t="shared" si="5"/>
        <v>0</v>
      </c>
      <c r="Q76" s="7">
        <f t="shared" si="6"/>
        <v>1</v>
      </c>
      <c r="R76" s="7">
        <f t="shared" si="7"/>
        <v>1</v>
      </c>
      <c r="S76" s="5" t="s">
        <v>107</v>
      </c>
      <c r="T76" s="5">
        <v>101401</v>
      </c>
      <c r="U76" s="5" t="s">
        <v>27</v>
      </c>
      <c r="V76" s="5">
        <v>47040001</v>
      </c>
      <c r="W76" s="5" t="s">
        <v>28</v>
      </c>
    </row>
    <row r="77" spans="2:23" x14ac:dyDescent="0.25">
      <c r="B77" s="4">
        <v>50004566</v>
      </c>
      <c r="C77" s="4">
        <v>0</v>
      </c>
      <c r="D77" s="5">
        <v>21040001</v>
      </c>
      <c r="E77" s="4" t="s">
        <v>133</v>
      </c>
      <c r="F77" s="4">
        <v>1401</v>
      </c>
      <c r="G77" s="6">
        <v>40269</v>
      </c>
      <c r="H77" s="7">
        <v>1</v>
      </c>
      <c r="I77" s="7">
        <v>0</v>
      </c>
      <c r="J77" s="7">
        <v>0</v>
      </c>
      <c r="K77" s="7">
        <v>0</v>
      </c>
      <c r="L77" s="7">
        <f t="shared" si="4"/>
        <v>1</v>
      </c>
      <c r="M77" s="7">
        <v>0</v>
      </c>
      <c r="N77" s="7">
        <v>0</v>
      </c>
      <c r="O77" s="7">
        <v>0</v>
      </c>
      <c r="P77" s="7">
        <f t="shared" si="5"/>
        <v>0</v>
      </c>
      <c r="Q77" s="7">
        <f t="shared" si="6"/>
        <v>1</v>
      </c>
      <c r="R77" s="7">
        <f t="shared" si="7"/>
        <v>1</v>
      </c>
      <c r="S77" s="5" t="s">
        <v>107</v>
      </c>
      <c r="T77" s="5">
        <v>101401</v>
      </c>
      <c r="U77" s="5" t="s">
        <v>27</v>
      </c>
      <c r="V77" s="5">
        <v>47040001</v>
      </c>
      <c r="W77" s="5" t="s">
        <v>28</v>
      </c>
    </row>
    <row r="78" spans="2:23" x14ac:dyDescent="0.25">
      <c r="B78" s="4">
        <v>50004567</v>
      </c>
      <c r="C78" s="4">
        <v>0</v>
      </c>
      <c r="D78" s="5">
        <v>21040001</v>
      </c>
      <c r="E78" s="4" t="s">
        <v>134</v>
      </c>
      <c r="F78" s="4">
        <v>1401</v>
      </c>
      <c r="G78" s="6">
        <v>40269</v>
      </c>
      <c r="H78" s="7">
        <v>1</v>
      </c>
      <c r="I78" s="7">
        <v>0</v>
      </c>
      <c r="J78" s="7">
        <v>0</v>
      </c>
      <c r="K78" s="7">
        <v>0</v>
      </c>
      <c r="L78" s="7">
        <f t="shared" si="4"/>
        <v>1</v>
      </c>
      <c r="M78" s="7">
        <v>0</v>
      </c>
      <c r="N78" s="7">
        <v>0</v>
      </c>
      <c r="O78" s="7">
        <v>0</v>
      </c>
      <c r="P78" s="7">
        <f t="shared" si="5"/>
        <v>0</v>
      </c>
      <c r="Q78" s="7">
        <f t="shared" si="6"/>
        <v>1</v>
      </c>
      <c r="R78" s="7">
        <f t="shared" si="7"/>
        <v>1</v>
      </c>
      <c r="S78" s="5" t="s">
        <v>107</v>
      </c>
      <c r="T78" s="5">
        <v>101401</v>
      </c>
      <c r="U78" s="5" t="s">
        <v>27</v>
      </c>
      <c r="V78" s="5">
        <v>47040001</v>
      </c>
      <c r="W78" s="5" t="s">
        <v>28</v>
      </c>
    </row>
    <row r="79" spans="2:23" x14ac:dyDescent="0.25">
      <c r="B79" s="4">
        <v>50004570</v>
      </c>
      <c r="C79" s="4">
        <v>0</v>
      </c>
      <c r="D79" s="5">
        <v>21040001</v>
      </c>
      <c r="E79" s="4" t="s">
        <v>124</v>
      </c>
      <c r="F79" s="4">
        <v>1401</v>
      </c>
      <c r="G79" s="6">
        <v>40269</v>
      </c>
      <c r="H79" s="7">
        <v>1</v>
      </c>
      <c r="I79" s="7">
        <v>0</v>
      </c>
      <c r="J79" s="7">
        <v>0</v>
      </c>
      <c r="K79" s="7">
        <v>0</v>
      </c>
      <c r="L79" s="7">
        <f t="shared" si="4"/>
        <v>1</v>
      </c>
      <c r="M79" s="7">
        <v>0</v>
      </c>
      <c r="N79" s="7">
        <v>0</v>
      </c>
      <c r="O79" s="7">
        <v>0</v>
      </c>
      <c r="P79" s="7">
        <f t="shared" si="5"/>
        <v>0</v>
      </c>
      <c r="Q79" s="7">
        <f t="shared" si="6"/>
        <v>1</v>
      </c>
      <c r="R79" s="7">
        <f t="shared" si="7"/>
        <v>1</v>
      </c>
      <c r="S79" s="5" t="s">
        <v>107</v>
      </c>
      <c r="T79" s="5">
        <v>101401</v>
      </c>
      <c r="U79" s="5" t="s">
        <v>27</v>
      </c>
      <c r="V79" s="5">
        <v>47040001</v>
      </c>
      <c r="W79" s="5" t="s">
        <v>28</v>
      </c>
    </row>
    <row r="80" spans="2:23" x14ac:dyDescent="0.25">
      <c r="B80" s="4">
        <v>50004571</v>
      </c>
      <c r="C80" s="4">
        <v>0</v>
      </c>
      <c r="D80" s="5">
        <v>21040001</v>
      </c>
      <c r="E80" s="4" t="s">
        <v>115</v>
      </c>
      <c r="F80" s="4">
        <v>1401</v>
      </c>
      <c r="G80" s="6">
        <v>40269</v>
      </c>
      <c r="H80" s="7">
        <v>1</v>
      </c>
      <c r="I80" s="7">
        <v>0</v>
      </c>
      <c r="J80" s="7">
        <v>0</v>
      </c>
      <c r="K80" s="7">
        <v>0</v>
      </c>
      <c r="L80" s="7">
        <f t="shared" si="4"/>
        <v>1</v>
      </c>
      <c r="M80" s="7">
        <v>0</v>
      </c>
      <c r="N80" s="7">
        <v>0</v>
      </c>
      <c r="O80" s="7">
        <v>0</v>
      </c>
      <c r="P80" s="7">
        <f t="shared" si="5"/>
        <v>0</v>
      </c>
      <c r="Q80" s="7">
        <f t="shared" si="6"/>
        <v>1</v>
      </c>
      <c r="R80" s="7">
        <f t="shared" si="7"/>
        <v>1</v>
      </c>
      <c r="S80" s="5" t="s">
        <v>107</v>
      </c>
      <c r="T80" s="5">
        <v>101401</v>
      </c>
      <c r="U80" s="5" t="s">
        <v>27</v>
      </c>
      <c r="V80" s="5">
        <v>47040001</v>
      </c>
      <c r="W80" s="5" t="s">
        <v>28</v>
      </c>
    </row>
    <row r="81" spans="2:23" x14ac:dyDescent="0.25">
      <c r="B81" s="4">
        <v>50004572</v>
      </c>
      <c r="C81" s="4">
        <v>0</v>
      </c>
      <c r="D81" s="5">
        <v>21040001</v>
      </c>
      <c r="E81" s="4" t="s">
        <v>135</v>
      </c>
      <c r="F81" s="4">
        <v>1401</v>
      </c>
      <c r="G81" s="6">
        <v>40269</v>
      </c>
      <c r="H81" s="7">
        <v>1</v>
      </c>
      <c r="I81" s="7">
        <v>0</v>
      </c>
      <c r="J81" s="7">
        <v>0</v>
      </c>
      <c r="K81" s="7">
        <v>0</v>
      </c>
      <c r="L81" s="7">
        <f t="shared" si="4"/>
        <v>1</v>
      </c>
      <c r="M81" s="7">
        <v>0</v>
      </c>
      <c r="N81" s="7">
        <v>0</v>
      </c>
      <c r="O81" s="7">
        <v>0</v>
      </c>
      <c r="P81" s="7">
        <f t="shared" si="5"/>
        <v>0</v>
      </c>
      <c r="Q81" s="7">
        <f t="shared" si="6"/>
        <v>1</v>
      </c>
      <c r="R81" s="7">
        <f t="shared" si="7"/>
        <v>1</v>
      </c>
      <c r="S81" s="5" t="s">
        <v>107</v>
      </c>
      <c r="T81" s="5">
        <v>101401</v>
      </c>
      <c r="U81" s="5" t="s">
        <v>27</v>
      </c>
      <c r="V81" s="5">
        <v>47040001</v>
      </c>
      <c r="W81" s="5" t="s">
        <v>28</v>
      </c>
    </row>
    <row r="82" spans="2:23" x14ac:dyDescent="0.25">
      <c r="B82" s="4">
        <v>50004573</v>
      </c>
      <c r="C82" s="4">
        <v>0</v>
      </c>
      <c r="D82" s="5">
        <v>21040001</v>
      </c>
      <c r="E82" s="4" t="s">
        <v>129</v>
      </c>
      <c r="F82" s="4">
        <v>1401</v>
      </c>
      <c r="G82" s="6">
        <v>40269</v>
      </c>
      <c r="H82" s="7">
        <v>1</v>
      </c>
      <c r="I82" s="7">
        <v>0</v>
      </c>
      <c r="J82" s="7">
        <v>0</v>
      </c>
      <c r="K82" s="7">
        <v>0</v>
      </c>
      <c r="L82" s="7">
        <f t="shared" si="4"/>
        <v>1</v>
      </c>
      <c r="M82" s="7">
        <v>0</v>
      </c>
      <c r="N82" s="7">
        <v>0</v>
      </c>
      <c r="O82" s="7">
        <v>0</v>
      </c>
      <c r="P82" s="7">
        <f t="shared" si="5"/>
        <v>0</v>
      </c>
      <c r="Q82" s="7">
        <f t="shared" si="6"/>
        <v>1</v>
      </c>
      <c r="R82" s="7">
        <f t="shared" si="7"/>
        <v>1</v>
      </c>
      <c r="S82" s="5" t="s">
        <v>107</v>
      </c>
      <c r="T82" s="5">
        <v>101401</v>
      </c>
      <c r="U82" s="5" t="s">
        <v>27</v>
      </c>
      <c r="V82" s="5">
        <v>47040001</v>
      </c>
      <c r="W82" s="5" t="s">
        <v>28</v>
      </c>
    </row>
    <row r="83" spans="2:23" x14ac:dyDescent="0.25">
      <c r="B83" s="4">
        <v>50004576</v>
      </c>
      <c r="C83" s="4">
        <v>0</v>
      </c>
      <c r="D83" s="5">
        <v>21040001</v>
      </c>
      <c r="E83" s="4" t="s">
        <v>126</v>
      </c>
      <c r="F83" s="4">
        <v>1401</v>
      </c>
      <c r="G83" s="6">
        <v>40269</v>
      </c>
      <c r="H83" s="7">
        <v>1</v>
      </c>
      <c r="I83" s="7">
        <v>0</v>
      </c>
      <c r="J83" s="7">
        <v>0</v>
      </c>
      <c r="K83" s="7">
        <v>0</v>
      </c>
      <c r="L83" s="7">
        <f t="shared" si="4"/>
        <v>1</v>
      </c>
      <c r="M83" s="7">
        <v>0</v>
      </c>
      <c r="N83" s="7">
        <v>0</v>
      </c>
      <c r="O83" s="7">
        <v>0</v>
      </c>
      <c r="P83" s="7">
        <f t="shared" si="5"/>
        <v>0</v>
      </c>
      <c r="Q83" s="7">
        <f t="shared" si="6"/>
        <v>1</v>
      </c>
      <c r="R83" s="7">
        <f t="shared" si="7"/>
        <v>1</v>
      </c>
      <c r="S83" s="5" t="s">
        <v>107</v>
      </c>
      <c r="T83" s="5">
        <v>101401</v>
      </c>
      <c r="U83" s="5" t="s">
        <v>27</v>
      </c>
      <c r="V83" s="5">
        <v>47040001</v>
      </c>
      <c r="W83" s="5" t="s">
        <v>28</v>
      </c>
    </row>
    <row r="84" spans="2:23" x14ac:dyDescent="0.25">
      <c r="B84" s="4">
        <v>50004577</v>
      </c>
      <c r="C84" s="4">
        <v>0</v>
      </c>
      <c r="D84" s="5">
        <v>21040001</v>
      </c>
      <c r="E84" s="4" t="s">
        <v>116</v>
      </c>
      <c r="F84" s="4">
        <v>1401</v>
      </c>
      <c r="G84" s="6">
        <v>40269</v>
      </c>
      <c r="H84" s="7">
        <v>1</v>
      </c>
      <c r="I84" s="7">
        <v>0</v>
      </c>
      <c r="J84" s="7">
        <v>0</v>
      </c>
      <c r="K84" s="7">
        <v>0</v>
      </c>
      <c r="L84" s="7">
        <f t="shared" si="4"/>
        <v>1</v>
      </c>
      <c r="M84" s="7">
        <v>0</v>
      </c>
      <c r="N84" s="7">
        <v>0</v>
      </c>
      <c r="O84" s="7">
        <v>0</v>
      </c>
      <c r="P84" s="7">
        <f t="shared" si="5"/>
        <v>0</v>
      </c>
      <c r="Q84" s="7">
        <f t="shared" si="6"/>
        <v>1</v>
      </c>
      <c r="R84" s="7">
        <f t="shared" si="7"/>
        <v>1</v>
      </c>
      <c r="S84" s="5" t="s">
        <v>107</v>
      </c>
      <c r="T84" s="5">
        <v>101401</v>
      </c>
      <c r="U84" s="5" t="s">
        <v>27</v>
      </c>
      <c r="V84" s="5">
        <v>47040001</v>
      </c>
      <c r="W84" s="5" t="s">
        <v>28</v>
      </c>
    </row>
    <row r="85" spans="2:23" x14ac:dyDescent="0.25">
      <c r="B85" s="4">
        <v>50004580</v>
      </c>
      <c r="C85" s="4">
        <v>0</v>
      </c>
      <c r="D85" s="5">
        <v>21040001</v>
      </c>
      <c r="E85" s="4" t="s">
        <v>136</v>
      </c>
      <c r="F85" s="4">
        <v>1401</v>
      </c>
      <c r="G85" s="6">
        <v>40269</v>
      </c>
      <c r="H85" s="7">
        <v>1</v>
      </c>
      <c r="I85" s="7">
        <v>0</v>
      </c>
      <c r="J85" s="7">
        <v>0</v>
      </c>
      <c r="K85" s="7">
        <v>0</v>
      </c>
      <c r="L85" s="7">
        <f t="shared" si="4"/>
        <v>1</v>
      </c>
      <c r="M85" s="7">
        <v>0</v>
      </c>
      <c r="N85" s="7">
        <v>0</v>
      </c>
      <c r="O85" s="7">
        <v>0</v>
      </c>
      <c r="P85" s="7">
        <f t="shared" si="5"/>
        <v>0</v>
      </c>
      <c r="Q85" s="7">
        <f t="shared" si="6"/>
        <v>1</v>
      </c>
      <c r="R85" s="7">
        <f t="shared" si="7"/>
        <v>1</v>
      </c>
      <c r="S85" s="5" t="s">
        <v>107</v>
      </c>
      <c r="T85" s="5">
        <v>101401</v>
      </c>
      <c r="U85" s="5" t="s">
        <v>27</v>
      </c>
      <c r="V85" s="5">
        <v>47040001</v>
      </c>
      <c r="W85" s="5" t="s">
        <v>28</v>
      </c>
    </row>
    <row r="86" spans="2:23" x14ac:dyDescent="0.25">
      <c r="B86" s="4">
        <v>50004581</v>
      </c>
      <c r="C86" s="4">
        <v>0</v>
      </c>
      <c r="D86" s="5">
        <v>21040001</v>
      </c>
      <c r="E86" s="4" t="s">
        <v>137</v>
      </c>
      <c r="F86" s="4">
        <v>1401</v>
      </c>
      <c r="G86" s="6">
        <v>40269</v>
      </c>
      <c r="H86" s="7">
        <v>1</v>
      </c>
      <c r="I86" s="7">
        <v>0</v>
      </c>
      <c r="J86" s="7">
        <v>0</v>
      </c>
      <c r="K86" s="7">
        <v>0</v>
      </c>
      <c r="L86" s="7">
        <f t="shared" si="4"/>
        <v>1</v>
      </c>
      <c r="M86" s="7">
        <v>0</v>
      </c>
      <c r="N86" s="7">
        <v>0</v>
      </c>
      <c r="O86" s="7">
        <v>0</v>
      </c>
      <c r="P86" s="7">
        <f t="shared" si="5"/>
        <v>0</v>
      </c>
      <c r="Q86" s="7">
        <f t="shared" si="6"/>
        <v>1</v>
      </c>
      <c r="R86" s="7">
        <f t="shared" si="7"/>
        <v>1</v>
      </c>
      <c r="S86" s="5" t="s">
        <v>107</v>
      </c>
      <c r="T86" s="5">
        <v>101401</v>
      </c>
      <c r="U86" s="5" t="s">
        <v>27</v>
      </c>
      <c r="V86" s="5">
        <v>47040001</v>
      </c>
      <c r="W86" s="5" t="s">
        <v>28</v>
      </c>
    </row>
    <row r="87" spans="2:23" x14ac:dyDescent="0.25">
      <c r="B87" s="4">
        <v>50004582</v>
      </c>
      <c r="C87" s="4">
        <v>0</v>
      </c>
      <c r="D87" s="5">
        <v>21040001</v>
      </c>
      <c r="E87" s="4" t="s">
        <v>138</v>
      </c>
      <c r="F87" s="4">
        <v>1401</v>
      </c>
      <c r="G87" s="6">
        <v>40269</v>
      </c>
      <c r="H87" s="7">
        <v>1</v>
      </c>
      <c r="I87" s="7">
        <v>0</v>
      </c>
      <c r="J87" s="7">
        <v>0</v>
      </c>
      <c r="K87" s="7">
        <v>0</v>
      </c>
      <c r="L87" s="7">
        <f t="shared" si="4"/>
        <v>1</v>
      </c>
      <c r="M87" s="7">
        <v>0</v>
      </c>
      <c r="N87" s="7">
        <v>0</v>
      </c>
      <c r="O87" s="7">
        <v>0</v>
      </c>
      <c r="P87" s="7">
        <f t="shared" si="5"/>
        <v>0</v>
      </c>
      <c r="Q87" s="7">
        <f t="shared" si="6"/>
        <v>1</v>
      </c>
      <c r="R87" s="7">
        <f t="shared" si="7"/>
        <v>1</v>
      </c>
      <c r="S87" s="5" t="s">
        <v>107</v>
      </c>
      <c r="T87" s="5">
        <v>101401</v>
      </c>
      <c r="U87" s="5" t="s">
        <v>27</v>
      </c>
      <c r="V87" s="5">
        <v>47040001</v>
      </c>
      <c r="W87" s="5" t="s">
        <v>28</v>
      </c>
    </row>
    <row r="88" spans="2:23" x14ac:dyDescent="0.25">
      <c r="B88" s="4">
        <v>50004584</v>
      </c>
      <c r="C88" s="4">
        <v>0</v>
      </c>
      <c r="D88" s="5">
        <v>21040001</v>
      </c>
      <c r="E88" s="4" t="s">
        <v>124</v>
      </c>
      <c r="F88" s="4">
        <v>1401</v>
      </c>
      <c r="G88" s="6">
        <v>40269</v>
      </c>
      <c r="H88" s="7">
        <v>1</v>
      </c>
      <c r="I88" s="7">
        <v>0</v>
      </c>
      <c r="J88" s="7">
        <v>0</v>
      </c>
      <c r="K88" s="7">
        <v>0</v>
      </c>
      <c r="L88" s="7">
        <f t="shared" si="4"/>
        <v>1</v>
      </c>
      <c r="M88" s="7">
        <v>0</v>
      </c>
      <c r="N88" s="7">
        <v>0</v>
      </c>
      <c r="O88" s="7">
        <v>0</v>
      </c>
      <c r="P88" s="7">
        <f t="shared" si="5"/>
        <v>0</v>
      </c>
      <c r="Q88" s="7">
        <f t="shared" si="6"/>
        <v>1</v>
      </c>
      <c r="R88" s="7">
        <f t="shared" si="7"/>
        <v>1</v>
      </c>
      <c r="S88" s="5" t="s">
        <v>107</v>
      </c>
      <c r="T88" s="5">
        <v>101401</v>
      </c>
      <c r="U88" s="5" t="s">
        <v>27</v>
      </c>
      <c r="V88" s="5">
        <v>47040001</v>
      </c>
      <c r="W88" s="5" t="s">
        <v>28</v>
      </c>
    </row>
    <row r="89" spans="2:23" x14ac:dyDescent="0.25">
      <c r="B89" s="4">
        <v>50004585</v>
      </c>
      <c r="C89" s="4">
        <v>0</v>
      </c>
      <c r="D89" s="5">
        <v>21040001</v>
      </c>
      <c r="E89" s="4" t="s">
        <v>116</v>
      </c>
      <c r="F89" s="4">
        <v>1401</v>
      </c>
      <c r="G89" s="6">
        <v>40269</v>
      </c>
      <c r="H89" s="7">
        <v>1</v>
      </c>
      <c r="I89" s="7">
        <v>0</v>
      </c>
      <c r="J89" s="7">
        <v>0</v>
      </c>
      <c r="K89" s="7">
        <v>0</v>
      </c>
      <c r="L89" s="7">
        <f t="shared" si="4"/>
        <v>1</v>
      </c>
      <c r="M89" s="7">
        <v>0</v>
      </c>
      <c r="N89" s="7">
        <v>0</v>
      </c>
      <c r="O89" s="7">
        <v>0</v>
      </c>
      <c r="P89" s="7">
        <f t="shared" si="5"/>
        <v>0</v>
      </c>
      <c r="Q89" s="7">
        <f t="shared" si="6"/>
        <v>1</v>
      </c>
      <c r="R89" s="7">
        <f t="shared" si="7"/>
        <v>1</v>
      </c>
      <c r="S89" s="5" t="s">
        <v>107</v>
      </c>
      <c r="T89" s="5">
        <v>101401</v>
      </c>
      <c r="U89" s="5" t="s">
        <v>27</v>
      </c>
      <c r="V89" s="5">
        <v>47040001</v>
      </c>
      <c r="W89" s="5" t="s">
        <v>28</v>
      </c>
    </row>
    <row r="90" spans="2:23" x14ac:dyDescent="0.25">
      <c r="B90" s="4">
        <v>50004586</v>
      </c>
      <c r="C90" s="4">
        <v>0</v>
      </c>
      <c r="D90" s="5">
        <v>21040001</v>
      </c>
      <c r="E90" s="4" t="s">
        <v>135</v>
      </c>
      <c r="F90" s="4">
        <v>1401</v>
      </c>
      <c r="G90" s="6">
        <v>40269</v>
      </c>
      <c r="H90" s="7">
        <v>1</v>
      </c>
      <c r="I90" s="7">
        <v>0</v>
      </c>
      <c r="J90" s="7">
        <v>0</v>
      </c>
      <c r="K90" s="7">
        <v>0</v>
      </c>
      <c r="L90" s="7">
        <f t="shared" si="4"/>
        <v>1</v>
      </c>
      <c r="M90" s="7">
        <v>0</v>
      </c>
      <c r="N90" s="7">
        <v>0</v>
      </c>
      <c r="O90" s="7">
        <v>0</v>
      </c>
      <c r="P90" s="7">
        <f t="shared" si="5"/>
        <v>0</v>
      </c>
      <c r="Q90" s="7">
        <f t="shared" si="6"/>
        <v>1</v>
      </c>
      <c r="R90" s="7">
        <f t="shared" si="7"/>
        <v>1</v>
      </c>
      <c r="S90" s="5" t="s">
        <v>107</v>
      </c>
      <c r="T90" s="5">
        <v>101401</v>
      </c>
      <c r="U90" s="5" t="s">
        <v>27</v>
      </c>
      <c r="V90" s="5">
        <v>47040001</v>
      </c>
      <c r="W90" s="5" t="s">
        <v>28</v>
      </c>
    </row>
    <row r="91" spans="2:23" x14ac:dyDescent="0.25">
      <c r="B91" s="4">
        <v>50004587</v>
      </c>
      <c r="C91" s="4">
        <v>0</v>
      </c>
      <c r="D91" s="5">
        <v>21040001</v>
      </c>
      <c r="E91" s="4" t="s">
        <v>139</v>
      </c>
      <c r="F91" s="4">
        <v>1401</v>
      </c>
      <c r="G91" s="6">
        <v>40269</v>
      </c>
      <c r="H91" s="7">
        <v>1</v>
      </c>
      <c r="I91" s="7">
        <v>0</v>
      </c>
      <c r="J91" s="7">
        <v>0</v>
      </c>
      <c r="K91" s="7">
        <v>0</v>
      </c>
      <c r="L91" s="7">
        <f t="shared" si="4"/>
        <v>1</v>
      </c>
      <c r="M91" s="7">
        <v>0</v>
      </c>
      <c r="N91" s="7">
        <v>0</v>
      </c>
      <c r="O91" s="7">
        <v>0</v>
      </c>
      <c r="P91" s="7">
        <f t="shared" si="5"/>
        <v>0</v>
      </c>
      <c r="Q91" s="7">
        <f t="shared" si="6"/>
        <v>1</v>
      </c>
      <c r="R91" s="7">
        <f t="shared" si="7"/>
        <v>1</v>
      </c>
      <c r="S91" s="5" t="s">
        <v>107</v>
      </c>
      <c r="T91" s="5">
        <v>101401</v>
      </c>
      <c r="U91" s="5" t="s">
        <v>27</v>
      </c>
      <c r="V91" s="5">
        <v>47040001</v>
      </c>
      <c r="W91" s="5" t="s">
        <v>28</v>
      </c>
    </row>
    <row r="92" spans="2:23" x14ac:dyDescent="0.25">
      <c r="B92" s="4">
        <v>50004590</v>
      </c>
      <c r="C92" s="4">
        <v>0</v>
      </c>
      <c r="D92" s="5">
        <v>21040001</v>
      </c>
      <c r="E92" s="4" t="s">
        <v>140</v>
      </c>
      <c r="F92" s="4">
        <v>1401</v>
      </c>
      <c r="G92" s="6">
        <v>40269</v>
      </c>
      <c r="H92" s="7">
        <v>1</v>
      </c>
      <c r="I92" s="7">
        <v>0</v>
      </c>
      <c r="J92" s="7">
        <v>0</v>
      </c>
      <c r="K92" s="7">
        <v>0</v>
      </c>
      <c r="L92" s="7">
        <f t="shared" si="4"/>
        <v>1</v>
      </c>
      <c r="M92" s="7">
        <v>0</v>
      </c>
      <c r="N92" s="7">
        <v>0</v>
      </c>
      <c r="O92" s="7">
        <v>0</v>
      </c>
      <c r="P92" s="7">
        <f t="shared" si="5"/>
        <v>0</v>
      </c>
      <c r="Q92" s="7">
        <f t="shared" si="6"/>
        <v>1</v>
      </c>
      <c r="R92" s="7">
        <f t="shared" si="7"/>
        <v>1</v>
      </c>
      <c r="S92" s="5" t="s">
        <v>107</v>
      </c>
      <c r="T92" s="5">
        <v>101401</v>
      </c>
      <c r="U92" s="5" t="s">
        <v>27</v>
      </c>
      <c r="V92" s="5">
        <v>47040001</v>
      </c>
      <c r="W92" s="5" t="s">
        <v>28</v>
      </c>
    </row>
    <row r="93" spans="2:23" x14ac:dyDescent="0.25">
      <c r="B93" s="4">
        <v>50004591</v>
      </c>
      <c r="C93" s="4">
        <v>0</v>
      </c>
      <c r="D93" s="5">
        <v>21040001</v>
      </c>
      <c r="E93" s="4" t="s">
        <v>126</v>
      </c>
      <c r="F93" s="4">
        <v>1401</v>
      </c>
      <c r="G93" s="6">
        <v>40269</v>
      </c>
      <c r="H93" s="7">
        <v>1</v>
      </c>
      <c r="I93" s="7">
        <v>0</v>
      </c>
      <c r="J93" s="7">
        <v>0</v>
      </c>
      <c r="K93" s="7">
        <v>0</v>
      </c>
      <c r="L93" s="7">
        <f t="shared" si="4"/>
        <v>1</v>
      </c>
      <c r="M93" s="7">
        <v>0</v>
      </c>
      <c r="N93" s="7">
        <v>0</v>
      </c>
      <c r="O93" s="7">
        <v>0</v>
      </c>
      <c r="P93" s="7">
        <f t="shared" si="5"/>
        <v>0</v>
      </c>
      <c r="Q93" s="7">
        <f t="shared" si="6"/>
        <v>1</v>
      </c>
      <c r="R93" s="7">
        <f t="shared" si="7"/>
        <v>1</v>
      </c>
      <c r="S93" s="5" t="s">
        <v>107</v>
      </c>
      <c r="T93" s="5">
        <v>101401</v>
      </c>
      <c r="U93" s="5" t="s">
        <v>27</v>
      </c>
      <c r="V93" s="5">
        <v>47040001</v>
      </c>
      <c r="W93" s="5" t="s">
        <v>28</v>
      </c>
    </row>
    <row r="94" spans="2:23" x14ac:dyDescent="0.25">
      <c r="B94" s="4">
        <v>50004592</v>
      </c>
      <c r="C94" s="4">
        <v>0</v>
      </c>
      <c r="D94" s="5">
        <v>21040001</v>
      </c>
      <c r="E94" s="4" t="s">
        <v>124</v>
      </c>
      <c r="F94" s="4">
        <v>1401</v>
      </c>
      <c r="G94" s="6">
        <v>40269</v>
      </c>
      <c r="H94" s="7">
        <v>1</v>
      </c>
      <c r="I94" s="7">
        <v>0</v>
      </c>
      <c r="J94" s="7">
        <v>0</v>
      </c>
      <c r="K94" s="7">
        <v>0</v>
      </c>
      <c r="L94" s="7">
        <f t="shared" si="4"/>
        <v>1</v>
      </c>
      <c r="M94" s="7">
        <v>0</v>
      </c>
      <c r="N94" s="7">
        <v>0</v>
      </c>
      <c r="O94" s="7">
        <v>0</v>
      </c>
      <c r="P94" s="7">
        <f t="shared" si="5"/>
        <v>0</v>
      </c>
      <c r="Q94" s="7">
        <f t="shared" si="6"/>
        <v>1</v>
      </c>
      <c r="R94" s="7">
        <f t="shared" si="7"/>
        <v>1</v>
      </c>
      <c r="S94" s="5" t="s">
        <v>107</v>
      </c>
      <c r="T94" s="5">
        <v>101401</v>
      </c>
      <c r="U94" s="5" t="s">
        <v>27</v>
      </c>
      <c r="V94" s="5">
        <v>47040001</v>
      </c>
      <c r="W94" s="5" t="s">
        <v>28</v>
      </c>
    </row>
    <row r="95" spans="2:23" x14ac:dyDescent="0.25">
      <c r="B95" s="4">
        <v>50004593</v>
      </c>
      <c r="C95" s="4">
        <v>0</v>
      </c>
      <c r="D95" s="5">
        <v>21040001</v>
      </c>
      <c r="E95" s="4" t="s">
        <v>114</v>
      </c>
      <c r="F95" s="4">
        <v>1401</v>
      </c>
      <c r="G95" s="6">
        <v>40269</v>
      </c>
      <c r="H95" s="7">
        <v>1</v>
      </c>
      <c r="I95" s="7">
        <v>0</v>
      </c>
      <c r="J95" s="7">
        <v>0</v>
      </c>
      <c r="K95" s="7">
        <v>0</v>
      </c>
      <c r="L95" s="7">
        <f t="shared" si="4"/>
        <v>1</v>
      </c>
      <c r="M95" s="7">
        <v>0</v>
      </c>
      <c r="N95" s="7">
        <v>0</v>
      </c>
      <c r="O95" s="7">
        <v>0</v>
      </c>
      <c r="P95" s="7">
        <f t="shared" si="5"/>
        <v>0</v>
      </c>
      <c r="Q95" s="7">
        <f t="shared" si="6"/>
        <v>1</v>
      </c>
      <c r="R95" s="7">
        <f t="shared" si="7"/>
        <v>1</v>
      </c>
      <c r="S95" s="5" t="s">
        <v>107</v>
      </c>
      <c r="T95" s="5">
        <v>101401</v>
      </c>
      <c r="U95" s="5" t="s">
        <v>27</v>
      </c>
      <c r="V95" s="5">
        <v>47040001</v>
      </c>
      <c r="W95" s="5" t="s">
        <v>28</v>
      </c>
    </row>
    <row r="96" spans="2:23" x14ac:dyDescent="0.25">
      <c r="B96" s="4">
        <v>50004594</v>
      </c>
      <c r="C96" s="4">
        <v>0</v>
      </c>
      <c r="D96" s="5">
        <v>21040001</v>
      </c>
      <c r="E96" s="4" t="s">
        <v>135</v>
      </c>
      <c r="F96" s="4">
        <v>1401</v>
      </c>
      <c r="G96" s="6">
        <v>40269</v>
      </c>
      <c r="H96" s="7">
        <v>1</v>
      </c>
      <c r="I96" s="7">
        <v>0</v>
      </c>
      <c r="J96" s="7">
        <v>0</v>
      </c>
      <c r="K96" s="7">
        <v>0</v>
      </c>
      <c r="L96" s="7">
        <f t="shared" si="4"/>
        <v>1</v>
      </c>
      <c r="M96" s="7">
        <v>0</v>
      </c>
      <c r="N96" s="7">
        <v>0</v>
      </c>
      <c r="O96" s="7">
        <v>0</v>
      </c>
      <c r="P96" s="7">
        <f t="shared" si="5"/>
        <v>0</v>
      </c>
      <c r="Q96" s="7">
        <f t="shared" si="6"/>
        <v>1</v>
      </c>
      <c r="R96" s="7">
        <f t="shared" si="7"/>
        <v>1</v>
      </c>
      <c r="S96" s="5" t="s">
        <v>107</v>
      </c>
      <c r="T96" s="5">
        <v>101401</v>
      </c>
      <c r="U96" s="5" t="s">
        <v>27</v>
      </c>
      <c r="V96" s="5">
        <v>47040001</v>
      </c>
      <c r="W96" s="5" t="s">
        <v>28</v>
      </c>
    </row>
    <row r="97" spans="2:23" x14ac:dyDescent="0.25">
      <c r="B97" s="4">
        <v>50004595</v>
      </c>
      <c r="C97" s="4">
        <v>0</v>
      </c>
      <c r="D97" s="5">
        <v>21040001</v>
      </c>
      <c r="E97" s="4" t="s">
        <v>126</v>
      </c>
      <c r="F97" s="4">
        <v>1401</v>
      </c>
      <c r="G97" s="6">
        <v>40269</v>
      </c>
      <c r="H97" s="7">
        <v>1</v>
      </c>
      <c r="I97" s="7">
        <v>0</v>
      </c>
      <c r="J97" s="7">
        <v>0</v>
      </c>
      <c r="K97" s="7">
        <v>0</v>
      </c>
      <c r="L97" s="7">
        <f t="shared" si="4"/>
        <v>1</v>
      </c>
      <c r="M97" s="7">
        <v>0</v>
      </c>
      <c r="N97" s="7">
        <v>0</v>
      </c>
      <c r="O97" s="7">
        <v>0</v>
      </c>
      <c r="P97" s="7">
        <f t="shared" si="5"/>
        <v>0</v>
      </c>
      <c r="Q97" s="7">
        <f t="shared" si="6"/>
        <v>1</v>
      </c>
      <c r="R97" s="7">
        <f t="shared" si="7"/>
        <v>1</v>
      </c>
      <c r="S97" s="5" t="s">
        <v>107</v>
      </c>
      <c r="T97" s="5">
        <v>101401</v>
      </c>
      <c r="U97" s="5" t="s">
        <v>27</v>
      </c>
      <c r="V97" s="5">
        <v>47040001</v>
      </c>
      <c r="W97" s="5" t="s">
        <v>28</v>
      </c>
    </row>
    <row r="98" spans="2:23" x14ac:dyDescent="0.25">
      <c r="B98" s="4">
        <v>50004596</v>
      </c>
      <c r="C98" s="4">
        <v>0</v>
      </c>
      <c r="D98" s="5">
        <v>21040001</v>
      </c>
      <c r="E98" s="4" t="s">
        <v>114</v>
      </c>
      <c r="F98" s="4">
        <v>1401</v>
      </c>
      <c r="G98" s="6">
        <v>40269</v>
      </c>
      <c r="H98" s="7">
        <v>1</v>
      </c>
      <c r="I98" s="7">
        <v>0</v>
      </c>
      <c r="J98" s="7">
        <v>0</v>
      </c>
      <c r="K98" s="7">
        <v>0</v>
      </c>
      <c r="L98" s="7">
        <f t="shared" si="4"/>
        <v>1</v>
      </c>
      <c r="M98" s="7">
        <v>0</v>
      </c>
      <c r="N98" s="7">
        <v>0</v>
      </c>
      <c r="O98" s="7">
        <v>0</v>
      </c>
      <c r="P98" s="7">
        <f t="shared" si="5"/>
        <v>0</v>
      </c>
      <c r="Q98" s="7">
        <f t="shared" si="6"/>
        <v>1</v>
      </c>
      <c r="R98" s="7">
        <f t="shared" si="7"/>
        <v>1</v>
      </c>
      <c r="S98" s="5" t="s">
        <v>107</v>
      </c>
      <c r="T98" s="5">
        <v>101401</v>
      </c>
      <c r="U98" s="5" t="s">
        <v>27</v>
      </c>
      <c r="V98" s="5">
        <v>47040001</v>
      </c>
      <c r="W98" s="5" t="s">
        <v>28</v>
      </c>
    </row>
    <row r="99" spans="2:23" x14ac:dyDescent="0.25">
      <c r="B99" s="4">
        <v>50004597</v>
      </c>
      <c r="C99" s="4">
        <v>0</v>
      </c>
      <c r="D99" s="5">
        <v>21040001</v>
      </c>
      <c r="E99" s="4" t="s">
        <v>126</v>
      </c>
      <c r="F99" s="4">
        <v>1401</v>
      </c>
      <c r="G99" s="6">
        <v>40269</v>
      </c>
      <c r="H99" s="7">
        <v>1</v>
      </c>
      <c r="I99" s="7">
        <v>0</v>
      </c>
      <c r="J99" s="7">
        <v>0</v>
      </c>
      <c r="K99" s="7">
        <v>0</v>
      </c>
      <c r="L99" s="7">
        <f t="shared" si="4"/>
        <v>1</v>
      </c>
      <c r="M99" s="7">
        <v>0</v>
      </c>
      <c r="N99" s="7">
        <v>0</v>
      </c>
      <c r="O99" s="7">
        <v>0</v>
      </c>
      <c r="P99" s="7">
        <f t="shared" si="5"/>
        <v>0</v>
      </c>
      <c r="Q99" s="7">
        <f t="shared" si="6"/>
        <v>1</v>
      </c>
      <c r="R99" s="7">
        <f t="shared" si="7"/>
        <v>1</v>
      </c>
      <c r="S99" s="5" t="s">
        <v>107</v>
      </c>
      <c r="T99" s="5">
        <v>101401</v>
      </c>
      <c r="U99" s="5" t="s">
        <v>27</v>
      </c>
      <c r="V99" s="5">
        <v>47040001</v>
      </c>
      <c r="W99" s="5" t="s">
        <v>28</v>
      </c>
    </row>
    <row r="100" spans="2:23" x14ac:dyDescent="0.25">
      <c r="B100" s="4">
        <v>50004598</v>
      </c>
      <c r="C100" s="4">
        <v>0</v>
      </c>
      <c r="D100" s="5">
        <v>21040001</v>
      </c>
      <c r="E100" s="4" t="s">
        <v>113</v>
      </c>
      <c r="F100" s="4">
        <v>1401</v>
      </c>
      <c r="G100" s="6">
        <v>40269</v>
      </c>
      <c r="H100" s="7">
        <v>1</v>
      </c>
      <c r="I100" s="7">
        <v>0</v>
      </c>
      <c r="J100" s="7">
        <v>0</v>
      </c>
      <c r="K100" s="7">
        <v>0</v>
      </c>
      <c r="L100" s="7">
        <f t="shared" si="4"/>
        <v>1</v>
      </c>
      <c r="M100" s="7">
        <v>0</v>
      </c>
      <c r="N100" s="7">
        <v>0</v>
      </c>
      <c r="O100" s="7">
        <v>0</v>
      </c>
      <c r="P100" s="7">
        <f t="shared" si="5"/>
        <v>0</v>
      </c>
      <c r="Q100" s="7">
        <f t="shared" si="6"/>
        <v>1</v>
      </c>
      <c r="R100" s="7">
        <f t="shared" si="7"/>
        <v>1</v>
      </c>
      <c r="S100" s="5" t="s">
        <v>107</v>
      </c>
      <c r="T100" s="5">
        <v>101401</v>
      </c>
      <c r="U100" s="5" t="s">
        <v>27</v>
      </c>
      <c r="V100" s="5">
        <v>47040001</v>
      </c>
      <c r="W100" s="5" t="s">
        <v>28</v>
      </c>
    </row>
    <row r="101" spans="2:23" x14ac:dyDescent="0.25">
      <c r="B101" s="4">
        <v>50004599</v>
      </c>
      <c r="C101" s="4">
        <v>0</v>
      </c>
      <c r="D101" s="5">
        <v>21040001</v>
      </c>
      <c r="E101" s="4" t="s">
        <v>113</v>
      </c>
      <c r="F101" s="4">
        <v>1401</v>
      </c>
      <c r="G101" s="6">
        <v>40269</v>
      </c>
      <c r="H101" s="7">
        <v>1</v>
      </c>
      <c r="I101" s="7">
        <v>0</v>
      </c>
      <c r="J101" s="7">
        <v>0</v>
      </c>
      <c r="K101" s="7">
        <v>0</v>
      </c>
      <c r="L101" s="7">
        <f t="shared" si="4"/>
        <v>1</v>
      </c>
      <c r="M101" s="7">
        <v>0</v>
      </c>
      <c r="N101" s="7">
        <v>0</v>
      </c>
      <c r="O101" s="7">
        <v>0</v>
      </c>
      <c r="P101" s="7">
        <f t="shared" si="5"/>
        <v>0</v>
      </c>
      <c r="Q101" s="7">
        <f t="shared" si="6"/>
        <v>1</v>
      </c>
      <c r="R101" s="7">
        <f t="shared" si="7"/>
        <v>1</v>
      </c>
      <c r="S101" s="5" t="s">
        <v>107</v>
      </c>
      <c r="T101" s="5">
        <v>101401</v>
      </c>
      <c r="U101" s="5" t="s">
        <v>27</v>
      </c>
      <c r="V101" s="5">
        <v>47040001</v>
      </c>
      <c r="W101" s="5" t="s">
        <v>28</v>
      </c>
    </row>
    <row r="102" spans="2:23" x14ac:dyDescent="0.25">
      <c r="B102" s="4">
        <v>50004600</v>
      </c>
      <c r="C102" s="4">
        <v>0</v>
      </c>
      <c r="D102" s="5">
        <v>21040001</v>
      </c>
      <c r="E102" s="4" t="s">
        <v>116</v>
      </c>
      <c r="F102" s="4">
        <v>1401</v>
      </c>
      <c r="G102" s="6">
        <v>40269</v>
      </c>
      <c r="H102" s="7">
        <v>1</v>
      </c>
      <c r="I102" s="7">
        <v>0</v>
      </c>
      <c r="J102" s="7">
        <v>0</v>
      </c>
      <c r="K102" s="7">
        <v>0</v>
      </c>
      <c r="L102" s="7">
        <f t="shared" si="4"/>
        <v>1</v>
      </c>
      <c r="M102" s="7">
        <v>0</v>
      </c>
      <c r="N102" s="7">
        <v>0</v>
      </c>
      <c r="O102" s="7">
        <v>0</v>
      </c>
      <c r="P102" s="7">
        <f t="shared" si="5"/>
        <v>0</v>
      </c>
      <c r="Q102" s="7">
        <f t="shared" si="6"/>
        <v>1</v>
      </c>
      <c r="R102" s="7">
        <f t="shared" si="7"/>
        <v>1</v>
      </c>
      <c r="S102" s="5" t="s">
        <v>107</v>
      </c>
      <c r="T102" s="5">
        <v>101401</v>
      </c>
      <c r="U102" s="5" t="s">
        <v>27</v>
      </c>
      <c r="V102" s="5">
        <v>47040001</v>
      </c>
      <c r="W102" s="5" t="s">
        <v>28</v>
      </c>
    </row>
    <row r="103" spans="2:23" x14ac:dyDescent="0.25">
      <c r="B103" s="4">
        <v>50004601</v>
      </c>
      <c r="C103" s="4">
        <v>0</v>
      </c>
      <c r="D103" s="5">
        <v>21040001</v>
      </c>
      <c r="E103" s="4" t="s">
        <v>122</v>
      </c>
      <c r="F103" s="4">
        <v>1401</v>
      </c>
      <c r="G103" s="6">
        <v>40269</v>
      </c>
      <c r="H103" s="7">
        <v>1</v>
      </c>
      <c r="I103" s="7">
        <v>0</v>
      </c>
      <c r="J103" s="7">
        <v>0</v>
      </c>
      <c r="K103" s="7">
        <v>0</v>
      </c>
      <c r="L103" s="7">
        <f t="shared" si="4"/>
        <v>1</v>
      </c>
      <c r="M103" s="7">
        <v>0</v>
      </c>
      <c r="N103" s="7">
        <v>0</v>
      </c>
      <c r="O103" s="7">
        <v>0</v>
      </c>
      <c r="P103" s="7">
        <f t="shared" si="5"/>
        <v>0</v>
      </c>
      <c r="Q103" s="7">
        <f t="shared" si="6"/>
        <v>1</v>
      </c>
      <c r="R103" s="7">
        <f t="shared" si="7"/>
        <v>1</v>
      </c>
      <c r="S103" s="5" t="s">
        <v>107</v>
      </c>
      <c r="T103" s="5">
        <v>101401</v>
      </c>
      <c r="U103" s="5" t="s">
        <v>27</v>
      </c>
      <c r="V103" s="5">
        <v>47040001</v>
      </c>
      <c r="W103" s="5" t="s">
        <v>28</v>
      </c>
    </row>
    <row r="104" spans="2:23" x14ac:dyDescent="0.25">
      <c r="B104" s="4">
        <v>50004602</v>
      </c>
      <c r="C104" s="4">
        <v>0</v>
      </c>
      <c r="D104" s="5">
        <v>21040001</v>
      </c>
      <c r="E104" s="4" t="s">
        <v>112</v>
      </c>
      <c r="F104" s="4">
        <v>1401</v>
      </c>
      <c r="G104" s="6">
        <v>40269</v>
      </c>
      <c r="H104" s="7">
        <v>1</v>
      </c>
      <c r="I104" s="7">
        <v>0</v>
      </c>
      <c r="J104" s="7">
        <v>0</v>
      </c>
      <c r="K104" s="7">
        <v>0</v>
      </c>
      <c r="L104" s="7">
        <f t="shared" si="4"/>
        <v>1</v>
      </c>
      <c r="M104" s="7">
        <v>0</v>
      </c>
      <c r="N104" s="7">
        <v>0</v>
      </c>
      <c r="O104" s="7">
        <v>0</v>
      </c>
      <c r="P104" s="7">
        <f t="shared" si="5"/>
        <v>0</v>
      </c>
      <c r="Q104" s="7">
        <f t="shared" si="6"/>
        <v>1</v>
      </c>
      <c r="R104" s="7">
        <f t="shared" si="7"/>
        <v>1</v>
      </c>
      <c r="S104" s="5" t="s">
        <v>107</v>
      </c>
      <c r="T104" s="5">
        <v>101401</v>
      </c>
      <c r="U104" s="5" t="s">
        <v>27</v>
      </c>
      <c r="V104" s="5">
        <v>47040001</v>
      </c>
      <c r="W104" s="5" t="s">
        <v>28</v>
      </c>
    </row>
    <row r="105" spans="2:23" x14ac:dyDescent="0.25">
      <c r="B105" s="4">
        <v>50004604</v>
      </c>
      <c r="C105" s="4">
        <v>0</v>
      </c>
      <c r="D105" s="5">
        <v>21040001</v>
      </c>
      <c r="E105" s="4" t="s">
        <v>112</v>
      </c>
      <c r="F105" s="4">
        <v>1401</v>
      </c>
      <c r="G105" s="6">
        <v>40269</v>
      </c>
      <c r="H105" s="7">
        <v>1</v>
      </c>
      <c r="I105" s="7">
        <v>0</v>
      </c>
      <c r="J105" s="7">
        <v>0</v>
      </c>
      <c r="K105" s="7">
        <v>0</v>
      </c>
      <c r="L105" s="7">
        <f t="shared" si="4"/>
        <v>1</v>
      </c>
      <c r="M105" s="7">
        <v>0</v>
      </c>
      <c r="N105" s="7">
        <v>0</v>
      </c>
      <c r="O105" s="7">
        <v>0</v>
      </c>
      <c r="P105" s="7">
        <f t="shared" si="5"/>
        <v>0</v>
      </c>
      <c r="Q105" s="7">
        <f t="shared" si="6"/>
        <v>1</v>
      </c>
      <c r="R105" s="7">
        <f t="shared" si="7"/>
        <v>1</v>
      </c>
      <c r="S105" s="5" t="s">
        <v>107</v>
      </c>
      <c r="T105" s="5">
        <v>101401</v>
      </c>
      <c r="U105" s="5" t="s">
        <v>27</v>
      </c>
      <c r="V105" s="5">
        <v>47040001</v>
      </c>
      <c r="W105" s="5" t="s">
        <v>28</v>
      </c>
    </row>
    <row r="106" spans="2:23" x14ac:dyDescent="0.25">
      <c r="B106" s="4">
        <v>50004605</v>
      </c>
      <c r="C106" s="4">
        <v>0</v>
      </c>
      <c r="D106" s="5">
        <v>21040001</v>
      </c>
      <c r="E106" s="4" t="s">
        <v>122</v>
      </c>
      <c r="F106" s="4">
        <v>1401</v>
      </c>
      <c r="G106" s="6">
        <v>40269</v>
      </c>
      <c r="H106" s="7">
        <v>1</v>
      </c>
      <c r="I106" s="7">
        <v>0</v>
      </c>
      <c r="J106" s="7">
        <v>0</v>
      </c>
      <c r="K106" s="7">
        <v>0</v>
      </c>
      <c r="L106" s="7">
        <f t="shared" si="4"/>
        <v>1</v>
      </c>
      <c r="M106" s="7">
        <v>0</v>
      </c>
      <c r="N106" s="7">
        <v>0</v>
      </c>
      <c r="O106" s="7">
        <v>0</v>
      </c>
      <c r="P106" s="7">
        <f t="shared" si="5"/>
        <v>0</v>
      </c>
      <c r="Q106" s="7">
        <f t="shared" si="6"/>
        <v>1</v>
      </c>
      <c r="R106" s="7">
        <f t="shared" si="7"/>
        <v>1</v>
      </c>
      <c r="S106" s="5" t="s">
        <v>107</v>
      </c>
      <c r="T106" s="5">
        <v>101401</v>
      </c>
      <c r="U106" s="5" t="s">
        <v>27</v>
      </c>
      <c r="V106" s="5">
        <v>47040001</v>
      </c>
      <c r="W106" s="5" t="s">
        <v>28</v>
      </c>
    </row>
    <row r="107" spans="2:23" x14ac:dyDescent="0.25">
      <c r="B107" s="4">
        <v>50004606</v>
      </c>
      <c r="C107" s="4">
        <v>0</v>
      </c>
      <c r="D107" s="5">
        <v>21040001</v>
      </c>
      <c r="E107" s="4" t="s">
        <v>123</v>
      </c>
      <c r="F107" s="4">
        <v>1401</v>
      </c>
      <c r="G107" s="6">
        <v>40269</v>
      </c>
      <c r="H107" s="7">
        <v>1</v>
      </c>
      <c r="I107" s="7">
        <v>0</v>
      </c>
      <c r="J107" s="7">
        <v>0</v>
      </c>
      <c r="K107" s="7">
        <v>0</v>
      </c>
      <c r="L107" s="7">
        <f t="shared" si="4"/>
        <v>1</v>
      </c>
      <c r="M107" s="7">
        <v>0</v>
      </c>
      <c r="N107" s="7">
        <v>0</v>
      </c>
      <c r="O107" s="7">
        <v>0</v>
      </c>
      <c r="P107" s="7">
        <f t="shared" si="5"/>
        <v>0</v>
      </c>
      <c r="Q107" s="7">
        <f t="shared" si="6"/>
        <v>1</v>
      </c>
      <c r="R107" s="7">
        <f t="shared" si="7"/>
        <v>1</v>
      </c>
      <c r="S107" s="5" t="s">
        <v>107</v>
      </c>
      <c r="T107" s="5">
        <v>101401</v>
      </c>
      <c r="U107" s="5" t="s">
        <v>27</v>
      </c>
      <c r="V107" s="5">
        <v>47040001</v>
      </c>
      <c r="W107" s="5" t="s">
        <v>28</v>
      </c>
    </row>
    <row r="108" spans="2:23" x14ac:dyDescent="0.25">
      <c r="B108" s="4">
        <v>50004607</v>
      </c>
      <c r="C108" s="4">
        <v>0</v>
      </c>
      <c r="D108" s="5">
        <v>21040001</v>
      </c>
      <c r="E108" s="4" t="s">
        <v>112</v>
      </c>
      <c r="F108" s="4">
        <v>1401</v>
      </c>
      <c r="G108" s="6">
        <v>40269</v>
      </c>
      <c r="H108" s="7">
        <v>1</v>
      </c>
      <c r="I108" s="7">
        <v>0</v>
      </c>
      <c r="J108" s="7">
        <v>0</v>
      </c>
      <c r="K108" s="7">
        <v>0</v>
      </c>
      <c r="L108" s="7">
        <f t="shared" si="4"/>
        <v>1</v>
      </c>
      <c r="M108" s="7">
        <v>0</v>
      </c>
      <c r="N108" s="7">
        <v>0</v>
      </c>
      <c r="O108" s="7">
        <v>0</v>
      </c>
      <c r="P108" s="7">
        <f t="shared" si="5"/>
        <v>0</v>
      </c>
      <c r="Q108" s="7">
        <f t="shared" si="6"/>
        <v>1</v>
      </c>
      <c r="R108" s="7">
        <f t="shared" si="7"/>
        <v>1</v>
      </c>
      <c r="S108" s="5" t="s">
        <v>107</v>
      </c>
      <c r="T108" s="5">
        <v>101401</v>
      </c>
      <c r="U108" s="5" t="s">
        <v>27</v>
      </c>
      <c r="V108" s="5">
        <v>47040001</v>
      </c>
      <c r="W108" s="5" t="s">
        <v>28</v>
      </c>
    </row>
    <row r="109" spans="2:23" x14ac:dyDescent="0.25">
      <c r="B109" s="4">
        <v>50004608</v>
      </c>
      <c r="C109" s="4">
        <v>0</v>
      </c>
      <c r="D109" s="5">
        <v>21040001</v>
      </c>
      <c r="E109" s="4" t="s">
        <v>141</v>
      </c>
      <c r="F109" s="4">
        <v>1401</v>
      </c>
      <c r="G109" s="6">
        <v>40269</v>
      </c>
      <c r="H109" s="7">
        <v>1</v>
      </c>
      <c r="I109" s="7">
        <v>0</v>
      </c>
      <c r="J109" s="7">
        <v>0</v>
      </c>
      <c r="K109" s="7">
        <v>0</v>
      </c>
      <c r="L109" s="7">
        <f t="shared" si="4"/>
        <v>1</v>
      </c>
      <c r="M109" s="7">
        <v>0</v>
      </c>
      <c r="N109" s="7">
        <v>0</v>
      </c>
      <c r="O109" s="7">
        <v>0</v>
      </c>
      <c r="P109" s="7">
        <f t="shared" si="5"/>
        <v>0</v>
      </c>
      <c r="Q109" s="7">
        <f t="shared" si="6"/>
        <v>1</v>
      </c>
      <c r="R109" s="7">
        <f t="shared" si="7"/>
        <v>1</v>
      </c>
      <c r="S109" s="5" t="s">
        <v>107</v>
      </c>
      <c r="T109" s="5">
        <v>101401</v>
      </c>
      <c r="U109" s="5" t="s">
        <v>27</v>
      </c>
      <c r="V109" s="5">
        <v>47040001</v>
      </c>
      <c r="W109" s="5" t="s">
        <v>28</v>
      </c>
    </row>
    <row r="110" spans="2:23" x14ac:dyDescent="0.25">
      <c r="B110" s="4">
        <v>50004609</v>
      </c>
      <c r="C110" s="4">
        <v>0</v>
      </c>
      <c r="D110" s="5">
        <v>21040001</v>
      </c>
      <c r="E110" s="4" t="s">
        <v>112</v>
      </c>
      <c r="F110" s="4">
        <v>1401</v>
      </c>
      <c r="G110" s="6">
        <v>40269</v>
      </c>
      <c r="H110" s="7">
        <v>1</v>
      </c>
      <c r="I110" s="7">
        <v>0</v>
      </c>
      <c r="J110" s="7">
        <v>0</v>
      </c>
      <c r="K110" s="7">
        <v>0</v>
      </c>
      <c r="L110" s="7">
        <f t="shared" si="4"/>
        <v>1</v>
      </c>
      <c r="M110" s="7">
        <v>0</v>
      </c>
      <c r="N110" s="7">
        <v>0</v>
      </c>
      <c r="O110" s="7">
        <v>0</v>
      </c>
      <c r="P110" s="7">
        <f t="shared" si="5"/>
        <v>0</v>
      </c>
      <c r="Q110" s="7">
        <f t="shared" si="6"/>
        <v>1</v>
      </c>
      <c r="R110" s="7">
        <f t="shared" si="7"/>
        <v>1</v>
      </c>
      <c r="S110" s="5" t="s">
        <v>107</v>
      </c>
      <c r="T110" s="5">
        <v>101401</v>
      </c>
      <c r="U110" s="5" t="s">
        <v>27</v>
      </c>
      <c r="V110" s="5">
        <v>47040001</v>
      </c>
      <c r="W110" s="5" t="s">
        <v>28</v>
      </c>
    </row>
    <row r="111" spans="2:23" x14ac:dyDescent="0.25">
      <c r="B111" s="4">
        <v>50004610</v>
      </c>
      <c r="C111" s="4">
        <v>0</v>
      </c>
      <c r="D111" s="5">
        <v>21040001</v>
      </c>
      <c r="E111" s="4" t="s">
        <v>142</v>
      </c>
      <c r="F111" s="4">
        <v>1401</v>
      </c>
      <c r="G111" s="6">
        <v>40269</v>
      </c>
      <c r="H111" s="7">
        <v>1</v>
      </c>
      <c r="I111" s="7">
        <v>0</v>
      </c>
      <c r="J111" s="7">
        <v>0</v>
      </c>
      <c r="K111" s="7">
        <v>0</v>
      </c>
      <c r="L111" s="7">
        <f t="shared" si="4"/>
        <v>1</v>
      </c>
      <c r="M111" s="7">
        <v>0</v>
      </c>
      <c r="N111" s="7">
        <v>0</v>
      </c>
      <c r="O111" s="7">
        <v>0</v>
      </c>
      <c r="P111" s="7">
        <f t="shared" si="5"/>
        <v>0</v>
      </c>
      <c r="Q111" s="7">
        <f t="shared" si="6"/>
        <v>1</v>
      </c>
      <c r="R111" s="7">
        <f t="shared" si="7"/>
        <v>1</v>
      </c>
      <c r="S111" s="5" t="s">
        <v>107</v>
      </c>
      <c r="T111" s="5">
        <v>101401</v>
      </c>
      <c r="U111" s="5" t="s">
        <v>27</v>
      </c>
      <c r="V111" s="5">
        <v>47040001</v>
      </c>
      <c r="W111" s="5" t="s">
        <v>28</v>
      </c>
    </row>
    <row r="112" spans="2:23" x14ac:dyDescent="0.25">
      <c r="B112" s="4">
        <v>50004611</v>
      </c>
      <c r="C112" s="4">
        <v>0</v>
      </c>
      <c r="D112" s="5">
        <v>21040001</v>
      </c>
      <c r="E112" s="4" t="s">
        <v>121</v>
      </c>
      <c r="F112" s="4">
        <v>1401</v>
      </c>
      <c r="G112" s="6">
        <v>40269</v>
      </c>
      <c r="H112" s="7">
        <v>1</v>
      </c>
      <c r="I112" s="7">
        <v>0</v>
      </c>
      <c r="J112" s="7">
        <v>0</v>
      </c>
      <c r="K112" s="7">
        <v>0</v>
      </c>
      <c r="L112" s="7">
        <f t="shared" si="4"/>
        <v>1</v>
      </c>
      <c r="M112" s="7">
        <v>0</v>
      </c>
      <c r="N112" s="7">
        <v>0</v>
      </c>
      <c r="O112" s="7">
        <v>0</v>
      </c>
      <c r="P112" s="7">
        <f t="shared" si="5"/>
        <v>0</v>
      </c>
      <c r="Q112" s="7">
        <f t="shared" si="6"/>
        <v>1</v>
      </c>
      <c r="R112" s="7">
        <f t="shared" si="7"/>
        <v>1</v>
      </c>
      <c r="S112" s="5" t="s">
        <v>107</v>
      </c>
      <c r="T112" s="5">
        <v>101401</v>
      </c>
      <c r="U112" s="5" t="s">
        <v>27</v>
      </c>
      <c r="V112" s="5">
        <v>47040001</v>
      </c>
      <c r="W112" s="5" t="s">
        <v>28</v>
      </c>
    </row>
    <row r="113" spans="2:23" x14ac:dyDescent="0.25">
      <c r="B113" s="4">
        <v>50004614</v>
      </c>
      <c r="C113" s="4">
        <v>0</v>
      </c>
      <c r="D113" s="5">
        <v>21040001</v>
      </c>
      <c r="E113" s="4" t="s">
        <v>127</v>
      </c>
      <c r="F113" s="4">
        <v>1401</v>
      </c>
      <c r="G113" s="6">
        <v>40269</v>
      </c>
      <c r="H113" s="7">
        <v>1</v>
      </c>
      <c r="I113" s="7">
        <v>0</v>
      </c>
      <c r="J113" s="7">
        <v>0</v>
      </c>
      <c r="K113" s="7">
        <v>0</v>
      </c>
      <c r="L113" s="7">
        <f t="shared" si="4"/>
        <v>1</v>
      </c>
      <c r="M113" s="7">
        <v>0</v>
      </c>
      <c r="N113" s="7">
        <v>0</v>
      </c>
      <c r="O113" s="7">
        <v>0</v>
      </c>
      <c r="P113" s="7">
        <f t="shared" si="5"/>
        <v>0</v>
      </c>
      <c r="Q113" s="7">
        <f t="shared" si="6"/>
        <v>1</v>
      </c>
      <c r="R113" s="7">
        <f t="shared" si="7"/>
        <v>1</v>
      </c>
      <c r="S113" s="5" t="s">
        <v>107</v>
      </c>
      <c r="T113" s="5">
        <v>101401</v>
      </c>
      <c r="U113" s="5" t="s">
        <v>27</v>
      </c>
      <c r="V113" s="5">
        <v>47040001</v>
      </c>
      <c r="W113" s="5" t="s">
        <v>28</v>
      </c>
    </row>
    <row r="114" spans="2:23" x14ac:dyDescent="0.25">
      <c r="B114" s="4">
        <v>50004615</v>
      </c>
      <c r="C114" s="4">
        <v>0</v>
      </c>
      <c r="D114" s="5">
        <v>21040001</v>
      </c>
      <c r="E114" s="4" t="s">
        <v>143</v>
      </c>
      <c r="F114" s="4">
        <v>1401</v>
      </c>
      <c r="G114" s="6">
        <v>40269</v>
      </c>
      <c r="H114" s="7">
        <v>1</v>
      </c>
      <c r="I114" s="7">
        <v>0</v>
      </c>
      <c r="J114" s="7">
        <v>0</v>
      </c>
      <c r="K114" s="7">
        <v>0</v>
      </c>
      <c r="L114" s="7">
        <f t="shared" si="4"/>
        <v>1</v>
      </c>
      <c r="M114" s="7">
        <v>0</v>
      </c>
      <c r="N114" s="7">
        <v>0</v>
      </c>
      <c r="O114" s="7">
        <v>0</v>
      </c>
      <c r="P114" s="7">
        <f t="shared" si="5"/>
        <v>0</v>
      </c>
      <c r="Q114" s="7">
        <f t="shared" si="6"/>
        <v>1</v>
      </c>
      <c r="R114" s="7">
        <f t="shared" si="7"/>
        <v>1</v>
      </c>
      <c r="S114" s="5" t="s">
        <v>107</v>
      </c>
      <c r="T114" s="5">
        <v>101401</v>
      </c>
      <c r="U114" s="5" t="s">
        <v>27</v>
      </c>
      <c r="V114" s="5">
        <v>47040001</v>
      </c>
      <c r="W114" s="5" t="s">
        <v>28</v>
      </c>
    </row>
    <row r="115" spans="2:23" x14ac:dyDescent="0.25">
      <c r="B115" s="4">
        <v>50004616</v>
      </c>
      <c r="C115" s="4">
        <v>0</v>
      </c>
      <c r="D115" s="5">
        <v>21040001</v>
      </c>
      <c r="E115" s="4" t="s">
        <v>115</v>
      </c>
      <c r="F115" s="4">
        <v>1401</v>
      </c>
      <c r="G115" s="6">
        <v>40269</v>
      </c>
      <c r="H115" s="7">
        <v>1</v>
      </c>
      <c r="I115" s="7">
        <v>0</v>
      </c>
      <c r="J115" s="7">
        <v>0</v>
      </c>
      <c r="K115" s="7">
        <v>0</v>
      </c>
      <c r="L115" s="7">
        <f t="shared" si="4"/>
        <v>1</v>
      </c>
      <c r="M115" s="7">
        <v>0</v>
      </c>
      <c r="N115" s="7">
        <v>0</v>
      </c>
      <c r="O115" s="7">
        <v>0</v>
      </c>
      <c r="P115" s="7">
        <f t="shared" si="5"/>
        <v>0</v>
      </c>
      <c r="Q115" s="7">
        <f t="shared" si="6"/>
        <v>1</v>
      </c>
      <c r="R115" s="7">
        <f t="shared" si="7"/>
        <v>1</v>
      </c>
      <c r="S115" s="5" t="s">
        <v>107</v>
      </c>
      <c r="T115" s="5">
        <v>101401</v>
      </c>
      <c r="U115" s="5" t="s">
        <v>27</v>
      </c>
      <c r="V115" s="5">
        <v>47040001</v>
      </c>
      <c r="W115" s="5" t="s">
        <v>28</v>
      </c>
    </row>
    <row r="116" spans="2:23" x14ac:dyDescent="0.25">
      <c r="B116" s="4">
        <v>50004617</v>
      </c>
      <c r="C116" s="4">
        <v>0</v>
      </c>
      <c r="D116" s="5">
        <v>21040001</v>
      </c>
      <c r="E116" s="4" t="s">
        <v>112</v>
      </c>
      <c r="F116" s="4">
        <v>1401</v>
      </c>
      <c r="G116" s="6">
        <v>40269</v>
      </c>
      <c r="H116" s="7">
        <v>1</v>
      </c>
      <c r="I116" s="7">
        <v>0</v>
      </c>
      <c r="J116" s="7">
        <v>0</v>
      </c>
      <c r="K116" s="7">
        <v>0</v>
      </c>
      <c r="L116" s="7">
        <f t="shared" si="4"/>
        <v>1</v>
      </c>
      <c r="M116" s="7">
        <v>0</v>
      </c>
      <c r="N116" s="7">
        <v>0</v>
      </c>
      <c r="O116" s="7">
        <v>0</v>
      </c>
      <c r="P116" s="7">
        <f t="shared" si="5"/>
        <v>0</v>
      </c>
      <c r="Q116" s="7">
        <f t="shared" si="6"/>
        <v>1</v>
      </c>
      <c r="R116" s="7">
        <f t="shared" si="7"/>
        <v>1</v>
      </c>
      <c r="S116" s="5" t="s">
        <v>107</v>
      </c>
      <c r="T116" s="5">
        <v>101401</v>
      </c>
      <c r="U116" s="5" t="s">
        <v>27</v>
      </c>
      <c r="V116" s="5">
        <v>47040001</v>
      </c>
      <c r="W116" s="5" t="s">
        <v>28</v>
      </c>
    </row>
    <row r="117" spans="2:23" x14ac:dyDescent="0.25">
      <c r="B117" s="4">
        <v>50004618</v>
      </c>
      <c r="C117" s="4">
        <v>0</v>
      </c>
      <c r="D117" s="5">
        <v>21040001</v>
      </c>
      <c r="E117" s="4" t="s">
        <v>144</v>
      </c>
      <c r="F117" s="4">
        <v>1401</v>
      </c>
      <c r="G117" s="6">
        <v>40269</v>
      </c>
      <c r="H117" s="7">
        <v>1</v>
      </c>
      <c r="I117" s="7">
        <v>0</v>
      </c>
      <c r="J117" s="7">
        <v>0</v>
      </c>
      <c r="K117" s="7">
        <v>0</v>
      </c>
      <c r="L117" s="7">
        <f t="shared" si="4"/>
        <v>1</v>
      </c>
      <c r="M117" s="7">
        <v>0</v>
      </c>
      <c r="N117" s="7">
        <v>0</v>
      </c>
      <c r="O117" s="7">
        <v>0</v>
      </c>
      <c r="P117" s="7">
        <f t="shared" si="5"/>
        <v>0</v>
      </c>
      <c r="Q117" s="7">
        <f t="shared" si="6"/>
        <v>1</v>
      </c>
      <c r="R117" s="7">
        <f t="shared" si="7"/>
        <v>1</v>
      </c>
      <c r="S117" s="5" t="s">
        <v>107</v>
      </c>
      <c r="T117" s="5">
        <v>101401</v>
      </c>
      <c r="U117" s="5" t="s">
        <v>27</v>
      </c>
      <c r="V117" s="5">
        <v>47040001</v>
      </c>
      <c r="W117" s="5" t="s">
        <v>28</v>
      </c>
    </row>
    <row r="118" spans="2:23" x14ac:dyDescent="0.25">
      <c r="B118" s="4">
        <v>50004619</v>
      </c>
      <c r="C118" s="4">
        <v>0</v>
      </c>
      <c r="D118" s="5">
        <v>21040001</v>
      </c>
      <c r="E118" s="4" t="s">
        <v>145</v>
      </c>
      <c r="F118" s="4">
        <v>1401</v>
      </c>
      <c r="G118" s="6">
        <v>40269</v>
      </c>
      <c r="H118" s="7">
        <v>1</v>
      </c>
      <c r="I118" s="7">
        <v>0</v>
      </c>
      <c r="J118" s="7">
        <v>0</v>
      </c>
      <c r="K118" s="7">
        <v>0</v>
      </c>
      <c r="L118" s="7">
        <f t="shared" si="4"/>
        <v>1</v>
      </c>
      <c r="M118" s="7">
        <v>0</v>
      </c>
      <c r="N118" s="7">
        <v>0</v>
      </c>
      <c r="O118" s="7">
        <v>0</v>
      </c>
      <c r="P118" s="7">
        <f t="shared" si="5"/>
        <v>0</v>
      </c>
      <c r="Q118" s="7">
        <f t="shared" si="6"/>
        <v>1</v>
      </c>
      <c r="R118" s="7">
        <f t="shared" si="7"/>
        <v>1</v>
      </c>
      <c r="S118" s="5" t="s">
        <v>107</v>
      </c>
      <c r="T118" s="5">
        <v>101401</v>
      </c>
      <c r="U118" s="5" t="s">
        <v>27</v>
      </c>
      <c r="V118" s="5">
        <v>47040001</v>
      </c>
      <c r="W118" s="5" t="s">
        <v>28</v>
      </c>
    </row>
    <row r="119" spans="2:23" x14ac:dyDescent="0.25">
      <c r="B119" s="4">
        <v>50004620</v>
      </c>
      <c r="C119" s="4">
        <v>0</v>
      </c>
      <c r="D119" s="5">
        <v>21040001</v>
      </c>
      <c r="E119" s="4" t="s">
        <v>146</v>
      </c>
      <c r="F119" s="4">
        <v>1401</v>
      </c>
      <c r="G119" s="6">
        <v>40269</v>
      </c>
      <c r="H119" s="7">
        <v>1</v>
      </c>
      <c r="I119" s="7">
        <v>0</v>
      </c>
      <c r="J119" s="7">
        <v>0</v>
      </c>
      <c r="K119" s="7">
        <v>0</v>
      </c>
      <c r="L119" s="7">
        <f t="shared" si="4"/>
        <v>1</v>
      </c>
      <c r="M119" s="7">
        <v>0</v>
      </c>
      <c r="N119" s="7">
        <v>0</v>
      </c>
      <c r="O119" s="7">
        <v>0</v>
      </c>
      <c r="P119" s="7">
        <f t="shared" si="5"/>
        <v>0</v>
      </c>
      <c r="Q119" s="7">
        <f t="shared" si="6"/>
        <v>1</v>
      </c>
      <c r="R119" s="7">
        <f t="shared" si="7"/>
        <v>1</v>
      </c>
      <c r="S119" s="5" t="s">
        <v>107</v>
      </c>
      <c r="T119" s="5">
        <v>101401</v>
      </c>
      <c r="U119" s="5" t="s">
        <v>27</v>
      </c>
      <c r="V119" s="5">
        <v>47040001</v>
      </c>
      <c r="W119" s="5" t="s">
        <v>28</v>
      </c>
    </row>
    <row r="120" spans="2:23" x14ac:dyDescent="0.25">
      <c r="B120" s="4">
        <v>50004621</v>
      </c>
      <c r="C120" s="4">
        <v>0</v>
      </c>
      <c r="D120" s="5">
        <v>21040001</v>
      </c>
      <c r="E120" s="4" t="s">
        <v>112</v>
      </c>
      <c r="F120" s="4">
        <v>1401</v>
      </c>
      <c r="G120" s="6">
        <v>40269</v>
      </c>
      <c r="H120" s="7">
        <v>0.4</v>
      </c>
      <c r="I120" s="7">
        <v>0</v>
      </c>
      <c r="J120" s="7">
        <v>0</v>
      </c>
      <c r="K120" s="7">
        <v>0</v>
      </c>
      <c r="L120" s="7">
        <f t="shared" si="4"/>
        <v>0.4</v>
      </c>
      <c r="M120" s="7">
        <v>0.6</v>
      </c>
      <c r="N120" s="7">
        <v>0</v>
      </c>
      <c r="O120" s="7">
        <v>0</v>
      </c>
      <c r="P120" s="7">
        <f t="shared" si="5"/>
        <v>0.6</v>
      </c>
      <c r="Q120" s="7">
        <f t="shared" si="6"/>
        <v>1</v>
      </c>
      <c r="R120" s="7">
        <f t="shared" si="7"/>
        <v>1</v>
      </c>
      <c r="S120" s="5" t="s">
        <v>107</v>
      </c>
      <c r="T120" s="5">
        <v>101401</v>
      </c>
      <c r="U120" s="5" t="s">
        <v>27</v>
      </c>
      <c r="V120" s="5">
        <v>47040001</v>
      </c>
      <c r="W120" s="5" t="s">
        <v>28</v>
      </c>
    </row>
    <row r="121" spans="2:23" x14ac:dyDescent="0.25">
      <c r="B121" s="4">
        <v>50004622</v>
      </c>
      <c r="C121" s="4">
        <v>0</v>
      </c>
      <c r="D121" s="5">
        <v>21040001</v>
      </c>
      <c r="E121" s="4" t="s">
        <v>147</v>
      </c>
      <c r="F121" s="4">
        <v>1401</v>
      </c>
      <c r="G121" s="6">
        <v>40269</v>
      </c>
      <c r="H121" s="7">
        <v>1</v>
      </c>
      <c r="I121" s="7">
        <v>0</v>
      </c>
      <c r="J121" s="7">
        <v>0</v>
      </c>
      <c r="K121" s="7">
        <v>0</v>
      </c>
      <c r="L121" s="7">
        <f t="shared" si="4"/>
        <v>1</v>
      </c>
      <c r="M121" s="7">
        <v>0</v>
      </c>
      <c r="N121" s="7">
        <v>0</v>
      </c>
      <c r="O121" s="7">
        <v>0</v>
      </c>
      <c r="P121" s="7">
        <f t="shared" si="5"/>
        <v>0</v>
      </c>
      <c r="Q121" s="7">
        <f t="shared" si="6"/>
        <v>1</v>
      </c>
      <c r="R121" s="7">
        <f t="shared" si="7"/>
        <v>1</v>
      </c>
      <c r="S121" s="5" t="s">
        <v>107</v>
      </c>
      <c r="T121" s="5">
        <v>101401</v>
      </c>
      <c r="U121" s="5" t="s">
        <v>27</v>
      </c>
      <c r="V121" s="5">
        <v>47040001</v>
      </c>
      <c r="W121" s="5" t="s">
        <v>28</v>
      </c>
    </row>
    <row r="122" spans="2:23" x14ac:dyDescent="0.25">
      <c r="B122" s="4">
        <v>50004623</v>
      </c>
      <c r="C122" s="4">
        <v>0</v>
      </c>
      <c r="D122" s="5">
        <v>21040001</v>
      </c>
      <c r="E122" s="4" t="s">
        <v>146</v>
      </c>
      <c r="F122" s="4">
        <v>1401</v>
      </c>
      <c r="G122" s="6">
        <v>40269</v>
      </c>
      <c r="H122" s="7">
        <v>1</v>
      </c>
      <c r="I122" s="7">
        <v>0</v>
      </c>
      <c r="J122" s="7">
        <v>0</v>
      </c>
      <c r="K122" s="7">
        <v>0</v>
      </c>
      <c r="L122" s="7">
        <f t="shared" si="4"/>
        <v>1</v>
      </c>
      <c r="M122" s="7">
        <v>0</v>
      </c>
      <c r="N122" s="7">
        <v>0</v>
      </c>
      <c r="O122" s="7">
        <v>0</v>
      </c>
      <c r="P122" s="7">
        <f t="shared" si="5"/>
        <v>0</v>
      </c>
      <c r="Q122" s="7">
        <f t="shared" si="6"/>
        <v>1</v>
      </c>
      <c r="R122" s="7">
        <f t="shared" si="7"/>
        <v>1</v>
      </c>
      <c r="S122" s="5" t="s">
        <v>107</v>
      </c>
      <c r="T122" s="5">
        <v>101401</v>
      </c>
      <c r="U122" s="5" t="s">
        <v>27</v>
      </c>
      <c r="V122" s="5">
        <v>47040001</v>
      </c>
      <c r="W122" s="5" t="s">
        <v>28</v>
      </c>
    </row>
    <row r="123" spans="2:23" x14ac:dyDescent="0.25">
      <c r="B123" s="4">
        <v>50004624</v>
      </c>
      <c r="C123" s="4">
        <v>0</v>
      </c>
      <c r="D123" s="5">
        <v>21040001</v>
      </c>
      <c r="E123" s="4" t="s">
        <v>148</v>
      </c>
      <c r="F123" s="4">
        <v>1401</v>
      </c>
      <c r="G123" s="6">
        <v>40269</v>
      </c>
      <c r="H123" s="7">
        <v>1</v>
      </c>
      <c r="I123" s="7">
        <v>0</v>
      </c>
      <c r="J123" s="7">
        <v>0</v>
      </c>
      <c r="K123" s="7">
        <v>0</v>
      </c>
      <c r="L123" s="7">
        <f t="shared" si="4"/>
        <v>1</v>
      </c>
      <c r="M123" s="7">
        <v>0</v>
      </c>
      <c r="N123" s="7">
        <v>0</v>
      </c>
      <c r="O123" s="7">
        <v>0</v>
      </c>
      <c r="P123" s="7">
        <f t="shared" si="5"/>
        <v>0</v>
      </c>
      <c r="Q123" s="7">
        <f t="shared" si="6"/>
        <v>1</v>
      </c>
      <c r="R123" s="7">
        <f t="shared" si="7"/>
        <v>1</v>
      </c>
      <c r="S123" s="5" t="s">
        <v>107</v>
      </c>
      <c r="T123" s="5">
        <v>101401</v>
      </c>
      <c r="U123" s="5" t="s">
        <v>27</v>
      </c>
      <c r="V123" s="5">
        <v>47040001</v>
      </c>
      <c r="W123" s="5" t="s">
        <v>28</v>
      </c>
    </row>
    <row r="124" spans="2:23" x14ac:dyDescent="0.25">
      <c r="B124" s="4">
        <v>50004629</v>
      </c>
      <c r="C124" s="4">
        <v>0</v>
      </c>
      <c r="D124" s="5">
        <v>21040001</v>
      </c>
      <c r="E124" s="4" t="s">
        <v>112</v>
      </c>
      <c r="F124" s="4">
        <v>1401</v>
      </c>
      <c r="G124" s="6">
        <v>40269</v>
      </c>
      <c r="H124" s="7">
        <v>1</v>
      </c>
      <c r="I124" s="7">
        <v>0</v>
      </c>
      <c r="J124" s="7">
        <v>0</v>
      </c>
      <c r="K124" s="7">
        <v>0</v>
      </c>
      <c r="L124" s="7">
        <f t="shared" si="4"/>
        <v>1</v>
      </c>
      <c r="M124" s="7">
        <v>0</v>
      </c>
      <c r="N124" s="7">
        <v>0</v>
      </c>
      <c r="O124" s="7">
        <v>0</v>
      </c>
      <c r="P124" s="7">
        <f t="shared" si="5"/>
        <v>0</v>
      </c>
      <c r="Q124" s="7">
        <f t="shared" si="6"/>
        <v>1</v>
      </c>
      <c r="R124" s="7">
        <f t="shared" si="7"/>
        <v>1</v>
      </c>
      <c r="S124" s="5" t="s">
        <v>107</v>
      </c>
      <c r="T124" s="5">
        <v>101401</v>
      </c>
      <c r="U124" s="5" t="s">
        <v>27</v>
      </c>
      <c r="V124" s="5">
        <v>47040001</v>
      </c>
      <c r="W124" s="5" t="s">
        <v>28</v>
      </c>
    </row>
    <row r="125" spans="2:23" x14ac:dyDescent="0.25">
      <c r="B125" s="4">
        <v>50004630</v>
      </c>
      <c r="C125" s="4">
        <v>0</v>
      </c>
      <c r="D125" s="5">
        <v>21040001</v>
      </c>
      <c r="E125" s="4" t="s">
        <v>120</v>
      </c>
      <c r="F125" s="4">
        <v>1401</v>
      </c>
      <c r="G125" s="6">
        <v>40269</v>
      </c>
      <c r="H125" s="7">
        <v>1</v>
      </c>
      <c r="I125" s="7">
        <v>0</v>
      </c>
      <c r="J125" s="7">
        <v>0</v>
      </c>
      <c r="K125" s="7">
        <v>0</v>
      </c>
      <c r="L125" s="7">
        <f t="shared" si="4"/>
        <v>1</v>
      </c>
      <c r="M125" s="7">
        <v>0</v>
      </c>
      <c r="N125" s="7">
        <v>0</v>
      </c>
      <c r="O125" s="7">
        <v>0</v>
      </c>
      <c r="P125" s="7">
        <f t="shared" si="5"/>
        <v>0</v>
      </c>
      <c r="Q125" s="7">
        <f t="shared" si="6"/>
        <v>1</v>
      </c>
      <c r="R125" s="7">
        <f t="shared" si="7"/>
        <v>1</v>
      </c>
      <c r="S125" s="5" t="s">
        <v>107</v>
      </c>
      <c r="T125" s="5">
        <v>101401</v>
      </c>
      <c r="U125" s="5" t="s">
        <v>27</v>
      </c>
      <c r="V125" s="5">
        <v>47040001</v>
      </c>
      <c r="W125" s="5" t="s">
        <v>28</v>
      </c>
    </row>
    <row r="126" spans="2:23" x14ac:dyDescent="0.25">
      <c r="B126" s="4">
        <v>50004632</v>
      </c>
      <c r="C126" s="4">
        <v>0</v>
      </c>
      <c r="D126" s="5">
        <v>21040001</v>
      </c>
      <c r="E126" s="4" t="s">
        <v>149</v>
      </c>
      <c r="F126" s="4">
        <v>1401</v>
      </c>
      <c r="G126" s="6">
        <v>40269</v>
      </c>
      <c r="H126" s="7">
        <v>1</v>
      </c>
      <c r="I126" s="7">
        <v>0</v>
      </c>
      <c r="J126" s="7">
        <v>0</v>
      </c>
      <c r="K126" s="7">
        <v>0</v>
      </c>
      <c r="L126" s="7">
        <f t="shared" si="4"/>
        <v>1</v>
      </c>
      <c r="M126" s="7">
        <v>0</v>
      </c>
      <c r="N126" s="7">
        <v>0</v>
      </c>
      <c r="O126" s="7">
        <v>0</v>
      </c>
      <c r="P126" s="7">
        <f t="shared" si="5"/>
        <v>0</v>
      </c>
      <c r="Q126" s="7">
        <f t="shared" si="6"/>
        <v>1</v>
      </c>
      <c r="R126" s="7">
        <f t="shared" si="7"/>
        <v>1</v>
      </c>
      <c r="S126" s="5" t="s">
        <v>107</v>
      </c>
      <c r="T126" s="5">
        <v>101401</v>
      </c>
      <c r="U126" s="5" t="s">
        <v>27</v>
      </c>
      <c r="V126" s="5">
        <v>47040001</v>
      </c>
      <c r="W126" s="5" t="s">
        <v>28</v>
      </c>
    </row>
    <row r="127" spans="2:23" x14ac:dyDescent="0.25">
      <c r="B127" s="4">
        <v>50004633</v>
      </c>
      <c r="C127" s="4">
        <v>0</v>
      </c>
      <c r="D127" s="5">
        <v>21040001</v>
      </c>
      <c r="E127" s="4" t="s">
        <v>150</v>
      </c>
      <c r="F127" s="4">
        <v>1401</v>
      </c>
      <c r="G127" s="6">
        <v>40269</v>
      </c>
      <c r="H127" s="7">
        <v>1</v>
      </c>
      <c r="I127" s="7">
        <v>0</v>
      </c>
      <c r="J127" s="7">
        <v>0</v>
      </c>
      <c r="K127" s="7">
        <v>0</v>
      </c>
      <c r="L127" s="7">
        <f t="shared" si="4"/>
        <v>1</v>
      </c>
      <c r="M127" s="7">
        <v>0</v>
      </c>
      <c r="N127" s="7">
        <v>0</v>
      </c>
      <c r="O127" s="7">
        <v>0</v>
      </c>
      <c r="P127" s="7">
        <f t="shared" si="5"/>
        <v>0</v>
      </c>
      <c r="Q127" s="7">
        <f t="shared" si="6"/>
        <v>1</v>
      </c>
      <c r="R127" s="7">
        <f t="shared" si="7"/>
        <v>1</v>
      </c>
      <c r="S127" s="5" t="s">
        <v>107</v>
      </c>
      <c r="T127" s="5">
        <v>101401</v>
      </c>
      <c r="U127" s="5" t="s">
        <v>27</v>
      </c>
      <c r="V127" s="5">
        <v>47040001</v>
      </c>
      <c r="W127" s="5" t="s">
        <v>28</v>
      </c>
    </row>
    <row r="128" spans="2:23" x14ac:dyDescent="0.25">
      <c r="B128" s="4">
        <v>50004635</v>
      </c>
      <c r="C128" s="4">
        <v>0</v>
      </c>
      <c r="D128" s="5">
        <v>21040001</v>
      </c>
      <c r="E128" s="4" t="s">
        <v>151</v>
      </c>
      <c r="F128" s="4">
        <v>1401</v>
      </c>
      <c r="G128" s="6">
        <v>40269</v>
      </c>
      <c r="H128" s="7">
        <v>1</v>
      </c>
      <c r="I128" s="7">
        <v>0</v>
      </c>
      <c r="J128" s="7">
        <v>0</v>
      </c>
      <c r="K128" s="7">
        <v>0</v>
      </c>
      <c r="L128" s="7">
        <f t="shared" si="4"/>
        <v>1</v>
      </c>
      <c r="M128" s="7">
        <v>0</v>
      </c>
      <c r="N128" s="7">
        <v>0</v>
      </c>
      <c r="O128" s="7">
        <v>0</v>
      </c>
      <c r="P128" s="7">
        <f t="shared" si="5"/>
        <v>0</v>
      </c>
      <c r="Q128" s="7">
        <f t="shared" si="6"/>
        <v>1</v>
      </c>
      <c r="R128" s="7">
        <f t="shared" si="7"/>
        <v>1</v>
      </c>
      <c r="S128" s="5" t="s">
        <v>107</v>
      </c>
      <c r="T128" s="5">
        <v>101401</v>
      </c>
      <c r="U128" s="5" t="s">
        <v>27</v>
      </c>
      <c r="V128" s="5">
        <v>47040001</v>
      </c>
      <c r="W128" s="5" t="s">
        <v>28</v>
      </c>
    </row>
    <row r="129" spans="2:23" x14ac:dyDescent="0.25">
      <c r="B129" s="4">
        <v>50004637</v>
      </c>
      <c r="C129" s="4">
        <v>0</v>
      </c>
      <c r="D129" s="5">
        <v>21040001</v>
      </c>
      <c r="E129" s="4" t="s">
        <v>152</v>
      </c>
      <c r="F129" s="4">
        <v>1401</v>
      </c>
      <c r="G129" s="6">
        <v>40269</v>
      </c>
      <c r="H129" s="7">
        <v>1</v>
      </c>
      <c r="I129" s="7">
        <v>0</v>
      </c>
      <c r="J129" s="7">
        <v>0</v>
      </c>
      <c r="K129" s="7">
        <v>0</v>
      </c>
      <c r="L129" s="7">
        <f t="shared" si="4"/>
        <v>1</v>
      </c>
      <c r="M129" s="7">
        <v>0</v>
      </c>
      <c r="N129" s="7">
        <v>0</v>
      </c>
      <c r="O129" s="7">
        <v>0</v>
      </c>
      <c r="P129" s="7">
        <f t="shared" si="5"/>
        <v>0</v>
      </c>
      <c r="Q129" s="7">
        <f t="shared" si="6"/>
        <v>1</v>
      </c>
      <c r="R129" s="7">
        <f t="shared" si="7"/>
        <v>1</v>
      </c>
      <c r="S129" s="5" t="s">
        <v>107</v>
      </c>
      <c r="T129" s="5">
        <v>101401</v>
      </c>
      <c r="U129" s="5" t="s">
        <v>27</v>
      </c>
      <c r="V129" s="5">
        <v>47040001</v>
      </c>
      <c r="W129" s="5" t="s">
        <v>28</v>
      </c>
    </row>
    <row r="130" spans="2:23" x14ac:dyDescent="0.25">
      <c r="B130" s="4">
        <v>50004638</v>
      </c>
      <c r="C130" s="4">
        <v>0</v>
      </c>
      <c r="D130" s="5">
        <v>21040001</v>
      </c>
      <c r="E130" s="4" t="s">
        <v>153</v>
      </c>
      <c r="F130" s="4">
        <v>1401</v>
      </c>
      <c r="G130" s="6">
        <v>40269</v>
      </c>
      <c r="H130" s="7">
        <v>1</v>
      </c>
      <c r="I130" s="7">
        <v>0</v>
      </c>
      <c r="J130" s="7">
        <v>0</v>
      </c>
      <c r="K130" s="7">
        <v>0</v>
      </c>
      <c r="L130" s="7">
        <f t="shared" si="4"/>
        <v>1</v>
      </c>
      <c r="M130" s="7">
        <v>0</v>
      </c>
      <c r="N130" s="7">
        <v>0</v>
      </c>
      <c r="O130" s="7">
        <v>0</v>
      </c>
      <c r="P130" s="7">
        <f t="shared" si="5"/>
        <v>0</v>
      </c>
      <c r="Q130" s="7">
        <f t="shared" si="6"/>
        <v>1</v>
      </c>
      <c r="R130" s="7">
        <f t="shared" si="7"/>
        <v>1</v>
      </c>
      <c r="S130" s="5" t="s">
        <v>107</v>
      </c>
      <c r="T130" s="5">
        <v>101401</v>
      </c>
      <c r="U130" s="5" t="s">
        <v>27</v>
      </c>
      <c r="V130" s="5">
        <v>47040001</v>
      </c>
      <c r="W130" s="5" t="s">
        <v>28</v>
      </c>
    </row>
    <row r="131" spans="2:23" x14ac:dyDescent="0.25">
      <c r="B131" s="4">
        <v>50004639</v>
      </c>
      <c r="C131" s="4">
        <v>0</v>
      </c>
      <c r="D131" s="5">
        <v>21040001</v>
      </c>
      <c r="E131" s="4" t="s">
        <v>154</v>
      </c>
      <c r="F131" s="4">
        <v>1401</v>
      </c>
      <c r="G131" s="6">
        <v>40269</v>
      </c>
      <c r="H131" s="7">
        <v>1</v>
      </c>
      <c r="I131" s="7">
        <v>0</v>
      </c>
      <c r="J131" s="7">
        <v>0</v>
      </c>
      <c r="K131" s="7">
        <v>0</v>
      </c>
      <c r="L131" s="7">
        <f t="shared" si="4"/>
        <v>1</v>
      </c>
      <c r="M131" s="7">
        <v>0</v>
      </c>
      <c r="N131" s="7">
        <v>0</v>
      </c>
      <c r="O131" s="7">
        <v>0</v>
      </c>
      <c r="P131" s="7">
        <f t="shared" si="5"/>
        <v>0</v>
      </c>
      <c r="Q131" s="7">
        <f t="shared" si="6"/>
        <v>1</v>
      </c>
      <c r="R131" s="7">
        <f t="shared" si="7"/>
        <v>1</v>
      </c>
      <c r="S131" s="5" t="s">
        <v>107</v>
      </c>
      <c r="T131" s="5">
        <v>101401</v>
      </c>
      <c r="U131" s="5" t="s">
        <v>27</v>
      </c>
      <c r="V131" s="5">
        <v>47040001</v>
      </c>
      <c r="W131" s="5" t="s">
        <v>28</v>
      </c>
    </row>
    <row r="132" spans="2:23" x14ac:dyDescent="0.25">
      <c r="B132" s="4">
        <v>50004640</v>
      </c>
      <c r="C132" s="4">
        <v>0</v>
      </c>
      <c r="D132" s="5">
        <v>21040001</v>
      </c>
      <c r="E132" s="4" t="s">
        <v>155</v>
      </c>
      <c r="F132" s="4">
        <v>1401</v>
      </c>
      <c r="G132" s="6">
        <v>40269</v>
      </c>
      <c r="H132" s="7">
        <v>1</v>
      </c>
      <c r="I132" s="7">
        <v>0</v>
      </c>
      <c r="J132" s="7">
        <v>0</v>
      </c>
      <c r="K132" s="7">
        <v>0</v>
      </c>
      <c r="L132" s="7">
        <f t="shared" si="4"/>
        <v>1</v>
      </c>
      <c r="M132" s="7">
        <v>0</v>
      </c>
      <c r="N132" s="7">
        <v>0</v>
      </c>
      <c r="O132" s="7">
        <v>0</v>
      </c>
      <c r="P132" s="7">
        <f t="shared" si="5"/>
        <v>0</v>
      </c>
      <c r="Q132" s="7">
        <f t="shared" si="6"/>
        <v>1</v>
      </c>
      <c r="R132" s="7">
        <f t="shared" si="7"/>
        <v>1</v>
      </c>
      <c r="S132" s="5" t="s">
        <v>107</v>
      </c>
      <c r="T132" s="5">
        <v>101401</v>
      </c>
      <c r="U132" s="5" t="s">
        <v>27</v>
      </c>
      <c r="V132" s="5">
        <v>47040001</v>
      </c>
      <c r="W132" s="5" t="s">
        <v>28</v>
      </c>
    </row>
    <row r="133" spans="2:23" x14ac:dyDescent="0.25">
      <c r="B133" s="4">
        <v>50004641</v>
      </c>
      <c r="C133" s="4">
        <v>0</v>
      </c>
      <c r="D133" s="5">
        <v>21040001</v>
      </c>
      <c r="E133" s="4" t="s">
        <v>156</v>
      </c>
      <c r="F133" s="4">
        <v>1401</v>
      </c>
      <c r="G133" s="6">
        <v>40269</v>
      </c>
      <c r="H133" s="7">
        <v>1</v>
      </c>
      <c r="I133" s="7">
        <v>0</v>
      </c>
      <c r="J133" s="7">
        <v>0</v>
      </c>
      <c r="K133" s="7">
        <v>0</v>
      </c>
      <c r="L133" s="7">
        <f t="shared" ref="L133:L196" si="8">SUM(H133:K133)</f>
        <v>1</v>
      </c>
      <c r="M133" s="7">
        <v>0</v>
      </c>
      <c r="N133" s="7">
        <v>0</v>
      </c>
      <c r="O133" s="7">
        <v>0</v>
      </c>
      <c r="P133" s="7">
        <f t="shared" ref="P133:P196" si="9">SUM(M133:O133)</f>
        <v>0</v>
      </c>
      <c r="Q133" s="7">
        <f t="shared" ref="Q133:Q196" si="10">H133+M133</f>
        <v>1</v>
      </c>
      <c r="R133" s="7">
        <f t="shared" ref="R133:R196" si="11">L133+P133</f>
        <v>1</v>
      </c>
      <c r="S133" s="5" t="s">
        <v>107</v>
      </c>
      <c r="T133" s="5">
        <v>101401</v>
      </c>
      <c r="U133" s="5" t="s">
        <v>27</v>
      </c>
      <c r="V133" s="5">
        <v>47040001</v>
      </c>
      <c r="W133" s="5" t="s">
        <v>28</v>
      </c>
    </row>
    <row r="134" spans="2:23" x14ac:dyDescent="0.25">
      <c r="B134" s="4">
        <v>50004642</v>
      </c>
      <c r="C134" s="4">
        <v>0</v>
      </c>
      <c r="D134" s="5">
        <v>21040001</v>
      </c>
      <c r="E134" s="4" t="s">
        <v>157</v>
      </c>
      <c r="F134" s="4">
        <v>1401</v>
      </c>
      <c r="G134" s="6">
        <v>40269</v>
      </c>
      <c r="H134" s="7">
        <v>1</v>
      </c>
      <c r="I134" s="7">
        <v>0</v>
      </c>
      <c r="J134" s="7">
        <v>0</v>
      </c>
      <c r="K134" s="7">
        <v>0</v>
      </c>
      <c r="L134" s="7">
        <f t="shared" si="8"/>
        <v>1</v>
      </c>
      <c r="M134" s="7">
        <v>0</v>
      </c>
      <c r="N134" s="7">
        <v>0</v>
      </c>
      <c r="O134" s="7">
        <v>0</v>
      </c>
      <c r="P134" s="7">
        <f t="shared" si="9"/>
        <v>0</v>
      </c>
      <c r="Q134" s="7">
        <f t="shared" si="10"/>
        <v>1</v>
      </c>
      <c r="R134" s="7">
        <f t="shared" si="11"/>
        <v>1</v>
      </c>
      <c r="S134" s="5" t="s">
        <v>107</v>
      </c>
      <c r="T134" s="5">
        <v>101401</v>
      </c>
      <c r="U134" s="5" t="s">
        <v>27</v>
      </c>
      <c r="V134" s="5">
        <v>47040001</v>
      </c>
      <c r="W134" s="5" t="s">
        <v>28</v>
      </c>
    </row>
    <row r="135" spans="2:23" x14ac:dyDescent="0.25">
      <c r="B135" s="4">
        <v>50004643</v>
      </c>
      <c r="C135" s="4">
        <v>0</v>
      </c>
      <c r="D135" s="5">
        <v>21040001</v>
      </c>
      <c r="E135" s="4" t="s">
        <v>158</v>
      </c>
      <c r="F135" s="4">
        <v>1401</v>
      </c>
      <c r="G135" s="6">
        <v>40269</v>
      </c>
      <c r="H135" s="7">
        <v>1</v>
      </c>
      <c r="I135" s="7">
        <v>0</v>
      </c>
      <c r="J135" s="7">
        <v>0</v>
      </c>
      <c r="K135" s="7">
        <v>0</v>
      </c>
      <c r="L135" s="7">
        <f t="shared" si="8"/>
        <v>1</v>
      </c>
      <c r="M135" s="7">
        <v>0</v>
      </c>
      <c r="N135" s="7">
        <v>0</v>
      </c>
      <c r="O135" s="7">
        <v>0</v>
      </c>
      <c r="P135" s="7">
        <f t="shared" si="9"/>
        <v>0</v>
      </c>
      <c r="Q135" s="7">
        <f t="shared" si="10"/>
        <v>1</v>
      </c>
      <c r="R135" s="7">
        <f t="shared" si="11"/>
        <v>1</v>
      </c>
      <c r="S135" s="5" t="s">
        <v>107</v>
      </c>
      <c r="T135" s="5">
        <v>101401</v>
      </c>
      <c r="U135" s="5" t="s">
        <v>27</v>
      </c>
      <c r="V135" s="5">
        <v>47040001</v>
      </c>
      <c r="W135" s="5" t="s">
        <v>28</v>
      </c>
    </row>
    <row r="136" spans="2:23" x14ac:dyDescent="0.25">
      <c r="B136" s="4">
        <v>50004646</v>
      </c>
      <c r="C136" s="4">
        <v>0</v>
      </c>
      <c r="D136" s="5">
        <v>21040001</v>
      </c>
      <c r="E136" s="4" t="s">
        <v>159</v>
      </c>
      <c r="F136" s="4">
        <v>1401</v>
      </c>
      <c r="G136" s="6">
        <v>40269</v>
      </c>
      <c r="H136" s="7">
        <v>1</v>
      </c>
      <c r="I136" s="7">
        <v>0</v>
      </c>
      <c r="J136" s="7">
        <v>0</v>
      </c>
      <c r="K136" s="7">
        <v>0</v>
      </c>
      <c r="L136" s="7">
        <f t="shared" si="8"/>
        <v>1</v>
      </c>
      <c r="M136" s="7">
        <v>0</v>
      </c>
      <c r="N136" s="7">
        <v>0</v>
      </c>
      <c r="O136" s="7">
        <v>0</v>
      </c>
      <c r="P136" s="7">
        <f t="shared" si="9"/>
        <v>0</v>
      </c>
      <c r="Q136" s="7">
        <f t="shared" si="10"/>
        <v>1</v>
      </c>
      <c r="R136" s="7">
        <f t="shared" si="11"/>
        <v>1</v>
      </c>
      <c r="S136" s="5" t="s">
        <v>107</v>
      </c>
      <c r="T136" s="5">
        <v>101401</v>
      </c>
      <c r="U136" s="5" t="s">
        <v>27</v>
      </c>
      <c r="V136" s="5">
        <v>47040001</v>
      </c>
      <c r="W136" s="5" t="s">
        <v>28</v>
      </c>
    </row>
    <row r="137" spans="2:23" x14ac:dyDescent="0.25">
      <c r="B137" s="4">
        <v>50004647</v>
      </c>
      <c r="C137" s="4">
        <v>0</v>
      </c>
      <c r="D137" s="5">
        <v>21040001</v>
      </c>
      <c r="E137" s="4" t="s">
        <v>160</v>
      </c>
      <c r="F137" s="4">
        <v>1401</v>
      </c>
      <c r="G137" s="6">
        <v>40269</v>
      </c>
      <c r="H137" s="7">
        <v>1</v>
      </c>
      <c r="I137" s="7">
        <v>0</v>
      </c>
      <c r="J137" s="7">
        <v>0</v>
      </c>
      <c r="K137" s="7">
        <v>0</v>
      </c>
      <c r="L137" s="7">
        <f t="shared" si="8"/>
        <v>1</v>
      </c>
      <c r="M137" s="7">
        <v>0</v>
      </c>
      <c r="N137" s="7">
        <v>0</v>
      </c>
      <c r="O137" s="7">
        <v>0</v>
      </c>
      <c r="P137" s="7">
        <f t="shared" si="9"/>
        <v>0</v>
      </c>
      <c r="Q137" s="7">
        <f t="shared" si="10"/>
        <v>1</v>
      </c>
      <c r="R137" s="7">
        <f t="shared" si="11"/>
        <v>1</v>
      </c>
      <c r="S137" s="5" t="s">
        <v>107</v>
      </c>
      <c r="T137" s="5">
        <v>101401</v>
      </c>
      <c r="U137" s="5" t="s">
        <v>27</v>
      </c>
      <c r="V137" s="5">
        <v>47040001</v>
      </c>
      <c r="W137" s="5" t="s">
        <v>28</v>
      </c>
    </row>
    <row r="138" spans="2:23" x14ac:dyDescent="0.25">
      <c r="B138" s="4">
        <v>50004648</v>
      </c>
      <c r="C138" s="4">
        <v>0</v>
      </c>
      <c r="D138" s="5">
        <v>21040001</v>
      </c>
      <c r="E138" s="4" t="s">
        <v>161</v>
      </c>
      <c r="F138" s="4">
        <v>1401</v>
      </c>
      <c r="G138" s="6">
        <v>40269</v>
      </c>
      <c r="H138" s="7">
        <v>1</v>
      </c>
      <c r="I138" s="7">
        <v>0</v>
      </c>
      <c r="J138" s="7">
        <v>0</v>
      </c>
      <c r="K138" s="7">
        <v>0</v>
      </c>
      <c r="L138" s="7">
        <f t="shared" si="8"/>
        <v>1</v>
      </c>
      <c r="M138" s="7">
        <v>0</v>
      </c>
      <c r="N138" s="7">
        <v>0</v>
      </c>
      <c r="O138" s="7">
        <v>0</v>
      </c>
      <c r="P138" s="7">
        <f t="shared" si="9"/>
        <v>0</v>
      </c>
      <c r="Q138" s="7">
        <f t="shared" si="10"/>
        <v>1</v>
      </c>
      <c r="R138" s="7">
        <f t="shared" si="11"/>
        <v>1</v>
      </c>
      <c r="S138" s="5" t="s">
        <v>107</v>
      </c>
      <c r="T138" s="5">
        <v>101401</v>
      </c>
      <c r="U138" s="5" t="s">
        <v>27</v>
      </c>
      <c r="V138" s="5">
        <v>47040001</v>
      </c>
      <c r="W138" s="5" t="s">
        <v>28</v>
      </c>
    </row>
    <row r="139" spans="2:23" x14ac:dyDescent="0.25">
      <c r="B139" s="4">
        <v>50004649</v>
      </c>
      <c r="C139" s="4">
        <v>0</v>
      </c>
      <c r="D139" s="5">
        <v>21040001</v>
      </c>
      <c r="E139" s="4" t="s">
        <v>162</v>
      </c>
      <c r="F139" s="4">
        <v>1401</v>
      </c>
      <c r="G139" s="6">
        <v>40269</v>
      </c>
      <c r="H139" s="7">
        <v>1</v>
      </c>
      <c r="I139" s="7">
        <v>0</v>
      </c>
      <c r="J139" s="7">
        <v>0</v>
      </c>
      <c r="K139" s="7">
        <v>0</v>
      </c>
      <c r="L139" s="7">
        <f t="shared" si="8"/>
        <v>1</v>
      </c>
      <c r="M139" s="7">
        <v>0</v>
      </c>
      <c r="N139" s="7">
        <v>0</v>
      </c>
      <c r="O139" s="7">
        <v>0</v>
      </c>
      <c r="P139" s="7">
        <f t="shared" si="9"/>
        <v>0</v>
      </c>
      <c r="Q139" s="7">
        <f t="shared" si="10"/>
        <v>1</v>
      </c>
      <c r="R139" s="7">
        <f t="shared" si="11"/>
        <v>1</v>
      </c>
      <c r="S139" s="5" t="s">
        <v>107</v>
      </c>
      <c r="T139" s="5">
        <v>101401</v>
      </c>
      <c r="U139" s="5" t="s">
        <v>27</v>
      </c>
      <c r="V139" s="5">
        <v>47040001</v>
      </c>
      <c r="W139" s="5" t="s">
        <v>28</v>
      </c>
    </row>
    <row r="140" spans="2:23" x14ac:dyDescent="0.25">
      <c r="B140" s="4">
        <v>50004651</v>
      </c>
      <c r="C140" s="4">
        <v>0</v>
      </c>
      <c r="D140" s="5">
        <v>21040001</v>
      </c>
      <c r="E140" s="4" t="s">
        <v>163</v>
      </c>
      <c r="F140" s="4">
        <v>1401</v>
      </c>
      <c r="G140" s="6">
        <v>40269</v>
      </c>
      <c r="H140" s="7">
        <v>1</v>
      </c>
      <c r="I140" s="7">
        <v>0</v>
      </c>
      <c r="J140" s="7">
        <v>0</v>
      </c>
      <c r="K140" s="7">
        <v>0</v>
      </c>
      <c r="L140" s="7">
        <f t="shared" si="8"/>
        <v>1</v>
      </c>
      <c r="M140" s="7">
        <v>0</v>
      </c>
      <c r="N140" s="7">
        <v>0</v>
      </c>
      <c r="O140" s="7">
        <v>0</v>
      </c>
      <c r="P140" s="7">
        <f t="shared" si="9"/>
        <v>0</v>
      </c>
      <c r="Q140" s="7">
        <f t="shared" si="10"/>
        <v>1</v>
      </c>
      <c r="R140" s="7">
        <f t="shared" si="11"/>
        <v>1</v>
      </c>
      <c r="S140" s="5" t="s">
        <v>107</v>
      </c>
      <c r="T140" s="5">
        <v>101401</v>
      </c>
      <c r="U140" s="5" t="s">
        <v>27</v>
      </c>
      <c r="V140" s="5">
        <v>47040001</v>
      </c>
      <c r="W140" s="5" t="s">
        <v>28</v>
      </c>
    </row>
    <row r="141" spans="2:23" x14ac:dyDescent="0.25">
      <c r="B141" s="4">
        <v>50004652</v>
      </c>
      <c r="C141" s="4">
        <v>0</v>
      </c>
      <c r="D141" s="5">
        <v>21040001</v>
      </c>
      <c r="E141" s="4" t="s">
        <v>164</v>
      </c>
      <c r="F141" s="4">
        <v>1401</v>
      </c>
      <c r="G141" s="6">
        <v>40269</v>
      </c>
      <c r="H141" s="7">
        <v>1</v>
      </c>
      <c r="I141" s="7">
        <v>0</v>
      </c>
      <c r="J141" s="7">
        <v>0</v>
      </c>
      <c r="K141" s="7">
        <v>0</v>
      </c>
      <c r="L141" s="7">
        <f t="shared" si="8"/>
        <v>1</v>
      </c>
      <c r="M141" s="7">
        <v>0</v>
      </c>
      <c r="N141" s="7">
        <v>0</v>
      </c>
      <c r="O141" s="7">
        <v>0</v>
      </c>
      <c r="P141" s="7">
        <f t="shared" si="9"/>
        <v>0</v>
      </c>
      <c r="Q141" s="7">
        <f t="shared" si="10"/>
        <v>1</v>
      </c>
      <c r="R141" s="7">
        <f t="shared" si="11"/>
        <v>1</v>
      </c>
      <c r="S141" s="5" t="s">
        <v>107</v>
      </c>
      <c r="T141" s="5">
        <v>101401</v>
      </c>
      <c r="U141" s="5" t="s">
        <v>27</v>
      </c>
      <c r="V141" s="5">
        <v>47040001</v>
      </c>
      <c r="W141" s="5" t="s">
        <v>28</v>
      </c>
    </row>
    <row r="142" spans="2:23" x14ac:dyDescent="0.25">
      <c r="B142" s="4">
        <v>50004653</v>
      </c>
      <c r="C142" s="4">
        <v>0</v>
      </c>
      <c r="D142" s="5">
        <v>21040001</v>
      </c>
      <c r="E142" s="4" t="s">
        <v>165</v>
      </c>
      <c r="F142" s="4">
        <v>1401</v>
      </c>
      <c r="G142" s="6">
        <v>40269</v>
      </c>
      <c r="H142" s="7">
        <v>1</v>
      </c>
      <c r="I142" s="7">
        <v>0</v>
      </c>
      <c r="J142" s="7">
        <v>0</v>
      </c>
      <c r="K142" s="7">
        <v>0</v>
      </c>
      <c r="L142" s="7">
        <f t="shared" si="8"/>
        <v>1</v>
      </c>
      <c r="M142" s="7">
        <v>0</v>
      </c>
      <c r="N142" s="7">
        <v>0</v>
      </c>
      <c r="O142" s="7">
        <v>0</v>
      </c>
      <c r="P142" s="7">
        <f t="shared" si="9"/>
        <v>0</v>
      </c>
      <c r="Q142" s="7">
        <f t="shared" si="10"/>
        <v>1</v>
      </c>
      <c r="R142" s="7">
        <f t="shared" si="11"/>
        <v>1</v>
      </c>
      <c r="S142" s="5" t="s">
        <v>107</v>
      </c>
      <c r="T142" s="5">
        <v>101401</v>
      </c>
      <c r="U142" s="5" t="s">
        <v>27</v>
      </c>
      <c r="V142" s="5">
        <v>47040001</v>
      </c>
      <c r="W142" s="5" t="s">
        <v>28</v>
      </c>
    </row>
    <row r="143" spans="2:23" x14ac:dyDescent="0.25">
      <c r="B143" s="4">
        <v>50004655</v>
      </c>
      <c r="C143" s="4">
        <v>0</v>
      </c>
      <c r="D143" s="5">
        <v>21040001</v>
      </c>
      <c r="E143" s="4" t="s">
        <v>166</v>
      </c>
      <c r="F143" s="4">
        <v>1401</v>
      </c>
      <c r="G143" s="6">
        <v>40269</v>
      </c>
      <c r="H143" s="7">
        <v>1</v>
      </c>
      <c r="I143" s="7">
        <v>0</v>
      </c>
      <c r="J143" s="7">
        <v>0</v>
      </c>
      <c r="K143" s="7">
        <v>0</v>
      </c>
      <c r="L143" s="7">
        <f t="shared" si="8"/>
        <v>1</v>
      </c>
      <c r="M143" s="7">
        <v>0</v>
      </c>
      <c r="N143" s="7">
        <v>0</v>
      </c>
      <c r="O143" s="7">
        <v>0</v>
      </c>
      <c r="P143" s="7">
        <f t="shared" si="9"/>
        <v>0</v>
      </c>
      <c r="Q143" s="7">
        <f t="shared" si="10"/>
        <v>1</v>
      </c>
      <c r="R143" s="7">
        <f t="shared" si="11"/>
        <v>1</v>
      </c>
      <c r="S143" s="5" t="s">
        <v>107</v>
      </c>
      <c r="T143" s="5">
        <v>101401</v>
      </c>
      <c r="U143" s="5" t="s">
        <v>27</v>
      </c>
      <c r="V143" s="5">
        <v>47040001</v>
      </c>
      <c r="W143" s="5" t="s">
        <v>28</v>
      </c>
    </row>
    <row r="144" spans="2:23" x14ac:dyDescent="0.25">
      <c r="B144" s="4">
        <v>50004656</v>
      </c>
      <c r="C144" s="4">
        <v>0</v>
      </c>
      <c r="D144" s="5">
        <v>21040001</v>
      </c>
      <c r="E144" s="4" t="s">
        <v>167</v>
      </c>
      <c r="F144" s="4">
        <v>1401</v>
      </c>
      <c r="G144" s="6">
        <v>40269</v>
      </c>
      <c r="H144" s="7">
        <v>1</v>
      </c>
      <c r="I144" s="7">
        <v>0</v>
      </c>
      <c r="J144" s="7">
        <v>0</v>
      </c>
      <c r="K144" s="7">
        <v>0</v>
      </c>
      <c r="L144" s="7">
        <f t="shared" si="8"/>
        <v>1</v>
      </c>
      <c r="M144" s="7">
        <v>0</v>
      </c>
      <c r="N144" s="7">
        <v>0</v>
      </c>
      <c r="O144" s="7">
        <v>0</v>
      </c>
      <c r="P144" s="7">
        <f t="shared" si="9"/>
        <v>0</v>
      </c>
      <c r="Q144" s="7">
        <f t="shared" si="10"/>
        <v>1</v>
      </c>
      <c r="R144" s="7">
        <f t="shared" si="11"/>
        <v>1</v>
      </c>
      <c r="S144" s="5" t="s">
        <v>107</v>
      </c>
      <c r="T144" s="5">
        <v>101401</v>
      </c>
      <c r="U144" s="5" t="s">
        <v>27</v>
      </c>
      <c r="V144" s="5">
        <v>47040001</v>
      </c>
      <c r="W144" s="5" t="s">
        <v>28</v>
      </c>
    </row>
    <row r="145" spans="2:23" x14ac:dyDescent="0.25">
      <c r="B145" s="4">
        <v>50004657</v>
      </c>
      <c r="C145" s="4">
        <v>0</v>
      </c>
      <c r="D145" s="5">
        <v>21040001</v>
      </c>
      <c r="E145" s="4" t="s">
        <v>168</v>
      </c>
      <c r="F145" s="4">
        <v>1401</v>
      </c>
      <c r="G145" s="6">
        <v>40269</v>
      </c>
      <c r="H145" s="7">
        <v>1</v>
      </c>
      <c r="I145" s="7">
        <v>0</v>
      </c>
      <c r="J145" s="7">
        <v>0</v>
      </c>
      <c r="K145" s="7">
        <v>0</v>
      </c>
      <c r="L145" s="7">
        <f t="shared" si="8"/>
        <v>1</v>
      </c>
      <c r="M145" s="7">
        <v>0</v>
      </c>
      <c r="N145" s="7">
        <v>0</v>
      </c>
      <c r="O145" s="7">
        <v>0</v>
      </c>
      <c r="P145" s="7">
        <f t="shared" si="9"/>
        <v>0</v>
      </c>
      <c r="Q145" s="7">
        <f t="shared" si="10"/>
        <v>1</v>
      </c>
      <c r="R145" s="7">
        <f t="shared" si="11"/>
        <v>1</v>
      </c>
      <c r="S145" s="5" t="s">
        <v>107</v>
      </c>
      <c r="T145" s="5">
        <v>101401</v>
      </c>
      <c r="U145" s="5" t="s">
        <v>27</v>
      </c>
      <c r="V145" s="5">
        <v>47040001</v>
      </c>
      <c r="W145" s="5" t="s">
        <v>28</v>
      </c>
    </row>
    <row r="146" spans="2:23" x14ac:dyDescent="0.25">
      <c r="B146" s="4">
        <v>50004658</v>
      </c>
      <c r="C146" s="4">
        <v>0</v>
      </c>
      <c r="D146" s="5">
        <v>21040001</v>
      </c>
      <c r="E146" s="4" t="s">
        <v>169</v>
      </c>
      <c r="F146" s="4">
        <v>1401</v>
      </c>
      <c r="G146" s="6">
        <v>40269</v>
      </c>
      <c r="H146" s="7">
        <v>1</v>
      </c>
      <c r="I146" s="7">
        <v>0</v>
      </c>
      <c r="J146" s="7">
        <v>0</v>
      </c>
      <c r="K146" s="7">
        <v>0</v>
      </c>
      <c r="L146" s="7">
        <f t="shared" si="8"/>
        <v>1</v>
      </c>
      <c r="M146" s="7">
        <v>0</v>
      </c>
      <c r="N146" s="7">
        <v>0</v>
      </c>
      <c r="O146" s="7">
        <v>0</v>
      </c>
      <c r="P146" s="7">
        <f t="shared" si="9"/>
        <v>0</v>
      </c>
      <c r="Q146" s="7">
        <f t="shared" si="10"/>
        <v>1</v>
      </c>
      <c r="R146" s="7">
        <f t="shared" si="11"/>
        <v>1</v>
      </c>
      <c r="S146" s="5" t="s">
        <v>107</v>
      </c>
      <c r="T146" s="5">
        <v>101401</v>
      </c>
      <c r="U146" s="5" t="s">
        <v>27</v>
      </c>
      <c r="V146" s="5">
        <v>47040001</v>
      </c>
      <c r="W146" s="5" t="s">
        <v>28</v>
      </c>
    </row>
    <row r="147" spans="2:23" x14ac:dyDescent="0.25">
      <c r="B147" s="4">
        <v>50004659</v>
      </c>
      <c r="C147" s="4">
        <v>0</v>
      </c>
      <c r="D147" s="5">
        <v>21040001</v>
      </c>
      <c r="E147" s="4" t="s">
        <v>170</v>
      </c>
      <c r="F147" s="4">
        <v>1401</v>
      </c>
      <c r="G147" s="6">
        <v>40269</v>
      </c>
      <c r="H147" s="7">
        <v>1</v>
      </c>
      <c r="I147" s="7">
        <v>0</v>
      </c>
      <c r="J147" s="7">
        <v>0</v>
      </c>
      <c r="K147" s="7">
        <v>0</v>
      </c>
      <c r="L147" s="7">
        <f t="shared" si="8"/>
        <v>1</v>
      </c>
      <c r="M147" s="7">
        <v>0</v>
      </c>
      <c r="N147" s="7">
        <v>0</v>
      </c>
      <c r="O147" s="7">
        <v>0</v>
      </c>
      <c r="P147" s="7">
        <f t="shared" si="9"/>
        <v>0</v>
      </c>
      <c r="Q147" s="7">
        <f t="shared" si="10"/>
        <v>1</v>
      </c>
      <c r="R147" s="7">
        <f t="shared" si="11"/>
        <v>1</v>
      </c>
      <c r="S147" s="5" t="s">
        <v>107</v>
      </c>
      <c r="T147" s="5">
        <v>101401</v>
      </c>
      <c r="U147" s="5" t="s">
        <v>27</v>
      </c>
      <c r="V147" s="5">
        <v>47040001</v>
      </c>
      <c r="W147" s="5" t="s">
        <v>28</v>
      </c>
    </row>
    <row r="148" spans="2:23" x14ac:dyDescent="0.25">
      <c r="B148" s="4">
        <v>50004660</v>
      </c>
      <c r="C148" s="4">
        <v>0</v>
      </c>
      <c r="D148" s="5">
        <v>21040001</v>
      </c>
      <c r="E148" s="4" t="s">
        <v>171</v>
      </c>
      <c r="F148" s="4">
        <v>1401</v>
      </c>
      <c r="G148" s="6">
        <v>40269</v>
      </c>
      <c r="H148" s="7">
        <v>1</v>
      </c>
      <c r="I148" s="7">
        <v>0</v>
      </c>
      <c r="J148" s="7">
        <v>0</v>
      </c>
      <c r="K148" s="7">
        <v>0</v>
      </c>
      <c r="L148" s="7">
        <f t="shared" si="8"/>
        <v>1</v>
      </c>
      <c r="M148" s="7">
        <v>0</v>
      </c>
      <c r="N148" s="7">
        <v>0</v>
      </c>
      <c r="O148" s="7">
        <v>0</v>
      </c>
      <c r="P148" s="7">
        <f t="shared" si="9"/>
        <v>0</v>
      </c>
      <c r="Q148" s="7">
        <f t="shared" si="10"/>
        <v>1</v>
      </c>
      <c r="R148" s="7">
        <f t="shared" si="11"/>
        <v>1</v>
      </c>
      <c r="S148" s="5" t="s">
        <v>107</v>
      </c>
      <c r="T148" s="5">
        <v>101401</v>
      </c>
      <c r="U148" s="5" t="s">
        <v>27</v>
      </c>
      <c r="V148" s="5">
        <v>47040001</v>
      </c>
      <c r="W148" s="5" t="s">
        <v>28</v>
      </c>
    </row>
    <row r="149" spans="2:23" x14ac:dyDescent="0.25">
      <c r="B149" s="4">
        <v>50004661</v>
      </c>
      <c r="C149" s="4">
        <v>0</v>
      </c>
      <c r="D149" s="5">
        <v>21040001</v>
      </c>
      <c r="E149" s="4" t="s">
        <v>172</v>
      </c>
      <c r="F149" s="4">
        <v>1401</v>
      </c>
      <c r="G149" s="6">
        <v>40269</v>
      </c>
      <c r="H149" s="7">
        <v>1</v>
      </c>
      <c r="I149" s="7">
        <v>0</v>
      </c>
      <c r="J149" s="7">
        <v>0</v>
      </c>
      <c r="K149" s="7">
        <v>0</v>
      </c>
      <c r="L149" s="7">
        <f t="shared" si="8"/>
        <v>1</v>
      </c>
      <c r="M149" s="7">
        <v>0</v>
      </c>
      <c r="N149" s="7">
        <v>0</v>
      </c>
      <c r="O149" s="7">
        <v>0</v>
      </c>
      <c r="P149" s="7">
        <f t="shared" si="9"/>
        <v>0</v>
      </c>
      <c r="Q149" s="7">
        <f t="shared" si="10"/>
        <v>1</v>
      </c>
      <c r="R149" s="7">
        <f t="shared" si="11"/>
        <v>1</v>
      </c>
      <c r="S149" s="5" t="s">
        <v>107</v>
      </c>
      <c r="T149" s="5">
        <v>101401</v>
      </c>
      <c r="U149" s="5" t="s">
        <v>27</v>
      </c>
      <c r="V149" s="5">
        <v>47040001</v>
      </c>
      <c r="W149" s="5" t="s">
        <v>28</v>
      </c>
    </row>
    <row r="150" spans="2:23" x14ac:dyDescent="0.25">
      <c r="B150" s="4">
        <v>50004662</v>
      </c>
      <c r="C150" s="4">
        <v>0</v>
      </c>
      <c r="D150" s="5">
        <v>21040001</v>
      </c>
      <c r="E150" s="4" t="s">
        <v>173</v>
      </c>
      <c r="F150" s="4">
        <v>1401</v>
      </c>
      <c r="G150" s="6">
        <v>40269</v>
      </c>
      <c r="H150" s="7">
        <v>1</v>
      </c>
      <c r="I150" s="7">
        <v>0</v>
      </c>
      <c r="J150" s="7">
        <v>0</v>
      </c>
      <c r="K150" s="7">
        <v>0</v>
      </c>
      <c r="L150" s="7">
        <f t="shared" si="8"/>
        <v>1</v>
      </c>
      <c r="M150" s="7">
        <v>0</v>
      </c>
      <c r="N150" s="7">
        <v>0</v>
      </c>
      <c r="O150" s="7">
        <v>0</v>
      </c>
      <c r="P150" s="7">
        <f t="shared" si="9"/>
        <v>0</v>
      </c>
      <c r="Q150" s="7">
        <f t="shared" si="10"/>
        <v>1</v>
      </c>
      <c r="R150" s="7">
        <f t="shared" si="11"/>
        <v>1</v>
      </c>
      <c r="S150" s="5" t="s">
        <v>107</v>
      </c>
      <c r="T150" s="5">
        <v>101401</v>
      </c>
      <c r="U150" s="5" t="s">
        <v>27</v>
      </c>
      <c r="V150" s="5">
        <v>47040001</v>
      </c>
      <c r="W150" s="5" t="s">
        <v>28</v>
      </c>
    </row>
    <row r="151" spans="2:23" x14ac:dyDescent="0.25">
      <c r="B151" s="4">
        <v>50004663</v>
      </c>
      <c r="C151" s="4">
        <v>0</v>
      </c>
      <c r="D151" s="5">
        <v>21040001</v>
      </c>
      <c r="E151" s="4" t="s">
        <v>174</v>
      </c>
      <c r="F151" s="4">
        <v>1401</v>
      </c>
      <c r="G151" s="6">
        <v>40269</v>
      </c>
      <c r="H151" s="7">
        <v>1</v>
      </c>
      <c r="I151" s="7">
        <v>0</v>
      </c>
      <c r="J151" s="7">
        <v>0</v>
      </c>
      <c r="K151" s="7">
        <v>0</v>
      </c>
      <c r="L151" s="7">
        <f t="shared" si="8"/>
        <v>1</v>
      </c>
      <c r="M151" s="7">
        <v>0</v>
      </c>
      <c r="N151" s="7">
        <v>0</v>
      </c>
      <c r="O151" s="7">
        <v>0</v>
      </c>
      <c r="P151" s="7">
        <f t="shared" si="9"/>
        <v>0</v>
      </c>
      <c r="Q151" s="7">
        <f t="shared" si="10"/>
        <v>1</v>
      </c>
      <c r="R151" s="7">
        <f t="shared" si="11"/>
        <v>1</v>
      </c>
      <c r="S151" s="5" t="s">
        <v>107</v>
      </c>
      <c r="T151" s="5">
        <v>101401</v>
      </c>
      <c r="U151" s="5" t="s">
        <v>27</v>
      </c>
      <c r="V151" s="5">
        <v>47040001</v>
      </c>
      <c r="W151" s="5" t="s">
        <v>28</v>
      </c>
    </row>
    <row r="152" spans="2:23" x14ac:dyDescent="0.25">
      <c r="B152" s="4">
        <v>50004664</v>
      </c>
      <c r="C152" s="4">
        <v>0</v>
      </c>
      <c r="D152" s="5">
        <v>21040001</v>
      </c>
      <c r="E152" s="4" t="s">
        <v>175</v>
      </c>
      <c r="F152" s="4">
        <v>1401</v>
      </c>
      <c r="G152" s="6">
        <v>40269</v>
      </c>
      <c r="H152" s="7">
        <v>1</v>
      </c>
      <c r="I152" s="7">
        <v>0</v>
      </c>
      <c r="J152" s="7">
        <v>0</v>
      </c>
      <c r="K152" s="7">
        <v>0</v>
      </c>
      <c r="L152" s="7">
        <f t="shared" si="8"/>
        <v>1</v>
      </c>
      <c r="M152" s="7">
        <v>0</v>
      </c>
      <c r="N152" s="7">
        <v>0</v>
      </c>
      <c r="O152" s="7">
        <v>0</v>
      </c>
      <c r="P152" s="7">
        <f t="shared" si="9"/>
        <v>0</v>
      </c>
      <c r="Q152" s="7">
        <f t="shared" si="10"/>
        <v>1</v>
      </c>
      <c r="R152" s="7">
        <f t="shared" si="11"/>
        <v>1</v>
      </c>
      <c r="S152" s="5" t="s">
        <v>107</v>
      </c>
      <c r="T152" s="5">
        <v>101401</v>
      </c>
      <c r="U152" s="5" t="s">
        <v>27</v>
      </c>
      <c r="V152" s="5">
        <v>47040001</v>
      </c>
      <c r="W152" s="5" t="s">
        <v>28</v>
      </c>
    </row>
    <row r="153" spans="2:23" x14ac:dyDescent="0.25">
      <c r="B153" s="4">
        <v>50004665</v>
      </c>
      <c r="C153" s="4">
        <v>0</v>
      </c>
      <c r="D153" s="5">
        <v>21040001</v>
      </c>
      <c r="E153" s="4" t="s">
        <v>176</v>
      </c>
      <c r="F153" s="4">
        <v>1401</v>
      </c>
      <c r="G153" s="6">
        <v>40269</v>
      </c>
      <c r="H153" s="7">
        <v>1</v>
      </c>
      <c r="I153" s="7">
        <v>0</v>
      </c>
      <c r="J153" s="7">
        <v>0</v>
      </c>
      <c r="K153" s="7">
        <v>0</v>
      </c>
      <c r="L153" s="7">
        <f t="shared" si="8"/>
        <v>1</v>
      </c>
      <c r="M153" s="7">
        <v>0</v>
      </c>
      <c r="N153" s="7">
        <v>0</v>
      </c>
      <c r="O153" s="7">
        <v>0</v>
      </c>
      <c r="P153" s="7">
        <f t="shared" si="9"/>
        <v>0</v>
      </c>
      <c r="Q153" s="7">
        <f t="shared" si="10"/>
        <v>1</v>
      </c>
      <c r="R153" s="7">
        <f t="shared" si="11"/>
        <v>1</v>
      </c>
      <c r="S153" s="5" t="s">
        <v>107</v>
      </c>
      <c r="T153" s="5">
        <v>101401</v>
      </c>
      <c r="U153" s="5" t="s">
        <v>27</v>
      </c>
      <c r="V153" s="5">
        <v>47040001</v>
      </c>
      <c r="W153" s="5" t="s">
        <v>28</v>
      </c>
    </row>
    <row r="154" spans="2:23" x14ac:dyDescent="0.25">
      <c r="B154" s="4">
        <v>50004667</v>
      </c>
      <c r="C154" s="4">
        <v>0</v>
      </c>
      <c r="D154" s="5">
        <v>21040001</v>
      </c>
      <c r="E154" s="4" t="s">
        <v>177</v>
      </c>
      <c r="F154" s="4">
        <v>1401</v>
      </c>
      <c r="G154" s="6">
        <v>40269</v>
      </c>
      <c r="H154" s="7">
        <v>1</v>
      </c>
      <c r="I154" s="7">
        <v>0</v>
      </c>
      <c r="J154" s="7">
        <v>0</v>
      </c>
      <c r="K154" s="7">
        <v>0</v>
      </c>
      <c r="L154" s="7">
        <f t="shared" si="8"/>
        <v>1</v>
      </c>
      <c r="M154" s="7">
        <v>0</v>
      </c>
      <c r="N154" s="7">
        <v>0</v>
      </c>
      <c r="O154" s="7">
        <v>0</v>
      </c>
      <c r="P154" s="7">
        <f t="shared" si="9"/>
        <v>0</v>
      </c>
      <c r="Q154" s="7">
        <f t="shared" si="10"/>
        <v>1</v>
      </c>
      <c r="R154" s="7">
        <f t="shared" si="11"/>
        <v>1</v>
      </c>
      <c r="S154" s="5" t="s">
        <v>107</v>
      </c>
      <c r="T154" s="5">
        <v>101401</v>
      </c>
      <c r="U154" s="5" t="s">
        <v>27</v>
      </c>
      <c r="V154" s="5">
        <v>47040001</v>
      </c>
      <c r="W154" s="5" t="s">
        <v>28</v>
      </c>
    </row>
    <row r="155" spans="2:23" x14ac:dyDescent="0.25">
      <c r="B155" s="4">
        <v>50004668</v>
      </c>
      <c r="C155" s="4">
        <v>0</v>
      </c>
      <c r="D155" s="5">
        <v>21040001</v>
      </c>
      <c r="E155" s="4" t="s">
        <v>163</v>
      </c>
      <c r="F155" s="4">
        <v>1401</v>
      </c>
      <c r="G155" s="6">
        <v>40269</v>
      </c>
      <c r="H155" s="7">
        <v>1</v>
      </c>
      <c r="I155" s="7">
        <v>0</v>
      </c>
      <c r="J155" s="7">
        <v>0</v>
      </c>
      <c r="K155" s="7">
        <v>0</v>
      </c>
      <c r="L155" s="7">
        <f t="shared" si="8"/>
        <v>1</v>
      </c>
      <c r="M155" s="7">
        <v>0</v>
      </c>
      <c r="N155" s="7">
        <v>0</v>
      </c>
      <c r="O155" s="7">
        <v>0</v>
      </c>
      <c r="P155" s="7">
        <f t="shared" si="9"/>
        <v>0</v>
      </c>
      <c r="Q155" s="7">
        <f t="shared" si="10"/>
        <v>1</v>
      </c>
      <c r="R155" s="7">
        <f t="shared" si="11"/>
        <v>1</v>
      </c>
      <c r="S155" s="5" t="s">
        <v>107</v>
      </c>
      <c r="T155" s="5">
        <v>101401</v>
      </c>
      <c r="U155" s="5" t="s">
        <v>27</v>
      </c>
      <c r="V155" s="5">
        <v>47040001</v>
      </c>
      <c r="W155" s="5" t="s">
        <v>28</v>
      </c>
    </row>
    <row r="156" spans="2:23" x14ac:dyDescent="0.25">
      <c r="B156" s="4">
        <v>50004669</v>
      </c>
      <c r="C156" s="4">
        <v>0</v>
      </c>
      <c r="D156" s="5">
        <v>21040001</v>
      </c>
      <c r="E156" s="4" t="s">
        <v>178</v>
      </c>
      <c r="F156" s="4">
        <v>1401</v>
      </c>
      <c r="G156" s="6">
        <v>40269</v>
      </c>
      <c r="H156" s="7">
        <v>1</v>
      </c>
      <c r="I156" s="7">
        <v>0</v>
      </c>
      <c r="J156" s="7">
        <v>0</v>
      </c>
      <c r="K156" s="7">
        <v>0</v>
      </c>
      <c r="L156" s="7">
        <f t="shared" si="8"/>
        <v>1</v>
      </c>
      <c r="M156" s="7">
        <v>0</v>
      </c>
      <c r="N156" s="7">
        <v>0</v>
      </c>
      <c r="O156" s="7">
        <v>0</v>
      </c>
      <c r="P156" s="7">
        <f t="shared" si="9"/>
        <v>0</v>
      </c>
      <c r="Q156" s="7">
        <f t="shared" si="10"/>
        <v>1</v>
      </c>
      <c r="R156" s="7">
        <f t="shared" si="11"/>
        <v>1</v>
      </c>
      <c r="S156" s="5" t="s">
        <v>107</v>
      </c>
      <c r="T156" s="5">
        <v>101401</v>
      </c>
      <c r="U156" s="5" t="s">
        <v>27</v>
      </c>
      <c r="V156" s="5">
        <v>47040001</v>
      </c>
      <c r="W156" s="5" t="s">
        <v>28</v>
      </c>
    </row>
    <row r="157" spans="2:23" x14ac:dyDescent="0.25">
      <c r="B157" s="4">
        <v>50004670</v>
      </c>
      <c r="C157" s="4">
        <v>0</v>
      </c>
      <c r="D157" s="5">
        <v>21040001</v>
      </c>
      <c r="E157" s="4" t="s">
        <v>179</v>
      </c>
      <c r="F157" s="4">
        <v>1401</v>
      </c>
      <c r="G157" s="6">
        <v>40269</v>
      </c>
      <c r="H157" s="7">
        <v>1</v>
      </c>
      <c r="I157" s="7">
        <v>0</v>
      </c>
      <c r="J157" s="7">
        <v>0</v>
      </c>
      <c r="K157" s="7">
        <v>0</v>
      </c>
      <c r="L157" s="7">
        <f t="shared" si="8"/>
        <v>1</v>
      </c>
      <c r="M157" s="7">
        <v>0</v>
      </c>
      <c r="N157" s="7">
        <v>0</v>
      </c>
      <c r="O157" s="7">
        <v>0</v>
      </c>
      <c r="P157" s="7">
        <f t="shared" si="9"/>
        <v>0</v>
      </c>
      <c r="Q157" s="7">
        <f t="shared" si="10"/>
        <v>1</v>
      </c>
      <c r="R157" s="7">
        <f t="shared" si="11"/>
        <v>1</v>
      </c>
      <c r="S157" s="5" t="s">
        <v>107</v>
      </c>
      <c r="T157" s="5">
        <v>101401</v>
      </c>
      <c r="U157" s="5" t="s">
        <v>27</v>
      </c>
      <c r="V157" s="5">
        <v>47040001</v>
      </c>
      <c r="W157" s="5" t="s">
        <v>28</v>
      </c>
    </row>
    <row r="158" spans="2:23" x14ac:dyDescent="0.25">
      <c r="B158" s="4">
        <v>50004671</v>
      </c>
      <c r="C158" s="4">
        <v>0</v>
      </c>
      <c r="D158" s="5">
        <v>21040001</v>
      </c>
      <c r="E158" s="4" t="s">
        <v>180</v>
      </c>
      <c r="F158" s="4">
        <v>1401</v>
      </c>
      <c r="G158" s="6">
        <v>40269</v>
      </c>
      <c r="H158" s="7">
        <v>1</v>
      </c>
      <c r="I158" s="7">
        <v>0</v>
      </c>
      <c r="J158" s="7">
        <v>0</v>
      </c>
      <c r="K158" s="7">
        <v>0</v>
      </c>
      <c r="L158" s="7">
        <f t="shared" si="8"/>
        <v>1</v>
      </c>
      <c r="M158" s="7">
        <v>0</v>
      </c>
      <c r="N158" s="7">
        <v>0</v>
      </c>
      <c r="O158" s="7">
        <v>0</v>
      </c>
      <c r="P158" s="7">
        <f t="shared" si="9"/>
        <v>0</v>
      </c>
      <c r="Q158" s="7">
        <f t="shared" si="10"/>
        <v>1</v>
      </c>
      <c r="R158" s="7">
        <f t="shared" si="11"/>
        <v>1</v>
      </c>
      <c r="S158" s="5" t="s">
        <v>107</v>
      </c>
      <c r="T158" s="5">
        <v>101401</v>
      </c>
      <c r="U158" s="5" t="s">
        <v>27</v>
      </c>
      <c r="V158" s="5">
        <v>47040001</v>
      </c>
      <c r="W158" s="5" t="s">
        <v>28</v>
      </c>
    </row>
    <row r="159" spans="2:23" x14ac:dyDescent="0.25">
      <c r="B159" s="4">
        <v>50004673</v>
      </c>
      <c r="C159" s="4">
        <v>0</v>
      </c>
      <c r="D159" s="5">
        <v>21040001</v>
      </c>
      <c r="E159" s="4" t="s">
        <v>181</v>
      </c>
      <c r="F159" s="4">
        <v>1401</v>
      </c>
      <c r="G159" s="6">
        <v>40269</v>
      </c>
      <c r="H159" s="7">
        <v>1</v>
      </c>
      <c r="I159" s="7">
        <v>0</v>
      </c>
      <c r="J159" s="7">
        <v>0</v>
      </c>
      <c r="K159" s="7">
        <v>0</v>
      </c>
      <c r="L159" s="7">
        <f t="shared" si="8"/>
        <v>1</v>
      </c>
      <c r="M159" s="7">
        <v>0</v>
      </c>
      <c r="N159" s="7">
        <v>0</v>
      </c>
      <c r="O159" s="7">
        <v>0</v>
      </c>
      <c r="P159" s="7">
        <f t="shared" si="9"/>
        <v>0</v>
      </c>
      <c r="Q159" s="7">
        <f t="shared" si="10"/>
        <v>1</v>
      </c>
      <c r="R159" s="7">
        <f t="shared" si="11"/>
        <v>1</v>
      </c>
      <c r="S159" s="5" t="s">
        <v>107</v>
      </c>
      <c r="T159" s="5">
        <v>101401</v>
      </c>
      <c r="U159" s="5" t="s">
        <v>27</v>
      </c>
      <c r="V159" s="5">
        <v>47040001</v>
      </c>
      <c r="W159" s="5" t="s">
        <v>28</v>
      </c>
    </row>
    <row r="160" spans="2:23" x14ac:dyDescent="0.25">
      <c r="B160" s="4">
        <v>50004674</v>
      </c>
      <c r="C160" s="4">
        <v>0</v>
      </c>
      <c r="D160" s="5">
        <v>21040001</v>
      </c>
      <c r="E160" s="4" t="s">
        <v>182</v>
      </c>
      <c r="F160" s="4">
        <v>1401</v>
      </c>
      <c r="G160" s="6">
        <v>40269</v>
      </c>
      <c r="H160" s="7">
        <v>1</v>
      </c>
      <c r="I160" s="7">
        <v>0</v>
      </c>
      <c r="J160" s="7">
        <v>0</v>
      </c>
      <c r="K160" s="7">
        <v>0</v>
      </c>
      <c r="L160" s="7">
        <f t="shared" si="8"/>
        <v>1</v>
      </c>
      <c r="M160" s="7">
        <v>0</v>
      </c>
      <c r="N160" s="7">
        <v>0</v>
      </c>
      <c r="O160" s="7">
        <v>0</v>
      </c>
      <c r="P160" s="7">
        <f t="shared" si="9"/>
        <v>0</v>
      </c>
      <c r="Q160" s="7">
        <f t="shared" si="10"/>
        <v>1</v>
      </c>
      <c r="R160" s="7">
        <f t="shared" si="11"/>
        <v>1</v>
      </c>
      <c r="S160" s="5" t="s">
        <v>107</v>
      </c>
      <c r="T160" s="5">
        <v>101401</v>
      </c>
      <c r="U160" s="5" t="s">
        <v>27</v>
      </c>
      <c r="V160" s="5">
        <v>47040001</v>
      </c>
      <c r="W160" s="5" t="s">
        <v>28</v>
      </c>
    </row>
    <row r="161" spans="2:23" x14ac:dyDescent="0.25">
      <c r="B161" s="4">
        <v>50004677</v>
      </c>
      <c r="C161" s="4">
        <v>0</v>
      </c>
      <c r="D161" s="5">
        <v>21040001</v>
      </c>
      <c r="E161" s="4" t="s">
        <v>183</v>
      </c>
      <c r="F161" s="4">
        <v>1401</v>
      </c>
      <c r="G161" s="6">
        <v>40269</v>
      </c>
      <c r="H161" s="7">
        <v>1</v>
      </c>
      <c r="I161" s="7">
        <v>0</v>
      </c>
      <c r="J161" s="7">
        <v>0</v>
      </c>
      <c r="K161" s="7">
        <v>0</v>
      </c>
      <c r="L161" s="7">
        <f t="shared" si="8"/>
        <v>1</v>
      </c>
      <c r="M161" s="7">
        <v>0</v>
      </c>
      <c r="N161" s="7">
        <v>0</v>
      </c>
      <c r="O161" s="7">
        <v>0</v>
      </c>
      <c r="P161" s="7">
        <f t="shared" si="9"/>
        <v>0</v>
      </c>
      <c r="Q161" s="7">
        <f t="shared" si="10"/>
        <v>1</v>
      </c>
      <c r="R161" s="7">
        <f t="shared" si="11"/>
        <v>1</v>
      </c>
      <c r="S161" s="5" t="s">
        <v>107</v>
      </c>
      <c r="T161" s="5">
        <v>101401</v>
      </c>
      <c r="U161" s="5" t="s">
        <v>27</v>
      </c>
      <c r="V161" s="5">
        <v>47040001</v>
      </c>
      <c r="W161" s="5" t="s">
        <v>28</v>
      </c>
    </row>
    <row r="162" spans="2:23" x14ac:dyDescent="0.25">
      <c r="B162" s="4">
        <v>50004679</v>
      </c>
      <c r="C162" s="4">
        <v>0</v>
      </c>
      <c r="D162" s="5">
        <v>21040001</v>
      </c>
      <c r="E162" s="4" t="s">
        <v>184</v>
      </c>
      <c r="F162" s="4">
        <v>1401</v>
      </c>
      <c r="G162" s="6">
        <v>40269</v>
      </c>
      <c r="H162" s="7">
        <v>1</v>
      </c>
      <c r="I162" s="7">
        <v>0</v>
      </c>
      <c r="J162" s="7">
        <v>0</v>
      </c>
      <c r="K162" s="7">
        <v>0</v>
      </c>
      <c r="L162" s="7">
        <f t="shared" si="8"/>
        <v>1</v>
      </c>
      <c r="M162" s="7">
        <v>0</v>
      </c>
      <c r="N162" s="7">
        <v>0</v>
      </c>
      <c r="O162" s="7">
        <v>0</v>
      </c>
      <c r="P162" s="7">
        <f t="shared" si="9"/>
        <v>0</v>
      </c>
      <c r="Q162" s="7">
        <f t="shared" si="10"/>
        <v>1</v>
      </c>
      <c r="R162" s="7">
        <f t="shared" si="11"/>
        <v>1</v>
      </c>
      <c r="S162" s="5" t="s">
        <v>107</v>
      </c>
      <c r="T162" s="5">
        <v>101401</v>
      </c>
      <c r="U162" s="5" t="s">
        <v>27</v>
      </c>
      <c r="V162" s="5">
        <v>47040001</v>
      </c>
      <c r="W162" s="5" t="s">
        <v>28</v>
      </c>
    </row>
    <row r="163" spans="2:23" x14ac:dyDescent="0.25">
      <c r="B163" s="4">
        <v>50004680</v>
      </c>
      <c r="C163" s="4">
        <v>0</v>
      </c>
      <c r="D163" s="5">
        <v>21040001</v>
      </c>
      <c r="E163" s="4" t="s">
        <v>185</v>
      </c>
      <c r="F163" s="4">
        <v>1401</v>
      </c>
      <c r="G163" s="6">
        <v>40269</v>
      </c>
      <c r="H163" s="7">
        <v>1</v>
      </c>
      <c r="I163" s="7">
        <v>0</v>
      </c>
      <c r="J163" s="7">
        <v>0</v>
      </c>
      <c r="K163" s="7">
        <v>0</v>
      </c>
      <c r="L163" s="7">
        <f t="shared" si="8"/>
        <v>1</v>
      </c>
      <c r="M163" s="7">
        <v>0</v>
      </c>
      <c r="N163" s="7">
        <v>0</v>
      </c>
      <c r="O163" s="7">
        <v>0</v>
      </c>
      <c r="P163" s="7">
        <f t="shared" si="9"/>
        <v>0</v>
      </c>
      <c r="Q163" s="7">
        <f t="shared" si="10"/>
        <v>1</v>
      </c>
      <c r="R163" s="7">
        <f t="shared" si="11"/>
        <v>1</v>
      </c>
      <c r="S163" s="5" t="s">
        <v>107</v>
      </c>
      <c r="T163" s="5">
        <v>101401</v>
      </c>
      <c r="U163" s="5" t="s">
        <v>27</v>
      </c>
      <c r="V163" s="5">
        <v>47040001</v>
      </c>
      <c r="W163" s="5" t="s">
        <v>28</v>
      </c>
    </row>
    <row r="164" spans="2:23" x14ac:dyDescent="0.25">
      <c r="B164" s="4">
        <v>50004681</v>
      </c>
      <c r="C164" s="4">
        <v>0</v>
      </c>
      <c r="D164" s="5">
        <v>21040001</v>
      </c>
      <c r="E164" s="4" t="s">
        <v>186</v>
      </c>
      <c r="F164" s="4">
        <v>1401</v>
      </c>
      <c r="G164" s="6">
        <v>40269</v>
      </c>
      <c r="H164" s="7">
        <v>1</v>
      </c>
      <c r="I164" s="7">
        <v>0</v>
      </c>
      <c r="J164" s="7">
        <v>0</v>
      </c>
      <c r="K164" s="7">
        <v>0</v>
      </c>
      <c r="L164" s="7">
        <f t="shared" si="8"/>
        <v>1</v>
      </c>
      <c r="M164" s="7">
        <v>0</v>
      </c>
      <c r="N164" s="7">
        <v>0</v>
      </c>
      <c r="O164" s="7">
        <v>0</v>
      </c>
      <c r="P164" s="7">
        <f t="shared" si="9"/>
        <v>0</v>
      </c>
      <c r="Q164" s="7">
        <f t="shared" si="10"/>
        <v>1</v>
      </c>
      <c r="R164" s="7">
        <f t="shared" si="11"/>
        <v>1</v>
      </c>
      <c r="S164" s="5" t="s">
        <v>107</v>
      </c>
      <c r="T164" s="5">
        <v>101401</v>
      </c>
      <c r="U164" s="5" t="s">
        <v>27</v>
      </c>
      <c r="V164" s="5">
        <v>47040001</v>
      </c>
      <c r="W164" s="5" t="s">
        <v>28</v>
      </c>
    </row>
    <row r="165" spans="2:23" x14ac:dyDescent="0.25">
      <c r="B165" s="4">
        <v>50004689</v>
      </c>
      <c r="C165" s="4">
        <v>0</v>
      </c>
      <c r="D165" s="5">
        <v>21040001</v>
      </c>
      <c r="E165" s="4" t="s">
        <v>187</v>
      </c>
      <c r="F165" s="4">
        <v>1401</v>
      </c>
      <c r="G165" s="6">
        <v>40269</v>
      </c>
      <c r="H165" s="7">
        <v>1</v>
      </c>
      <c r="I165" s="7">
        <v>0</v>
      </c>
      <c r="J165" s="7">
        <v>0</v>
      </c>
      <c r="K165" s="7">
        <v>0</v>
      </c>
      <c r="L165" s="7">
        <f t="shared" si="8"/>
        <v>1</v>
      </c>
      <c r="M165" s="7">
        <v>0</v>
      </c>
      <c r="N165" s="7">
        <v>0</v>
      </c>
      <c r="O165" s="7">
        <v>0</v>
      </c>
      <c r="P165" s="7">
        <f t="shared" si="9"/>
        <v>0</v>
      </c>
      <c r="Q165" s="7">
        <f t="shared" si="10"/>
        <v>1</v>
      </c>
      <c r="R165" s="7">
        <f t="shared" si="11"/>
        <v>1</v>
      </c>
      <c r="S165" s="5" t="s">
        <v>107</v>
      </c>
      <c r="T165" s="5">
        <v>101401</v>
      </c>
      <c r="U165" s="5" t="s">
        <v>27</v>
      </c>
      <c r="V165" s="5">
        <v>47040001</v>
      </c>
      <c r="W165" s="5" t="s">
        <v>28</v>
      </c>
    </row>
    <row r="166" spans="2:23" x14ac:dyDescent="0.25">
      <c r="B166" s="4">
        <v>50004690</v>
      </c>
      <c r="C166" s="4">
        <v>0</v>
      </c>
      <c r="D166" s="5">
        <v>21040001</v>
      </c>
      <c r="E166" s="4" t="s">
        <v>188</v>
      </c>
      <c r="F166" s="4">
        <v>1401</v>
      </c>
      <c r="G166" s="6">
        <v>40269</v>
      </c>
      <c r="H166" s="7">
        <v>1</v>
      </c>
      <c r="I166" s="7">
        <v>0</v>
      </c>
      <c r="J166" s="7">
        <v>0</v>
      </c>
      <c r="K166" s="7">
        <v>0</v>
      </c>
      <c r="L166" s="7">
        <f t="shared" si="8"/>
        <v>1</v>
      </c>
      <c r="M166" s="7">
        <v>0</v>
      </c>
      <c r="N166" s="7">
        <v>0</v>
      </c>
      <c r="O166" s="7">
        <v>0</v>
      </c>
      <c r="P166" s="7">
        <f t="shared" si="9"/>
        <v>0</v>
      </c>
      <c r="Q166" s="7">
        <f t="shared" si="10"/>
        <v>1</v>
      </c>
      <c r="R166" s="7">
        <f t="shared" si="11"/>
        <v>1</v>
      </c>
      <c r="S166" s="5" t="s">
        <v>107</v>
      </c>
      <c r="T166" s="5">
        <v>101401</v>
      </c>
      <c r="U166" s="5" t="s">
        <v>27</v>
      </c>
      <c r="V166" s="5">
        <v>47040001</v>
      </c>
      <c r="W166" s="5" t="s">
        <v>28</v>
      </c>
    </row>
    <row r="167" spans="2:23" x14ac:dyDescent="0.25">
      <c r="B167" s="4">
        <v>50004692</v>
      </c>
      <c r="C167" s="4">
        <v>0</v>
      </c>
      <c r="D167" s="5">
        <v>21040001</v>
      </c>
      <c r="E167" s="4" t="s">
        <v>189</v>
      </c>
      <c r="F167" s="4">
        <v>1401</v>
      </c>
      <c r="G167" s="6">
        <v>40269</v>
      </c>
      <c r="H167" s="7">
        <v>1</v>
      </c>
      <c r="I167" s="7">
        <v>0</v>
      </c>
      <c r="J167" s="7">
        <v>0</v>
      </c>
      <c r="K167" s="7">
        <v>0</v>
      </c>
      <c r="L167" s="7">
        <f t="shared" si="8"/>
        <v>1</v>
      </c>
      <c r="M167" s="7">
        <v>0</v>
      </c>
      <c r="N167" s="7">
        <v>0</v>
      </c>
      <c r="O167" s="7">
        <v>0</v>
      </c>
      <c r="P167" s="7">
        <f t="shared" si="9"/>
        <v>0</v>
      </c>
      <c r="Q167" s="7">
        <f t="shared" si="10"/>
        <v>1</v>
      </c>
      <c r="R167" s="7">
        <f t="shared" si="11"/>
        <v>1</v>
      </c>
      <c r="S167" s="5" t="s">
        <v>107</v>
      </c>
      <c r="T167" s="5">
        <v>101401</v>
      </c>
      <c r="U167" s="5" t="s">
        <v>27</v>
      </c>
      <c r="V167" s="5">
        <v>47040001</v>
      </c>
      <c r="W167" s="5" t="s">
        <v>28</v>
      </c>
    </row>
    <row r="168" spans="2:23" x14ac:dyDescent="0.25">
      <c r="B168" s="4">
        <v>50004693</v>
      </c>
      <c r="C168" s="4">
        <v>0</v>
      </c>
      <c r="D168" s="5">
        <v>21040001</v>
      </c>
      <c r="E168" s="4" t="s">
        <v>190</v>
      </c>
      <c r="F168" s="4">
        <v>1401</v>
      </c>
      <c r="G168" s="6">
        <v>40269</v>
      </c>
      <c r="H168" s="7">
        <v>1</v>
      </c>
      <c r="I168" s="7">
        <v>0</v>
      </c>
      <c r="J168" s="7">
        <v>0</v>
      </c>
      <c r="K168" s="7">
        <v>0</v>
      </c>
      <c r="L168" s="7">
        <f t="shared" si="8"/>
        <v>1</v>
      </c>
      <c r="M168" s="7">
        <v>0</v>
      </c>
      <c r="N168" s="7">
        <v>0</v>
      </c>
      <c r="O168" s="7">
        <v>0</v>
      </c>
      <c r="P168" s="7">
        <f t="shared" si="9"/>
        <v>0</v>
      </c>
      <c r="Q168" s="7">
        <f t="shared" si="10"/>
        <v>1</v>
      </c>
      <c r="R168" s="7">
        <f t="shared" si="11"/>
        <v>1</v>
      </c>
      <c r="S168" s="5" t="s">
        <v>107</v>
      </c>
      <c r="T168" s="5">
        <v>101401</v>
      </c>
      <c r="U168" s="5" t="s">
        <v>27</v>
      </c>
      <c r="V168" s="5">
        <v>47040001</v>
      </c>
      <c r="W168" s="5" t="s">
        <v>28</v>
      </c>
    </row>
    <row r="169" spans="2:23" x14ac:dyDescent="0.25">
      <c r="B169" s="4">
        <v>50004696</v>
      </c>
      <c r="C169" s="4">
        <v>0</v>
      </c>
      <c r="D169" s="5">
        <v>21040001</v>
      </c>
      <c r="E169" s="4" t="s">
        <v>191</v>
      </c>
      <c r="F169" s="4">
        <v>1401</v>
      </c>
      <c r="G169" s="6">
        <v>40269</v>
      </c>
      <c r="H169" s="7">
        <v>1</v>
      </c>
      <c r="I169" s="7">
        <v>0</v>
      </c>
      <c r="J169" s="7">
        <v>0</v>
      </c>
      <c r="K169" s="7">
        <v>0</v>
      </c>
      <c r="L169" s="7">
        <f t="shared" si="8"/>
        <v>1</v>
      </c>
      <c r="M169" s="7">
        <v>0</v>
      </c>
      <c r="N169" s="7">
        <v>0</v>
      </c>
      <c r="O169" s="7">
        <v>0</v>
      </c>
      <c r="P169" s="7">
        <f t="shared" si="9"/>
        <v>0</v>
      </c>
      <c r="Q169" s="7">
        <f t="shared" si="10"/>
        <v>1</v>
      </c>
      <c r="R169" s="7">
        <f t="shared" si="11"/>
        <v>1</v>
      </c>
      <c r="S169" s="5" t="s">
        <v>107</v>
      </c>
      <c r="T169" s="5">
        <v>101401</v>
      </c>
      <c r="U169" s="5" t="s">
        <v>27</v>
      </c>
      <c r="V169" s="5">
        <v>47040001</v>
      </c>
      <c r="W169" s="5" t="s">
        <v>28</v>
      </c>
    </row>
    <row r="170" spans="2:23" x14ac:dyDescent="0.25">
      <c r="B170" s="4">
        <v>50004697</v>
      </c>
      <c r="C170" s="4">
        <v>0</v>
      </c>
      <c r="D170" s="5">
        <v>21040001</v>
      </c>
      <c r="E170" s="4" t="s">
        <v>192</v>
      </c>
      <c r="F170" s="4">
        <v>1401</v>
      </c>
      <c r="G170" s="6">
        <v>40269</v>
      </c>
      <c r="H170" s="7">
        <v>1</v>
      </c>
      <c r="I170" s="7">
        <v>0</v>
      </c>
      <c r="J170" s="7">
        <v>0</v>
      </c>
      <c r="K170" s="7">
        <v>0</v>
      </c>
      <c r="L170" s="7">
        <f t="shared" si="8"/>
        <v>1</v>
      </c>
      <c r="M170" s="7">
        <v>0</v>
      </c>
      <c r="N170" s="7">
        <v>0</v>
      </c>
      <c r="O170" s="7">
        <v>0</v>
      </c>
      <c r="P170" s="7">
        <f t="shared" si="9"/>
        <v>0</v>
      </c>
      <c r="Q170" s="7">
        <f t="shared" si="10"/>
        <v>1</v>
      </c>
      <c r="R170" s="7">
        <f t="shared" si="11"/>
        <v>1</v>
      </c>
      <c r="S170" s="5" t="s">
        <v>107</v>
      </c>
      <c r="T170" s="5">
        <v>101401</v>
      </c>
      <c r="U170" s="5" t="s">
        <v>27</v>
      </c>
      <c r="V170" s="5">
        <v>47040001</v>
      </c>
      <c r="W170" s="5" t="s">
        <v>28</v>
      </c>
    </row>
    <row r="171" spans="2:23" x14ac:dyDescent="0.25">
      <c r="B171" s="4">
        <v>50004701</v>
      </c>
      <c r="C171" s="4">
        <v>0</v>
      </c>
      <c r="D171" s="5">
        <v>21040001</v>
      </c>
      <c r="E171" s="4" t="s">
        <v>193</v>
      </c>
      <c r="F171" s="4">
        <v>1401</v>
      </c>
      <c r="G171" s="6">
        <v>40269</v>
      </c>
      <c r="H171" s="7">
        <v>1</v>
      </c>
      <c r="I171" s="7">
        <v>0</v>
      </c>
      <c r="J171" s="7">
        <v>0</v>
      </c>
      <c r="K171" s="7">
        <v>0</v>
      </c>
      <c r="L171" s="7">
        <f t="shared" si="8"/>
        <v>1</v>
      </c>
      <c r="M171" s="7">
        <v>0</v>
      </c>
      <c r="N171" s="7">
        <v>0</v>
      </c>
      <c r="O171" s="7">
        <v>0</v>
      </c>
      <c r="P171" s="7">
        <f t="shared" si="9"/>
        <v>0</v>
      </c>
      <c r="Q171" s="7">
        <f t="shared" si="10"/>
        <v>1</v>
      </c>
      <c r="R171" s="7">
        <f t="shared" si="11"/>
        <v>1</v>
      </c>
      <c r="S171" s="5" t="s">
        <v>107</v>
      </c>
      <c r="T171" s="5">
        <v>101401</v>
      </c>
      <c r="U171" s="5" t="s">
        <v>27</v>
      </c>
      <c r="V171" s="5">
        <v>47040001</v>
      </c>
      <c r="W171" s="5" t="s">
        <v>28</v>
      </c>
    </row>
    <row r="172" spans="2:23" x14ac:dyDescent="0.25">
      <c r="B172" s="4">
        <v>50004702</v>
      </c>
      <c r="C172" s="4">
        <v>0</v>
      </c>
      <c r="D172" s="5">
        <v>21040001</v>
      </c>
      <c r="E172" s="4" t="s">
        <v>194</v>
      </c>
      <c r="F172" s="4">
        <v>1401</v>
      </c>
      <c r="G172" s="6">
        <v>40269</v>
      </c>
      <c r="H172" s="7">
        <v>1</v>
      </c>
      <c r="I172" s="7">
        <v>0</v>
      </c>
      <c r="J172" s="7">
        <v>0</v>
      </c>
      <c r="K172" s="7">
        <v>0</v>
      </c>
      <c r="L172" s="7">
        <f t="shared" si="8"/>
        <v>1</v>
      </c>
      <c r="M172" s="7">
        <v>0</v>
      </c>
      <c r="N172" s="7">
        <v>0</v>
      </c>
      <c r="O172" s="7">
        <v>0</v>
      </c>
      <c r="P172" s="7">
        <f t="shared" si="9"/>
        <v>0</v>
      </c>
      <c r="Q172" s="7">
        <f t="shared" si="10"/>
        <v>1</v>
      </c>
      <c r="R172" s="7">
        <f t="shared" si="11"/>
        <v>1</v>
      </c>
      <c r="S172" s="5" t="s">
        <v>107</v>
      </c>
      <c r="T172" s="5">
        <v>101401</v>
      </c>
      <c r="U172" s="5" t="s">
        <v>27</v>
      </c>
      <c r="V172" s="5">
        <v>47040001</v>
      </c>
      <c r="W172" s="5" t="s">
        <v>28</v>
      </c>
    </row>
    <row r="173" spans="2:23" x14ac:dyDescent="0.25">
      <c r="B173" s="4">
        <v>50004704</v>
      </c>
      <c r="C173" s="4">
        <v>0</v>
      </c>
      <c r="D173" s="5">
        <v>21040001</v>
      </c>
      <c r="E173" s="4" t="s">
        <v>195</v>
      </c>
      <c r="F173" s="4">
        <v>1401</v>
      </c>
      <c r="G173" s="6">
        <v>40269</v>
      </c>
      <c r="H173" s="7">
        <v>1</v>
      </c>
      <c r="I173" s="7">
        <v>0</v>
      </c>
      <c r="J173" s="7">
        <v>0</v>
      </c>
      <c r="K173" s="7">
        <v>0</v>
      </c>
      <c r="L173" s="7">
        <f t="shared" si="8"/>
        <v>1</v>
      </c>
      <c r="M173" s="7">
        <v>0</v>
      </c>
      <c r="N173" s="7">
        <v>0</v>
      </c>
      <c r="O173" s="7">
        <v>0</v>
      </c>
      <c r="P173" s="7">
        <f t="shared" si="9"/>
        <v>0</v>
      </c>
      <c r="Q173" s="7">
        <f t="shared" si="10"/>
        <v>1</v>
      </c>
      <c r="R173" s="7">
        <f t="shared" si="11"/>
        <v>1</v>
      </c>
      <c r="S173" s="5" t="s">
        <v>107</v>
      </c>
      <c r="T173" s="5">
        <v>101401</v>
      </c>
      <c r="U173" s="5" t="s">
        <v>27</v>
      </c>
      <c r="V173" s="5">
        <v>47040001</v>
      </c>
      <c r="W173" s="5" t="s">
        <v>28</v>
      </c>
    </row>
    <row r="174" spans="2:23" x14ac:dyDescent="0.25">
      <c r="B174" s="4">
        <v>50004709</v>
      </c>
      <c r="C174" s="4">
        <v>0</v>
      </c>
      <c r="D174" s="5">
        <v>21040001</v>
      </c>
      <c r="E174" s="4" t="s">
        <v>196</v>
      </c>
      <c r="F174" s="4">
        <v>1401</v>
      </c>
      <c r="G174" s="6">
        <v>40269</v>
      </c>
      <c r="H174" s="7">
        <v>1</v>
      </c>
      <c r="I174" s="7">
        <v>0</v>
      </c>
      <c r="J174" s="7">
        <v>0</v>
      </c>
      <c r="K174" s="7">
        <v>0</v>
      </c>
      <c r="L174" s="7">
        <f t="shared" si="8"/>
        <v>1</v>
      </c>
      <c r="M174" s="7">
        <v>0</v>
      </c>
      <c r="N174" s="7">
        <v>0</v>
      </c>
      <c r="O174" s="7">
        <v>0</v>
      </c>
      <c r="P174" s="7">
        <f t="shared" si="9"/>
        <v>0</v>
      </c>
      <c r="Q174" s="7">
        <f t="shared" si="10"/>
        <v>1</v>
      </c>
      <c r="R174" s="7">
        <f t="shared" si="11"/>
        <v>1</v>
      </c>
      <c r="S174" s="5" t="s">
        <v>107</v>
      </c>
      <c r="T174" s="5">
        <v>101401</v>
      </c>
      <c r="U174" s="5" t="s">
        <v>27</v>
      </c>
      <c r="V174" s="5">
        <v>47040001</v>
      </c>
      <c r="W174" s="5" t="s">
        <v>28</v>
      </c>
    </row>
    <row r="175" spans="2:23" x14ac:dyDescent="0.25">
      <c r="B175" s="4">
        <v>50004711</v>
      </c>
      <c r="C175" s="4">
        <v>0</v>
      </c>
      <c r="D175" s="5">
        <v>21040001</v>
      </c>
      <c r="E175" s="4" t="s">
        <v>197</v>
      </c>
      <c r="F175" s="4">
        <v>1401</v>
      </c>
      <c r="G175" s="6">
        <v>40269</v>
      </c>
      <c r="H175" s="7">
        <v>1</v>
      </c>
      <c r="I175" s="7">
        <v>0</v>
      </c>
      <c r="J175" s="7">
        <v>0</v>
      </c>
      <c r="K175" s="7">
        <v>0</v>
      </c>
      <c r="L175" s="7">
        <f t="shared" si="8"/>
        <v>1</v>
      </c>
      <c r="M175" s="7">
        <v>0</v>
      </c>
      <c r="N175" s="7">
        <v>0</v>
      </c>
      <c r="O175" s="7">
        <v>0</v>
      </c>
      <c r="P175" s="7">
        <f t="shared" si="9"/>
        <v>0</v>
      </c>
      <c r="Q175" s="7">
        <f t="shared" si="10"/>
        <v>1</v>
      </c>
      <c r="R175" s="7">
        <f t="shared" si="11"/>
        <v>1</v>
      </c>
      <c r="S175" s="5" t="s">
        <v>107</v>
      </c>
      <c r="T175" s="5">
        <v>101401</v>
      </c>
      <c r="U175" s="5" t="s">
        <v>27</v>
      </c>
      <c r="V175" s="5">
        <v>47040001</v>
      </c>
      <c r="W175" s="5" t="s">
        <v>28</v>
      </c>
    </row>
    <row r="176" spans="2:23" x14ac:dyDescent="0.25">
      <c r="B176" s="4">
        <v>50004713</v>
      </c>
      <c r="C176" s="4">
        <v>0</v>
      </c>
      <c r="D176" s="5">
        <v>21040001</v>
      </c>
      <c r="E176" s="4" t="s">
        <v>184</v>
      </c>
      <c r="F176" s="4">
        <v>1401</v>
      </c>
      <c r="G176" s="6">
        <v>40269</v>
      </c>
      <c r="H176" s="7">
        <v>1</v>
      </c>
      <c r="I176" s="7">
        <v>0</v>
      </c>
      <c r="J176" s="7">
        <v>0</v>
      </c>
      <c r="K176" s="7">
        <v>0</v>
      </c>
      <c r="L176" s="7">
        <f t="shared" si="8"/>
        <v>1</v>
      </c>
      <c r="M176" s="7">
        <v>0</v>
      </c>
      <c r="N176" s="7">
        <v>0</v>
      </c>
      <c r="O176" s="7">
        <v>0</v>
      </c>
      <c r="P176" s="7">
        <f t="shared" si="9"/>
        <v>0</v>
      </c>
      <c r="Q176" s="7">
        <f t="shared" si="10"/>
        <v>1</v>
      </c>
      <c r="R176" s="7">
        <f t="shared" si="11"/>
        <v>1</v>
      </c>
      <c r="S176" s="5" t="s">
        <v>107</v>
      </c>
      <c r="T176" s="5">
        <v>101401</v>
      </c>
      <c r="U176" s="5" t="s">
        <v>27</v>
      </c>
      <c r="V176" s="5">
        <v>47040001</v>
      </c>
      <c r="W176" s="5" t="s">
        <v>28</v>
      </c>
    </row>
    <row r="177" spans="2:23" x14ac:dyDescent="0.25">
      <c r="B177" s="4">
        <v>50004715</v>
      </c>
      <c r="C177" s="4">
        <v>0</v>
      </c>
      <c r="D177" s="5">
        <v>21040001</v>
      </c>
      <c r="E177" s="4" t="s">
        <v>198</v>
      </c>
      <c r="F177" s="4">
        <v>1401</v>
      </c>
      <c r="G177" s="6">
        <v>40269</v>
      </c>
      <c r="H177" s="7">
        <v>1</v>
      </c>
      <c r="I177" s="7">
        <v>0</v>
      </c>
      <c r="J177" s="7">
        <v>0</v>
      </c>
      <c r="K177" s="7">
        <v>0</v>
      </c>
      <c r="L177" s="7">
        <f t="shared" si="8"/>
        <v>1</v>
      </c>
      <c r="M177" s="7">
        <v>0</v>
      </c>
      <c r="N177" s="7">
        <v>0</v>
      </c>
      <c r="O177" s="7">
        <v>0</v>
      </c>
      <c r="P177" s="7">
        <f t="shared" si="9"/>
        <v>0</v>
      </c>
      <c r="Q177" s="7">
        <f t="shared" si="10"/>
        <v>1</v>
      </c>
      <c r="R177" s="7">
        <f t="shared" si="11"/>
        <v>1</v>
      </c>
      <c r="S177" s="5" t="s">
        <v>107</v>
      </c>
      <c r="T177" s="5">
        <v>101401</v>
      </c>
      <c r="U177" s="5" t="s">
        <v>27</v>
      </c>
      <c r="V177" s="5">
        <v>47040001</v>
      </c>
      <c r="W177" s="5" t="s">
        <v>28</v>
      </c>
    </row>
    <row r="178" spans="2:23" x14ac:dyDescent="0.25">
      <c r="B178" s="4">
        <v>50004716</v>
      </c>
      <c r="C178" s="4">
        <v>0</v>
      </c>
      <c r="D178" s="5">
        <v>21040001</v>
      </c>
      <c r="E178" s="4" t="s">
        <v>199</v>
      </c>
      <c r="F178" s="4">
        <v>1401</v>
      </c>
      <c r="G178" s="6">
        <v>40269</v>
      </c>
      <c r="H178" s="7">
        <v>1</v>
      </c>
      <c r="I178" s="7">
        <v>0</v>
      </c>
      <c r="J178" s="7">
        <v>0</v>
      </c>
      <c r="K178" s="7">
        <v>0</v>
      </c>
      <c r="L178" s="7">
        <f t="shared" si="8"/>
        <v>1</v>
      </c>
      <c r="M178" s="7">
        <v>0</v>
      </c>
      <c r="N178" s="7">
        <v>0</v>
      </c>
      <c r="O178" s="7">
        <v>0</v>
      </c>
      <c r="P178" s="7">
        <f t="shared" si="9"/>
        <v>0</v>
      </c>
      <c r="Q178" s="7">
        <f t="shared" si="10"/>
        <v>1</v>
      </c>
      <c r="R178" s="7">
        <f t="shared" si="11"/>
        <v>1</v>
      </c>
      <c r="S178" s="5" t="s">
        <v>107</v>
      </c>
      <c r="T178" s="5">
        <v>101401</v>
      </c>
      <c r="U178" s="5" t="s">
        <v>27</v>
      </c>
      <c r="V178" s="5">
        <v>47040001</v>
      </c>
      <c r="W178" s="5" t="s">
        <v>28</v>
      </c>
    </row>
    <row r="179" spans="2:23" x14ac:dyDescent="0.25">
      <c r="B179" s="4">
        <v>50004720</v>
      </c>
      <c r="C179" s="4">
        <v>0</v>
      </c>
      <c r="D179" s="5">
        <v>21040001</v>
      </c>
      <c r="E179" s="4" t="s">
        <v>200</v>
      </c>
      <c r="F179" s="4">
        <v>1401</v>
      </c>
      <c r="G179" s="6">
        <v>40269</v>
      </c>
      <c r="H179" s="7">
        <v>1</v>
      </c>
      <c r="I179" s="7">
        <v>0</v>
      </c>
      <c r="J179" s="7">
        <v>0</v>
      </c>
      <c r="K179" s="7">
        <v>0</v>
      </c>
      <c r="L179" s="7">
        <f t="shared" si="8"/>
        <v>1</v>
      </c>
      <c r="M179" s="7">
        <v>0</v>
      </c>
      <c r="N179" s="7">
        <v>0</v>
      </c>
      <c r="O179" s="7">
        <v>0</v>
      </c>
      <c r="P179" s="7">
        <f t="shared" si="9"/>
        <v>0</v>
      </c>
      <c r="Q179" s="7">
        <f t="shared" si="10"/>
        <v>1</v>
      </c>
      <c r="R179" s="7">
        <f t="shared" si="11"/>
        <v>1</v>
      </c>
      <c r="S179" s="5" t="s">
        <v>107</v>
      </c>
      <c r="T179" s="5">
        <v>101401</v>
      </c>
      <c r="U179" s="5" t="s">
        <v>27</v>
      </c>
      <c r="V179" s="5">
        <v>47040001</v>
      </c>
      <c r="W179" s="5" t="s">
        <v>28</v>
      </c>
    </row>
    <row r="180" spans="2:23" x14ac:dyDescent="0.25">
      <c r="B180" s="4">
        <v>50004724</v>
      </c>
      <c r="C180" s="4">
        <v>0</v>
      </c>
      <c r="D180" s="5">
        <v>21040001</v>
      </c>
      <c r="E180" s="4" t="s">
        <v>201</v>
      </c>
      <c r="F180" s="4">
        <v>1401</v>
      </c>
      <c r="G180" s="6">
        <v>40269</v>
      </c>
      <c r="H180" s="7">
        <v>1</v>
      </c>
      <c r="I180" s="7">
        <v>0</v>
      </c>
      <c r="J180" s="7">
        <v>0</v>
      </c>
      <c r="K180" s="7">
        <v>0</v>
      </c>
      <c r="L180" s="7">
        <f t="shared" si="8"/>
        <v>1</v>
      </c>
      <c r="M180" s="7">
        <v>0</v>
      </c>
      <c r="N180" s="7">
        <v>0</v>
      </c>
      <c r="O180" s="7">
        <v>0</v>
      </c>
      <c r="P180" s="7">
        <f t="shared" si="9"/>
        <v>0</v>
      </c>
      <c r="Q180" s="7">
        <f t="shared" si="10"/>
        <v>1</v>
      </c>
      <c r="R180" s="7">
        <f t="shared" si="11"/>
        <v>1</v>
      </c>
      <c r="S180" s="5" t="s">
        <v>107</v>
      </c>
      <c r="T180" s="5">
        <v>101401</v>
      </c>
      <c r="U180" s="5" t="s">
        <v>27</v>
      </c>
      <c r="V180" s="5">
        <v>47040001</v>
      </c>
      <c r="W180" s="5" t="s">
        <v>28</v>
      </c>
    </row>
    <row r="181" spans="2:23" x14ac:dyDescent="0.25">
      <c r="B181" s="4">
        <v>50004725</v>
      </c>
      <c r="C181" s="4">
        <v>0</v>
      </c>
      <c r="D181" s="5">
        <v>21040001</v>
      </c>
      <c r="E181" s="4" t="s">
        <v>202</v>
      </c>
      <c r="F181" s="4">
        <v>1401</v>
      </c>
      <c r="G181" s="6">
        <v>40269</v>
      </c>
      <c r="H181" s="7">
        <v>1</v>
      </c>
      <c r="I181" s="7">
        <v>0</v>
      </c>
      <c r="J181" s="7">
        <v>0</v>
      </c>
      <c r="K181" s="7">
        <v>0</v>
      </c>
      <c r="L181" s="7">
        <f t="shared" si="8"/>
        <v>1</v>
      </c>
      <c r="M181" s="7">
        <v>0</v>
      </c>
      <c r="N181" s="7">
        <v>0</v>
      </c>
      <c r="O181" s="7">
        <v>0</v>
      </c>
      <c r="P181" s="7">
        <f t="shared" si="9"/>
        <v>0</v>
      </c>
      <c r="Q181" s="7">
        <f t="shared" si="10"/>
        <v>1</v>
      </c>
      <c r="R181" s="7">
        <f t="shared" si="11"/>
        <v>1</v>
      </c>
      <c r="S181" s="5" t="s">
        <v>107</v>
      </c>
      <c r="T181" s="5">
        <v>101401</v>
      </c>
      <c r="U181" s="5" t="s">
        <v>27</v>
      </c>
      <c r="V181" s="5">
        <v>47040001</v>
      </c>
      <c r="W181" s="5" t="s">
        <v>28</v>
      </c>
    </row>
    <row r="182" spans="2:23" x14ac:dyDescent="0.25">
      <c r="B182" s="4">
        <v>50004733</v>
      </c>
      <c r="C182" s="4">
        <v>0</v>
      </c>
      <c r="D182" s="5">
        <v>21040001</v>
      </c>
      <c r="E182" s="4" t="s">
        <v>203</v>
      </c>
      <c r="F182" s="4">
        <v>1401</v>
      </c>
      <c r="G182" s="6">
        <v>40269</v>
      </c>
      <c r="H182" s="7">
        <v>1</v>
      </c>
      <c r="I182" s="7">
        <v>0</v>
      </c>
      <c r="J182" s="7">
        <v>0</v>
      </c>
      <c r="K182" s="7">
        <v>0</v>
      </c>
      <c r="L182" s="7">
        <f t="shared" si="8"/>
        <v>1</v>
      </c>
      <c r="M182" s="7">
        <v>0</v>
      </c>
      <c r="N182" s="7">
        <v>0</v>
      </c>
      <c r="O182" s="7">
        <v>0</v>
      </c>
      <c r="P182" s="7">
        <f t="shared" si="9"/>
        <v>0</v>
      </c>
      <c r="Q182" s="7">
        <f t="shared" si="10"/>
        <v>1</v>
      </c>
      <c r="R182" s="7">
        <f t="shared" si="11"/>
        <v>1</v>
      </c>
      <c r="S182" s="5" t="s">
        <v>107</v>
      </c>
      <c r="T182" s="5">
        <v>101401</v>
      </c>
      <c r="U182" s="5" t="s">
        <v>27</v>
      </c>
      <c r="V182" s="5">
        <v>47040001</v>
      </c>
      <c r="W182" s="5" t="s">
        <v>28</v>
      </c>
    </row>
    <row r="183" spans="2:23" x14ac:dyDescent="0.25">
      <c r="B183" s="4">
        <v>50004734</v>
      </c>
      <c r="C183" s="4">
        <v>0</v>
      </c>
      <c r="D183" s="5">
        <v>21040001</v>
      </c>
      <c r="E183" s="4" t="s">
        <v>204</v>
      </c>
      <c r="F183" s="4">
        <v>1401</v>
      </c>
      <c r="G183" s="6">
        <v>40269</v>
      </c>
      <c r="H183" s="7">
        <v>1</v>
      </c>
      <c r="I183" s="7">
        <v>0</v>
      </c>
      <c r="J183" s="7">
        <v>0</v>
      </c>
      <c r="K183" s="7">
        <v>0</v>
      </c>
      <c r="L183" s="7">
        <f t="shared" si="8"/>
        <v>1</v>
      </c>
      <c r="M183" s="7">
        <v>0</v>
      </c>
      <c r="N183" s="7">
        <v>0</v>
      </c>
      <c r="O183" s="7">
        <v>0</v>
      </c>
      <c r="P183" s="7">
        <f t="shared" si="9"/>
        <v>0</v>
      </c>
      <c r="Q183" s="7">
        <f t="shared" si="10"/>
        <v>1</v>
      </c>
      <c r="R183" s="7">
        <f t="shared" si="11"/>
        <v>1</v>
      </c>
      <c r="S183" s="5" t="s">
        <v>107</v>
      </c>
      <c r="T183" s="5">
        <v>101401</v>
      </c>
      <c r="U183" s="5" t="s">
        <v>27</v>
      </c>
      <c r="V183" s="5">
        <v>47040001</v>
      </c>
      <c r="W183" s="5" t="s">
        <v>28</v>
      </c>
    </row>
    <row r="184" spans="2:23" x14ac:dyDescent="0.25">
      <c r="B184" s="4">
        <v>50004737</v>
      </c>
      <c r="C184" s="4">
        <v>0</v>
      </c>
      <c r="D184" s="5">
        <v>21040001</v>
      </c>
      <c r="E184" s="4" t="s">
        <v>205</v>
      </c>
      <c r="F184" s="4">
        <v>1401</v>
      </c>
      <c r="G184" s="6">
        <v>40269</v>
      </c>
      <c r="H184" s="7">
        <v>1</v>
      </c>
      <c r="I184" s="7">
        <v>0</v>
      </c>
      <c r="J184" s="7">
        <v>0</v>
      </c>
      <c r="K184" s="7">
        <v>0</v>
      </c>
      <c r="L184" s="7">
        <f t="shared" si="8"/>
        <v>1</v>
      </c>
      <c r="M184" s="7">
        <v>0</v>
      </c>
      <c r="N184" s="7">
        <v>0</v>
      </c>
      <c r="O184" s="7">
        <v>0</v>
      </c>
      <c r="P184" s="7">
        <f t="shared" si="9"/>
        <v>0</v>
      </c>
      <c r="Q184" s="7">
        <f t="shared" si="10"/>
        <v>1</v>
      </c>
      <c r="R184" s="7">
        <f t="shared" si="11"/>
        <v>1</v>
      </c>
      <c r="S184" s="5" t="s">
        <v>107</v>
      </c>
      <c r="T184" s="5">
        <v>101401</v>
      </c>
      <c r="U184" s="5" t="s">
        <v>27</v>
      </c>
      <c r="V184" s="5">
        <v>47040001</v>
      </c>
      <c r="W184" s="5" t="s">
        <v>28</v>
      </c>
    </row>
    <row r="185" spans="2:23" x14ac:dyDescent="0.25">
      <c r="B185" s="4">
        <v>50004740</v>
      </c>
      <c r="C185" s="4">
        <v>0</v>
      </c>
      <c r="D185" s="5">
        <v>21040001</v>
      </c>
      <c r="E185" s="4" t="s">
        <v>184</v>
      </c>
      <c r="F185" s="4">
        <v>1401</v>
      </c>
      <c r="G185" s="6">
        <v>40269</v>
      </c>
      <c r="H185" s="7">
        <v>1</v>
      </c>
      <c r="I185" s="7">
        <v>0</v>
      </c>
      <c r="J185" s="7">
        <v>0</v>
      </c>
      <c r="K185" s="7">
        <v>0</v>
      </c>
      <c r="L185" s="7">
        <f t="shared" si="8"/>
        <v>1</v>
      </c>
      <c r="M185" s="7">
        <v>0</v>
      </c>
      <c r="N185" s="7">
        <v>0</v>
      </c>
      <c r="O185" s="7">
        <v>0</v>
      </c>
      <c r="P185" s="7">
        <f t="shared" si="9"/>
        <v>0</v>
      </c>
      <c r="Q185" s="7">
        <f t="shared" si="10"/>
        <v>1</v>
      </c>
      <c r="R185" s="7">
        <f t="shared" si="11"/>
        <v>1</v>
      </c>
      <c r="S185" s="5" t="s">
        <v>107</v>
      </c>
      <c r="T185" s="5">
        <v>101401</v>
      </c>
      <c r="U185" s="5" t="s">
        <v>27</v>
      </c>
      <c r="V185" s="5">
        <v>47040001</v>
      </c>
      <c r="W185" s="5" t="s">
        <v>28</v>
      </c>
    </row>
    <row r="186" spans="2:23" x14ac:dyDescent="0.25">
      <c r="B186" s="4">
        <v>50004747</v>
      </c>
      <c r="C186" s="4">
        <v>0</v>
      </c>
      <c r="D186" s="5">
        <v>21040001</v>
      </c>
      <c r="E186" s="4" t="s">
        <v>206</v>
      </c>
      <c r="F186" s="4">
        <v>1401</v>
      </c>
      <c r="G186" s="6">
        <v>40269</v>
      </c>
      <c r="H186" s="7">
        <v>1</v>
      </c>
      <c r="I186" s="7">
        <v>0</v>
      </c>
      <c r="J186" s="7">
        <v>0</v>
      </c>
      <c r="K186" s="7">
        <v>0</v>
      </c>
      <c r="L186" s="7">
        <f t="shared" si="8"/>
        <v>1</v>
      </c>
      <c r="M186" s="7">
        <v>0</v>
      </c>
      <c r="N186" s="7">
        <v>0</v>
      </c>
      <c r="O186" s="7">
        <v>0</v>
      </c>
      <c r="P186" s="7">
        <f t="shared" si="9"/>
        <v>0</v>
      </c>
      <c r="Q186" s="7">
        <f t="shared" si="10"/>
        <v>1</v>
      </c>
      <c r="R186" s="7">
        <f t="shared" si="11"/>
        <v>1</v>
      </c>
      <c r="S186" s="5" t="s">
        <v>107</v>
      </c>
      <c r="T186" s="5">
        <v>101401</v>
      </c>
      <c r="U186" s="5" t="s">
        <v>27</v>
      </c>
      <c r="V186" s="5">
        <v>47040001</v>
      </c>
      <c r="W186" s="5" t="s">
        <v>28</v>
      </c>
    </row>
    <row r="187" spans="2:23" x14ac:dyDescent="0.25">
      <c r="B187" s="4">
        <v>50004751</v>
      </c>
      <c r="C187" s="4">
        <v>0</v>
      </c>
      <c r="D187" s="5">
        <v>21040001</v>
      </c>
      <c r="E187" s="4" t="s">
        <v>207</v>
      </c>
      <c r="F187" s="4">
        <v>1401</v>
      </c>
      <c r="G187" s="6">
        <v>40269</v>
      </c>
      <c r="H187" s="7">
        <v>1</v>
      </c>
      <c r="I187" s="7">
        <v>0</v>
      </c>
      <c r="J187" s="7">
        <v>0</v>
      </c>
      <c r="K187" s="7">
        <v>0</v>
      </c>
      <c r="L187" s="7">
        <f t="shared" si="8"/>
        <v>1</v>
      </c>
      <c r="M187" s="7">
        <v>0</v>
      </c>
      <c r="N187" s="7">
        <v>0</v>
      </c>
      <c r="O187" s="7">
        <v>0</v>
      </c>
      <c r="P187" s="7">
        <f t="shared" si="9"/>
        <v>0</v>
      </c>
      <c r="Q187" s="7">
        <f t="shared" si="10"/>
        <v>1</v>
      </c>
      <c r="R187" s="7">
        <f t="shared" si="11"/>
        <v>1</v>
      </c>
      <c r="S187" s="5" t="s">
        <v>107</v>
      </c>
      <c r="T187" s="5">
        <v>101401</v>
      </c>
      <c r="U187" s="5" t="s">
        <v>27</v>
      </c>
      <c r="V187" s="5">
        <v>47040001</v>
      </c>
      <c r="W187" s="5" t="s">
        <v>28</v>
      </c>
    </row>
    <row r="188" spans="2:23" x14ac:dyDescent="0.25">
      <c r="B188" s="4">
        <v>50004768</v>
      </c>
      <c r="C188" s="4">
        <v>0</v>
      </c>
      <c r="D188" s="5">
        <v>21040001</v>
      </c>
      <c r="E188" s="4" t="s">
        <v>208</v>
      </c>
      <c r="F188" s="4">
        <v>1401</v>
      </c>
      <c r="G188" s="6">
        <v>40269</v>
      </c>
      <c r="H188" s="7">
        <v>1</v>
      </c>
      <c r="I188" s="7">
        <v>0</v>
      </c>
      <c r="J188" s="7">
        <v>0</v>
      </c>
      <c r="K188" s="7">
        <v>0</v>
      </c>
      <c r="L188" s="7">
        <f t="shared" si="8"/>
        <v>1</v>
      </c>
      <c r="M188" s="7">
        <v>0</v>
      </c>
      <c r="N188" s="7">
        <v>0</v>
      </c>
      <c r="O188" s="7">
        <v>0</v>
      </c>
      <c r="P188" s="7">
        <f t="shared" si="9"/>
        <v>0</v>
      </c>
      <c r="Q188" s="7">
        <f t="shared" si="10"/>
        <v>1</v>
      </c>
      <c r="R188" s="7">
        <f t="shared" si="11"/>
        <v>1</v>
      </c>
      <c r="S188" s="5" t="s">
        <v>107</v>
      </c>
      <c r="T188" s="5">
        <v>101401</v>
      </c>
      <c r="U188" s="5" t="s">
        <v>27</v>
      </c>
      <c r="V188" s="5">
        <v>47040001</v>
      </c>
      <c r="W188" s="5" t="s">
        <v>28</v>
      </c>
    </row>
    <row r="189" spans="2:23" x14ac:dyDescent="0.25">
      <c r="B189" s="4">
        <v>50005414</v>
      </c>
      <c r="C189" s="4">
        <v>0</v>
      </c>
      <c r="D189" s="5">
        <v>21040001</v>
      </c>
      <c r="E189" s="4" t="s">
        <v>209</v>
      </c>
      <c r="F189" s="4">
        <v>1401</v>
      </c>
      <c r="G189" s="6">
        <v>41444</v>
      </c>
      <c r="H189" s="7">
        <v>7914</v>
      </c>
      <c r="I189" s="7">
        <v>0</v>
      </c>
      <c r="J189" s="7">
        <v>0</v>
      </c>
      <c r="K189" s="7">
        <v>0</v>
      </c>
      <c r="L189" s="7">
        <f t="shared" si="8"/>
        <v>7914</v>
      </c>
      <c r="M189" s="7">
        <v>-5810</v>
      </c>
      <c r="N189" s="7">
        <v>-771</v>
      </c>
      <c r="O189" s="7">
        <v>0</v>
      </c>
      <c r="P189" s="7">
        <f t="shared" si="9"/>
        <v>-6581</v>
      </c>
      <c r="Q189" s="7">
        <f t="shared" si="10"/>
        <v>2104</v>
      </c>
      <c r="R189" s="7">
        <f t="shared" si="11"/>
        <v>1333</v>
      </c>
      <c r="S189" s="5" t="s">
        <v>107</v>
      </c>
      <c r="T189" s="5">
        <v>101401</v>
      </c>
      <c r="U189" s="5" t="s">
        <v>27</v>
      </c>
      <c r="V189" s="5">
        <v>47040001</v>
      </c>
      <c r="W189" s="5" t="s">
        <v>28</v>
      </c>
    </row>
    <row r="190" spans="2:23" x14ac:dyDescent="0.25">
      <c r="B190" s="4">
        <v>50005415</v>
      </c>
      <c r="C190" s="4">
        <v>0</v>
      </c>
      <c r="D190" s="5">
        <v>21040001</v>
      </c>
      <c r="E190" s="4" t="s">
        <v>210</v>
      </c>
      <c r="F190" s="4">
        <v>1401</v>
      </c>
      <c r="G190" s="6">
        <v>41444</v>
      </c>
      <c r="H190" s="7">
        <v>7141</v>
      </c>
      <c r="I190" s="7">
        <v>0</v>
      </c>
      <c r="J190" s="7">
        <v>0</v>
      </c>
      <c r="K190" s="7">
        <v>0</v>
      </c>
      <c r="L190" s="7">
        <f t="shared" si="8"/>
        <v>7141</v>
      </c>
      <c r="M190" s="7">
        <v>-5242</v>
      </c>
      <c r="N190" s="7">
        <v>-696</v>
      </c>
      <c r="O190" s="7">
        <v>0</v>
      </c>
      <c r="P190" s="7">
        <f t="shared" si="9"/>
        <v>-5938</v>
      </c>
      <c r="Q190" s="7">
        <f t="shared" si="10"/>
        <v>1899</v>
      </c>
      <c r="R190" s="7">
        <f t="shared" si="11"/>
        <v>1203</v>
      </c>
      <c r="S190" s="5" t="s">
        <v>107</v>
      </c>
      <c r="T190" s="5">
        <v>101401</v>
      </c>
      <c r="U190" s="5" t="s">
        <v>27</v>
      </c>
      <c r="V190" s="5">
        <v>47040001</v>
      </c>
      <c r="W190" s="5" t="s">
        <v>28</v>
      </c>
    </row>
    <row r="191" spans="2:23" x14ac:dyDescent="0.25">
      <c r="B191" s="4">
        <v>50005416</v>
      </c>
      <c r="C191" s="4">
        <v>0</v>
      </c>
      <c r="D191" s="5">
        <v>21040001</v>
      </c>
      <c r="E191" s="4" t="s">
        <v>211</v>
      </c>
      <c r="F191" s="4">
        <v>1401</v>
      </c>
      <c r="G191" s="6">
        <v>41639</v>
      </c>
      <c r="H191" s="7">
        <v>33600</v>
      </c>
      <c r="I191" s="7">
        <v>0</v>
      </c>
      <c r="J191" s="7">
        <v>0</v>
      </c>
      <c r="K191" s="7">
        <v>0</v>
      </c>
      <c r="L191" s="7">
        <f t="shared" si="8"/>
        <v>33600</v>
      </c>
      <c r="M191" s="7">
        <v>-23072</v>
      </c>
      <c r="N191" s="7">
        <v>-3217</v>
      </c>
      <c r="O191" s="7">
        <v>0</v>
      </c>
      <c r="P191" s="7">
        <f t="shared" si="9"/>
        <v>-26289</v>
      </c>
      <c r="Q191" s="7">
        <f t="shared" si="10"/>
        <v>10528</v>
      </c>
      <c r="R191" s="7">
        <f t="shared" si="11"/>
        <v>7311</v>
      </c>
      <c r="S191" s="5" t="s">
        <v>107</v>
      </c>
      <c r="T191" s="5">
        <v>101401</v>
      </c>
      <c r="U191" s="5" t="s">
        <v>27</v>
      </c>
      <c r="V191" s="5">
        <v>47040001</v>
      </c>
      <c r="W191" s="5" t="s">
        <v>28</v>
      </c>
    </row>
    <row r="192" spans="2:23" x14ac:dyDescent="0.25">
      <c r="B192" s="4">
        <v>50005446</v>
      </c>
      <c r="C192" s="4">
        <v>0</v>
      </c>
      <c r="D192" s="5">
        <v>21040001</v>
      </c>
      <c r="E192" s="4" t="s">
        <v>212</v>
      </c>
      <c r="F192" s="4">
        <v>1401</v>
      </c>
      <c r="G192" s="6">
        <v>40269</v>
      </c>
      <c r="H192" s="7">
        <v>99</v>
      </c>
      <c r="I192" s="7">
        <v>0</v>
      </c>
      <c r="J192" s="7">
        <v>0</v>
      </c>
      <c r="K192" s="7">
        <v>0</v>
      </c>
      <c r="L192" s="7">
        <f t="shared" si="8"/>
        <v>99</v>
      </c>
      <c r="M192" s="7">
        <v>-95</v>
      </c>
      <c r="N192" s="7">
        <v>0</v>
      </c>
      <c r="O192" s="7">
        <v>0</v>
      </c>
      <c r="P192" s="7">
        <f t="shared" si="9"/>
        <v>-95</v>
      </c>
      <c r="Q192" s="7">
        <f t="shared" si="10"/>
        <v>4</v>
      </c>
      <c r="R192" s="7">
        <f t="shared" si="11"/>
        <v>4</v>
      </c>
      <c r="S192" s="5" t="s">
        <v>107</v>
      </c>
      <c r="T192" s="5">
        <v>101401</v>
      </c>
      <c r="U192" s="5" t="s">
        <v>27</v>
      </c>
      <c r="V192" s="5">
        <v>47040001</v>
      </c>
      <c r="W192" s="5" t="s">
        <v>28</v>
      </c>
    </row>
    <row r="193" spans="2:23" x14ac:dyDescent="0.25">
      <c r="B193" s="4">
        <v>50005479</v>
      </c>
      <c r="C193" s="4">
        <v>0</v>
      </c>
      <c r="D193" s="5">
        <v>21040001</v>
      </c>
      <c r="E193" s="4" t="s">
        <v>213</v>
      </c>
      <c r="F193" s="4">
        <v>1401</v>
      </c>
      <c r="G193" s="6">
        <v>40269</v>
      </c>
      <c r="H193" s="7">
        <v>153</v>
      </c>
      <c r="I193" s="7">
        <v>0</v>
      </c>
      <c r="J193" s="7">
        <v>0</v>
      </c>
      <c r="K193" s="7">
        <v>0</v>
      </c>
      <c r="L193" s="7">
        <f t="shared" si="8"/>
        <v>153</v>
      </c>
      <c r="M193" s="7">
        <v>-146</v>
      </c>
      <c r="N193" s="7">
        <v>0</v>
      </c>
      <c r="O193" s="7">
        <v>0</v>
      </c>
      <c r="P193" s="7">
        <f t="shared" si="9"/>
        <v>-146</v>
      </c>
      <c r="Q193" s="7">
        <f t="shared" si="10"/>
        <v>7</v>
      </c>
      <c r="R193" s="7">
        <f t="shared" si="11"/>
        <v>7</v>
      </c>
      <c r="S193" s="5" t="s">
        <v>107</v>
      </c>
      <c r="T193" s="5">
        <v>101401</v>
      </c>
      <c r="U193" s="5" t="s">
        <v>27</v>
      </c>
      <c r="V193" s="5">
        <v>47040001</v>
      </c>
      <c r="W193" s="5" t="s">
        <v>28</v>
      </c>
    </row>
    <row r="194" spans="2:23" x14ac:dyDescent="0.25">
      <c r="B194" s="4">
        <v>50005609</v>
      </c>
      <c r="C194" s="4">
        <v>0</v>
      </c>
      <c r="D194" s="5">
        <v>21040001</v>
      </c>
      <c r="E194" s="4" t="s">
        <v>214</v>
      </c>
      <c r="F194" s="4">
        <v>1401</v>
      </c>
      <c r="G194" s="6">
        <v>40269</v>
      </c>
      <c r="H194" s="7">
        <v>594</v>
      </c>
      <c r="I194" s="7">
        <v>0</v>
      </c>
      <c r="J194" s="7">
        <v>0</v>
      </c>
      <c r="K194" s="7">
        <v>0</v>
      </c>
      <c r="L194" s="7">
        <f t="shared" si="8"/>
        <v>594</v>
      </c>
      <c r="M194" s="7">
        <v>-565</v>
      </c>
      <c r="N194" s="7">
        <v>0</v>
      </c>
      <c r="O194" s="7">
        <v>0</v>
      </c>
      <c r="P194" s="7">
        <f t="shared" si="9"/>
        <v>-565</v>
      </c>
      <c r="Q194" s="7">
        <f t="shared" si="10"/>
        <v>29</v>
      </c>
      <c r="R194" s="7">
        <f t="shared" si="11"/>
        <v>29</v>
      </c>
      <c r="S194" s="5" t="s">
        <v>107</v>
      </c>
      <c r="T194" s="5">
        <v>101401</v>
      </c>
      <c r="U194" s="5" t="s">
        <v>27</v>
      </c>
      <c r="V194" s="5">
        <v>47040001</v>
      </c>
      <c r="W194" s="5" t="s">
        <v>28</v>
      </c>
    </row>
    <row r="195" spans="2:23" x14ac:dyDescent="0.25">
      <c r="B195" s="4">
        <v>50005811</v>
      </c>
      <c r="C195" s="4">
        <v>0</v>
      </c>
      <c r="D195" s="5">
        <v>21040001</v>
      </c>
      <c r="E195" s="4" t="s">
        <v>215</v>
      </c>
      <c r="F195" s="4">
        <v>1401</v>
      </c>
      <c r="G195" s="6">
        <v>40269</v>
      </c>
      <c r="H195" s="7">
        <v>1273</v>
      </c>
      <c r="I195" s="7">
        <v>0</v>
      </c>
      <c r="J195" s="7">
        <v>0</v>
      </c>
      <c r="K195" s="7">
        <v>0</v>
      </c>
      <c r="L195" s="7">
        <f t="shared" si="8"/>
        <v>1273</v>
      </c>
      <c r="M195" s="7">
        <v>-1210</v>
      </c>
      <c r="N195" s="7">
        <v>0</v>
      </c>
      <c r="O195" s="7">
        <v>0</v>
      </c>
      <c r="P195" s="7">
        <f t="shared" si="9"/>
        <v>-1210</v>
      </c>
      <c r="Q195" s="7">
        <f t="shared" si="10"/>
        <v>63</v>
      </c>
      <c r="R195" s="7">
        <f t="shared" si="11"/>
        <v>63</v>
      </c>
      <c r="S195" s="5" t="s">
        <v>107</v>
      </c>
      <c r="T195" s="5">
        <v>101401</v>
      </c>
      <c r="U195" s="5" t="s">
        <v>27</v>
      </c>
      <c r="V195" s="5">
        <v>47040001</v>
      </c>
      <c r="W195" s="5" t="s">
        <v>28</v>
      </c>
    </row>
    <row r="196" spans="2:23" x14ac:dyDescent="0.25">
      <c r="B196" s="4">
        <v>50005967</v>
      </c>
      <c r="C196" s="4">
        <v>0</v>
      </c>
      <c r="D196" s="5">
        <v>21040001</v>
      </c>
      <c r="E196" s="4" t="s">
        <v>216</v>
      </c>
      <c r="F196" s="4">
        <v>1401</v>
      </c>
      <c r="G196" s="6">
        <v>40269</v>
      </c>
      <c r="H196" s="7">
        <v>1671</v>
      </c>
      <c r="I196" s="7">
        <v>0</v>
      </c>
      <c r="J196" s="7">
        <v>0</v>
      </c>
      <c r="K196" s="7">
        <v>0</v>
      </c>
      <c r="L196" s="7">
        <f t="shared" si="8"/>
        <v>1671</v>
      </c>
      <c r="M196" s="7">
        <v>-1588</v>
      </c>
      <c r="N196" s="7">
        <v>0</v>
      </c>
      <c r="O196" s="7">
        <v>0</v>
      </c>
      <c r="P196" s="7">
        <f t="shared" si="9"/>
        <v>-1588</v>
      </c>
      <c r="Q196" s="7">
        <f t="shared" si="10"/>
        <v>83</v>
      </c>
      <c r="R196" s="7">
        <f t="shared" si="11"/>
        <v>83</v>
      </c>
      <c r="S196" s="5" t="s">
        <v>107</v>
      </c>
      <c r="T196" s="5">
        <v>101401</v>
      </c>
      <c r="U196" s="5" t="s">
        <v>27</v>
      </c>
      <c r="V196" s="5">
        <v>47040001</v>
      </c>
      <c r="W196" s="5" t="s">
        <v>28</v>
      </c>
    </row>
    <row r="197" spans="2:23" x14ac:dyDescent="0.25">
      <c r="B197" s="4">
        <v>50006079</v>
      </c>
      <c r="C197" s="4">
        <v>0</v>
      </c>
      <c r="D197" s="5">
        <v>21040001</v>
      </c>
      <c r="E197" s="4" t="s">
        <v>217</v>
      </c>
      <c r="F197" s="4">
        <v>1401</v>
      </c>
      <c r="G197" s="6">
        <v>40269</v>
      </c>
      <c r="H197" s="7">
        <v>1959</v>
      </c>
      <c r="I197" s="7">
        <v>0</v>
      </c>
      <c r="J197" s="7">
        <v>0</v>
      </c>
      <c r="K197" s="7">
        <v>0</v>
      </c>
      <c r="L197" s="7">
        <f t="shared" ref="L197:L260" si="12">SUM(H197:K197)</f>
        <v>1959</v>
      </c>
      <c r="M197" s="7">
        <v>-1862</v>
      </c>
      <c r="N197" s="7">
        <v>0</v>
      </c>
      <c r="O197" s="7">
        <v>0</v>
      </c>
      <c r="P197" s="7">
        <f t="shared" ref="P197:P260" si="13">SUM(M197:O197)</f>
        <v>-1862</v>
      </c>
      <c r="Q197" s="7">
        <f t="shared" ref="Q197:Q260" si="14">H197+M197</f>
        <v>97</v>
      </c>
      <c r="R197" s="7">
        <f t="shared" ref="R197:R260" si="15">L197+P197</f>
        <v>97</v>
      </c>
      <c r="S197" s="5" t="s">
        <v>107</v>
      </c>
      <c r="T197" s="5">
        <v>101401</v>
      </c>
      <c r="U197" s="5" t="s">
        <v>27</v>
      </c>
      <c r="V197" s="5">
        <v>47040001</v>
      </c>
      <c r="W197" s="5" t="s">
        <v>28</v>
      </c>
    </row>
    <row r="198" spans="2:23" x14ac:dyDescent="0.25">
      <c r="B198" s="4">
        <v>50006162</v>
      </c>
      <c r="C198" s="4">
        <v>0</v>
      </c>
      <c r="D198" s="5">
        <v>21040001</v>
      </c>
      <c r="E198" s="4" t="s">
        <v>218</v>
      </c>
      <c r="F198" s="4">
        <v>1401</v>
      </c>
      <c r="G198" s="6">
        <v>40269</v>
      </c>
      <c r="H198" s="7">
        <v>2331</v>
      </c>
      <c r="I198" s="7">
        <v>0</v>
      </c>
      <c r="J198" s="7">
        <v>0</v>
      </c>
      <c r="K198" s="7">
        <v>0</v>
      </c>
      <c r="L198" s="7">
        <f t="shared" si="12"/>
        <v>2331</v>
      </c>
      <c r="M198" s="7">
        <v>-2215</v>
      </c>
      <c r="N198" s="7">
        <v>0</v>
      </c>
      <c r="O198" s="7">
        <v>0</v>
      </c>
      <c r="P198" s="7">
        <f t="shared" si="13"/>
        <v>-2215</v>
      </c>
      <c r="Q198" s="7">
        <f t="shared" si="14"/>
        <v>116</v>
      </c>
      <c r="R198" s="7">
        <f t="shared" si="15"/>
        <v>116</v>
      </c>
      <c r="S198" s="5" t="s">
        <v>107</v>
      </c>
      <c r="T198" s="5">
        <v>101401</v>
      </c>
      <c r="U198" s="5" t="s">
        <v>27</v>
      </c>
      <c r="V198" s="5">
        <v>47040001</v>
      </c>
      <c r="W198" s="5" t="s">
        <v>28</v>
      </c>
    </row>
    <row r="199" spans="2:23" x14ac:dyDescent="0.25">
      <c r="B199" s="4">
        <v>50006175</v>
      </c>
      <c r="C199" s="4">
        <v>0</v>
      </c>
      <c r="D199" s="5">
        <v>21040001</v>
      </c>
      <c r="E199" s="4" t="s">
        <v>219</v>
      </c>
      <c r="F199" s="4">
        <v>1401</v>
      </c>
      <c r="G199" s="6">
        <v>40269</v>
      </c>
      <c r="H199" s="7">
        <v>2362</v>
      </c>
      <c r="I199" s="7">
        <v>0</v>
      </c>
      <c r="J199" s="7">
        <v>0</v>
      </c>
      <c r="K199" s="7">
        <v>0</v>
      </c>
      <c r="L199" s="7">
        <f t="shared" si="12"/>
        <v>2362</v>
      </c>
      <c r="M199" s="7">
        <v>-2244</v>
      </c>
      <c r="N199" s="7">
        <v>0</v>
      </c>
      <c r="O199" s="7">
        <v>0</v>
      </c>
      <c r="P199" s="7">
        <f t="shared" si="13"/>
        <v>-2244</v>
      </c>
      <c r="Q199" s="7">
        <f t="shared" si="14"/>
        <v>118</v>
      </c>
      <c r="R199" s="7">
        <f t="shared" si="15"/>
        <v>118</v>
      </c>
      <c r="S199" s="5" t="s">
        <v>107</v>
      </c>
      <c r="T199" s="5">
        <v>101401</v>
      </c>
      <c r="U199" s="5" t="s">
        <v>27</v>
      </c>
      <c r="V199" s="5">
        <v>47040001</v>
      </c>
      <c r="W199" s="5" t="s">
        <v>28</v>
      </c>
    </row>
    <row r="200" spans="2:23" x14ac:dyDescent="0.25">
      <c r="B200" s="4">
        <v>50006210</v>
      </c>
      <c r="C200" s="4">
        <v>0</v>
      </c>
      <c r="D200" s="5">
        <v>21040001</v>
      </c>
      <c r="E200" s="4" t="s">
        <v>220</v>
      </c>
      <c r="F200" s="4">
        <v>1401</v>
      </c>
      <c r="G200" s="6">
        <v>40635</v>
      </c>
      <c r="H200" s="7">
        <v>2475</v>
      </c>
      <c r="I200" s="7">
        <v>0</v>
      </c>
      <c r="J200" s="7">
        <v>0</v>
      </c>
      <c r="K200" s="7">
        <v>0</v>
      </c>
      <c r="L200" s="7">
        <f t="shared" si="12"/>
        <v>2475</v>
      </c>
      <c r="M200" s="7">
        <v>-2352</v>
      </c>
      <c r="N200" s="7">
        <v>0</v>
      </c>
      <c r="O200" s="7">
        <v>0</v>
      </c>
      <c r="P200" s="7">
        <f t="shared" si="13"/>
        <v>-2352</v>
      </c>
      <c r="Q200" s="7">
        <f t="shared" si="14"/>
        <v>123</v>
      </c>
      <c r="R200" s="7">
        <f t="shared" si="15"/>
        <v>123</v>
      </c>
      <c r="S200" s="5" t="s">
        <v>107</v>
      </c>
      <c r="T200" s="5">
        <v>101401</v>
      </c>
      <c r="U200" s="5" t="s">
        <v>27</v>
      </c>
      <c r="V200" s="5">
        <v>47040001</v>
      </c>
      <c r="W200" s="5" t="s">
        <v>28</v>
      </c>
    </row>
    <row r="201" spans="2:23" x14ac:dyDescent="0.25">
      <c r="B201" s="4">
        <v>50006507</v>
      </c>
      <c r="C201" s="4">
        <v>0</v>
      </c>
      <c r="D201" s="5">
        <v>21040001</v>
      </c>
      <c r="E201" s="4" t="s">
        <v>214</v>
      </c>
      <c r="F201" s="4">
        <v>1401</v>
      </c>
      <c r="G201" s="6">
        <v>40269</v>
      </c>
      <c r="H201" s="7">
        <v>3562</v>
      </c>
      <c r="I201" s="7">
        <v>0</v>
      </c>
      <c r="J201" s="7">
        <v>0</v>
      </c>
      <c r="K201" s="7">
        <v>0</v>
      </c>
      <c r="L201" s="7">
        <f t="shared" si="12"/>
        <v>3562</v>
      </c>
      <c r="M201" s="7">
        <v>-3384</v>
      </c>
      <c r="N201" s="7">
        <v>0</v>
      </c>
      <c r="O201" s="7">
        <v>0</v>
      </c>
      <c r="P201" s="7">
        <f t="shared" si="13"/>
        <v>-3384</v>
      </c>
      <c r="Q201" s="7">
        <f t="shared" si="14"/>
        <v>178</v>
      </c>
      <c r="R201" s="7">
        <f t="shared" si="15"/>
        <v>178</v>
      </c>
      <c r="S201" s="5" t="s">
        <v>107</v>
      </c>
      <c r="T201" s="5">
        <v>101401</v>
      </c>
      <c r="U201" s="5" t="s">
        <v>27</v>
      </c>
      <c r="V201" s="5">
        <v>47040001</v>
      </c>
      <c r="W201" s="5" t="s">
        <v>28</v>
      </c>
    </row>
    <row r="202" spans="2:23" x14ac:dyDescent="0.25">
      <c r="B202" s="4">
        <v>50006531</v>
      </c>
      <c r="C202" s="4">
        <v>0</v>
      </c>
      <c r="D202" s="5">
        <v>21040001</v>
      </c>
      <c r="E202" s="4" t="s">
        <v>221</v>
      </c>
      <c r="F202" s="4">
        <v>1401</v>
      </c>
      <c r="G202" s="6">
        <v>40633</v>
      </c>
      <c r="H202" s="7">
        <v>3595</v>
      </c>
      <c r="I202" s="7">
        <v>0</v>
      </c>
      <c r="J202" s="7">
        <v>0</v>
      </c>
      <c r="K202" s="7">
        <v>0</v>
      </c>
      <c r="L202" s="7">
        <f t="shared" si="12"/>
        <v>3595</v>
      </c>
      <c r="M202" s="7">
        <v>-3416</v>
      </c>
      <c r="N202" s="7">
        <v>0</v>
      </c>
      <c r="O202" s="7">
        <v>0</v>
      </c>
      <c r="P202" s="7">
        <f t="shared" si="13"/>
        <v>-3416</v>
      </c>
      <c r="Q202" s="7">
        <f t="shared" si="14"/>
        <v>179</v>
      </c>
      <c r="R202" s="7">
        <f t="shared" si="15"/>
        <v>179</v>
      </c>
      <c r="S202" s="5" t="s">
        <v>107</v>
      </c>
      <c r="T202" s="5">
        <v>101401</v>
      </c>
      <c r="U202" s="5" t="s">
        <v>27</v>
      </c>
      <c r="V202" s="5">
        <v>47040001</v>
      </c>
      <c r="W202" s="5" t="s">
        <v>28</v>
      </c>
    </row>
    <row r="203" spans="2:23" x14ac:dyDescent="0.25">
      <c r="B203" s="4">
        <v>50006672</v>
      </c>
      <c r="C203" s="4">
        <v>0</v>
      </c>
      <c r="D203" s="5">
        <v>21040001</v>
      </c>
      <c r="E203" s="4" t="s">
        <v>222</v>
      </c>
      <c r="F203" s="4">
        <v>1401</v>
      </c>
      <c r="G203" s="6">
        <v>40269</v>
      </c>
      <c r="H203" s="7">
        <v>4139</v>
      </c>
      <c r="I203" s="7">
        <v>0</v>
      </c>
      <c r="J203" s="7">
        <v>0</v>
      </c>
      <c r="K203" s="7">
        <v>0</v>
      </c>
      <c r="L203" s="7">
        <f t="shared" si="12"/>
        <v>4139</v>
      </c>
      <c r="M203" s="7">
        <v>-3933</v>
      </c>
      <c r="N203" s="7">
        <v>0</v>
      </c>
      <c r="O203" s="7">
        <v>0</v>
      </c>
      <c r="P203" s="7">
        <f t="shared" si="13"/>
        <v>-3933</v>
      </c>
      <c r="Q203" s="7">
        <f t="shared" si="14"/>
        <v>206</v>
      </c>
      <c r="R203" s="7">
        <f t="shared" si="15"/>
        <v>206</v>
      </c>
      <c r="S203" s="5" t="s">
        <v>107</v>
      </c>
      <c r="T203" s="5">
        <v>101401</v>
      </c>
      <c r="U203" s="5" t="s">
        <v>27</v>
      </c>
      <c r="V203" s="5">
        <v>47040001</v>
      </c>
      <c r="W203" s="5" t="s">
        <v>28</v>
      </c>
    </row>
    <row r="204" spans="2:23" x14ac:dyDescent="0.25">
      <c r="B204" s="4">
        <v>50006711</v>
      </c>
      <c r="C204" s="4">
        <v>0</v>
      </c>
      <c r="D204" s="5">
        <v>21040001</v>
      </c>
      <c r="E204" s="4" t="s">
        <v>223</v>
      </c>
      <c r="F204" s="4">
        <v>1401</v>
      </c>
      <c r="G204" s="6">
        <v>40269</v>
      </c>
      <c r="H204" s="7">
        <v>4329</v>
      </c>
      <c r="I204" s="7">
        <v>0</v>
      </c>
      <c r="J204" s="7">
        <v>0</v>
      </c>
      <c r="K204" s="7">
        <v>0</v>
      </c>
      <c r="L204" s="7">
        <f t="shared" si="12"/>
        <v>4329</v>
      </c>
      <c r="M204" s="7">
        <v>-4113</v>
      </c>
      <c r="N204" s="7">
        <v>0</v>
      </c>
      <c r="O204" s="7">
        <v>0</v>
      </c>
      <c r="P204" s="7">
        <f t="shared" si="13"/>
        <v>-4113</v>
      </c>
      <c r="Q204" s="7">
        <f t="shared" si="14"/>
        <v>216</v>
      </c>
      <c r="R204" s="7">
        <f t="shared" si="15"/>
        <v>216</v>
      </c>
      <c r="S204" s="5" t="s">
        <v>107</v>
      </c>
      <c r="T204" s="5">
        <v>101401</v>
      </c>
      <c r="U204" s="5" t="s">
        <v>27</v>
      </c>
      <c r="V204" s="5">
        <v>47040001</v>
      </c>
      <c r="W204" s="5" t="s">
        <v>28</v>
      </c>
    </row>
    <row r="205" spans="2:23" x14ac:dyDescent="0.25">
      <c r="B205" s="4">
        <v>50006725</v>
      </c>
      <c r="C205" s="4">
        <v>0</v>
      </c>
      <c r="D205" s="5">
        <v>21040001</v>
      </c>
      <c r="E205" s="4" t="s">
        <v>224</v>
      </c>
      <c r="F205" s="4">
        <v>1401</v>
      </c>
      <c r="G205" s="6">
        <v>40269</v>
      </c>
      <c r="H205" s="7">
        <v>4406</v>
      </c>
      <c r="I205" s="7">
        <v>0</v>
      </c>
      <c r="J205" s="7">
        <v>0</v>
      </c>
      <c r="K205" s="7">
        <v>0</v>
      </c>
      <c r="L205" s="7">
        <f t="shared" si="12"/>
        <v>4406</v>
      </c>
      <c r="M205" s="7">
        <v>-4186</v>
      </c>
      <c r="N205" s="7">
        <v>0</v>
      </c>
      <c r="O205" s="7">
        <v>0</v>
      </c>
      <c r="P205" s="7">
        <f t="shared" si="13"/>
        <v>-4186</v>
      </c>
      <c r="Q205" s="7">
        <f t="shared" si="14"/>
        <v>220</v>
      </c>
      <c r="R205" s="7">
        <f t="shared" si="15"/>
        <v>220</v>
      </c>
      <c r="S205" s="5" t="s">
        <v>107</v>
      </c>
      <c r="T205" s="5">
        <v>101401</v>
      </c>
      <c r="U205" s="5" t="s">
        <v>27</v>
      </c>
      <c r="V205" s="5">
        <v>47040001</v>
      </c>
      <c r="W205" s="5" t="s">
        <v>28</v>
      </c>
    </row>
    <row r="206" spans="2:23" x14ac:dyDescent="0.25">
      <c r="B206" s="4">
        <v>50006882</v>
      </c>
      <c r="C206" s="4">
        <v>0</v>
      </c>
      <c r="D206" s="5">
        <v>21040001</v>
      </c>
      <c r="E206" s="4" t="s">
        <v>225</v>
      </c>
      <c r="F206" s="4">
        <v>1401</v>
      </c>
      <c r="G206" s="6">
        <v>40655</v>
      </c>
      <c r="H206" s="7">
        <v>5109</v>
      </c>
      <c r="I206" s="7">
        <v>0</v>
      </c>
      <c r="J206" s="7">
        <v>0</v>
      </c>
      <c r="K206" s="7">
        <v>0</v>
      </c>
      <c r="L206" s="7">
        <f t="shared" si="12"/>
        <v>5109</v>
      </c>
      <c r="M206" s="7">
        <v>-4824</v>
      </c>
      <c r="N206" s="7">
        <v>-30</v>
      </c>
      <c r="O206" s="7">
        <v>0</v>
      </c>
      <c r="P206" s="7">
        <f t="shared" si="13"/>
        <v>-4854</v>
      </c>
      <c r="Q206" s="7">
        <f t="shared" si="14"/>
        <v>285</v>
      </c>
      <c r="R206" s="7">
        <f t="shared" si="15"/>
        <v>255</v>
      </c>
      <c r="S206" s="5" t="s">
        <v>107</v>
      </c>
      <c r="T206" s="5">
        <v>101401</v>
      </c>
      <c r="U206" s="5" t="s">
        <v>27</v>
      </c>
      <c r="V206" s="5">
        <v>47040001</v>
      </c>
      <c r="W206" s="5" t="s">
        <v>28</v>
      </c>
    </row>
    <row r="207" spans="2:23" x14ac:dyDescent="0.25">
      <c r="B207" s="4">
        <v>50006897</v>
      </c>
      <c r="C207" s="4">
        <v>0</v>
      </c>
      <c r="D207" s="5">
        <v>21040001</v>
      </c>
      <c r="E207" s="4" t="s">
        <v>226</v>
      </c>
      <c r="F207" s="4">
        <v>1401</v>
      </c>
      <c r="G207" s="6">
        <v>40269</v>
      </c>
      <c r="H207" s="7">
        <v>5242</v>
      </c>
      <c r="I207" s="7">
        <v>0</v>
      </c>
      <c r="J207" s="7">
        <v>0</v>
      </c>
      <c r="K207" s="7">
        <v>0</v>
      </c>
      <c r="L207" s="7">
        <f t="shared" si="12"/>
        <v>5242</v>
      </c>
      <c r="M207" s="7">
        <v>-4980</v>
      </c>
      <c r="N207" s="7">
        <v>0</v>
      </c>
      <c r="O207" s="7">
        <v>0</v>
      </c>
      <c r="P207" s="7">
        <f t="shared" si="13"/>
        <v>-4980</v>
      </c>
      <c r="Q207" s="7">
        <f t="shared" si="14"/>
        <v>262</v>
      </c>
      <c r="R207" s="7">
        <f t="shared" si="15"/>
        <v>262</v>
      </c>
      <c r="S207" s="5" t="s">
        <v>107</v>
      </c>
      <c r="T207" s="5">
        <v>101401</v>
      </c>
      <c r="U207" s="5" t="s">
        <v>27</v>
      </c>
      <c r="V207" s="5">
        <v>47040001</v>
      </c>
      <c r="W207" s="5" t="s">
        <v>28</v>
      </c>
    </row>
    <row r="208" spans="2:23" x14ac:dyDescent="0.25">
      <c r="B208" s="4">
        <v>50007128</v>
      </c>
      <c r="C208" s="4">
        <v>0</v>
      </c>
      <c r="D208" s="5">
        <v>21040001</v>
      </c>
      <c r="E208" s="4" t="s">
        <v>227</v>
      </c>
      <c r="F208" s="4">
        <v>1401</v>
      </c>
      <c r="G208" s="6">
        <v>41121</v>
      </c>
      <c r="H208" s="7">
        <v>6400</v>
      </c>
      <c r="I208" s="7">
        <v>0</v>
      </c>
      <c r="J208" s="7">
        <v>0</v>
      </c>
      <c r="K208" s="7">
        <v>0</v>
      </c>
      <c r="L208" s="7">
        <f t="shared" si="12"/>
        <v>6400</v>
      </c>
      <c r="M208" s="7">
        <v>-5222</v>
      </c>
      <c r="N208" s="7">
        <v>-644</v>
      </c>
      <c r="O208" s="7">
        <v>0</v>
      </c>
      <c r="P208" s="7">
        <f t="shared" si="13"/>
        <v>-5866</v>
      </c>
      <c r="Q208" s="7">
        <f t="shared" si="14"/>
        <v>1178</v>
      </c>
      <c r="R208" s="7">
        <f t="shared" si="15"/>
        <v>534</v>
      </c>
      <c r="S208" s="5" t="s">
        <v>107</v>
      </c>
      <c r="T208" s="5">
        <v>101401</v>
      </c>
      <c r="U208" s="5" t="s">
        <v>27</v>
      </c>
      <c r="V208" s="5">
        <v>47040001</v>
      </c>
      <c r="W208" s="5" t="s">
        <v>28</v>
      </c>
    </row>
    <row r="209" spans="2:23" x14ac:dyDescent="0.25">
      <c r="B209" s="4">
        <v>50007151</v>
      </c>
      <c r="C209" s="4">
        <v>0</v>
      </c>
      <c r="D209" s="5">
        <v>21040001</v>
      </c>
      <c r="E209" s="4" t="s">
        <v>228</v>
      </c>
      <c r="F209" s="4">
        <v>1401</v>
      </c>
      <c r="G209" s="6">
        <v>40269</v>
      </c>
      <c r="H209" s="7">
        <v>6544</v>
      </c>
      <c r="I209" s="7">
        <v>0</v>
      </c>
      <c r="J209" s="7">
        <v>0</v>
      </c>
      <c r="K209" s="7">
        <v>0</v>
      </c>
      <c r="L209" s="7">
        <f t="shared" si="12"/>
        <v>6544</v>
      </c>
      <c r="M209" s="7">
        <v>-6217</v>
      </c>
      <c r="N209" s="7">
        <v>0</v>
      </c>
      <c r="O209" s="7">
        <v>0</v>
      </c>
      <c r="P209" s="7">
        <f t="shared" si="13"/>
        <v>-6217</v>
      </c>
      <c r="Q209" s="7">
        <f t="shared" si="14"/>
        <v>327</v>
      </c>
      <c r="R209" s="7">
        <f t="shared" si="15"/>
        <v>327</v>
      </c>
      <c r="S209" s="5" t="s">
        <v>107</v>
      </c>
      <c r="T209" s="5">
        <v>101401</v>
      </c>
      <c r="U209" s="5" t="s">
        <v>27</v>
      </c>
      <c r="V209" s="5">
        <v>47040001</v>
      </c>
      <c r="W209" s="5" t="s">
        <v>28</v>
      </c>
    </row>
    <row r="210" spans="2:23" x14ac:dyDescent="0.25">
      <c r="B210" s="4">
        <v>50007224</v>
      </c>
      <c r="C210" s="4">
        <v>0</v>
      </c>
      <c r="D210" s="5">
        <v>21040001</v>
      </c>
      <c r="E210" s="4" t="s">
        <v>229</v>
      </c>
      <c r="F210" s="4">
        <v>1401</v>
      </c>
      <c r="G210" s="6">
        <v>40353</v>
      </c>
      <c r="H210" s="7">
        <v>7000</v>
      </c>
      <c r="I210" s="7">
        <v>0</v>
      </c>
      <c r="J210" s="7">
        <v>0</v>
      </c>
      <c r="K210" s="7">
        <v>0</v>
      </c>
      <c r="L210" s="7">
        <f t="shared" si="12"/>
        <v>7000</v>
      </c>
      <c r="M210" s="7">
        <v>-6650</v>
      </c>
      <c r="N210" s="7">
        <v>0</v>
      </c>
      <c r="O210" s="7">
        <v>0</v>
      </c>
      <c r="P210" s="7">
        <f t="shared" si="13"/>
        <v>-6650</v>
      </c>
      <c r="Q210" s="7">
        <f t="shared" si="14"/>
        <v>350</v>
      </c>
      <c r="R210" s="7">
        <f t="shared" si="15"/>
        <v>350</v>
      </c>
      <c r="S210" s="5" t="s">
        <v>107</v>
      </c>
      <c r="T210" s="5">
        <v>101401</v>
      </c>
      <c r="U210" s="5" t="s">
        <v>27</v>
      </c>
      <c r="V210" s="5">
        <v>47040001</v>
      </c>
      <c r="W210" s="5" t="s">
        <v>28</v>
      </c>
    </row>
    <row r="211" spans="2:23" x14ac:dyDescent="0.25">
      <c r="B211" s="4">
        <v>50007270</v>
      </c>
      <c r="C211" s="4">
        <v>0</v>
      </c>
      <c r="D211" s="5">
        <v>21040001</v>
      </c>
      <c r="E211" s="4" t="s">
        <v>230</v>
      </c>
      <c r="F211" s="4">
        <v>1401</v>
      </c>
      <c r="G211" s="6">
        <v>41182</v>
      </c>
      <c r="H211" s="7">
        <v>7400</v>
      </c>
      <c r="I211" s="7">
        <v>0</v>
      </c>
      <c r="J211" s="7">
        <v>0</v>
      </c>
      <c r="K211" s="7">
        <v>0</v>
      </c>
      <c r="L211" s="7">
        <f t="shared" si="12"/>
        <v>7400</v>
      </c>
      <c r="M211" s="7">
        <v>-5921</v>
      </c>
      <c r="N211" s="7">
        <v>-740</v>
      </c>
      <c r="O211" s="7">
        <v>0</v>
      </c>
      <c r="P211" s="7">
        <f t="shared" si="13"/>
        <v>-6661</v>
      </c>
      <c r="Q211" s="7">
        <f t="shared" si="14"/>
        <v>1479</v>
      </c>
      <c r="R211" s="7">
        <f t="shared" si="15"/>
        <v>739</v>
      </c>
      <c r="S211" s="5" t="s">
        <v>107</v>
      </c>
      <c r="T211" s="5">
        <v>101401</v>
      </c>
      <c r="U211" s="5" t="s">
        <v>27</v>
      </c>
      <c r="V211" s="5">
        <v>47040001</v>
      </c>
      <c r="W211" s="5" t="s">
        <v>28</v>
      </c>
    </row>
    <row r="212" spans="2:23" x14ac:dyDescent="0.25">
      <c r="B212" s="4">
        <v>50007318</v>
      </c>
      <c r="C212" s="4">
        <v>0</v>
      </c>
      <c r="D212" s="5">
        <v>21040001</v>
      </c>
      <c r="E212" s="4" t="s">
        <v>231</v>
      </c>
      <c r="F212" s="4">
        <v>1401</v>
      </c>
      <c r="G212" s="6">
        <v>40269</v>
      </c>
      <c r="H212" s="7">
        <v>7773</v>
      </c>
      <c r="I212" s="7">
        <v>0</v>
      </c>
      <c r="J212" s="7">
        <v>0</v>
      </c>
      <c r="K212" s="7">
        <v>0</v>
      </c>
      <c r="L212" s="7">
        <f t="shared" si="12"/>
        <v>7773</v>
      </c>
      <c r="M212" s="7">
        <v>-7385</v>
      </c>
      <c r="N212" s="7">
        <v>0</v>
      </c>
      <c r="O212" s="7">
        <v>0</v>
      </c>
      <c r="P212" s="7">
        <f t="shared" si="13"/>
        <v>-7385</v>
      </c>
      <c r="Q212" s="7">
        <f t="shared" si="14"/>
        <v>388</v>
      </c>
      <c r="R212" s="7">
        <f t="shared" si="15"/>
        <v>388</v>
      </c>
      <c r="S212" s="5" t="s">
        <v>107</v>
      </c>
      <c r="T212" s="5">
        <v>101401</v>
      </c>
      <c r="U212" s="5" t="s">
        <v>27</v>
      </c>
      <c r="V212" s="5">
        <v>47040001</v>
      </c>
      <c r="W212" s="5" t="s">
        <v>28</v>
      </c>
    </row>
    <row r="213" spans="2:23" x14ac:dyDescent="0.25">
      <c r="B213" s="4">
        <v>50007331</v>
      </c>
      <c r="C213" s="4">
        <v>0</v>
      </c>
      <c r="D213" s="5">
        <v>21040001</v>
      </c>
      <c r="E213" s="4" t="s">
        <v>232</v>
      </c>
      <c r="F213" s="4">
        <v>1401</v>
      </c>
      <c r="G213" s="6">
        <v>40269</v>
      </c>
      <c r="H213" s="7">
        <v>7948</v>
      </c>
      <c r="I213" s="7">
        <v>0</v>
      </c>
      <c r="J213" s="7">
        <v>0</v>
      </c>
      <c r="K213" s="7">
        <v>0</v>
      </c>
      <c r="L213" s="7">
        <f t="shared" si="12"/>
        <v>7948</v>
      </c>
      <c r="M213" s="7">
        <v>-7551</v>
      </c>
      <c r="N213" s="7">
        <v>0</v>
      </c>
      <c r="O213" s="7">
        <v>0</v>
      </c>
      <c r="P213" s="7">
        <f t="shared" si="13"/>
        <v>-7551</v>
      </c>
      <c r="Q213" s="7">
        <f t="shared" si="14"/>
        <v>397</v>
      </c>
      <c r="R213" s="7">
        <f t="shared" si="15"/>
        <v>397</v>
      </c>
      <c r="S213" s="5" t="s">
        <v>107</v>
      </c>
      <c r="T213" s="5">
        <v>101401</v>
      </c>
      <c r="U213" s="5" t="s">
        <v>27</v>
      </c>
      <c r="V213" s="5">
        <v>47040001</v>
      </c>
      <c r="W213" s="5" t="s">
        <v>28</v>
      </c>
    </row>
    <row r="214" spans="2:23" x14ac:dyDescent="0.25">
      <c r="B214" s="4">
        <v>50007342</v>
      </c>
      <c r="C214" s="4">
        <v>0</v>
      </c>
      <c r="D214" s="5">
        <v>21040001</v>
      </c>
      <c r="E214" s="4" t="s">
        <v>233</v>
      </c>
      <c r="F214" s="4">
        <v>1401</v>
      </c>
      <c r="G214" s="6">
        <v>40269</v>
      </c>
      <c r="H214" s="7">
        <v>8013</v>
      </c>
      <c r="I214" s="7">
        <v>0</v>
      </c>
      <c r="J214" s="7">
        <v>0</v>
      </c>
      <c r="K214" s="7">
        <v>0</v>
      </c>
      <c r="L214" s="7">
        <f t="shared" si="12"/>
        <v>8013</v>
      </c>
      <c r="M214" s="7">
        <v>-7613</v>
      </c>
      <c r="N214" s="7">
        <v>0</v>
      </c>
      <c r="O214" s="7">
        <v>0</v>
      </c>
      <c r="P214" s="7">
        <f t="shared" si="13"/>
        <v>-7613</v>
      </c>
      <c r="Q214" s="7">
        <f t="shared" si="14"/>
        <v>400</v>
      </c>
      <c r="R214" s="7">
        <f t="shared" si="15"/>
        <v>400</v>
      </c>
      <c r="S214" s="5" t="s">
        <v>107</v>
      </c>
      <c r="T214" s="5">
        <v>101401</v>
      </c>
      <c r="U214" s="5" t="s">
        <v>27</v>
      </c>
      <c r="V214" s="5">
        <v>47040001</v>
      </c>
      <c r="W214" s="5" t="s">
        <v>28</v>
      </c>
    </row>
    <row r="215" spans="2:23" x14ac:dyDescent="0.25">
      <c r="B215" s="4">
        <v>50007362</v>
      </c>
      <c r="C215" s="4">
        <v>0</v>
      </c>
      <c r="D215" s="5">
        <v>21040001</v>
      </c>
      <c r="E215" s="4" t="s">
        <v>234</v>
      </c>
      <c r="F215" s="4">
        <v>1401</v>
      </c>
      <c r="G215" s="6">
        <v>40269</v>
      </c>
      <c r="H215" s="7">
        <v>8192</v>
      </c>
      <c r="I215" s="7">
        <v>0</v>
      </c>
      <c r="J215" s="7">
        <v>0</v>
      </c>
      <c r="K215" s="7">
        <v>0</v>
      </c>
      <c r="L215" s="7">
        <f t="shared" si="12"/>
        <v>8192</v>
      </c>
      <c r="M215" s="7">
        <v>-7783</v>
      </c>
      <c r="N215" s="7">
        <v>0</v>
      </c>
      <c r="O215" s="7">
        <v>0</v>
      </c>
      <c r="P215" s="7">
        <f t="shared" si="13"/>
        <v>-7783</v>
      </c>
      <c r="Q215" s="7">
        <f t="shared" si="14"/>
        <v>409</v>
      </c>
      <c r="R215" s="7">
        <f t="shared" si="15"/>
        <v>409</v>
      </c>
      <c r="S215" s="5" t="s">
        <v>107</v>
      </c>
      <c r="T215" s="5">
        <v>101401</v>
      </c>
      <c r="U215" s="5" t="s">
        <v>27</v>
      </c>
      <c r="V215" s="5">
        <v>47040001</v>
      </c>
      <c r="W215" s="5" t="s">
        <v>28</v>
      </c>
    </row>
    <row r="216" spans="2:23" x14ac:dyDescent="0.25">
      <c r="B216" s="4">
        <v>50007454</v>
      </c>
      <c r="C216" s="4">
        <v>0</v>
      </c>
      <c r="D216" s="5">
        <v>21040001</v>
      </c>
      <c r="E216" s="4" t="s">
        <v>235</v>
      </c>
      <c r="F216" s="4">
        <v>1401</v>
      </c>
      <c r="G216" s="6">
        <v>41121</v>
      </c>
      <c r="H216" s="7">
        <v>8753</v>
      </c>
      <c r="I216" s="7">
        <v>0</v>
      </c>
      <c r="J216" s="7">
        <v>0</v>
      </c>
      <c r="K216" s="7">
        <v>0</v>
      </c>
      <c r="L216" s="7">
        <f t="shared" si="12"/>
        <v>8753</v>
      </c>
      <c r="M216" s="7">
        <v>-7142</v>
      </c>
      <c r="N216" s="7">
        <v>-882</v>
      </c>
      <c r="O216" s="7">
        <v>0</v>
      </c>
      <c r="P216" s="7">
        <f t="shared" si="13"/>
        <v>-8024</v>
      </c>
      <c r="Q216" s="7">
        <f t="shared" si="14"/>
        <v>1611</v>
      </c>
      <c r="R216" s="7">
        <f t="shared" si="15"/>
        <v>729</v>
      </c>
      <c r="S216" s="5" t="s">
        <v>107</v>
      </c>
      <c r="T216" s="5">
        <v>101401</v>
      </c>
      <c r="U216" s="5" t="s">
        <v>27</v>
      </c>
      <c r="V216" s="5">
        <v>47040001</v>
      </c>
      <c r="W216" s="5" t="s">
        <v>28</v>
      </c>
    </row>
    <row r="217" spans="2:23" x14ac:dyDescent="0.25">
      <c r="B217" s="4">
        <v>50007494</v>
      </c>
      <c r="C217" s="4">
        <v>0</v>
      </c>
      <c r="D217" s="5">
        <v>21040001</v>
      </c>
      <c r="E217" s="4" t="s">
        <v>236</v>
      </c>
      <c r="F217" s="4">
        <v>1401</v>
      </c>
      <c r="G217" s="6">
        <v>40269</v>
      </c>
      <c r="H217" s="7">
        <v>9163</v>
      </c>
      <c r="I217" s="7">
        <v>0</v>
      </c>
      <c r="J217" s="7">
        <v>0</v>
      </c>
      <c r="K217" s="7">
        <v>0</v>
      </c>
      <c r="L217" s="7">
        <f t="shared" si="12"/>
        <v>9163</v>
      </c>
      <c r="M217" s="7">
        <v>-8705</v>
      </c>
      <c r="N217" s="7">
        <v>0</v>
      </c>
      <c r="O217" s="7">
        <v>0</v>
      </c>
      <c r="P217" s="7">
        <f t="shared" si="13"/>
        <v>-8705</v>
      </c>
      <c r="Q217" s="7">
        <f t="shared" si="14"/>
        <v>458</v>
      </c>
      <c r="R217" s="7">
        <f t="shared" si="15"/>
        <v>458</v>
      </c>
      <c r="S217" s="5" t="s">
        <v>107</v>
      </c>
      <c r="T217" s="5">
        <v>101401</v>
      </c>
      <c r="U217" s="5" t="s">
        <v>27</v>
      </c>
      <c r="V217" s="5">
        <v>47040001</v>
      </c>
      <c r="W217" s="5" t="s">
        <v>28</v>
      </c>
    </row>
    <row r="218" spans="2:23" x14ac:dyDescent="0.25">
      <c r="B218" s="4">
        <v>50007501</v>
      </c>
      <c r="C218" s="4">
        <v>0</v>
      </c>
      <c r="D218" s="5">
        <v>21040001</v>
      </c>
      <c r="E218" s="4" t="s">
        <v>237</v>
      </c>
      <c r="F218" s="4">
        <v>1401</v>
      </c>
      <c r="G218" s="6">
        <v>40269</v>
      </c>
      <c r="H218" s="7">
        <v>9246</v>
      </c>
      <c r="I218" s="7">
        <v>0</v>
      </c>
      <c r="J218" s="7">
        <v>0</v>
      </c>
      <c r="K218" s="7">
        <v>0</v>
      </c>
      <c r="L218" s="7">
        <f t="shared" si="12"/>
        <v>9246</v>
      </c>
      <c r="M218" s="7">
        <v>-8784</v>
      </c>
      <c r="N218" s="7">
        <v>0</v>
      </c>
      <c r="O218" s="7">
        <v>0</v>
      </c>
      <c r="P218" s="7">
        <f t="shared" si="13"/>
        <v>-8784</v>
      </c>
      <c r="Q218" s="7">
        <f t="shared" si="14"/>
        <v>462</v>
      </c>
      <c r="R218" s="7">
        <f t="shared" si="15"/>
        <v>462</v>
      </c>
      <c r="S218" s="5" t="s">
        <v>107</v>
      </c>
      <c r="T218" s="5">
        <v>101401</v>
      </c>
      <c r="U218" s="5" t="s">
        <v>27</v>
      </c>
      <c r="V218" s="5">
        <v>47040001</v>
      </c>
      <c r="W218" s="5" t="s">
        <v>28</v>
      </c>
    </row>
    <row r="219" spans="2:23" x14ac:dyDescent="0.25">
      <c r="B219" s="4">
        <v>50007502</v>
      </c>
      <c r="C219" s="4">
        <v>0</v>
      </c>
      <c r="D219" s="5">
        <v>21040001</v>
      </c>
      <c r="E219" s="4" t="s">
        <v>222</v>
      </c>
      <c r="F219" s="4">
        <v>1401</v>
      </c>
      <c r="G219" s="6">
        <v>40269</v>
      </c>
      <c r="H219" s="7">
        <v>9250</v>
      </c>
      <c r="I219" s="7">
        <v>0</v>
      </c>
      <c r="J219" s="7">
        <v>0</v>
      </c>
      <c r="K219" s="7">
        <v>0</v>
      </c>
      <c r="L219" s="7">
        <f t="shared" si="12"/>
        <v>9250</v>
      </c>
      <c r="M219" s="7">
        <v>-8788</v>
      </c>
      <c r="N219" s="7">
        <v>0</v>
      </c>
      <c r="O219" s="7">
        <v>0</v>
      </c>
      <c r="P219" s="7">
        <f t="shared" si="13"/>
        <v>-8788</v>
      </c>
      <c r="Q219" s="7">
        <f t="shared" si="14"/>
        <v>462</v>
      </c>
      <c r="R219" s="7">
        <f t="shared" si="15"/>
        <v>462</v>
      </c>
      <c r="S219" s="5" t="s">
        <v>107</v>
      </c>
      <c r="T219" s="5">
        <v>101401</v>
      </c>
      <c r="U219" s="5" t="s">
        <v>27</v>
      </c>
      <c r="V219" s="5">
        <v>47040001</v>
      </c>
      <c r="W219" s="5" t="s">
        <v>28</v>
      </c>
    </row>
    <row r="220" spans="2:23" x14ac:dyDescent="0.25">
      <c r="B220" s="4">
        <v>50007519</v>
      </c>
      <c r="C220" s="4">
        <v>0</v>
      </c>
      <c r="D220" s="5">
        <v>21040001</v>
      </c>
      <c r="E220" s="4" t="s">
        <v>238</v>
      </c>
      <c r="F220" s="4">
        <v>1401</v>
      </c>
      <c r="G220" s="6">
        <v>40269</v>
      </c>
      <c r="H220" s="7">
        <v>9531</v>
      </c>
      <c r="I220" s="7">
        <v>0</v>
      </c>
      <c r="J220" s="7">
        <v>0</v>
      </c>
      <c r="K220" s="7">
        <v>0</v>
      </c>
      <c r="L220" s="7">
        <f t="shared" si="12"/>
        <v>9531</v>
      </c>
      <c r="M220" s="7">
        <v>-9055</v>
      </c>
      <c r="N220" s="7">
        <v>0</v>
      </c>
      <c r="O220" s="7">
        <v>0</v>
      </c>
      <c r="P220" s="7">
        <f t="shared" si="13"/>
        <v>-9055</v>
      </c>
      <c r="Q220" s="7">
        <f t="shared" si="14"/>
        <v>476</v>
      </c>
      <c r="R220" s="7">
        <f t="shared" si="15"/>
        <v>476</v>
      </c>
      <c r="S220" s="5" t="s">
        <v>107</v>
      </c>
      <c r="T220" s="5">
        <v>101401</v>
      </c>
      <c r="U220" s="5" t="s">
        <v>27</v>
      </c>
      <c r="V220" s="5">
        <v>47040001</v>
      </c>
      <c r="W220" s="5" t="s">
        <v>28</v>
      </c>
    </row>
    <row r="221" spans="2:23" x14ac:dyDescent="0.25">
      <c r="B221" s="4">
        <v>50007520</v>
      </c>
      <c r="C221" s="4">
        <v>0</v>
      </c>
      <c r="D221" s="5">
        <v>21040001</v>
      </c>
      <c r="E221" s="4" t="s">
        <v>238</v>
      </c>
      <c r="F221" s="4">
        <v>1401</v>
      </c>
      <c r="G221" s="6">
        <v>40269</v>
      </c>
      <c r="H221" s="7">
        <v>9531</v>
      </c>
      <c r="I221" s="7">
        <v>0</v>
      </c>
      <c r="J221" s="7">
        <v>0</v>
      </c>
      <c r="K221" s="7">
        <v>0</v>
      </c>
      <c r="L221" s="7">
        <f t="shared" si="12"/>
        <v>9531</v>
      </c>
      <c r="M221" s="7">
        <v>-9055</v>
      </c>
      <c r="N221" s="7">
        <v>0</v>
      </c>
      <c r="O221" s="7">
        <v>0</v>
      </c>
      <c r="P221" s="7">
        <f t="shared" si="13"/>
        <v>-9055</v>
      </c>
      <c r="Q221" s="7">
        <f t="shared" si="14"/>
        <v>476</v>
      </c>
      <c r="R221" s="7">
        <f t="shared" si="15"/>
        <v>476</v>
      </c>
      <c r="S221" s="5" t="s">
        <v>107</v>
      </c>
      <c r="T221" s="5">
        <v>101401</v>
      </c>
      <c r="U221" s="5" t="s">
        <v>27</v>
      </c>
      <c r="V221" s="5">
        <v>47040001</v>
      </c>
      <c r="W221" s="5" t="s">
        <v>28</v>
      </c>
    </row>
    <row r="222" spans="2:23" x14ac:dyDescent="0.25">
      <c r="B222" s="4">
        <v>50007521</v>
      </c>
      <c r="C222" s="4">
        <v>0</v>
      </c>
      <c r="D222" s="5">
        <v>21040001</v>
      </c>
      <c r="E222" s="4" t="s">
        <v>239</v>
      </c>
      <c r="F222" s="4">
        <v>1401</v>
      </c>
      <c r="G222" s="6">
        <v>40269</v>
      </c>
      <c r="H222" s="7">
        <v>9531</v>
      </c>
      <c r="I222" s="7">
        <v>0</v>
      </c>
      <c r="J222" s="7">
        <v>0</v>
      </c>
      <c r="K222" s="7">
        <v>0</v>
      </c>
      <c r="L222" s="7">
        <f t="shared" si="12"/>
        <v>9531</v>
      </c>
      <c r="M222" s="7">
        <v>-9055</v>
      </c>
      <c r="N222" s="7">
        <v>0</v>
      </c>
      <c r="O222" s="7">
        <v>0</v>
      </c>
      <c r="P222" s="7">
        <f t="shared" si="13"/>
        <v>-9055</v>
      </c>
      <c r="Q222" s="7">
        <f t="shared" si="14"/>
        <v>476</v>
      </c>
      <c r="R222" s="7">
        <f t="shared" si="15"/>
        <v>476</v>
      </c>
      <c r="S222" s="5" t="s">
        <v>107</v>
      </c>
      <c r="T222" s="5">
        <v>101401</v>
      </c>
      <c r="U222" s="5" t="s">
        <v>27</v>
      </c>
      <c r="V222" s="5">
        <v>47040001</v>
      </c>
      <c r="W222" s="5" t="s">
        <v>28</v>
      </c>
    </row>
    <row r="223" spans="2:23" x14ac:dyDescent="0.25">
      <c r="B223" s="4">
        <v>50007522</v>
      </c>
      <c r="C223" s="4">
        <v>0</v>
      </c>
      <c r="D223" s="5">
        <v>21040001</v>
      </c>
      <c r="E223" s="4" t="s">
        <v>238</v>
      </c>
      <c r="F223" s="4">
        <v>1401</v>
      </c>
      <c r="G223" s="6">
        <v>40269</v>
      </c>
      <c r="H223" s="7">
        <v>9531</v>
      </c>
      <c r="I223" s="7">
        <v>0</v>
      </c>
      <c r="J223" s="7">
        <v>0</v>
      </c>
      <c r="K223" s="7">
        <v>0</v>
      </c>
      <c r="L223" s="7">
        <f t="shared" si="12"/>
        <v>9531</v>
      </c>
      <c r="M223" s="7">
        <v>-9055</v>
      </c>
      <c r="N223" s="7">
        <v>0</v>
      </c>
      <c r="O223" s="7">
        <v>0</v>
      </c>
      <c r="P223" s="7">
        <f t="shared" si="13"/>
        <v>-9055</v>
      </c>
      <c r="Q223" s="7">
        <f t="shared" si="14"/>
        <v>476</v>
      </c>
      <c r="R223" s="7">
        <f t="shared" si="15"/>
        <v>476</v>
      </c>
      <c r="S223" s="5" t="s">
        <v>107</v>
      </c>
      <c r="T223" s="5">
        <v>101401</v>
      </c>
      <c r="U223" s="5" t="s">
        <v>27</v>
      </c>
      <c r="V223" s="5">
        <v>47040001</v>
      </c>
      <c r="W223" s="5" t="s">
        <v>28</v>
      </c>
    </row>
    <row r="224" spans="2:23" x14ac:dyDescent="0.25">
      <c r="B224" s="4">
        <v>50007527</v>
      </c>
      <c r="C224" s="4">
        <v>0</v>
      </c>
      <c r="D224" s="5">
        <v>21040001</v>
      </c>
      <c r="E224" s="4" t="s">
        <v>240</v>
      </c>
      <c r="F224" s="4">
        <v>1401</v>
      </c>
      <c r="G224" s="6">
        <v>40269</v>
      </c>
      <c r="H224" s="7">
        <v>9698</v>
      </c>
      <c r="I224" s="7">
        <v>0</v>
      </c>
      <c r="J224" s="7">
        <v>0</v>
      </c>
      <c r="K224" s="7">
        <v>0</v>
      </c>
      <c r="L224" s="7">
        <f t="shared" si="12"/>
        <v>9698</v>
      </c>
      <c r="M224" s="7">
        <v>-9214</v>
      </c>
      <c r="N224" s="7">
        <v>0</v>
      </c>
      <c r="O224" s="7">
        <v>0</v>
      </c>
      <c r="P224" s="7">
        <f t="shared" si="13"/>
        <v>-9214</v>
      </c>
      <c r="Q224" s="7">
        <f t="shared" si="14"/>
        <v>484</v>
      </c>
      <c r="R224" s="7">
        <f t="shared" si="15"/>
        <v>484</v>
      </c>
      <c r="S224" s="5" t="s">
        <v>107</v>
      </c>
      <c r="T224" s="5">
        <v>101401</v>
      </c>
      <c r="U224" s="5" t="s">
        <v>27</v>
      </c>
      <c r="V224" s="5">
        <v>47040001</v>
      </c>
      <c r="W224" s="5" t="s">
        <v>28</v>
      </c>
    </row>
    <row r="225" spans="2:23" x14ac:dyDescent="0.25">
      <c r="B225" s="4">
        <v>50007539</v>
      </c>
      <c r="C225" s="4">
        <v>0</v>
      </c>
      <c r="D225" s="5">
        <v>21040001</v>
      </c>
      <c r="E225" s="4" t="s">
        <v>241</v>
      </c>
      <c r="F225" s="4">
        <v>1405</v>
      </c>
      <c r="G225" s="6">
        <v>39545</v>
      </c>
      <c r="H225" s="7">
        <v>9785</v>
      </c>
      <c r="I225" s="7">
        <v>0</v>
      </c>
      <c r="J225" s="7">
        <v>0</v>
      </c>
      <c r="K225" s="7">
        <v>0</v>
      </c>
      <c r="L225" s="7">
        <f t="shared" si="12"/>
        <v>9785</v>
      </c>
      <c r="M225" s="7">
        <v>-9296</v>
      </c>
      <c r="N225" s="7">
        <v>0</v>
      </c>
      <c r="O225" s="7">
        <v>0</v>
      </c>
      <c r="P225" s="7">
        <f t="shared" si="13"/>
        <v>-9296</v>
      </c>
      <c r="Q225" s="7">
        <f t="shared" si="14"/>
        <v>489</v>
      </c>
      <c r="R225" s="7">
        <f t="shared" si="15"/>
        <v>489</v>
      </c>
      <c r="S225" s="5" t="s">
        <v>107</v>
      </c>
      <c r="T225" s="5">
        <v>101405</v>
      </c>
      <c r="U225" s="5" t="s">
        <v>39</v>
      </c>
      <c r="V225" s="5">
        <v>47040001</v>
      </c>
      <c r="W225" s="5" t="s">
        <v>28</v>
      </c>
    </row>
    <row r="226" spans="2:23" x14ac:dyDescent="0.25">
      <c r="B226" s="4">
        <v>50007545</v>
      </c>
      <c r="C226" s="4">
        <v>0</v>
      </c>
      <c r="D226" s="5">
        <v>21040001</v>
      </c>
      <c r="E226" s="4" t="s">
        <v>242</v>
      </c>
      <c r="F226" s="4">
        <v>1401</v>
      </c>
      <c r="G226" s="6">
        <v>40269</v>
      </c>
      <c r="H226" s="7">
        <v>9823</v>
      </c>
      <c r="I226" s="7">
        <v>0</v>
      </c>
      <c r="J226" s="7">
        <v>0</v>
      </c>
      <c r="K226" s="7">
        <v>0</v>
      </c>
      <c r="L226" s="7">
        <f t="shared" si="12"/>
        <v>9823</v>
      </c>
      <c r="M226" s="7">
        <v>-9332</v>
      </c>
      <c r="N226" s="7">
        <v>0</v>
      </c>
      <c r="O226" s="7">
        <v>0</v>
      </c>
      <c r="P226" s="7">
        <f t="shared" si="13"/>
        <v>-9332</v>
      </c>
      <c r="Q226" s="7">
        <f t="shared" si="14"/>
        <v>491</v>
      </c>
      <c r="R226" s="7">
        <f t="shared" si="15"/>
        <v>491</v>
      </c>
      <c r="S226" s="5" t="s">
        <v>107</v>
      </c>
      <c r="T226" s="5">
        <v>101401</v>
      </c>
      <c r="U226" s="5" t="s">
        <v>27</v>
      </c>
      <c r="V226" s="5">
        <v>47040001</v>
      </c>
      <c r="W226" s="5" t="s">
        <v>28</v>
      </c>
    </row>
    <row r="227" spans="2:23" x14ac:dyDescent="0.25">
      <c r="B227" s="4">
        <v>50007563</v>
      </c>
      <c r="C227" s="4">
        <v>0</v>
      </c>
      <c r="D227" s="5">
        <v>21040001</v>
      </c>
      <c r="E227" s="4" t="s">
        <v>243</v>
      </c>
      <c r="F227" s="4">
        <v>1401</v>
      </c>
      <c r="G227" s="6">
        <v>40269</v>
      </c>
      <c r="H227" s="7">
        <v>10035</v>
      </c>
      <c r="I227" s="7">
        <v>0</v>
      </c>
      <c r="J227" s="7">
        <v>0</v>
      </c>
      <c r="K227" s="7">
        <v>0</v>
      </c>
      <c r="L227" s="7">
        <f t="shared" si="12"/>
        <v>10035</v>
      </c>
      <c r="M227" s="7">
        <v>-9534</v>
      </c>
      <c r="N227" s="7">
        <v>0</v>
      </c>
      <c r="O227" s="7">
        <v>0</v>
      </c>
      <c r="P227" s="7">
        <f t="shared" si="13"/>
        <v>-9534</v>
      </c>
      <c r="Q227" s="7">
        <f t="shared" si="14"/>
        <v>501</v>
      </c>
      <c r="R227" s="7">
        <f t="shared" si="15"/>
        <v>501</v>
      </c>
      <c r="S227" s="5" t="s">
        <v>107</v>
      </c>
      <c r="T227" s="5">
        <v>101401</v>
      </c>
      <c r="U227" s="5" t="s">
        <v>27</v>
      </c>
      <c r="V227" s="5">
        <v>47040001</v>
      </c>
      <c r="W227" s="5" t="s">
        <v>28</v>
      </c>
    </row>
    <row r="228" spans="2:23" x14ac:dyDescent="0.25">
      <c r="B228" s="4">
        <v>50007583</v>
      </c>
      <c r="C228" s="4">
        <v>0</v>
      </c>
      <c r="D228" s="5">
        <v>21040001</v>
      </c>
      <c r="E228" s="4" t="s">
        <v>244</v>
      </c>
      <c r="F228" s="4">
        <v>1401</v>
      </c>
      <c r="G228" s="6">
        <v>40269</v>
      </c>
      <c r="H228" s="7">
        <v>10249</v>
      </c>
      <c r="I228" s="7">
        <v>0</v>
      </c>
      <c r="J228" s="7">
        <v>0</v>
      </c>
      <c r="K228" s="7">
        <v>0</v>
      </c>
      <c r="L228" s="7">
        <f t="shared" si="12"/>
        <v>10249</v>
      </c>
      <c r="M228" s="7">
        <v>-9737</v>
      </c>
      <c r="N228" s="7">
        <v>0</v>
      </c>
      <c r="O228" s="7">
        <v>0</v>
      </c>
      <c r="P228" s="7">
        <f t="shared" si="13"/>
        <v>-9737</v>
      </c>
      <c r="Q228" s="7">
        <f t="shared" si="14"/>
        <v>512</v>
      </c>
      <c r="R228" s="7">
        <f t="shared" si="15"/>
        <v>512</v>
      </c>
      <c r="S228" s="5" t="s">
        <v>107</v>
      </c>
      <c r="T228" s="5">
        <v>101401</v>
      </c>
      <c r="U228" s="5" t="s">
        <v>27</v>
      </c>
      <c r="V228" s="5">
        <v>47040001</v>
      </c>
      <c r="W228" s="5" t="s">
        <v>28</v>
      </c>
    </row>
    <row r="229" spans="2:23" x14ac:dyDescent="0.25">
      <c r="B229" s="4">
        <v>50007590</v>
      </c>
      <c r="C229" s="4">
        <v>0</v>
      </c>
      <c r="D229" s="5">
        <v>21040001</v>
      </c>
      <c r="E229" s="4" t="s">
        <v>114</v>
      </c>
      <c r="F229" s="4">
        <v>1401</v>
      </c>
      <c r="G229" s="6">
        <v>40269</v>
      </c>
      <c r="H229" s="7">
        <v>10320</v>
      </c>
      <c r="I229" s="7">
        <v>0</v>
      </c>
      <c r="J229" s="7">
        <v>0</v>
      </c>
      <c r="K229" s="7">
        <v>0</v>
      </c>
      <c r="L229" s="7">
        <f t="shared" si="12"/>
        <v>10320</v>
      </c>
      <c r="M229" s="7">
        <v>-9804</v>
      </c>
      <c r="N229" s="7">
        <v>0</v>
      </c>
      <c r="O229" s="7">
        <v>0</v>
      </c>
      <c r="P229" s="7">
        <f t="shared" si="13"/>
        <v>-9804</v>
      </c>
      <c r="Q229" s="7">
        <f t="shared" si="14"/>
        <v>516</v>
      </c>
      <c r="R229" s="7">
        <f t="shared" si="15"/>
        <v>516</v>
      </c>
      <c r="S229" s="5" t="s">
        <v>107</v>
      </c>
      <c r="T229" s="5">
        <v>101401</v>
      </c>
      <c r="U229" s="5" t="s">
        <v>27</v>
      </c>
      <c r="V229" s="5">
        <v>47040001</v>
      </c>
      <c r="W229" s="5" t="s">
        <v>28</v>
      </c>
    </row>
    <row r="230" spans="2:23" x14ac:dyDescent="0.25">
      <c r="B230" s="4">
        <v>50007595</v>
      </c>
      <c r="C230" s="4">
        <v>0</v>
      </c>
      <c r="D230" s="5">
        <v>21040001</v>
      </c>
      <c r="E230" s="4" t="s">
        <v>245</v>
      </c>
      <c r="F230" s="4">
        <v>1401</v>
      </c>
      <c r="G230" s="6">
        <v>40269</v>
      </c>
      <c r="H230" s="7">
        <v>10370</v>
      </c>
      <c r="I230" s="7">
        <v>0</v>
      </c>
      <c r="J230" s="7">
        <v>0</v>
      </c>
      <c r="K230" s="7">
        <v>0</v>
      </c>
      <c r="L230" s="7">
        <f t="shared" si="12"/>
        <v>10370</v>
      </c>
      <c r="M230" s="7">
        <v>-9852</v>
      </c>
      <c r="N230" s="7">
        <v>0</v>
      </c>
      <c r="O230" s="7">
        <v>0</v>
      </c>
      <c r="P230" s="7">
        <f t="shared" si="13"/>
        <v>-9852</v>
      </c>
      <c r="Q230" s="7">
        <f t="shared" si="14"/>
        <v>518</v>
      </c>
      <c r="R230" s="7">
        <f t="shared" si="15"/>
        <v>518</v>
      </c>
      <c r="S230" s="5" t="s">
        <v>107</v>
      </c>
      <c r="T230" s="5">
        <v>101401</v>
      </c>
      <c r="U230" s="5" t="s">
        <v>27</v>
      </c>
      <c r="V230" s="5">
        <v>47040001</v>
      </c>
      <c r="W230" s="5" t="s">
        <v>28</v>
      </c>
    </row>
    <row r="231" spans="2:23" x14ac:dyDescent="0.25">
      <c r="B231" s="4">
        <v>50007617</v>
      </c>
      <c r="C231" s="4">
        <v>0</v>
      </c>
      <c r="D231" s="5">
        <v>21040001</v>
      </c>
      <c r="E231" s="4" t="s">
        <v>246</v>
      </c>
      <c r="F231" s="4">
        <v>1401</v>
      </c>
      <c r="G231" s="6">
        <v>40269</v>
      </c>
      <c r="H231" s="7">
        <v>10613</v>
      </c>
      <c r="I231" s="7">
        <v>0</v>
      </c>
      <c r="J231" s="7">
        <v>0</v>
      </c>
      <c r="K231" s="7">
        <v>0</v>
      </c>
      <c r="L231" s="7">
        <f t="shared" si="12"/>
        <v>10613</v>
      </c>
      <c r="M231" s="7">
        <v>-10083</v>
      </c>
      <c r="N231" s="7">
        <v>0</v>
      </c>
      <c r="O231" s="7">
        <v>0</v>
      </c>
      <c r="P231" s="7">
        <f t="shared" si="13"/>
        <v>-10083</v>
      </c>
      <c r="Q231" s="7">
        <f t="shared" si="14"/>
        <v>530</v>
      </c>
      <c r="R231" s="7">
        <f t="shared" si="15"/>
        <v>530</v>
      </c>
      <c r="S231" s="5" t="s">
        <v>107</v>
      </c>
      <c r="T231" s="5">
        <v>101401</v>
      </c>
      <c r="U231" s="5" t="s">
        <v>27</v>
      </c>
      <c r="V231" s="5">
        <v>47040001</v>
      </c>
      <c r="W231" s="5" t="s">
        <v>28</v>
      </c>
    </row>
    <row r="232" spans="2:23" x14ac:dyDescent="0.25">
      <c r="B232" s="4">
        <v>50007625</v>
      </c>
      <c r="C232" s="4">
        <v>0</v>
      </c>
      <c r="D232" s="5">
        <v>21040001</v>
      </c>
      <c r="E232" s="4" t="s">
        <v>247</v>
      </c>
      <c r="F232" s="4">
        <v>1401</v>
      </c>
      <c r="G232" s="6">
        <v>40816</v>
      </c>
      <c r="H232" s="7">
        <v>10664</v>
      </c>
      <c r="I232" s="7">
        <v>0</v>
      </c>
      <c r="J232" s="7">
        <v>0</v>
      </c>
      <c r="K232" s="7">
        <v>0</v>
      </c>
      <c r="L232" s="7">
        <f t="shared" si="12"/>
        <v>10664</v>
      </c>
      <c r="M232" s="7">
        <v>-9578</v>
      </c>
      <c r="N232" s="7">
        <v>-553</v>
      </c>
      <c r="O232" s="7">
        <v>0</v>
      </c>
      <c r="P232" s="7">
        <f t="shared" si="13"/>
        <v>-10131</v>
      </c>
      <c r="Q232" s="7">
        <f t="shared" si="14"/>
        <v>1086</v>
      </c>
      <c r="R232" s="7">
        <f t="shared" si="15"/>
        <v>533</v>
      </c>
      <c r="S232" s="5" t="s">
        <v>107</v>
      </c>
      <c r="T232" s="5">
        <v>101401</v>
      </c>
      <c r="U232" s="5" t="s">
        <v>27</v>
      </c>
      <c r="V232" s="5">
        <v>47040001</v>
      </c>
      <c r="W232" s="5" t="s">
        <v>28</v>
      </c>
    </row>
    <row r="233" spans="2:23" x14ac:dyDescent="0.25">
      <c r="B233" s="4">
        <v>50007634</v>
      </c>
      <c r="C233" s="4">
        <v>0</v>
      </c>
      <c r="D233" s="5">
        <v>21040001</v>
      </c>
      <c r="E233" s="4" t="s">
        <v>248</v>
      </c>
      <c r="F233" s="4">
        <v>1401</v>
      </c>
      <c r="G233" s="6">
        <v>40269</v>
      </c>
      <c r="H233" s="7">
        <v>10771</v>
      </c>
      <c r="I233" s="7">
        <v>0</v>
      </c>
      <c r="J233" s="7">
        <v>0</v>
      </c>
      <c r="K233" s="7">
        <v>0</v>
      </c>
      <c r="L233" s="7">
        <f t="shared" si="12"/>
        <v>10771</v>
      </c>
      <c r="M233" s="7">
        <v>-10233</v>
      </c>
      <c r="N233" s="7">
        <v>0</v>
      </c>
      <c r="O233" s="7">
        <v>0</v>
      </c>
      <c r="P233" s="7">
        <f t="shared" si="13"/>
        <v>-10233</v>
      </c>
      <c r="Q233" s="7">
        <f t="shared" si="14"/>
        <v>538</v>
      </c>
      <c r="R233" s="7">
        <f t="shared" si="15"/>
        <v>538</v>
      </c>
      <c r="S233" s="5" t="s">
        <v>107</v>
      </c>
      <c r="T233" s="5">
        <v>101401</v>
      </c>
      <c r="U233" s="5" t="s">
        <v>27</v>
      </c>
      <c r="V233" s="5">
        <v>47040001</v>
      </c>
      <c r="W233" s="5" t="s">
        <v>28</v>
      </c>
    </row>
    <row r="234" spans="2:23" x14ac:dyDescent="0.25">
      <c r="B234" s="4">
        <v>50007660</v>
      </c>
      <c r="C234" s="4">
        <v>0</v>
      </c>
      <c r="D234" s="5">
        <v>21040001</v>
      </c>
      <c r="E234" s="4" t="s">
        <v>249</v>
      </c>
      <c r="F234" s="4">
        <v>1401</v>
      </c>
      <c r="G234" s="6">
        <v>40269</v>
      </c>
      <c r="H234" s="7">
        <v>11036</v>
      </c>
      <c r="I234" s="7">
        <v>0</v>
      </c>
      <c r="J234" s="7">
        <v>0</v>
      </c>
      <c r="K234" s="7">
        <v>0</v>
      </c>
      <c r="L234" s="7">
        <f t="shared" si="12"/>
        <v>11036</v>
      </c>
      <c r="M234" s="7">
        <v>-10485</v>
      </c>
      <c r="N234" s="7">
        <v>0</v>
      </c>
      <c r="O234" s="7">
        <v>0</v>
      </c>
      <c r="P234" s="7">
        <f t="shared" si="13"/>
        <v>-10485</v>
      </c>
      <c r="Q234" s="7">
        <f t="shared" si="14"/>
        <v>551</v>
      </c>
      <c r="R234" s="7">
        <f t="shared" si="15"/>
        <v>551</v>
      </c>
      <c r="S234" s="5" t="s">
        <v>107</v>
      </c>
      <c r="T234" s="5">
        <v>101401</v>
      </c>
      <c r="U234" s="5" t="s">
        <v>27</v>
      </c>
      <c r="V234" s="5">
        <v>47040001</v>
      </c>
      <c r="W234" s="5" t="s">
        <v>28</v>
      </c>
    </row>
    <row r="235" spans="2:23" x14ac:dyDescent="0.25">
      <c r="B235" s="4">
        <v>50007701</v>
      </c>
      <c r="C235" s="4">
        <v>0</v>
      </c>
      <c r="D235" s="5">
        <v>21040001</v>
      </c>
      <c r="E235" s="4" t="s">
        <v>250</v>
      </c>
      <c r="F235" s="4">
        <v>1405</v>
      </c>
      <c r="G235" s="6">
        <v>39545</v>
      </c>
      <c r="H235" s="7">
        <v>11400</v>
      </c>
      <c r="I235" s="7">
        <v>0</v>
      </c>
      <c r="J235" s="7">
        <v>0</v>
      </c>
      <c r="K235" s="7">
        <v>0</v>
      </c>
      <c r="L235" s="7">
        <f t="shared" si="12"/>
        <v>11400</v>
      </c>
      <c r="M235" s="7">
        <v>-10830</v>
      </c>
      <c r="N235" s="7">
        <v>0</v>
      </c>
      <c r="O235" s="7">
        <v>0</v>
      </c>
      <c r="P235" s="7">
        <f t="shared" si="13"/>
        <v>-10830</v>
      </c>
      <c r="Q235" s="7">
        <f t="shared" si="14"/>
        <v>570</v>
      </c>
      <c r="R235" s="7">
        <f t="shared" si="15"/>
        <v>570</v>
      </c>
      <c r="S235" s="5" t="s">
        <v>107</v>
      </c>
      <c r="T235" s="5">
        <v>101405</v>
      </c>
      <c r="U235" s="5" t="s">
        <v>39</v>
      </c>
      <c r="V235" s="5">
        <v>47040001</v>
      </c>
      <c r="W235" s="5" t="s">
        <v>28</v>
      </c>
    </row>
    <row r="236" spans="2:23" x14ac:dyDescent="0.25">
      <c r="B236" s="4">
        <v>50007703</v>
      </c>
      <c r="C236" s="4">
        <v>0</v>
      </c>
      <c r="D236" s="5">
        <v>21040001</v>
      </c>
      <c r="E236" s="4" t="s">
        <v>251</v>
      </c>
      <c r="F236" s="4">
        <v>1401</v>
      </c>
      <c r="G236" s="6">
        <v>40269</v>
      </c>
      <c r="H236" s="7">
        <v>11456</v>
      </c>
      <c r="I236" s="7">
        <v>0</v>
      </c>
      <c r="J236" s="7">
        <v>0</v>
      </c>
      <c r="K236" s="7">
        <v>0</v>
      </c>
      <c r="L236" s="7">
        <f t="shared" si="12"/>
        <v>11456</v>
      </c>
      <c r="M236" s="7">
        <v>-10884</v>
      </c>
      <c r="N236" s="7">
        <v>0</v>
      </c>
      <c r="O236" s="7">
        <v>0</v>
      </c>
      <c r="P236" s="7">
        <f t="shared" si="13"/>
        <v>-10884</v>
      </c>
      <c r="Q236" s="7">
        <f t="shared" si="14"/>
        <v>572</v>
      </c>
      <c r="R236" s="7">
        <f t="shared" si="15"/>
        <v>572</v>
      </c>
      <c r="S236" s="5" t="s">
        <v>107</v>
      </c>
      <c r="T236" s="5">
        <v>101401</v>
      </c>
      <c r="U236" s="5" t="s">
        <v>27</v>
      </c>
      <c r="V236" s="5">
        <v>47040001</v>
      </c>
      <c r="W236" s="5" t="s">
        <v>28</v>
      </c>
    </row>
    <row r="237" spans="2:23" x14ac:dyDescent="0.25">
      <c r="B237" s="4">
        <v>50007757</v>
      </c>
      <c r="C237" s="4">
        <v>0</v>
      </c>
      <c r="D237" s="5">
        <v>21040001</v>
      </c>
      <c r="E237" s="4" t="s">
        <v>252</v>
      </c>
      <c r="F237" s="4">
        <v>1401</v>
      </c>
      <c r="G237" s="6">
        <v>40269</v>
      </c>
      <c r="H237" s="7">
        <v>12228</v>
      </c>
      <c r="I237" s="7">
        <v>0</v>
      </c>
      <c r="J237" s="7">
        <v>0</v>
      </c>
      <c r="K237" s="7">
        <v>0</v>
      </c>
      <c r="L237" s="7">
        <f t="shared" si="12"/>
        <v>12228</v>
      </c>
      <c r="M237" s="7">
        <v>-11617</v>
      </c>
      <c r="N237" s="7">
        <v>0</v>
      </c>
      <c r="O237" s="7">
        <v>0</v>
      </c>
      <c r="P237" s="7">
        <f t="shared" si="13"/>
        <v>-11617</v>
      </c>
      <c r="Q237" s="7">
        <f t="shared" si="14"/>
        <v>611</v>
      </c>
      <c r="R237" s="7">
        <f t="shared" si="15"/>
        <v>611</v>
      </c>
      <c r="S237" s="5" t="s">
        <v>107</v>
      </c>
      <c r="T237" s="5">
        <v>101401</v>
      </c>
      <c r="U237" s="5" t="s">
        <v>27</v>
      </c>
      <c r="V237" s="5">
        <v>47040001</v>
      </c>
      <c r="W237" s="5" t="s">
        <v>28</v>
      </c>
    </row>
    <row r="238" spans="2:23" x14ac:dyDescent="0.25">
      <c r="B238" s="4">
        <v>50007766</v>
      </c>
      <c r="C238" s="4">
        <v>0</v>
      </c>
      <c r="D238" s="5">
        <v>21040001</v>
      </c>
      <c r="E238" s="4" t="s">
        <v>253</v>
      </c>
      <c r="F238" s="4">
        <v>1401</v>
      </c>
      <c r="G238" s="6">
        <v>40269</v>
      </c>
      <c r="H238" s="7">
        <v>12370</v>
      </c>
      <c r="I238" s="7">
        <v>0</v>
      </c>
      <c r="J238" s="7">
        <v>0</v>
      </c>
      <c r="K238" s="7">
        <v>0</v>
      </c>
      <c r="L238" s="7">
        <f t="shared" si="12"/>
        <v>12370</v>
      </c>
      <c r="M238" s="7">
        <v>-11752</v>
      </c>
      <c r="N238" s="7">
        <v>0</v>
      </c>
      <c r="O238" s="7">
        <v>0</v>
      </c>
      <c r="P238" s="7">
        <f t="shared" si="13"/>
        <v>-11752</v>
      </c>
      <c r="Q238" s="7">
        <f t="shared" si="14"/>
        <v>618</v>
      </c>
      <c r="R238" s="7">
        <f t="shared" si="15"/>
        <v>618</v>
      </c>
      <c r="S238" s="5" t="s">
        <v>107</v>
      </c>
      <c r="T238" s="5">
        <v>101401</v>
      </c>
      <c r="U238" s="5" t="s">
        <v>27</v>
      </c>
      <c r="V238" s="5">
        <v>47040001</v>
      </c>
      <c r="W238" s="5" t="s">
        <v>28</v>
      </c>
    </row>
    <row r="239" spans="2:23" x14ac:dyDescent="0.25">
      <c r="B239" s="4">
        <v>50007791</v>
      </c>
      <c r="C239" s="4">
        <v>0</v>
      </c>
      <c r="D239" s="5">
        <v>21040001</v>
      </c>
      <c r="E239" s="4" t="s">
        <v>254</v>
      </c>
      <c r="F239" s="4">
        <v>1405</v>
      </c>
      <c r="G239" s="6">
        <v>39545</v>
      </c>
      <c r="H239" s="7">
        <v>12675</v>
      </c>
      <c r="I239" s="7">
        <v>0</v>
      </c>
      <c r="J239" s="7">
        <v>0</v>
      </c>
      <c r="K239" s="7">
        <v>0</v>
      </c>
      <c r="L239" s="7">
        <f t="shared" si="12"/>
        <v>12675</v>
      </c>
      <c r="M239" s="7">
        <v>-12042</v>
      </c>
      <c r="N239" s="7">
        <v>0</v>
      </c>
      <c r="O239" s="7">
        <v>0</v>
      </c>
      <c r="P239" s="7">
        <f t="shared" si="13"/>
        <v>-12042</v>
      </c>
      <c r="Q239" s="7">
        <f t="shared" si="14"/>
        <v>633</v>
      </c>
      <c r="R239" s="7">
        <f t="shared" si="15"/>
        <v>633</v>
      </c>
      <c r="S239" s="5" t="s">
        <v>107</v>
      </c>
      <c r="T239" s="5">
        <v>101405</v>
      </c>
      <c r="U239" s="5" t="s">
        <v>39</v>
      </c>
      <c r="V239" s="5">
        <v>47040001</v>
      </c>
      <c r="W239" s="5" t="s">
        <v>28</v>
      </c>
    </row>
    <row r="240" spans="2:23" x14ac:dyDescent="0.25">
      <c r="B240" s="4">
        <v>50007956</v>
      </c>
      <c r="C240" s="4">
        <v>0</v>
      </c>
      <c r="D240" s="5">
        <v>21040001</v>
      </c>
      <c r="E240" s="4" t="s">
        <v>255</v>
      </c>
      <c r="F240" s="4">
        <v>1401</v>
      </c>
      <c r="G240" s="6">
        <v>41121</v>
      </c>
      <c r="H240" s="7">
        <v>15400</v>
      </c>
      <c r="I240" s="7">
        <v>0</v>
      </c>
      <c r="J240" s="7">
        <v>0</v>
      </c>
      <c r="K240" s="7">
        <v>0</v>
      </c>
      <c r="L240" s="7">
        <f t="shared" si="12"/>
        <v>15400</v>
      </c>
      <c r="M240" s="7">
        <v>-12565</v>
      </c>
      <c r="N240" s="7">
        <v>-1551</v>
      </c>
      <c r="O240" s="7">
        <v>0</v>
      </c>
      <c r="P240" s="7">
        <f t="shared" si="13"/>
        <v>-14116</v>
      </c>
      <c r="Q240" s="7">
        <f t="shared" si="14"/>
        <v>2835</v>
      </c>
      <c r="R240" s="7">
        <f t="shared" si="15"/>
        <v>1284</v>
      </c>
      <c r="S240" s="5" t="s">
        <v>107</v>
      </c>
      <c r="T240" s="5">
        <v>101401</v>
      </c>
      <c r="U240" s="5" t="s">
        <v>27</v>
      </c>
      <c r="V240" s="5">
        <v>47040001</v>
      </c>
      <c r="W240" s="5" t="s">
        <v>28</v>
      </c>
    </row>
    <row r="241" spans="2:23" x14ac:dyDescent="0.25">
      <c r="B241" s="4">
        <v>50007965</v>
      </c>
      <c r="C241" s="4">
        <v>0</v>
      </c>
      <c r="D241" s="5">
        <v>21040001</v>
      </c>
      <c r="E241" s="4" t="s">
        <v>256</v>
      </c>
      <c r="F241" s="4">
        <v>1401</v>
      </c>
      <c r="G241" s="6">
        <v>40269</v>
      </c>
      <c r="H241" s="7">
        <v>15546</v>
      </c>
      <c r="I241" s="7">
        <v>0</v>
      </c>
      <c r="J241" s="7">
        <v>0</v>
      </c>
      <c r="K241" s="7">
        <v>0</v>
      </c>
      <c r="L241" s="7">
        <f t="shared" si="12"/>
        <v>15546</v>
      </c>
      <c r="M241" s="7">
        <v>-14769</v>
      </c>
      <c r="N241" s="7">
        <v>0</v>
      </c>
      <c r="O241" s="7">
        <v>0</v>
      </c>
      <c r="P241" s="7">
        <f t="shared" si="13"/>
        <v>-14769</v>
      </c>
      <c r="Q241" s="7">
        <f t="shared" si="14"/>
        <v>777</v>
      </c>
      <c r="R241" s="7">
        <f t="shared" si="15"/>
        <v>777</v>
      </c>
      <c r="S241" s="5" t="s">
        <v>107</v>
      </c>
      <c r="T241" s="5">
        <v>101401</v>
      </c>
      <c r="U241" s="5" t="s">
        <v>27</v>
      </c>
      <c r="V241" s="5">
        <v>47040001</v>
      </c>
      <c r="W241" s="5" t="s">
        <v>28</v>
      </c>
    </row>
    <row r="242" spans="2:23" x14ac:dyDescent="0.25">
      <c r="B242" s="4">
        <v>50007967</v>
      </c>
      <c r="C242" s="4">
        <v>0</v>
      </c>
      <c r="D242" s="5">
        <v>21040001</v>
      </c>
      <c r="E242" s="4" t="s">
        <v>257</v>
      </c>
      <c r="F242" s="4">
        <v>1405</v>
      </c>
      <c r="G242" s="6">
        <v>39545</v>
      </c>
      <c r="H242" s="7">
        <v>15652</v>
      </c>
      <c r="I242" s="7">
        <v>0</v>
      </c>
      <c r="J242" s="7">
        <v>0</v>
      </c>
      <c r="K242" s="7">
        <v>0</v>
      </c>
      <c r="L242" s="7">
        <f t="shared" si="12"/>
        <v>15652</v>
      </c>
      <c r="M242" s="7">
        <v>-14870</v>
      </c>
      <c r="N242" s="7">
        <v>0</v>
      </c>
      <c r="O242" s="7">
        <v>0</v>
      </c>
      <c r="P242" s="7">
        <f t="shared" si="13"/>
        <v>-14870</v>
      </c>
      <c r="Q242" s="7">
        <f t="shared" si="14"/>
        <v>782</v>
      </c>
      <c r="R242" s="7">
        <f t="shared" si="15"/>
        <v>782</v>
      </c>
      <c r="S242" s="5" t="s">
        <v>107</v>
      </c>
      <c r="T242" s="5">
        <v>101405</v>
      </c>
      <c r="U242" s="5" t="s">
        <v>39</v>
      </c>
      <c r="V242" s="5">
        <v>47040001</v>
      </c>
      <c r="W242" s="5" t="s">
        <v>28</v>
      </c>
    </row>
    <row r="243" spans="2:23" x14ac:dyDescent="0.25">
      <c r="B243" s="4">
        <v>50007970</v>
      </c>
      <c r="C243" s="4">
        <v>0</v>
      </c>
      <c r="D243" s="5">
        <v>21040001</v>
      </c>
      <c r="E243" s="4" t="s">
        <v>258</v>
      </c>
      <c r="F243" s="4">
        <v>1401</v>
      </c>
      <c r="G243" s="6">
        <v>40269</v>
      </c>
      <c r="H243" s="7">
        <v>15774</v>
      </c>
      <c r="I243" s="7">
        <v>0</v>
      </c>
      <c r="J243" s="7">
        <v>0</v>
      </c>
      <c r="K243" s="7">
        <v>0</v>
      </c>
      <c r="L243" s="7">
        <f t="shared" si="12"/>
        <v>15774</v>
      </c>
      <c r="M243" s="7">
        <v>-14986</v>
      </c>
      <c r="N243" s="7">
        <v>0</v>
      </c>
      <c r="O243" s="7">
        <v>0</v>
      </c>
      <c r="P243" s="7">
        <f t="shared" si="13"/>
        <v>-14986</v>
      </c>
      <c r="Q243" s="7">
        <f t="shared" si="14"/>
        <v>788</v>
      </c>
      <c r="R243" s="7">
        <f t="shared" si="15"/>
        <v>788</v>
      </c>
      <c r="S243" s="5" t="s">
        <v>107</v>
      </c>
      <c r="T243" s="5">
        <v>101401</v>
      </c>
      <c r="U243" s="5" t="s">
        <v>27</v>
      </c>
      <c r="V243" s="5">
        <v>47040001</v>
      </c>
      <c r="W243" s="5" t="s">
        <v>28</v>
      </c>
    </row>
    <row r="244" spans="2:23" x14ac:dyDescent="0.25">
      <c r="B244" s="4">
        <v>50007994</v>
      </c>
      <c r="C244" s="4">
        <v>0</v>
      </c>
      <c r="D244" s="5">
        <v>21040001</v>
      </c>
      <c r="E244" s="4" t="s">
        <v>259</v>
      </c>
      <c r="F244" s="4">
        <v>1401</v>
      </c>
      <c r="G244" s="6">
        <v>40269</v>
      </c>
      <c r="H244" s="7">
        <v>16289</v>
      </c>
      <c r="I244" s="7">
        <v>0</v>
      </c>
      <c r="J244" s="7">
        <v>0</v>
      </c>
      <c r="K244" s="7">
        <v>0</v>
      </c>
      <c r="L244" s="7">
        <f t="shared" si="12"/>
        <v>16289</v>
      </c>
      <c r="M244" s="7">
        <v>-15475</v>
      </c>
      <c r="N244" s="7">
        <v>0</v>
      </c>
      <c r="O244" s="7">
        <v>0</v>
      </c>
      <c r="P244" s="7">
        <f t="shared" si="13"/>
        <v>-15475</v>
      </c>
      <c r="Q244" s="7">
        <f t="shared" si="14"/>
        <v>814</v>
      </c>
      <c r="R244" s="7">
        <f t="shared" si="15"/>
        <v>814</v>
      </c>
      <c r="S244" s="5" t="s">
        <v>107</v>
      </c>
      <c r="T244" s="5">
        <v>101401</v>
      </c>
      <c r="U244" s="5" t="s">
        <v>27</v>
      </c>
      <c r="V244" s="5">
        <v>47040001</v>
      </c>
      <c r="W244" s="5" t="s">
        <v>28</v>
      </c>
    </row>
    <row r="245" spans="2:23" x14ac:dyDescent="0.25">
      <c r="B245" s="4">
        <v>50007995</v>
      </c>
      <c r="C245" s="4">
        <v>0</v>
      </c>
      <c r="D245" s="5">
        <v>21040001</v>
      </c>
      <c r="E245" s="4" t="s">
        <v>260</v>
      </c>
      <c r="F245" s="4">
        <v>1401</v>
      </c>
      <c r="G245" s="6">
        <v>41121</v>
      </c>
      <c r="H245" s="7">
        <v>16344</v>
      </c>
      <c r="I245" s="7">
        <v>0</v>
      </c>
      <c r="J245" s="7">
        <v>0</v>
      </c>
      <c r="K245" s="7">
        <v>0</v>
      </c>
      <c r="L245" s="7">
        <f t="shared" si="12"/>
        <v>16344</v>
      </c>
      <c r="M245" s="7">
        <v>-13336</v>
      </c>
      <c r="N245" s="7">
        <v>-1645</v>
      </c>
      <c r="O245" s="7">
        <v>0</v>
      </c>
      <c r="P245" s="7">
        <f t="shared" si="13"/>
        <v>-14981</v>
      </c>
      <c r="Q245" s="7">
        <f t="shared" si="14"/>
        <v>3008</v>
      </c>
      <c r="R245" s="7">
        <f t="shared" si="15"/>
        <v>1363</v>
      </c>
      <c r="S245" s="5" t="s">
        <v>107</v>
      </c>
      <c r="T245" s="5">
        <v>101401</v>
      </c>
      <c r="U245" s="5" t="s">
        <v>27</v>
      </c>
      <c r="V245" s="5">
        <v>47040001</v>
      </c>
      <c r="W245" s="5" t="s">
        <v>28</v>
      </c>
    </row>
    <row r="246" spans="2:23" x14ac:dyDescent="0.25">
      <c r="B246" s="4">
        <v>50008008</v>
      </c>
      <c r="C246" s="4">
        <v>0</v>
      </c>
      <c r="D246" s="5">
        <v>21040001</v>
      </c>
      <c r="E246" s="4" t="s">
        <v>261</v>
      </c>
      <c r="F246" s="4">
        <v>1401</v>
      </c>
      <c r="G246" s="6">
        <v>40655</v>
      </c>
      <c r="H246" s="7">
        <v>16500</v>
      </c>
      <c r="I246" s="7">
        <v>0</v>
      </c>
      <c r="J246" s="7">
        <v>0</v>
      </c>
      <c r="K246" s="7">
        <v>0</v>
      </c>
      <c r="L246" s="7">
        <f t="shared" si="12"/>
        <v>16500</v>
      </c>
      <c r="M246" s="7">
        <v>-15578</v>
      </c>
      <c r="N246" s="7">
        <v>-97</v>
      </c>
      <c r="O246" s="7">
        <v>0</v>
      </c>
      <c r="P246" s="7">
        <f t="shared" si="13"/>
        <v>-15675</v>
      </c>
      <c r="Q246" s="7">
        <f t="shared" si="14"/>
        <v>922</v>
      </c>
      <c r="R246" s="7">
        <f t="shared" si="15"/>
        <v>825</v>
      </c>
      <c r="S246" s="5" t="s">
        <v>107</v>
      </c>
      <c r="T246" s="5">
        <v>101401</v>
      </c>
      <c r="U246" s="5" t="s">
        <v>27</v>
      </c>
      <c r="V246" s="5">
        <v>47040001</v>
      </c>
      <c r="W246" s="5" t="s">
        <v>28</v>
      </c>
    </row>
    <row r="247" spans="2:23" x14ac:dyDescent="0.25">
      <c r="B247" s="4">
        <v>50008012</v>
      </c>
      <c r="C247" s="4">
        <v>0</v>
      </c>
      <c r="D247" s="5">
        <v>21040001</v>
      </c>
      <c r="E247" s="4" t="s">
        <v>262</v>
      </c>
      <c r="F247" s="4">
        <v>1401</v>
      </c>
      <c r="G247" s="6">
        <v>40329</v>
      </c>
      <c r="H247" s="7">
        <v>16590</v>
      </c>
      <c r="I247" s="7">
        <v>0</v>
      </c>
      <c r="J247" s="7">
        <v>0</v>
      </c>
      <c r="K247" s="7">
        <v>0</v>
      </c>
      <c r="L247" s="7">
        <f t="shared" si="12"/>
        <v>16590</v>
      </c>
      <c r="M247" s="7">
        <v>-15761</v>
      </c>
      <c r="N247" s="7">
        <v>0</v>
      </c>
      <c r="O247" s="7">
        <v>0</v>
      </c>
      <c r="P247" s="7">
        <f t="shared" si="13"/>
        <v>-15761</v>
      </c>
      <c r="Q247" s="7">
        <f t="shared" si="14"/>
        <v>829</v>
      </c>
      <c r="R247" s="7">
        <f t="shared" si="15"/>
        <v>829</v>
      </c>
      <c r="S247" s="5" t="s">
        <v>107</v>
      </c>
      <c r="T247" s="5">
        <v>101401</v>
      </c>
      <c r="U247" s="5" t="s">
        <v>27</v>
      </c>
      <c r="V247" s="5">
        <v>47040001</v>
      </c>
      <c r="W247" s="5" t="s">
        <v>28</v>
      </c>
    </row>
    <row r="248" spans="2:23" x14ac:dyDescent="0.25">
      <c r="B248" s="4">
        <v>50008045</v>
      </c>
      <c r="C248" s="4">
        <v>0</v>
      </c>
      <c r="D248" s="5">
        <v>21040001</v>
      </c>
      <c r="E248" s="4" t="s">
        <v>263</v>
      </c>
      <c r="F248" s="4">
        <v>1401</v>
      </c>
      <c r="G248" s="6">
        <v>40269</v>
      </c>
      <c r="H248" s="7">
        <v>17620</v>
      </c>
      <c r="I248" s="7">
        <v>0</v>
      </c>
      <c r="J248" s="7">
        <v>0</v>
      </c>
      <c r="K248" s="7">
        <v>0</v>
      </c>
      <c r="L248" s="7">
        <f t="shared" si="12"/>
        <v>17620</v>
      </c>
      <c r="M248" s="7">
        <v>-16739</v>
      </c>
      <c r="N248" s="7">
        <v>0</v>
      </c>
      <c r="O248" s="7">
        <v>0</v>
      </c>
      <c r="P248" s="7">
        <f t="shared" si="13"/>
        <v>-16739</v>
      </c>
      <c r="Q248" s="7">
        <f t="shared" si="14"/>
        <v>881</v>
      </c>
      <c r="R248" s="7">
        <f t="shared" si="15"/>
        <v>881</v>
      </c>
      <c r="S248" s="5" t="s">
        <v>107</v>
      </c>
      <c r="T248" s="5">
        <v>101401</v>
      </c>
      <c r="U248" s="5" t="s">
        <v>27</v>
      </c>
      <c r="V248" s="5">
        <v>47040001</v>
      </c>
      <c r="W248" s="5" t="s">
        <v>28</v>
      </c>
    </row>
    <row r="249" spans="2:23" x14ac:dyDescent="0.25">
      <c r="B249" s="4">
        <v>50008111</v>
      </c>
      <c r="C249" s="4">
        <v>0</v>
      </c>
      <c r="D249" s="5">
        <v>21040001</v>
      </c>
      <c r="E249" s="4" t="s">
        <v>264</v>
      </c>
      <c r="F249" s="4">
        <v>1401</v>
      </c>
      <c r="G249" s="6">
        <v>40359</v>
      </c>
      <c r="H249" s="7">
        <v>19120</v>
      </c>
      <c r="I249" s="7">
        <v>0</v>
      </c>
      <c r="J249" s="7">
        <v>0</v>
      </c>
      <c r="K249" s="7">
        <v>0</v>
      </c>
      <c r="L249" s="7">
        <f t="shared" si="12"/>
        <v>19120</v>
      </c>
      <c r="M249" s="7">
        <v>-18164</v>
      </c>
      <c r="N249" s="7">
        <v>0</v>
      </c>
      <c r="O249" s="7">
        <v>0</v>
      </c>
      <c r="P249" s="7">
        <f t="shared" si="13"/>
        <v>-18164</v>
      </c>
      <c r="Q249" s="7">
        <f t="shared" si="14"/>
        <v>956</v>
      </c>
      <c r="R249" s="7">
        <f t="shared" si="15"/>
        <v>956</v>
      </c>
      <c r="S249" s="5" t="s">
        <v>107</v>
      </c>
      <c r="T249" s="5">
        <v>101401</v>
      </c>
      <c r="U249" s="5" t="s">
        <v>27</v>
      </c>
      <c r="V249" s="5">
        <v>47040001</v>
      </c>
      <c r="W249" s="5" t="s">
        <v>28</v>
      </c>
    </row>
    <row r="250" spans="2:23" x14ac:dyDescent="0.25">
      <c r="B250" s="4">
        <v>50008145</v>
      </c>
      <c r="C250" s="4">
        <v>0</v>
      </c>
      <c r="D250" s="5">
        <v>21040001</v>
      </c>
      <c r="E250" s="4" t="s">
        <v>265</v>
      </c>
      <c r="F250" s="4">
        <v>1401</v>
      </c>
      <c r="G250" s="6">
        <v>40269</v>
      </c>
      <c r="H250" s="7">
        <v>19917</v>
      </c>
      <c r="I250" s="7">
        <v>0</v>
      </c>
      <c r="J250" s="7">
        <v>0</v>
      </c>
      <c r="K250" s="7">
        <v>0</v>
      </c>
      <c r="L250" s="7">
        <f t="shared" si="12"/>
        <v>19917</v>
      </c>
      <c r="M250" s="7">
        <v>-18922</v>
      </c>
      <c r="N250" s="7">
        <v>0</v>
      </c>
      <c r="O250" s="7">
        <v>0</v>
      </c>
      <c r="P250" s="7">
        <f t="shared" si="13"/>
        <v>-18922</v>
      </c>
      <c r="Q250" s="7">
        <f t="shared" si="14"/>
        <v>995</v>
      </c>
      <c r="R250" s="7">
        <f t="shared" si="15"/>
        <v>995</v>
      </c>
      <c r="S250" s="5" t="s">
        <v>107</v>
      </c>
      <c r="T250" s="5">
        <v>101401</v>
      </c>
      <c r="U250" s="5" t="s">
        <v>27</v>
      </c>
      <c r="V250" s="5">
        <v>47040001</v>
      </c>
      <c r="W250" s="5" t="s">
        <v>28</v>
      </c>
    </row>
    <row r="251" spans="2:23" x14ac:dyDescent="0.25">
      <c r="B251" s="4">
        <v>50008151</v>
      </c>
      <c r="C251" s="4">
        <v>0</v>
      </c>
      <c r="D251" s="5">
        <v>21040001</v>
      </c>
      <c r="E251" s="4" t="s">
        <v>266</v>
      </c>
      <c r="F251" s="4">
        <v>1401</v>
      </c>
      <c r="G251" s="6">
        <v>40610</v>
      </c>
      <c r="H251" s="7">
        <v>19976</v>
      </c>
      <c r="I251" s="7">
        <v>0</v>
      </c>
      <c r="J251" s="7">
        <v>0</v>
      </c>
      <c r="K251" s="7">
        <v>0</v>
      </c>
      <c r="L251" s="7">
        <f t="shared" si="12"/>
        <v>19976</v>
      </c>
      <c r="M251" s="7">
        <v>-18978</v>
      </c>
      <c r="N251" s="7">
        <v>0</v>
      </c>
      <c r="O251" s="7">
        <v>0</v>
      </c>
      <c r="P251" s="7">
        <f t="shared" si="13"/>
        <v>-18978</v>
      </c>
      <c r="Q251" s="7">
        <f t="shared" si="14"/>
        <v>998</v>
      </c>
      <c r="R251" s="7">
        <f t="shared" si="15"/>
        <v>998</v>
      </c>
      <c r="S251" s="5" t="s">
        <v>107</v>
      </c>
      <c r="T251" s="5">
        <v>101401</v>
      </c>
      <c r="U251" s="5" t="s">
        <v>27</v>
      </c>
      <c r="V251" s="5">
        <v>47040001</v>
      </c>
      <c r="W251" s="5" t="s">
        <v>28</v>
      </c>
    </row>
    <row r="252" spans="2:23" x14ac:dyDescent="0.25">
      <c r="B252" s="4">
        <v>50008159</v>
      </c>
      <c r="C252" s="4">
        <v>0</v>
      </c>
      <c r="D252" s="5">
        <v>21040001</v>
      </c>
      <c r="E252" s="4" t="s">
        <v>267</v>
      </c>
      <c r="F252" s="4">
        <v>1401</v>
      </c>
      <c r="G252" s="6">
        <v>40652</v>
      </c>
      <c r="H252" s="7">
        <v>20090</v>
      </c>
      <c r="I252" s="7">
        <v>0</v>
      </c>
      <c r="J252" s="7">
        <v>0</v>
      </c>
      <c r="K252" s="7">
        <v>0</v>
      </c>
      <c r="L252" s="7">
        <f t="shared" si="12"/>
        <v>20090</v>
      </c>
      <c r="M252" s="7">
        <v>-18986</v>
      </c>
      <c r="N252" s="7">
        <v>-100</v>
      </c>
      <c r="O252" s="7">
        <v>0</v>
      </c>
      <c r="P252" s="7">
        <f t="shared" si="13"/>
        <v>-19086</v>
      </c>
      <c r="Q252" s="7">
        <f t="shared" si="14"/>
        <v>1104</v>
      </c>
      <c r="R252" s="7">
        <f t="shared" si="15"/>
        <v>1004</v>
      </c>
      <c r="S252" s="5" t="s">
        <v>107</v>
      </c>
      <c r="T252" s="5">
        <v>101401</v>
      </c>
      <c r="U252" s="5" t="s">
        <v>27</v>
      </c>
      <c r="V252" s="5">
        <v>47040001</v>
      </c>
      <c r="W252" s="5" t="s">
        <v>28</v>
      </c>
    </row>
    <row r="253" spans="2:23" x14ac:dyDescent="0.25">
      <c r="B253" s="4">
        <v>50008173</v>
      </c>
      <c r="C253" s="4">
        <v>0</v>
      </c>
      <c r="D253" s="5">
        <v>21040001</v>
      </c>
      <c r="E253" s="4" t="s">
        <v>268</v>
      </c>
      <c r="F253" s="4">
        <v>1401</v>
      </c>
      <c r="G253" s="6">
        <v>40269</v>
      </c>
      <c r="H253" s="7">
        <v>20968</v>
      </c>
      <c r="I253" s="7">
        <v>0</v>
      </c>
      <c r="J253" s="7">
        <v>0</v>
      </c>
      <c r="K253" s="7">
        <v>0</v>
      </c>
      <c r="L253" s="7">
        <f t="shared" si="12"/>
        <v>20968</v>
      </c>
      <c r="M253" s="7">
        <v>-19920</v>
      </c>
      <c r="N253" s="7">
        <v>0</v>
      </c>
      <c r="O253" s="7">
        <v>0</v>
      </c>
      <c r="P253" s="7">
        <f t="shared" si="13"/>
        <v>-19920</v>
      </c>
      <c r="Q253" s="7">
        <f t="shared" si="14"/>
        <v>1048</v>
      </c>
      <c r="R253" s="7">
        <f t="shared" si="15"/>
        <v>1048</v>
      </c>
      <c r="S253" s="5" t="s">
        <v>107</v>
      </c>
      <c r="T253" s="5">
        <v>101401</v>
      </c>
      <c r="U253" s="5" t="s">
        <v>27</v>
      </c>
      <c r="V253" s="5">
        <v>47040001</v>
      </c>
      <c r="W253" s="5" t="s">
        <v>28</v>
      </c>
    </row>
    <row r="254" spans="2:23" x14ac:dyDescent="0.25">
      <c r="B254" s="4">
        <v>50008201</v>
      </c>
      <c r="C254" s="4">
        <v>0</v>
      </c>
      <c r="D254" s="5">
        <v>21040001</v>
      </c>
      <c r="E254" s="4" t="s">
        <v>269</v>
      </c>
      <c r="F254" s="4">
        <v>1401</v>
      </c>
      <c r="G254" s="6">
        <v>40269</v>
      </c>
      <c r="H254" s="7">
        <v>21953</v>
      </c>
      <c r="I254" s="7">
        <v>0</v>
      </c>
      <c r="J254" s="7">
        <v>0</v>
      </c>
      <c r="K254" s="7">
        <v>0</v>
      </c>
      <c r="L254" s="7">
        <f t="shared" si="12"/>
        <v>21953</v>
      </c>
      <c r="M254" s="7">
        <v>-20856</v>
      </c>
      <c r="N254" s="7">
        <v>0</v>
      </c>
      <c r="O254" s="7">
        <v>0</v>
      </c>
      <c r="P254" s="7">
        <f t="shared" si="13"/>
        <v>-20856</v>
      </c>
      <c r="Q254" s="7">
        <f t="shared" si="14"/>
        <v>1097</v>
      </c>
      <c r="R254" s="7">
        <f t="shared" si="15"/>
        <v>1097</v>
      </c>
      <c r="S254" s="5" t="s">
        <v>107</v>
      </c>
      <c r="T254" s="5">
        <v>101401</v>
      </c>
      <c r="U254" s="5" t="s">
        <v>27</v>
      </c>
      <c r="V254" s="5">
        <v>47040001</v>
      </c>
      <c r="W254" s="5" t="s">
        <v>28</v>
      </c>
    </row>
    <row r="255" spans="2:23" x14ac:dyDescent="0.25">
      <c r="B255" s="4">
        <v>50008207</v>
      </c>
      <c r="C255" s="4">
        <v>0</v>
      </c>
      <c r="D255" s="5">
        <v>21040001</v>
      </c>
      <c r="E255" s="4" t="s">
        <v>270</v>
      </c>
      <c r="F255" s="4">
        <v>1405</v>
      </c>
      <c r="G255" s="6">
        <v>39545</v>
      </c>
      <c r="H255" s="7">
        <v>22177</v>
      </c>
      <c r="I255" s="7">
        <v>0</v>
      </c>
      <c r="J255" s="7">
        <v>0</v>
      </c>
      <c r="K255" s="7">
        <v>0</v>
      </c>
      <c r="L255" s="7">
        <f t="shared" si="12"/>
        <v>22177</v>
      </c>
      <c r="M255" s="7">
        <v>-21069</v>
      </c>
      <c r="N255" s="7">
        <v>0</v>
      </c>
      <c r="O255" s="7">
        <v>0</v>
      </c>
      <c r="P255" s="7">
        <f t="shared" si="13"/>
        <v>-21069</v>
      </c>
      <c r="Q255" s="7">
        <f t="shared" si="14"/>
        <v>1108</v>
      </c>
      <c r="R255" s="7">
        <f t="shared" si="15"/>
        <v>1108</v>
      </c>
      <c r="S255" s="5" t="s">
        <v>107</v>
      </c>
      <c r="T255" s="5">
        <v>101405</v>
      </c>
      <c r="U255" s="5" t="s">
        <v>39</v>
      </c>
      <c r="V255" s="5">
        <v>47040001</v>
      </c>
      <c r="W255" s="5" t="s">
        <v>28</v>
      </c>
    </row>
    <row r="256" spans="2:23" x14ac:dyDescent="0.25">
      <c r="B256" s="4">
        <v>50008260</v>
      </c>
      <c r="C256" s="4">
        <v>0</v>
      </c>
      <c r="D256" s="5">
        <v>21040001</v>
      </c>
      <c r="E256" s="4" t="s">
        <v>230</v>
      </c>
      <c r="F256" s="4">
        <v>1401</v>
      </c>
      <c r="G256" s="6">
        <v>40655</v>
      </c>
      <c r="H256" s="7">
        <v>24338</v>
      </c>
      <c r="I256" s="7">
        <v>0</v>
      </c>
      <c r="J256" s="7">
        <v>0</v>
      </c>
      <c r="K256" s="7">
        <v>0</v>
      </c>
      <c r="L256" s="7">
        <f t="shared" si="12"/>
        <v>24338</v>
      </c>
      <c r="M256" s="7">
        <v>-22980</v>
      </c>
      <c r="N256" s="7">
        <v>-142</v>
      </c>
      <c r="O256" s="7">
        <v>0</v>
      </c>
      <c r="P256" s="7">
        <f t="shared" si="13"/>
        <v>-23122</v>
      </c>
      <c r="Q256" s="7">
        <f t="shared" si="14"/>
        <v>1358</v>
      </c>
      <c r="R256" s="7">
        <f t="shared" si="15"/>
        <v>1216</v>
      </c>
      <c r="S256" s="5" t="s">
        <v>107</v>
      </c>
      <c r="T256" s="5">
        <v>101401</v>
      </c>
      <c r="U256" s="5" t="s">
        <v>27</v>
      </c>
      <c r="V256" s="5">
        <v>47040001</v>
      </c>
      <c r="W256" s="5" t="s">
        <v>28</v>
      </c>
    </row>
    <row r="257" spans="2:23" x14ac:dyDescent="0.25">
      <c r="B257" s="4">
        <v>50008272</v>
      </c>
      <c r="C257" s="4">
        <v>0</v>
      </c>
      <c r="D257" s="5">
        <v>21040001</v>
      </c>
      <c r="E257" s="4" t="s">
        <v>271</v>
      </c>
      <c r="F257" s="4">
        <v>1401</v>
      </c>
      <c r="G257" s="6">
        <v>40269</v>
      </c>
      <c r="H257" s="7">
        <v>24693</v>
      </c>
      <c r="I257" s="7">
        <v>0</v>
      </c>
      <c r="J257" s="7">
        <v>0</v>
      </c>
      <c r="K257" s="7">
        <v>0</v>
      </c>
      <c r="L257" s="7">
        <f t="shared" si="12"/>
        <v>24693</v>
      </c>
      <c r="M257" s="7">
        <v>-23459</v>
      </c>
      <c r="N257" s="7">
        <v>0</v>
      </c>
      <c r="O257" s="7">
        <v>0</v>
      </c>
      <c r="P257" s="7">
        <f t="shared" si="13"/>
        <v>-23459</v>
      </c>
      <c r="Q257" s="7">
        <f t="shared" si="14"/>
        <v>1234</v>
      </c>
      <c r="R257" s="7">
        <f t="shared" si="15"/>
        <v>1234</v>
      </c>
      <c r="S257" s="5" t="s">
        <v>107</v>
      </c>
      <c r="T257" s="5">
        <v>101401</v>
      </c>
      <c r="U257" s="5" t="s">
        <v>27</v>
      </c>
      <c r="V257" s="5">
        <v>47040001</v>
      </c>
      <c r="W257" s="5" t="s">
        <v>28</v>
      </c>
    </row>
    <row r="258" spans="2:23" x14ac:dyDescent="0.25">
      <c r="B258" s="4">
        <v>50008301</v>
      </c>
      <c r="C258" s="4">
        <v>0</v>
      </c>
      <c r="D258" s="5">
        <v>21040001</v>
      </c>
      <c r="E258" s="4" t="s">
        <v>272</v>
      </c>
      <c r="F258" s="4">
        <v>1401</v>
      </c>
      <c r="G258" s="6">
        <v>41121</v>
      </c>
      <c r="H258" s="7">
        <v>25998</v>
      </c>
      <c r="I258" s="7">
        <v>0</v>
      </c>
      <c r="J258" s="7">
        <v>0</v>
      </c>
      <c r="K258" s="7">
        <v>0</v>
      </c>
      <c r="L258" s="7">
        <f t="shared" si="12"/>
        <v>25998</v>
      </c>
      <c r="M258" s="7">
        <v>-21214</v>
      </c>
      <c r="N258" s="7">
        <v>-2617</v>
      </c>
      <c r="O258" s="7">
        <v>0</v>
      </c>
      <c r="P258" s="7">
        <f t="shared" si="13"/>
        <v>-23831</v>
      </c>
      <c r="Q258" s="7">
        <f t="shared" si="14"/>
        <v>4784</v>
      </c>
      <c r="R258" s="7">
        <f t="shared" si="15"/>
        <v>2167</v>
      </c>
      <c r="S258" s="5" t="s">
        <v>107</v>
      </c>
      <c r="T258" s="5">
        <v>101401</v>
      </c>
      <c r="U258" s="5" t="s">
        <v>27</v>
      </c>
      <c r="V258" s="5">
        <v>47040001</v>
      </c>
      <c r="W258" s="5" t="s">
        <v>28</v>
      </c>
    </row>
    <row r="259" spans="2:23" x14ac:dyDescent="0.25">
      <c r="B259" s="4">
        <v>50008318</v>
      </c>
      <c r="C259" s="4">
        <v>0</v>
      </c>
      <c r="D259" s="5">
        <v>21040001</v>
      </c>
      <c r="E259" s="4" t="s">
        <v>273</v>
      </c>
      <c r="F259" s="4">
        <v>1401</v>
      </c>
      <c r="G259" s="6">
        <v>40269</v>
      </c>
      <c r="H259" s="7">
        <v>26712</v>
      </c>
      <c r="I259" s="7">
        <v>0</v>
      </c>
      <c r="J259" s="7">
        <v>0</v>
      </c>
      <c r="K259" s="7">
        <v>0</v>
      </c>
      <c r="L259" s="7">
        <f t="shared" si="12"/>
        <v>26712</v>
      </c>
      <c r="M259" s="7">
        <v>-25377</v>
      </c>
      <c r="N259" s="7">
        <v>0</v>
      </c>
      <c r="O259" s="7">
        <v>0</v>
      </c>
      <c r="P259" s="7">
        <f t="shared" si="13"/>
        <v>-25377</v>
      </c>
      <c r="Q259" s="7">
        <f t="shared" si="14"/>
        <v>1335</v>
      </c>
      <c r="R259" s="7">
        <f t="shared" si="15"/>
        <v>1335</v>
      </c>
      <c r="S259" s="5" t="s">
        <v>107</v>
      </c>
      <c r="T259" s="5">
        <v>101401</v>
      </c>
      <c r="U259" s="5" t="s">
        <v>27</v>
      </c>
      <c r="V259" s="5">
        <v>47040001</v>
      </c>
      <c r="W259" s="5" t="s">
        <v>28</v>
      </c>
    </row>
    <row r="260" spans="2:23" x14ac:dyDescent="0.25">
      <c r="B260" s="4">
        <v>50008319</v>
      </c>
      <c r="C260" s="4">
        <v>0</v>
      </c>
      <c r="D260" s="5">
        <v>21040001</v>
      </c>
      <c r="E260" s="4" t="s">
        <v>274</v>
      </c>
      <c r="F260" s="4">
        <v>1405</v>
      </c>
      <c r="G260" s="6">
        <v>39545</v>
      </c>
      <c r="H260" s="7">
        <v>26760</v>
      </c>
      <c r="I260" s="7">
        <v>0</v>
      </c>
      <c r="J260" s="7">
        <v>0</v>
      </c>
      <c r="K260" s="7">
        <v>0</v>
      </c>
      <c r="L260" s="7">
        <f t="shared" si="12"/>
        <v>26760</v>
      </c>
      <c r="M260" s="7">
        <v>-25422</v>
      </c>
      <c r="N260" s="7">
        <v>0</v>
      </c>
      <c r="O260" s="7">
        <v>0</v>
      </c>
      <c r="P260" s="7">
        <f t="shared" si="13"/>
        <v>-25422</v>
      </c>
      <c r="Q260" s="7">
        <f t="shared" si="14"/>
        <v>1338</v>
      </c>
      <c r="R260" s="7">
        <f t="shared" si="15"/>
        <v>1338</v>
      </c>
      <c r="S260" s="5" t="s">
        <v>107</v>
      </c>
      <c r="T260" s="5">
        <v>101405</v>
      </c>
      <c r="U260" s="5" t="s">
        <v>39</v>
      </c>
      <c r="V260" s="5">
        <v>47040001</v>
      </c>
      <c r="W260" s="5" t="s">
        <v>28</v>
      </c>
    </row>
    <row r="261" spans="2:23" x14ac:dyDescent="0.25">
      <c r="B261" s="4">
        <v>50008336</v>
      </c>
      <c r="C261" s="4">
        <v>0</v>
      </c>
      <c r="D261" s="5">
        <v>21040001</v>
      </c>
      <c r="E261" s="4" t="s">
        <v>275</v>
      </c>
      <c r="F261" s="4">
        <v>1401</v>
      </c>
      <c r="G261" s="6">
        <v>40298</v>
      </c>
      <c r="H261" s="7">
        <v>27723</v>
      </c>
      <c r="I261" s="7">
        <v>0</v>
      </c>
      <c r="J261" s="7">
        <v>0</v>
      </c>
      <c r="K261" s="7">
        <v>0</v>
      </c>
      <c r="L261" s="7">
        <f t="shared" ref="L261:L324" si="16">SUM(H261:K261)</f>
        <v>27723</v>
      </c>
      <c r="M261" s="7">
        <v>-26337</v>
      </c>
      <c r="N261" s="7">
        <v>0</v>
      </c>
      <c r="O261" s="7">
        <v>0</v>
      </c>
      <c r="P261" s="7">
        <f t="shared" ref="P261:P324" si="17">SUM(M261:O261)</f>
        <v>-26337</v>
      </c>
      <c r="Q261" s="7">
        <f t="shared" ref="Q261:Q324" si="18">H261+M261</f>
        <v>1386</v>
      </c>
      <c r="R261" s="7">
        <f t="shared" ref="R261:R324" si="19">L261+P261</f>
        <v>1386</v>
      </c>
      <c r="S261" s="5" t="s">
        <v>107</v>
      </c>
      <c r="T261" s="5">
        <v>101401</v>
      </c>
      <c r="U261" s="5" t="s">
        <v>27</v>
      </c>
      <c r="V261" s="5">
        <v>47040001</v>
      </c>
      <c r="W261" s="5" t="s">
        <v>28</v>
      </c>
    </row>
    <row r="262" spans="2:23" x14ac:dyDescent="0.25">
      <c r="B262" s="4">
        <v>50008349</v>
      </c>
      <c r="C262" s="4">
        <v>0</v>
      </c>
      <c r="D262" s="5">
        <v>21040001</v>
      </c>
      <c r="E262" s="4" t="s">
        <v>276</v>
      </c>
      <c r="F262" s="4">
        <v>1401</v>
      </c>
      <c r="G262" s="6">
        <v>40558</v>
      </c>
      <c r="H262" s="7">
        <v>28500</v>
      </c>
      <c r="I262" s="7">
        <v>0</v>
      </c>
      <c r="J262" s="7">
        <v>0</v>
      </c>
      <c r="K262" s="7">
        <v>0</v>
      </c>
      <c r="L262" s="7">
        <f t="shared" si="16"/>
        <v>28500</v>
      </c>
      <c r="M262" s="7">
        <v>-27075</v>
      </c>
      <c r="N262" s="7">
        <v>0</v>
      </c>
      <c r="O262" s="7">
        <v>0</v>
      </c>
      <c r="P262" s="7">
        <f t="shared" si="17"/>
        <v>-27075</v>
      </c>
      <c r="Q262" s="7">
        <f t="shared" si="18"/>
        <v>1425</v>
      </c>
      <c r="R262" s="7">
        <f t="shared" si="19"/>
        <v>1425</v>
      </c>
      <c r="S262" s="5" t="s">
        <v>107</v>
      </c>
      <c r="T262" s="5">
        <v>101401</v>
      </c>
      <c r="U262" s="5" t="s">
        <v>27</v>
      </c>
      <c r="V262" s="5">
        <v>47040001</v>
      </c>
      <c r="W262" s="5" t="s">
        <v>28</v>
      </c>
    </row>
    <row r="263" spans="2:23" x14ac:dyDescent="0.25">
      <c r="B263" s="4">
        <v>50008352</v>
      </c>
      <c r="C263" s="4">
        <v>0</v>
      </c>
      <c r="D263" s="5">
        <v>21040001</v>
      </c>
      <c r="E263" s="4" t="s">
        <v>238</v>
      </c>
      <c r="F263" s="4">
        <v>1401</v>
      </c>
      <c r="G263" s="6">
        <v>40269</v>
      </c>
      <c r="H263" s="7">
        <v>28593</v>
      </c>
      <c r="I263" s="7">
        <v>0</v>
      </c>
      <c r="J263" s="7">
        <v>0</v>
      </c>
      <c r="K263" s="7">
        <v>0</v>
      </c>
      <c r="L263" s="7">
        <f t="shared" si="16"/>
        <v>28593</v>
      </c>
      <c r="M263" s="7">
        <v>-27164</v>
      </c>
      <c r="N263" s="7">
        <v>0</v>
      </c>
      <c r="O263" s="7">
        <v>0</v>
      </c>
      <c r="P263" s="7">
        <f t="shared" si="17"/>
        <v>-27164</v>
      </c>
      <c r="Q263" s="7">
        <f t="shared" si="18"/>
        <v>1429</v>
      </c>
      <c r="R263" s="7">
        <f t="shared" si="19"/>
        <v>1429</v>
      </c>
      <c r="S263" s="5" t="s">
        <v>107</v>
      </c>
      <c r="T263" s="5">
        <v>101401</v>
      </c>
      <c r="U263" s="5" t="s">
        <v>27</v>
      </c>
      <c r="V263" s="5">
        <v>47040001</v>
      </c>
      <c r="W263" s="5" t="s">
        <v>28</v>
      </c>
    </row>
    <row r="264" spans="2:23" x14ac:dyDescent="0.25">
      <c r="B264" s="4">
        <v>50008368</v>
      </c>
      <c r="C264" s="4">
        <v>0</v>
      </c>
      <c r="D264" s="5">
        <v>21040001</v>
      </c>
      <c r="E264" s="4" t="s">
        <v>277</v>
      </c>
      <c r="F264" s="4">
        <v>1401</v>
      </c>
      <c r="G264" s="6">
        <v>41121</v>
      </c>
      <c r="H264" s="7">
        <v>29510</v>
      </c>
      <c r="I264" s="7">
        <v>0</v>
      </c>
      <c r="J264" s="7">
        <v>0</v>
      </c>
      <c r="K264" s="7">
        <v>0</v>
      </c>
      <c r="L264" s="7">
        <f t="shared" si="16"/>
        <v>29510</v>
      </c>
      <c r="M264" s="7">
        <v>-24079</v>
      </c>
      <c r="N264" s="7">
        <v>-2971</v>
      </c>
      <c r="O264" s="7">
        <v>0</v>
      </c>
      <c r="P264" s="7">
        <f t="shared" si="17"/>
        <v>-27050</v>
      </c>
      <c r="Q264" s="7">
        <f t="shared" si="18"/>
        <v>5431</v>
      </c>
      <c r="R264" s="7">
        <f t="shared" si="19"/>
        <v>2460</v>
      </c>
      <c r="S264" s="5" t="s">
        <v>107</v>
      </c>
      <c r="T264" s="5">
        <v>101401</v>
      </c>
      <c r="U264" s="5" t="s">
        <v>27</v>
      </c>
      <c r="V264" s="5">
        <v>47040001</v>
      </c>
      <c r="W264" s="5" t="s">
        <v>28</v>
      </c>
    </row>
    <row r="265" spans="2:23" x14ac:dyDescent="0.25">
      <c r="B265" s="4">
        <v>50008370</v>
      </c>
      <c r="C265" s="4">
        <v>0</v>
      </c>
      <c r="D265" s="5">
        <v>21040001</v>
      </c>
      <c r="E265" s="4" t="s">
        <v>278</v>
      </c>
      <c r="F265" s="4">
        <v>1401</v>
      </c>
      <c r="G265" s="6">
        <v>40269</v>
      </c>
      <c r="H265" s="7">
        <v>29530</v>
      </c>
      <c r="I265" s="7">
        <v>0</v>
      </c>
      <c r="J265" s="7">
        <v>0</v>
      </c>
      <c r="K265" s="7">
        <v>0</v>
      </c>
      <c r="L265" s="7">
        <f t="shared" si="16"/>
        <v>29530</v>
      </c>
      <c r="M265" s="7">
        <v>-28054</v>
      </c>
      <c r="N265" s="7">
        <v>0</v>
      </c>
      <c r="O265" s="7">
        <v>0</v>
      </c>
      <c r="P265" s="7">
        <f t="shared" si="17"/>
        <v>-28054</v>
      </c>
      <c r="Q265" s="7">
        <f t="shared" si="18"/>
        <v>1476</v>
      </c>
      <c r="R265" s="7">
        <f t="shared" si="19"/>
        <v>1476</v>
      </c>
      <c r="S265" s="5" t="s">
        <v>107</v>
      </c>
      <c r="T265" s="5">
        <v>101401</v>
      </c>
      <c r="U265" s="5" t="s">
        <v>27</v>
      </c>
      <c r="V265" s="5">
        <v>47040001</v>
      </c>
      <c r="W265" s="5" t="s">
        <v>28</v>
      </c>
    </row>
    <row r="266" spans="2:23" x14ac:dyDescent="0.25">
      <c r="B266" s="4">
        <v>50008375</v>
      </c>
      <c r="C266" s="4">
        <v>0</v>
      </c>
      <c r="D266" s="5">
        <v>21040001</v>
      </c>
      <c r="E266" s="4" t="s">
        <v>279</v>
      </c>
      <c r="F266" s="4">
        <v>1401</v>
      </c>
      <c r="G266" s="6">
        <v>40269</v>
      </c>
      <c r="H266" s="7">
        <v>29864</v>
      </c>
      <c r="I266" s="7">
        <v>0</v>
      </c>
      <c r="J266" s="7">
        <v>0</v>
      </c>
      <c r="K266" s="7">
        <v>0</v>
      </c>
      <c r="L266" s="7">
        <f t="shared" si="16"/>
        <v>29864</v>
      </c>
      <c r="M266" s="7">
        <v>-28371</v>
      </c>
      <c r="N266" s="7">
        <v>0</v>
      </c>
      <c r="O266" s="7">
        <v>0</v>
      </c>
      <c r="P266" s="7">
        <f t="shared" si="17"/>
        <v>-28371</v>
      </c>
      <c r="Q266" s="7">
        <f t="shared" si="18"/>
        <v>1493</v>
      </c>
      <c r="R266" s="7">
        <f t="shared" si="19"/>
        <v>1493</v>
      </c>
      <c r="S266" s="5" t="s">
        <v>107</v>
      </c>
      <c r="T266" s="5">
        <v>101401</v>
      </c>
      <c r="U266" s="5" t="s">
        <v>27</v>
      </c>
      <c r="V266" s="5">
        <v>47040001</v>
      </c>
      <c r="W266" s="5" t="s">
        <v>28</v>
      </c>
    </row>
    <row r="267" spans="2:23" x14ac:dyDescent="0.25">
      <c r="B267" s="4">
        <v>50008390</v>
      </c>
      <c r="C267" s="4">
        <v>0</v>
      </c>
      <c r="D267" s="5">
        <v>21040001</v>
      </c>
      <c r="E267" s="4" t="s">
        <v>280</v>
      </c>
      <c r="F267" s="4">
        <v>1401</v>
      </c>
      <c r="G267" s="6">
        <v>40269</v>
      </c>
      <c r="H267" s="7">
        <v>30562</v>
      </c>
      <c r="I267" s="7">
        <v>0</v>
      </c>
      <c r="J267" s="7">
        <v>0</v>
      </c>
      <c r="K267" s="7">
        <v>0</v>
      </c>
      <c r="L267" s="7">
        <f t="shared" si="16"/>
        <v>30562</v>
      </c>
      <c r="M267" s="7">
        <v>-29034</v>
      </c>
      <c r="N267" s="7">
        <v>0</v>
      </c>
      <c r="O267" s="7">
        <v>0</v>
      </c>
      <c r="P267" s="7">
        <f t="shared" si="17"/>
        <v>-29034</v>
      </c>
      <c r="Q267" s="7">
        <f t="shared" si="18"/>
        <v>1528</v>
      </c>
      <c r="R267" s="7">
        <f t="shared" si="19"/>
        <v>1528</v>
      </c>
      <c r="S267" s="5" t="s">
        <v>107</v>
      </c>
      <c r="T267" s="5">
        <v>101401</v>
      </c>
      <c r="U267" s="5" t="s">
        <v>27</v>
      </c>
      <c r="V267" s="5">
        <v>47040001</v>
      </c>
      <c r="W267" s="5" t="s">
        <v>28</v>
      </c>
    </row>
    <row r="268" spans="2:23" x14ac:dyDescent="0.25">
      <c r="B268" s="4">
        <v>50008403</v>
      </c>
      <c r="C268" s="4">
        <v>0</v>
      </c>
      <c r="D268" s="5">
        <v>21040001</v>
      </c>
      <c r="E268" s="4" t="s">
        <v>281</v>
      </c>
      <c r="F268" s="4">
        <v>1401</v>
      </c>
      <c r="G268" s="6">
        <v>40269</v>
      </c>
      <c r="H268" s="7">
        <v>31453</v>
      </c>
      <c r="I268" s="7">
        <v>0</v>
      </c>
      <c r="J268" s="7">
        <v>0</v>
      </c>
      <c r="K268" s="7">
        <v>0</v>
      </c>
      <c r="L268" s="7">
        <f t="shared" si="16"/>
        <v>31453</v>
      </c>
      <c r="M268" s="7">
        <v>-29881</v>
      </c>
      <c r="N268" s="7">
        <v>0</v>
      </c>
      <c r="O268" s="7">
        <v>0</v>
      </c>
      <c r="P268" s="7">
        <f t="shared" si="17"/>
        <v>-29881</v>
      </c>
      <c r="Q268" s="7">
        <f t="shared" si="18"/>
        <v>1572</v>
      </c>
      <c r="R268" s="7">
        <f t="shared" si="19"/>
        <v>1572</v>
      </c>
      <c r="S268" s="5" t="s">
        <v>107</v>
      </c>
      <c r="T268" s="5">
        <v>101401</v>
      </c>
      <c r="U268" s="5" t="s">
        <v>27</v>
      </c>
      <c r="V268" s="5">
        <v>47040001</v>
      </c>
      <c r="W268" s="5" t="s">
        <v>28</v>
      </c>
    </row>
    <row r="269" spans="2:23" x14ac:dyDescent="0.25">
      <c r="B269" s="4">
        <v>50008412</v>
      </c>
      <c r="C269" s="4">
        <v>0</v>
      </c>
      <c r="D269" s="5">
        <v>21040001</v>
      </c>
      <c r="E269" s="4" t="s">
        <v>282</v>
      </c>
      <c r="F269" s="4">
        <v>1401</v>
      </c>
      <c r="G269" s="6">
        <v>40269</v>
      </c>
      <c r="H269" s="7">
        <v>31858</v>
      </c>
      <c r="I269" s="7">
        <v>0</v>
      </c>
      <c r="J269" s="7">
        <v>0</v>
      </c>
      <c r="K269" s="7">
        <v>0</v>
      </c>
      <c r="L269" s="7">
        <f t="shared" si="16"/>
        <v>31858</v>
      </c>
      <c r="M269" s="7">
        <v>-30266</v>
      </c>
      <c r="N269" s="7">
        <v>0</v>
      </c>
      <c r="O269" s="7">
        <v>0</v>
      </c>
      <c r="P269" s="7">
        <f t="shared" si="17"/>
        <v>-30266</v>
      </c>
      <c r="Q269" s="7">
        <f t="shared" si="18"/>
        <v>1592</v>
      </c>
      <c r="R269" s="7">
        <f t="shared" si="19"/>
        <v>1592</v>
      </c>
      <c r="S269" s="5" t="s">
        <v>107</v>
      </c>
      <c r="T269" s="5">
        <v>101401</v>
      </c>
      <c r="U269" s="5" t="s">
        <v>27</v>
      </c>
      <c r="V269" s="5">
        <v>47040001</v>
      </c>
      <c r="W269" s="5" t="s">
        <v>28</v>
      </c>
    </row>
    <row r="270" spans="2:23" x14ac:dyDescent="0.25">
      <c r="B270" s="4">
        <v>50008432</v>
      </c>
      <c r="C270" s="4">
        <v>0</v>
      </c>
      <c r="D270" s="5">
        <v>21040001</v>
      </c>
      <c r="E270" s="4" t="s">
        <v>283</v>
      </c>
      <c r="F270" s="4">
        <v>1401</v>
      </c>
      <c r="G270" s="6">
        <v>40269</v>
      </c>
      <c r="H270" s="7">
        <v>33212</v>
      </c>
      <c r="I270" s="7">
        <v>0</v>
      </c>
      <c r="J270" s="7">
        <v>0</v>
      </c>
      <c r="K270" s="7">
        <v>0</v>
      </c>
      <c r="L270" s="7">
        <f t="shared" si="16"/>
        <v>33212</v>
      </c>
      <c r="M270" s="7">
        <v>-31552</v>
      </c>
      <c r="N270" s="7">
        <v>0</v>
      </c>
      <c r="O270" s="7">
        <v>0</v>
      </c>
      <c r="P270" s="7">
        <f t="shared" si="17"/>
        <v>-31552</v>
      </c>
      <c r="Q270" s="7">
        <f t="shared" si="18"/>
        <v>1660</v>
      </c>
      <c r="R270" s="7">
        <f t="shared" si="19"/>
        <v>1660</v>
      </c>
      <c r="S270" s="5" t="s">
        <v>107</v>
      </c>
      <c r="T270" s="5">
        <v>101401</v>
      </c>
      <c r="U270" s="5" t="s">
        <v>27</v>
      </c>
      <c r="V270" s="5">
        <v>47040001</v>
      </c>
      <c r="W270" s="5" t="s">
        <v>28</v>
      </c>
    </row>
    <row r="271" spans="2:23" x14ac:dyDescent="0.25">
      <c r="B271" s="4">
        <v>50008434</v>
      </c>
      <c r="C271" s="4">
        <v>0</v>
      </c>
      <c r="D271" s="5">
        <v>21040001</v>
      </c>
      <c r="E271" s="4" t="s">
        <v>284</v>
      </c>
      <c r="F271" s="4">
        <v>1401</v>
      </c>
      <c r="G271" s="6">
        <v>40635</v>
      </c>
      <c r="H271" s="7">
        <v>33345</v>
      </c>
      <c r="I271" s="7">
        <v>0</v>
      </c>
      <c r="J271" s="7">
        <v>0</v>
      </c>
      <c r="K271" s="7">
        <v>0</v>
      </c>
      <c r="L271" s="7">
        <f t="shared" si="16"/>
        <v>33345</v>
      </c>
      <c r="M271" s="7">
        <v>-31678</v>
      </c>
      <c r="N271" s="7">
        <v>0</v>
      </c>
      <c r="O271" s="7">
        <v>0</v>
      </c>
      <c r="P271" s="7">
        <f t="shared" si="17"/>
        <v>-31678</v>
      </c>
      <c r="Q271" s="7">
        <f t="shared" si="18"/>
        <v>1667</v>
      </c>
      <c r="R271" s="7">
        <f t="shared" si="19"/>
        <v>1667</v>
      </c>
      <c r="S271" s="5" t="s">
        <v>107</v>
      </c>
      <c r="T271" s="5">
        <v>101401</v>
      </c>
      <c r="U271" s="5" t="s">
        <v>27</v>
      </c>
      <c r="V271" s="5">
        <v>47040001</v>
      </c>
      <c r="W271" s="5" t="s">
        <v>28</v>
      </c>
    </row>
    <row r="272" spans="2:23" x14ac:dyDescent="0.25">
      <c r="B272" s="4">
        <v>50008444</v>
      </c>
      <c r="C272" s="4">
        <v>0</v>
      </c>
      <c r="D272" s="5">
        <v>21040001</v>
      </c>
      <c r="E272" s="4" t="s">
        <v>285</v>
      </c>
      <c r="F272" s="4">
        <v>1401</v>
      </c>
      <c r="G272" s="6">
        <v>40269</v>
      </c>
      <c r="H272" s="7">
        <v>34054</v>
      </c>
      <c r="I272" s="7">
        <v>0</v>
      </c>
      <c r="J272" s="7">
        <v>0</v>
      </c>
      <c r="K272" s="7">
        <v>0</v>
      </c>
      <c r="L272" s="7">
        <f t="shared" si="16"/>
        <v>34054</v>
      </c>
      <c r="M272" s="7">
        <v>-32352</v>
      </c>
      <c r="N272" s="7">
        <v>0</v>
      </c>
      <c r="O272" s="7">
        <v>0</v>
      </c>
      <c r="P272" s="7">
        <f t="shared" si="17"/>
        <v>-32352</v>
      </c>
      <c r="Q272" s="7">
        <f t="shared" si="18"/>
        <v>1702</v>
      </c>
      <c r="R272" s="7">
        <f t="shared" si="19"/>
        <v>1702</v>
      </c>
      <c r="S272" s="5" t="s">
        <v>107</v>
      </c>
      <c r="T272" s="5">
        <v>101401</v>
      </c>
      <c r="U272" s="5" t="s">
        <v>27</v>
      </c>
      <c r="V272" s="5">
        <v>47040001</v>
      </c>
      <c r="W272" s="5" t="s">
        <v>28</v>
      </c>
    </row>
    <row r="273" spans="2:23" x14ac:dyDescent="0.25">
      <c r="B273" s="4">
        <v>50008468</v>
      </c>
      <c r="C273" s="4">
        <v>0</v>
      </c>
      <c r="D273" s="5">
        <v>21040001</v>
      </c>
      <c r="E273" s="4" t="s">
        <v>280</v>
      </c>
      <c r="F273" s="4">
        <v>1401</v>
      </c>
      <c r="G273" s="6">
        <v>40269</v>
      </c>
      <c r="H273" s="7">
        <v>35735</v>
      </c>
      <c r="I273" s="7">
        <v>0</v>
      </c>
      <c r="J273" s="7">
        <v>0</v>
      </c>
      <c r="K273" s="7">
        <v>0</v>
      </c>
      <c r="L273" s="7">
        <f t="shared" si="16"/>
        <v>35735</v>
      </c>
      <c r="M273" s="7">
        <v>-33949</v>
      </c>
      <c r="N273" s="7">
        <v>0</v>
      </c>
      <c r="O273" s="7">
        <v>0</v>
      </c>
      <c r="P273" s="7">
        <f t="shared" si="17"/>
        <v>-33949</v>
      </c>
      <c r="Q273" s="7">
        <f t="shared" si="18"/>
        <v>1786</v>
      </c>
      <c r="R273" s="7">
        <f t="shared" si="19"/>
        <v>1786</v>
      </c>
      <c r="S273" s="5" t="s">
        <v>107</v>
      </c>
      <c r="T273" s="5">
        <v>101401</v>
      </c>
      <c r="U273" s="5" t="s">
        <v>27</v>
      </c>
      <c r="V273" s="5">
        <v>47040001</v>
      </c>
      <c r="W273" s="5" t="s">
        <v>28</v>
      </c>
    </row>
    <row r="274" spans="2:23" x14ac:dyDescent="0.25">
      <c r="B274" s="4">
        <v>50008479</v>
      </c>
      <c r="C274" s="4">
        <v>0</v>
      </c>
      <c r="D274" s="5">
        <v>21040001</v>
      </c>
      <c r="E274" s="4" t="s">
        <v>286</v>
      </c>
      <c r="F274" s="4">
        <v>1401</v>
      </c>
      <c r="G274" s="6">
        <v>40269</v>
      </c>
      <c r="H274" s="7">
        <v>36350</v>
      </c>
      <c r="I274" s="7">
        <v>0</v>
      </c>
      <c r="J274" s="7">
        <v>0</v>
      </c>
      <c r="K274" s="7">
        <v>0</v>
      </c>
      <c r="L274" s="7">
        <f t="shared" si="16"/>
        <v>36350</v>
      </c>
      <c r="M274" s="7">
        <v>-34533</v>
      </c>
      <c r="N274" s="7">
        <v>0</v>
      </c>
      <c r="O274" s="7">
        <v>0</v>
      </c>
      <c r="P274" s="7">
        <f t="shared" si="17"/>
        <v>-34533</v>
      </c>
      <c r="Q274" s="7">
        <f t="shared" si="18"/>
        <v>1817</v>
      </c>
      <c r="R274" s="7">
        <f t="shared" si="19"/>
        <v>1817</v>
      </c>
      <c r="S274" s="5" t="s">
        <v>107</v>
      </c>
      <c r="T274" s="5">
        <v>101401</v>
      </c>
      <c r="U274" s="5" t="s">
        <v>27</v>
      </c>
      <c r="V274" s="5">
        <v>47040001</v>
      </c>
      <c r="W274" s="5" t="s">
        <v>28</v>
      </c>
    </row>
    <row r="275" spans="2:23" x14ac:dyDescent="0.25">
      <c r="B275" s="4">
        <v>50008497</v>
      </c>
      <c r="C275" s="4">
        <v>0</v>
      </c>
      <c r="D275" s="5">
        <v>21040001</v>
      </c>
      <c r="E275" s="4" t="s">
        <v>113</v>
      </c>
      <c r="F275" s="4">
        <v>1401</v>
      </c>
      <c r="G275" s="6">
        <v>40269</v>
      </c>
      <c r="H275" s="7">
        <v>37950</v>
      </c>
      <c r="I275" s="7">
        <v>0</v>
      </c>
      <c r="J275" s="7">
        <v>0</v>
      </c>
      <c r="K275" s="7">
        <v>0</v>
      </c>
      <c r="L275" s="7">
        <f t="shared" si="16"/>
        <v>37950</v>
      </c>
      <c r="M275" s="7">
        <v>-36053</v>
      </c>
      <c r="N275" s="7">
        <v>0</v>
      </c>
      <c r="O275" s="7">
        <v>0</v>
      </c>
      <c r="P275" s="7">
        <f t="shared" si="17"/>
        <v>-36053</v>
      </c>
      <c r="Q275" s="7">
        <f t="shared" si="18"/>
        <v>1897</v>
      </c>
      <c r="R275" s="7">
        <f t="shared" si="19"/>
        <v>1897</v>
      </c>
      <c r="S275" s="5" t="s">
        <v>107</v>
      </c>
      <c r="T275" s="5">
        <v>101401</v>
      </c>
      <c r="U275" s="5" t="s">
        <v>27</v>
      </c>
      <c r="V275" s="5">
        <v>47040001</v>
      </c>
      <c r="W275" s="5" t="s">
        <v>28</v>
      </c>
    </row>
    <row r="276" spans="2:23" x14ac:dyDescent="0.25">
      <c r="B276" s="4">
        <v>50008498</v>
      </c>
      <c r="C276" s="4">
        <v>0</v>
      </c>
      <c r="D276" s="5">
        <v>21040001</v>
      </c>
      <c r="E276" s="4" t="s">
        <v>287</v>
      </c>
      <c r="F276" s="4">
        <v>1401</v>
      </c>
      <c r="G276" s="6">
        <v>41182</v>
      </c>
      <c r="H276" s="7">
        <v>37950</v>
      </c>
      <c r="I276" s="7">
        <v>0</v>
      </c>
      <c r="J276" s="7">
        <v>0</v>
      </c>
      <c r="K276" s="7">
        <v>0</v>
      </c>
      <c r="L276" s="7">
        <f t="shared" si="16"/>
        <v>37950</v>
      </c>
      <c r="M276" s="7">
        <v>-30365</v>
      </c>
      <c r="N276" s="7">
        <v>-3795</v>
      </c>
      <c r="O276" s="7">
        <v>0</v>
      </c>
      <c r="P276" s="7">
        <f t="shared" si="17"/>
        <v>-34160</v>
      </c>
      <c r="Q276" s="7">
        <f t="shared" si="18"/>
        <v>7585</v>
      </c>
      <c r="R276" s="7">
        <f t="shared" si="19"/>
        <v>3790</v>
      </c>
      <c r="S276" s="5" t="s">
        <v>107</v>
      </c>
      <c r="T276" s="5">
        <v>101401</v>
      </c>
      <c r="U276" s="5" t="s">
        <v>27</v>
      </c>
      <c r="V276" s="5">
        <v>47040001</v>
      </c>
      <c r="W276" s="5" t="s">
        <v>28</v>
      </c>
    </row>
    <row r="277" spans="2:23" x14ac:dyDescent="0.25">
      <c r="B277" s="4">
        <v>50008509</v>
      </c>
      <c r="C277" s="4">
        <v>0</v>
      </c>
      <c r="D277" s="5">
        <v>21040001</v>
      </c>
      <c r="E277" s="4" t="s">
        <v>288</v>
      </c>
      <c r="F277" s="4">
        <v>1401</v>
      </c>
      <c r="G277" s="6">
        <v>40655</v>
      </c>
      <c r="H277" s="7">
        <v>38901</v>
      </c>
      <c r="I277" s="7">
        <v>0</v>
      </c>
      <c r="J277" s="7">
        <v>0</v>
      </c>
      <c r="K277" s="7">
        <v>0</v>
      </c>
      <c r="L277" s="7">
        <f t="shared" si="16"/>
        <v>38901</v>
      </c>
      <c r="M277" s="7">
        <v>-36728</v>
      </c>
      <c r="N277" s="7">
        <v>-228</v>
      </c>
      <c r="O277" s="7">
        <v>0</v>
      </c>
      <c r="P277" s="7">
        <f t="shared" si="17"/>
        <v>-36956</v>
      </c>
      <c r="Q277" s="7">
        <f t="shared" si="18"/>
        <v>2173</v>
      </c>
      <c r="R277" s="7">
        <f t="shared" si="19"/>
        <v>1945</v>
      </c>
      <c r="S277" s="5" t="s">
        <v>107</v>
      </c>
      <c r="T277" s="5">
        <v>101401</v>
      </c>
      <c r="U277" s="5" t="s">
        <v>27</v>
      </c>
      <c r="V277" s="5">
        <v>47040001</v>
      </c>
      <c r="W277" s="5" t="s">
        <v>28</v>
      </c>
    </row>
    <row r="278" spans="2:23" x14ac:dyDescent="0.25">
      <c r="B278" s="4">
        <v>50008515</v>
      </c>
      <c r="C278" s="4">
        <v>0</v>
      </c>
      <c r="D278" s="5">
        <v>21040001</v>
      </c>
      <c r="E278" s="4" t="s">
        <v>109</v>
      </c>
      <c r="F278" s="4">
        <v>1401</v>
      </c>
      <c r="G278" s="6">
        <v>40269</v>
      </c>
      <c r="H278" s="7">
        <v>39250</v>
      </c>
      <c r="I278" s="7">
        <v>0</v>
      </c>
      <c r="J278" s="7">
        <v>0</v>
      </c>
      <c r="K278" s="7">
        <v>0</v>
      </c>
      <c r="L278" s="7">
        <f t="shared" si="16"/>
        <v>39250</v>
      </c>
      <c r="M278" s="7">
        <v>-37288</v>
      </c>
      <c r="N278" s="7">
        <v>0</v>
      </c>
      <c r="O278" s="7">
        <v>0</v>
      </c>
      <c r="P278" s="7">
        <f t="shared" si="17"/>
        <v>-37288</v>
      </c>
      <c r="Q278" s="7">
        <f t="shared" si="18"/>
        <v>1962</v>
      </c>
      <c r="R278" s="7">
        <f t="shared" si="19"/>
        <v>1962</v>
      </c>
      <c r="S278" s="5" t="s">
        <v>107</v>
      </c>
      <c r="T278" s="5">
        <v>101401</v>
      </c>
      <c r="U278" s="5" t="s">
        <v>27</v>
      </c>
      <c r="V278" s="5">
        <v>47040001</v>
      </c>
      <c r="W278" s="5" t="s">
        <v>28</v>
      </c>
    </row>
    <row r="279" spans="2:23" x14ac:dyDescent="0.25">
      <c r="B279" s="4">
        <v>50008522</v>
      </c>
      <c r="C279" s="4">
        <v>0</v>
      </c>
      <c r="D279" s="5">
        <v>21040001</v>
      </c>
      <c r="E279" s="4" t="s">
        <v>289</v>
      </c>
      <c r="F279" s="4">
        <v>1405</v>
      </c>
      <c r="G279" s="6">
        <v>39545</v>
      </c>
      <c r="H279" s="7">
        <v>39464</v>
      </c>
      <c r="I279" s="7">
        <v>0</v>
      </c>
      <c r="J279" s="7">
        <v>-1973</v>
      </c>
      <c r="K279" s="7">
        <v>0</v>
      </c>
      <c r="L279" s="7">
        <f t="shared" si="16"/>
        <v>37491</v>
      </c>
      <c r="M279" s="7">
        <v>-37491</v>
      </c>
      <c r="N279" s="7">
        <v>0</v>
      </c>
      <c r="O279" s="7">
        <v>0</v>
      </c>
      <c r="P279" s="7">
        <f t="shared" si="17"/>
        <v>-37491</v>
      </c>
      <c r="Q279" s="7">
        <f t="shared" si="18"/>
        <v>1973</v>
      </c>
      <c r="R279" s="7">
        <f t="shared" si="19"/>
        <v>0</v>
      </c>
      <c r="S279" s="5" t="s">
        <v>107</v>
      </c>
      <c r="T279" s="5">
        <v>101405</v>
      </c>
      <c r="U279" s="5" t="s">
        <v>39</v>
      </c>
      <c r="V279" s="5">
        <v>47040001</v>
      </c>
      <c r="W279" s="5" t="s">
        <v>28</v>
      </c>
    </row>
    <row r="280" spans="2:23" x14ac:dyDescent="0.25">
      <c r="B280" s="4">
        <v>50008550</v>
      </c>
      <c r="C280" s="4">
        <v>0</v>
      </c>
      <c r="D280" s="5">
        <v>21040001</v>
      </c>
      <c r="E280" s="4" t="s">
        <v>290</v>
      </c>
      <c r="F280" s="4">
        <v>1401</v>
      </c>
      <c r="G280" s="6">
        <v>41121</v>
      </c>
      <c r="H280" s="7">
        <v>42077</v>
      </c>
      <c r="I280" s="7">
        <v>0</v>
      </c>
      <c r="J280" s="7">
        <v>0</v>
      </c>
      <c r="K280" s="7">
        <v>0</v>
      </c>
      <c r="L280" s="7">
        <f t="shared" si="16"/>
        <v>42077</v>
      </c>
      <c r="M280" s="7">
        <v>-34333</v>
      </c>
      <c r="N280" s="7">
        <v>-4237</v>
      </c>
      <c r="O280" s="7">
        <v>0</v>
      </c>
      <c r="P280" s="7">
        <f t="shared" si="17"/>
        <v>-38570</v>
      </c>
      <c r="Q280" s="7">
        <f t="shared" si="18"/>
        <v>7744</v>
      </c>
      <c r="R280" s="7">
        <f t="shared" si="19"/>
        <v>3507</v>
      </c>
      <c r="S280" s="5" t="s">
        <v>107</v>
      </c>
      <c r="T280" s="5">
        <v>101401</v>
      </c>
      <c r="U280" s="5" t="s">
        <v>27</v>
      </c>
      <c r="V280" s="5">
        <v>47040001</v>
      </c>
      <c r="W280" s="5" t="s">
        <v>28</v>
      </c>
    </row>
    <row r="281" spans="2:23" x14ac:dyDescent="0.25">
      <c r="B281" s="4">
        <v>50008553</v>
      </c>
      <c r="C281" s="4">
        <v>0</v>
      </c>
      <c r="D281" s="5">
        <v>21040001</v>
      </c>
      <c r="E281" s="4" t="s">
        <v>242</v>
      </c>
      <c r="F281" s="4">
        <v>1401</v>
      </c>
      <c r="G281" s="6">
        <v>40269</v>
      </c>
      <c r="H281" s="7">
        <v>42770</v>
      </c>
      <c r="I281" s="7">
        <v>0</v>
      </c>
      <c r="J281" s="7">
        <v>0</v>
      </c>
      <c r="K281" s="7">
        <v>0</v>
      </c>
      <c r="L281" s="7">
        <f t="shared" si="16"/>
        <v>42770</v>
      </c>
      <c r="M281" s="7">
        <v>-40632</v>
      </c>
      <c r="N281" s="7">
        <v>0</v>
      </c>
      <c r="O281" s="7">
        <v>0</v>
      </c>
      <c r="P281" s="7">
        <f t="shared" si="17"/>
        <v>-40632</v>
      </c>
      <c r="Q281" s="7">
        <f t="shared" si="18"/>
        <v>2138</v>
      </c>
      <c r="R281" s="7">
        <f t="shared" si="19"/>
        <v>2138</v>
      </c>
      <c r="S281" s="5" t="s">
        <v>107</v>
      </c>
      <c r="T281" s="5">
        <v>101401</v>
      </c>
      <c r="U281" s="5" t="s">
        <v>27</v>
      </c>
      <c r="V281" s="5">
        <v>47040001</v>
      </c>
      <c r="W281" s="5" t="s">
        <v>28</v>
      </c>
    </row>
    <row r="282" spans="2:23" x14ac:dyDescent="0.25">
      <c r="B282" s="4">
        <v>50008556</v>
      </c>
      <c r="C282" s="4">
        <v>0</v>
      </c>
      <c r="D282" s="5">
        <v>21040001</v>
      </c>
      <c r="E282" s="4" t="s">
        <v>291</v>
      </c>
      <c r="F282" s="4">
        <v>1401</v>
      </c>
      <c r="G282" s="6">
        <v>40767</v>
      </c>
      <c r="H282" s="7">
        <v>42983</v>
      </c>
      <c r="I282" s="7">
        <v>0</v>
      </c>
      <c r="J282" s="7">
        <v>0</v>
      </c>
      <c r="K282" s="7">
        <v>0</v>
      </c>
      <c r="L282" s="7">
        <f t="shared" si="16"/>
        <v>42983</v>
      </c>
      <c r="M282" s="7">
        <v>-39199</v>
      </c>
      <c r="N282" s="7">
        <v>-1635</v>
      </c>
      <c r="O282" s="7">
        <v>0</v>
      </c>
      <c r="P282" s="7">
        <f t="shared" si="17"/>
        <v>-40834</v>
      </c>
      <c r="Q282" s="7">
        <f t="shared" si="18"/>
        <v>3784</v>
      </c>
      <c r="R282" s="7">
        <f t="shared" si="19"/>
        <v>2149</v>
      </c>
      <c r="S282" s="5" t="s">
        <v>107</v>
      </c>
      <c r="T282" s="5">
        <v>101401</v>
      </c>
      <c r="U282" s="5" t="s">
        <v>27</v>
      </c>
      <c r="V282" s="5">
        <v>47040001</v>
      </c>
      <c r="W282" s="5" t="s">
        <v>28</v>
      </c>
    </row>
    <row r="283" spans="2:23" x14ac:dyDescent="0.25">
      <c r="B283" s="4">
        <v>50008585</v>
      </c>
      <c r="C283" s="4">
        <v>0</v>
      </c>
      <c r="D283" s="5">
        <v>21040001</v>
      </c>
      <c r="E283" s="4" t="s">
        <v>109</v>
      </c>
      <c r="F283" s="4">
        <v>1401</v>
      </c>
      <c r="G283" s="6">
        <v>40269</v>
      </c>
      <c r="H283" s="7">
        <v>47919</v>
      </c>
      <c r="I283" s="7">
        <v>0</v>
      </c>
      <c r="J283" s="7">
        <v>0</v>
      </c>
      <c r="K283" s="7">
        <v>0</v>
      </c>
      <c r="L283" s="7">
        <f t="shared" si="16"/>
        <v>47919</v>
      </c>
      <c r="M283" s="7">
        <v>-45524</v>
      </c>
      <c r="N283" s="7">
        <v>0</v>
      </c>
      <c r="O283" s="7">
        <v>0</v>
      </c>
      <c r="P283" s="7">
        <f t="shared" si="17"/>
        <v>-45524</v>
      </c>
      <c r="Q283" s="7">
        <f t="shared" si="18"/>
        <v>2395</v>
      </c>
      <c r="R283" s="7">
        <f t="shared" si="19"/>
        <v>2395</v>
      </c>
      <c r="S283" s="5" t="s">
        <v>107</v>
      </c>
      <c r="T283" s="5">
        <v>101401</v>
      </c>
      <c r="U283" s="5" t="s">
        <v>27</v>
      </c>
      <c r="V283" s="5">
        <v>47040001</v>
      </c>
      <c r="W283" s="5" t="s">
        <v>28</v>
      </c>
    </row>
    <row r="284" spans="2:23" x14ac:dyDescent="0.25">
      <c r="B284" s="4">
        <v>50008588</v>
      </c>
      <c r="C284" s="4">
        <v>0</v>
      </c>
      <c r="D284" s="5">
        <v>21040001</v>
      </c>
      <c r="E284" s="4" t="s">
        <v>283</v>
      </c>
      <c r="F284" s="4">
        <v>1401</v>
      </c>
      <c r="G284" s="6">
        <v>40269</v>
      </c>
      <c r="H284" s="7">
        <v>48081</v>
      </c>
      <c r="I284" s="7">
        <v>0</v>
      </c>
      <c r="J284" s="7">
        <v>0</v>
      </c>
      <c r="K284" s="7">
        <v>0</v>
      </c>
      <c r="L284" s="7">
        <f t="shared" si="16"/>
        <v>48081</v>
      </c>
      <c r="M284" s="7">
        <v>-45677</v>
      </c>
      <c r="N284" s="7">
        <v>0</v>
      </c>
      <c r="O284" s="7">
        <v>0</v>
      </c>
      <c r="P284" s="7">
        <f t="shared" si="17"/>
        <v>-45677</v>
      </c>
      <c r="Q284" s="7">
        <f t="shared" si="18"/>
        <v>2404</v>
      </c>
      <c r="R284" s="7">
        <f t="shared" si="19"/>
        <v>2404</v>
      </c>
      <c r="S284" s="5" t="s">
        <v>107</v>
      </c>
      <c r="T284" s="5">
        <v>101401</v>
      </c>
      <c r="U284" s="5" t="s">
        <v>27</v>
      </c>
      <c r="V284" s="5">
        <v>47040001</v>
      </c>
      <c r="W284" s="5" t="s">
        <v>28</v>
      </c>
    </row>
    <row r="285" spans="2:23" x14ac:dyDescent="0.25">
      <c r="B285" s="4">
        <v>50008592</v>
      </c>
      <c r="C285" s="4">
        <v>0</v>
      </c>
      <c r="D285" s="5">
        <v>21040001</v>
      </c>
      <c r="E285" s="4" t="s">
        <v>292</v>
      </c>
      <c r="F285" s="4">
        <v>1401</v>
      </c>
      <c r="G285" s="6">
        <v>40558</v>
      </c>
      <c r="H285" s="7">
        <v>48600</v>
      </c>
      <c r="I285" s="7">
        <v>0</v>
      </c>
      <c r="J285" s="7">
        <v>0</v>
      </c>
      <c r="K285" s="7">
        <v>0</v>
      </c>
      <c r="L285" s="7">
        <f t="shared" si="16"/>
        <v>48600</v>
      </c>
      <c r="M285" s="7">
        <v>-46170</v>
      </c>
      <c r="N285" s="7">
        <v>0</v>
      </c>
      <c r="O285" s="7">
        <v>0</v>
      </c>
      <c r="P285" s="7">
        <f t="shared" si="17"/>
        <v>-46170</v>
      </c>
      <c r="Q285" s="7">
        <f t="shared" si="18"/>
        <v>2430</v>
      </c>
      <c r="R285" s="7">
        <f t="shared" si="19"/>
        <v>2430</v>
      </c>
      <c r="S285" s="5" t="s">
        <v>107</v>
      </c>
      <c r="T285" s="5">
        <v>101401</v>
      </c>
      <c r="U285" s="5" t="s">
        <v>27</v>
      </c>
      <c r="V285" s="5">
        <v>47040001</v>
      </c>
      <c r="W285" s="5" t="s">
        <v>28</v>
      </c>
    </row>
    <row r="286" spans="2:23" x14ac:dyDescent="0.25">
      <c r="B286" s="4">
        <v>50008602</v>
      </c>
      <c r="C286" s="4">
        <v>0</v>
      </c>
      <c r="D286" s="5">
        <v>21040001</v>
      </c>
      <c r="E286" s="4" t="s">
        <v>293</v>
      </c>
      <c r="F286" s="4">
        <v>1401</v>
      </c>
      <c r="G286" s="6">
        <v>40553</v>
      </c>
      <c r="H286" s="7">
        <v>49500</v>
      </c>
      <c r="I286" s="7">
        <v>0</v>
      </c>
      <c r="J286" s="7">
        <v>0</v>
      </c>
      <c r="K286" s="7">
        <v>0</v>
      </c>
      <c r="L286" s="7">
        <f t="shared" si="16"/>
        <v>49500</v>
      </c>
      <c r="M286" s="7">
        <v>-47025</v>
      </c>
      <c r="N286" s="7">
        <v>0</v>
      </c>
      <c r="O286" s="7">
        <v>0</v>
      </c>
      <c r="P286" s="7">
        <f t="shared" si="17"/>
        <v>-47025</v>
      </c>
      <c r="Q286" s="7">
        <f t="shared" si="18"/>
        <v>2475</v>
      </c>
      <c r="R286" s="7">
        <f t="shared" si="19"/>
        <v>2475</v>
      </c>
      <c r="S286" s="5" t="s">
        <v>107</v>
      </c>
      <c r="T286" s="5">
        <v>101401</v>
      </c>
      <c r="U286" s="5" t="s">
        <v>27</v>
      </c>
      <c r="V286" s="5">
        <v>47040001</v>
      </c>
      <c r="W286" s="5" t="s">
        <v>28</v>
      </c>
    </row>
    <row r="287" spans="2:23" x14ac:dyDescent="0.25">
      <c r="B287" s="4">
        <v>50008603</v>
      </c>
      <c r="C287" s="4">
        <v>0</v>
      </c>
      <c r="D287" s="5">
        <v>21040001</v>
      </c>
      <c r="E287" s="4" t="s">
        <v>294</v>
      </c>
      <c r="F287" s="4">
        <v>1401</v>
      </c>
      <c r="G287" s="6">
        <v>40633</v>
      </c>
      <c r="H287" s="7">
        <v>49900</v>
      </c>
      <c r="I287" s="7">
        <v>0</v>
      </c>
      <c r="J287" s="7">
        <v>0</v>
      </c>
      <c r="K287" s="7">
        <v>0</v>
      </c>
      <c r="L287" s="7">
        <f t="shared" si="16"/>
        <v>49900</v>
      </c>
      <c r="M287" s="7">
        <v>-47405</v>
      </c>
      <c r="N287" s="7">
        <v>0</v>
      </c>
      <c r="O287" s="7">
        <v>0</v>
      </c>
      <c r="P287" s="7">
        <f t="shared" si="17"/>
        <v>-47405</v>
      </c>
      <c r="Q287" s="7">
        <f t="shared" si="18"/>
        <v>2495</v>
      </c>
      <c r="R287" s="7">
        <f t="shared" si="19"/>
        <v>2495</v>
      </c>
      <c r="S287" s="5" t="s">
        <v>107</v>
      </c>
      <c r="T287" s="5">
        <v>101401</v>
      </c>
      <c r="U287" s="5" t="s">
        <v>27</v>
      </c>
      <c r="V287" s="5">
        <v>47040001</v>
      </c>
      <c r="W287" s="5" t="s">
        <v>28</v>
      </c>
    </row>
    <row r="288" spans="2:23" x14ac:dyDescent="0.25">
      <c r="B288" s="4">
        <v>50008643</v>
      </c>
      <c r="C288" s="4">
        <v>0</v>
      </c>
      <c r="D288" s="5">
        <v>21040001</v>
      </c>
      <c r="E288" s="4" t="s">
        <v>295</v>
      </c>
      <c r="F288" s="4">
        <v>1401</v>
      </c>
      <c r="G288" s="6">
        <v>40269</v>
      </c>
      <c r="H288" s="7">
        <v>56596</v>
      </c>
      <c r="I288" s="7">
        <v>0</v>
      </c>
      <c r="J288" s="7">
        <v>0</v>
      </c>
      <c r="K288" s="7">
        <v>0</v>
      </c>
      <c r="L288" s="7">
        <f t="shared" si="16"/>
        <v>56596</v>
      </c>
      <c r="M288" s="7">
        <v>-53767</v>
      </c>
      <c r="N288" s="7">
        <v>0</v>
      </c>
      <c r="O288" s="7">
        <v>0</v>
      </c>
      <c r="P288" s="7">
        <f t="shared" si="17"/>
        <v>-53767</v>
      </c>
      <c r="Q288" s="7">
        <f t="shared" si="18"/>
        <v>2829</v>
      </c>
      <c r="R288" s="7">
        <f t="shared" si="19"/>
        <v>2829</v>
      </c>
      <c r="S288" s="5" t="s">
        <v>107</v>
      </c>
      <c r="T288" s="5">
        <v>101401</v>
      </c>
      <c r="U288" s="5" t="s">
        <v>27</v>
      </c>
      <c r="V288" s="5">
        <v>47040001</v>
      </c>
      <c r="W288" s="5" t="s">
        <v>28</v>
      </c>
    </row>
    <row r="289" spans="2:23" x14ac:dyDescent="0.25">
      <c r="B289" s="4">
        <v>50008694</v>
      </c>
      <c r="C289" s="4">
        <v>0</v>
      </c>
      <c r="D289" s="5">
        <v>21040001</v>
      </c>
      <c r="E289" s="4" t="s">
        <v>296</v>
      </c>
      <c r="F289" s="4">
        <v>1401</v>
      </c>
      <c r="G289" s="6">
        <v>40655</v>
      </c>
      <c r="H289" s="7">
        <v>67646</v>
      </c>
      <c r="I289" s="7">
        <v>0</v>
      </c>
      <c r="J289" s="7">
        <v>0</v>
      </c>
      <c r="K289" s="7">
        <v>0</v>
      </c>
      <c r="L289" s="7">
        <f t="shared" si="16"/>
        <v>67646</v>
      </c>
      <c r="M289" s="7">
        <v>-63868</v>
      </c>
      <c r="N289" s="7">
        <v>-396</v>
      </c>
      <c r="O289" s="7">
        <v>0</v>
      </c>
      <c r="P289" s="7">
        <f t="shared" si="17"/>
        <v>-64264</v>
      </c>
      <c r="Q289" s="7">
        <f t="shared" si="18"/>
        <v>3778</v>
      </c>
      <c r="R289" s="7">
        <f t="shared" si="19"/>
        <v>3382</v>
      </c>
      <c r="S289" s="5" t="s">
        <v>107</v>
      </c>
      <c r="T289" s="5">
        <v>101401</v>
      </c>
      <c r="U289" s="5" t="s">
        <v>27</v>
      </c>
      <c r="V289" s="5">
        <v>47040001</v>
      </c>
      <c r="W289" s="5" t="s">
        <v>28</v>
      </c>
    </row>
    <row r="290" spans="2:23" x14ac:dyDescent="0.25">
      <c r="B290" s="4">
        <v>50008699</v>
      </c>
      <c r="C290" s="4">
        <v>0</v>
      </c>
      <c r="D290" s="5">
        <v>21040001</v>
      </c>
      <c r="E290" s="4" t="s">
        <v>297</v>
      </c>
      <c r="F290" s="4">
        <v>1401</v>
      </c>
      <c r="G290" s="6">
        <v>40269</v>
      </c>
      <c r="H290" s="7">
        <v>68765</v>
      </c>
      <c r="I290" s="7">
        <v>0</v>
      </c>
      <c r="J290" s="7">
        <v>0</v>
      </c>
      <c r="K290" s="7">
        <v>0</v>
      </c>
      <c r="L290" s="7">
        <f t="shared" si="16"/>
        <v>68765</v>
      </c>
      <c r="M290" s="7">
        <v>-65327</v>
      </c>
      <c r="N290" s="7">
        <v>0</v>
      </c>
      <c r="O290" s="7">
        <v>0</v>
      </c>
      <c r="P290" s="7">
        <f t="shared" si="17"/>
        <v>-65327</v>
      </c>
      <c r="Q290" s="7">
        <f t="shared" si="18"/>
        <v>3438</v>
      </c>
      <c r="R290" s="7">
        <f t="shared" si="19"/>
        <v>3438</v>
      </c>
      <c r="S290" s="5" t="s">
        <v>107</v>
      </c>
      <c r="T290" s="5">
        <v>101401</v>
      </c>
      <c r="U290" s="5" t="s">
        <v>27</v>
      </c>
      <c r="V290" s="5">
        <v>47040001</v>
      </c>
      <c r="W290" s="5" t="s">
        <v>28</v>
      </c>
    </row>
    <row r="291" spans="2:23" x14ac:dyDescent="0.25">
      <c r="B291" s="4">
        <v>50008732</v>
      </c>
      <c r="C291" s="4">
        <v>0</v>
      </c>
      <c r="D291" s="5">
        <v>21040001</v>
      </c>
      <c r="E291" s="4" t="s">
        <v>298</v>
      </c>
      <c r="F291" s="4">
        <v>1401</v>
      </c>
      <c r="G291" s="6">
        <v>41121</v>
      </c>
      <c r="H291" s="7">
        <v>76596</v>
      </c>
      <c r="I291" s="7">
        <v>0</v>
      </c>
      <c r="J291" s="7">
        <v>0</v>
      </c>
      <c r="K291" s="7">
        <v>0</v>
      </c>
      <c r="L291" s="7">
        <f t="shared" si="16"/>
        <v>76596</v>
      </c>
      <c r="M291" s="7">
        <v>-62499</v>
      </c>
      <c r="N291" s="7">
        <v>-7712</v>
      </c>
      <c r="O291" s="7">
        <v>0</v>
      </c>
      <c r="P291" s="7">
        <f t="shared" si="17"/>
        <v>-70211</v>
      </c>
      <c r="Q291" s="7">
        <f t="shared" si="18"/>
        <v>14097</v>
      </c>
      <c r="R291" s="7">
        <f t="shared" si="19"/>
        <v>6385</v>
      </c>
      <c r="S291" s="5" t="s">
        <v>107</v>
      </c>
      <c r="T291" s="5">
        <v>101401</v>
      </c>
      <c r="U291" s="5" t="s">
        <v>27</v>
      </c>
      <c r="V291" s="5">
        <v>47040001</v>
      </c>
      <c r="W291" s="5" t="s">
        <v>28</v>
      </c>
    </row>
    <row r="292" spans="2:23" x14ac:dyDescent="0.25">
      <c r="B292" s="4">
        <v>50008746</v>
      </c>
      <c r="C292" s="4">
        <v>0</v>
      </c>
      <c r="D292" s="5">
        <v>21040001</v>
      </c>
      <c r="E292" s="4" t="s">
        <v>299</v>
      </c>
      <c r="F292" s="4">
        <v>1401</v>
      </c>
      <c r="G292" s="6">
        <v>40611</v>
      </c>
      <c r="H292" s="7">
        <v>79904</v>
      </c>
      <c r="I292" s="7">
        <v>0</v>
      </c>
      <c r="J292" s="7">
        <v>0</v>
      </c>
      <c r="K292" s="7">
        <v>0</v>
      </c>
      <c r="L292" s="7">
        <f t="shared" si="16"/>
        <v>79904</v>
      </c>
      <c r="M292" s="7">
        <v>-75909</v>
      </c>
      <c r="N292" s="7">
        <v>0</v>
      </c>
      <c r="O292" s="7">
        <v>0</v>
      </c>
      <c r="P292" s="7">
        <f t="shared" si="17"/>
        <v>-75909</v>
      </c>
      <c r="Q292" s="7">
        <f t="shared" si="18"/>
        <v>3995</v>
      </c>
      <c r="R292" s="7">
        <f t="shared" si="19"/>
        <v>3995</v>
      </c>
      <c r="S292" s="5" t="s">
        <v>107</v>
      </c>
      <c r="T292" s="5">
        <v>101401</v>
      </c>
      <c r="U292" s="5" t="s">
        <v>27</v>
      </c>
      <c r="V292" s="5">
        <v>47040001</v>
      </c>
      <c r="W292" s="5" t="s">
        <v>28</v>
      </c>
    </row>
    <row r="293" spans="2:23" x14ac:dyDescent="0.25">
      <c r="B293" s="4">
        <v>50008747</v>
      </c>
      <c r="C293" s="4">
        <v>0</v>
      </c>
      <c r="D293" s="5">
        <v>21040001</v>
      </c>
      <c r="E293" s="4" t="s">
        <v>300</v>
      </c>
      <c r="F293" s="4">
        <v>1405</v>
      </c>
      <c r="G293" s="6">
        <v>39545</v>
      </c>
      <c r="H293" s="7">
        <v>79917</v>
      </c>
      <c r="I293" s="7">
        <v>0</v>
      </c>
      <c r="J293" s="7">
        <v>-5708</v>
      </c>
      <c r="K293" s="7">
        <v>0</v>
      </c>
      <c r="L293" s="7">
        <f t="shared" si="16"/>
        <v>74209</v>
      </c>
      <c r="M293" s="7">
        <v>-75922</v>
      </c>
      <c r="N293" s="7">
        <v>0</v>
      </c>
      <c r="O293" s="7">
        <v>0</v>
      </c>
      <c r="P293" s="7">
        <f t="shared" si="17"/>
        <v>-75922</v>
      </c>
      <c r="Q293" s="7">
        <f t="shared" si="18"/>
        <v>3995</v>
      </c>
      <c r="R293" s="7">
        <f t="shared" si="19"/>
        <v>-1713</v>
      </c>
      <c r="S293" s="5" t="s">
        <v>107</v>
      </c>
      <c r="T293" s="5">
        <v>101405</v>
      </c>
      <c r="U293" s="5" t="s">
        <v>39</v>
      </c>
      <c r="V293" s="5">
        <v>47040001</v>
      </c>
      <c r="W293" s="5" t="s">
        <v>28</v>
      </c>
    </row>
    <row r="294" spans="2:23" x14ac:dyDescent="0.25">
      <c r="B294" s="4">
        <v>50008756</v>
      </c>
      <c r="C294" s="4">
        <v>0</v>
      </c>
      <c r="D294" s="5">
        <v>21040001</v>
      </c>
      <c r="E294" s="4" t="s">
        <v>301</v>
      </c>
      <c r="F294" s="4">
        <v>1405</v>
      </c>
      <c r="G294" s="6">
        <v>39545</v>
      </c>
      <c r="H294" s="7">
        <v>85217</v>
      </c>
      <c r="I294" s="7">
        <v>0</v>
      </c>
      <c r="J294" s="7">
        <v>0</v>
      </c>
      <c r="K294" s="7">
        <v>0</v>
      </c>
      <c r="L294" s="7">
        <f t="shared" si="16"/>
        <v>85217</v>
      </c>
      <c r="M294" s="7">
        <v>-80957</v>
      </c>
      <c r="N294" s="7">
        <v>0</v>
      </c>
      <c r="O294" s="7">
        <v>0</v>
      </c>
      <c r="P294" s="7">
        <f t="shared" si="17"/>
        <v>-80957</v>
      </c>
      <c r="Q294" s="7">
        <f t="shared" si="18"/>
        <v>4260</v>
      </c>
      <c r="R294" s="7">
        <f t="shared" si="19"/>
        <v>4260</v>
      </c>
      <c r="S294" s="5" t="s">
        <v>107</v>
      </c>
      <c r="T294" s="5">
        <v>101405</v>
      </c>
      <c r="U294" s="5" t="s">
        <v>39</v>
      </c>
      <c r="V294" s="5">
        <v>47040001</v>
      </c>
      <c r="W294" s="5" t="s">
        <v>28</v>
      </c>
    </row>
    <row r="295" spans="2:23" x14ac:dyDescent="0.25">
      <c r="B295" s="4">
        <v>50008762</v>
      </c>
      <c r="C295" s="4">
        <v>0</v>
      </c>
      <c r="D295" s="5">
        <v>21040001</v>
      </c>
      <c r="E295" s="4" t="s">
        <v>302</v>
      </c>
      <c r="F295" s="4">
        <v>1405</v>
      </c>
      <c r="G295" s="6">
        <v>39545</v>
      </c>
      <c r="H295" s="7">
        <v>87051</v>
      </c>
      <c r="I295" s="7">
        <v>0</v>
      </c>
      <c r="J295" s="7">
        <v>-7377</v>
      </c>
      <c r="K295" s="7">
        <v>0</v>
      </c>
      <c r="L295" s="7">
        <f t="shared" si="16"/>
        <v>79674</v>
      </c>
      <c r="M295" s="7">
        <v>-82699</v>
      </c>
      <c r="N295" s="7">
        <v>0</v>
      </c>
      <c r="O295" s="7">
        <v>0</v>
      </c>
      <c r="P295" s="7">
        <f t="shared" si="17"/>
        <v>-82699</v>
      </c>
      <c r="Q295" s="7">
        <f t="shared" si="18"/>
        <v>4352</v>
      </c>
      <c r="R295" s="7">
        <f t="shared" si="19"/>
        <v>-3025</v>
      </c>
      <c r="S295" s="5" t="s">
        <v>107</v>
      </c>
      <c r="T295" s="5">
        <v>101405</v>
      </c>
      <c r="U295" s="5" t="s">
        <v>39</v>
      </c>
      <c r="V295" s="5">
        <v>47040001</v>
      </c>
      <c r="W295" s="5" t="s">
        <v>28</v>
      </c>
    </row>
    <row r="296" spans="2:23" x14ac:dyDescent="0.25">
      <c r="B296" s="4">
        <v>50008768</v>
      </c>
      <c r="C296" s="4">
        <v>0</v>
      </c>
      <c r="D296" s="5">
        <v>21040001</v>
      </c>
      <c r="E296" s="4" t="s">
        <v>303</v>
      </c>
      <c r="F296" s="4">
        <v>1401</v>
      </c>
      <c r="G296" s="6">
        <v>41121</v>
      </c>
      <c r="H296" s="7">
        <v>91000</v>
      </c>
      <c r="I296" s="7">
        <v>0</v>
      </c>
      <c r="J296" s="7">
        <v>0</v>
      </c>
      <c r="K296" s="7">
        <v>0</v>
      </c>
      <c r="L296" s="7">
        <f t="shared" si="16"/>
        <v>91000</v>
      </c>
      <c r="M296" s="7">
        <v>-74251</v>
      </c>
      <c r="N296" s="7">
        <v>-9162</v>
      </c>
      <c r="O296" s="7">
        <v>0</v>
      </c>
      <c r="P296" s="7">
        <f t="shared" si="17"/>
        <v>-83413</v>
      </c>
      <c r="Q296" s="7">
        <f t="shared" si="18"/>
        <v>16749</v>
      </c>
      <c r="R296" s="7">
        <f t="shared" si="19"/>
        <v>7587</v>
      </c>
      <c r="S296" s="5" t="s">
        <v>107</v>
      </c>
      <c r="T296" s="5">
        <v>101401</v>
      </c>
      <c r="U296" s="5" t="s">
        <v>27</v>
      </c>
      <c r="V296" s="5">
        <v>47040001</v>
      </c>
      <c r="W296" s="5" t="s">
        <v>28</v>
      </c>
    </row>
    <row r="297" spans="2:23" x14ac:dyDescent="0.25">
      <c r="B297" s="4">
        <v>50008769</v>
      </c>
      <c r="C297" s="4">
        <v>0</v>
      </c>
      <c r="D297" s="5">
        <v>21040001</v>
      </c>
      <c r="E297" s="4" t="s">
        <v>245</v>
      </c>
      <c r="F297" s="4">
        <v>1401</v>
      </c>
      <c r="G297" s="6">
        <v>40269</v>
      </c>
      <c r="H297" s="7">
        <v>91371</v>
      </c>
      <c r="I297" s="7">
        <v>0</v>
      </c>
      <c r="J297" s="7">
        <v>0</v>
      </c>
      <c r="K297" s="7">
        <v>0</v>
      </c>
      <c r="L297" s="7">
        <f t="shared" si="16"/>
        <v>91371</v>
      </c>
      <c r="M297" s="7">
        <v>-86803</v>
      </c>
      <c r="N297" s="7">
        <v>0</v>
      </c>
      <c r="O297" s="7">
        <v>0</v>
      </c>
      <c r="P297" s="7">
        <f t="shared" si="17"/>
        <v>-86803</v>
      </c>
      <c r="Q297" s="7">
        <f t="shared" si="18"/>
        <v>4568</v>
      </c>
      <c r="R297" s="7">
        <f t="shared" si="19"/>
        <v>4568</v>
      </c>
      <c r="S297" s="5" t="s">
        <v>107</v>
      </c>
      <c r="T297" s="5">
        <v>101401</v>
      </c>
      <c r="U297" s="5" t="s">
        <v>27</v>
      </c>
      <c r="V297" s="5">
        <v>47040001</v>
      </c>
      <c r="W297" s="5" t="s">
        <v>28</v>
      </c>
    </row>
    <row r="298" spans="2:23" x14ac:dyDescent="0.25">
      <c r="B298" s="4">
        <v>50008770</v>
      </c>
      <c r="C298" s="4">
        <v>0</v>
      </c>
      <c r="D298" s="5">
        <v>21040001</v>
      </c>
      <c r="E298" s="4" t="s">
        <v>304</v>
      </c>
      <c r="F298" s="4">
        <v>1401</v>
      </c>
      <c r="G298" s="6">
        <v>41121</v>
      </c>
      <c r="H298" s="7">
        <v>91600</v>
      </c>
      <c r="I298" s="7">
        <v>0</v>
      </c>
      <c r="J298" s="7">
        <v>0</v>
      </c>
      <c r="K298" s="7">
        <v>0</v>
      </c>
      <c r="L298" s="7">
        <f t="shared" si="16"/>
        <v>91600</v>
      </c>
      <c r="M298" s="7">
        <v>-74741</v>
      </c>
      <c r="N298" s="7">
        <v>-9222</v>
      </c>
      <c r="O298" s="7">
        <v>0</v>
      </c>
      <c r="P298" s="7">
        <f t="shared" si="17"/>
        <v>-83963</v>
      </c>
      <c r="Q298" s="7">
        <f t="shared" si="18"/>
        <v>16859</v>
      </c>
      <c r="R298" s="7">
        <f t="shared" si="19"/>
        <v>7637</v>
      </c>
      <c r="S298" s="5" t="s">
        <v>107</v>
      </c>
      <c r="T298" s="5">
        <v>101401</v>
      </c>
      <c r="U298" s="5" t="s">
        <v>27</v>
      </c>
      <c r="V298" s="5">
        <v>47040001</v>
      </c>
      <c r="W298" s="5" t="s">
        <v>28</v>
      </c>
    </row>
    <row r="299" spans="2:23" x14ac:dyDescent="0.25">
      <c r="B299" s="4">
        <v>50008775</v>
      </c>
      <c r="C299" s="4">
        <v>0</v>
      </c>
      <c r="D299" s="5">
        <v>21040001</v>
      </c>
      <c r="E299" s="4" t="s">
        <v>305</v>
      </c>
      <c r="F299" s="4">
        <v>1401</v>
      </c>
      <c r="G299" s="6">
        <v>40269</v>
      </c>
      <c r="H299" s="7">
        <v>93808</v>
      </c>
      <c r="I299" s="7">
        <v>0</v>
      </c>
      <c r="J299" s="7">
        <v>0</v>
      </c>
      <c r="K299" s="7">
        <v>0</v>
      </c>
      <c r="L299" s="7">
        <f t="shared" si="16"/>
        <v>93808</v>
      </c>
      <c r="M299" s="7">
        <v>-89118</v>
      </c>
      <c r="N299" s="7">
        <v>0</v>
      </c>
      <c r="O299" s="7">
        <v>0</v>
      </c>
      <c r="P299" s="7">
        <f t="shared" si="17"/>
        <v>-89118</v>
      </c>
      <c r="Q299" s="7">
        <f t="shared" si="18"/>
        <v>4690</v>
      </c>
      <c r="R299" s="7">
        <f t="shared" si="19"/>
        <v>4690</v>
      </c>
      <c r="S299" s="5" t="s">
        <v>107</v>
      </c>
      <c r="T299" s="5">
        <v>101401</v>
      </c>
      <c r="U299" s="5" t="s">
        <v>27</v>
      </c>
      <c r="V299" s="5">
        <v>47040001</v>
      </c>
      <c r="W299" s="5" t="s">
        <v>28</v>
      </c>
    </row>
    <row r="300" spans="2:23" x14ac:dyDescent="0.25">
      <c r="B300" s="4">
        <v>50008790</v>
      </c>
      <c r="C300" s="4">
        <v>0</v>
      </c>
      <c r="D300" s="5">
        <v>21040001</v>
      </c>
      <c r="E300" s="4" t="s">
        <v>306</v>
      </c>
      <c r="F300" s="4">
        <v>1401</v>
      </c>
      <c r="G300" s="6">
        <v>40269</v>
      </c>
      <c r="H300" s="7">
        <v>103776</v>
      </c>
      <c r="I300" s="7">
        <v>0</v>
      </c>
      <c r="J300" s="7">
        <v>0</v>
      </c>
      <c r="K300" s="7">
        <v>0</v>
      </c>
      <c r="L300" s="7">
        <f t="shared" si="16"/>
        <v>103776</v>
      </c>
      <c r="M300" s="7">
        <v>-98588</v>
      </c>
      <c r="N300" s="7">
        <v>0</v>
      </c>
      <c r="O300" s="7">
        <v>0</v>
      </c>
      <c r="P300" s="7">
        <f t="shared" si="17"/>
        <v>-98588</v>
      </c>
      <c r="Q300" s="7">
        <f t="shared" si="18"/>
        <v>5188</v>
      </c>
      <c r="R300" s="7">
        <f t="shared" si="19"/>
        <v>5188</v>
      </c>
      <c r="S300" s="5" t="s">
        <v>107</v>
      </c>
      <c r="T300" s="5">
        <v>101401</v>
      </c>
      <c r="U300" s="5" t="s">
        <v>27</v>
      </c>
      <c r="V300" s="5">
        <v>47040001</v>
      </c>
      <c r="W300" s="5" t="s">
        <v>28</v>
      </c>
    </row>
    <row r="301" spans="2:23" x14ac:dyDescent="0.25">
      <c r="B301" s="4">
        <v>50008798</v>
      </c>
      <c r="C301" s="4">
        <v>0</v>
      </c>
      <c r="D301" s="5">
        <v>21040001</v>
      </c>
      <c r="E301" s="4" t="s">
        <v>307</v>
      </c>
      <c r="F301" s="4">
        <v>1401</v>
      </c>
      <c r="G301" s="6">
        <v>40652</v>
      </c>
      <c r="H301" s="7">
        <v>115000</v>
      </c>
      <c r="I301" s="7">
        <v>0</v>
      </c>
      <c r="J301" s="7">
        <v>0</v>
      </c>
      <c r="K301" s="7">
        <v>0</v>
      </c>
      <c r="L301" s="7">
        <f t="shared" si="16"/>
        <v>115000</v>
      </c>
      <c r="M301" s="7">
        <v>-108677</v>
      </c>
      <c r="N301" s="7">
        <v>-573</v>
      </c>
      <c r="O301" s="7">
        <v>0</v>
      </c>
      <c r="P301" s="7">
        <f t="shared" si="17"/>
        <v>-109250</v>
      </c>
      <c r="Q301" s="7">
        <f t="shared" si="18"/>
        <v>6323</v>
      </c>
      <c r="R301" s="7">
        <f t="shared" si="19"/>
        <v>5750</v>
      </c>
      <c r="S301" s="5" t="s">
        <v>107</v>
      </c>
      <c r="T301" s="5">
        <v>101401</v>
      </c>
      <c r="U301" s="5" t="s">
        <v>27</v>
      </c>
      <c r="V301" s="5">
        <v>47040001</v>
      </c>
      <c r="W301" s="5" t="s">
        <v>28</v>
      </c>
    </row>
    <row r="302" spans="2:23" x14ac:dyDescent="0.25">
      <c r="B302" s="4">
        <v>50008815</v>
      </c>
      <c r="C302" s="4">
        <v>0</v>
      </c>
      <c r="D302" s="5">
        <v>21040001</v>
      </c>
      <c r="E302" s="4" t="s">
        <v>308</v>
      </c>
      <c r="F302" s="4">
        <v>1405</v>
      </c>
      <c r="G302" s="6">
        <v>39545</v>
      </c>
      <c r="H302" s="7">
        <v>131901</v>
      </c>
      <c r="I302" s="7">
        <v>0</v>
      </c>
      <c r="J302" s="7">
        <v>0</v>
      </c>
      <c r="K302" s="7">
        <v>0</v>
      </c>
      <c r="L302" s="7">
        <f t="shared" si="16"/>
        <v>131901</v>
      </c>
      <c r="M302" s="7">
        <v>-125306</v>
      </c>
      <c r="N302" s="7">
        <v>0</v>
      </c>
      <c r="O302" s="7">
        <v>0</v>
      </c>
      <c r="P302" s="7">
        <f t="shared" si="17"/>
        <v>-125306</v>
      </c>
      <c r="Q302" s="7">
        <f t="shared" si="18"/>
        <v>6595</v>
      </c>
      <c r="R302" s="7">
        <f t="shared" si="19"/>
        <v>6595</v>
      </c>
      <c r="S302" s="5" t="s">
        <v>107</v>
      </c>
      <c r="T302" s="5">
        <v>101405</v>
      </c>
      <c r="U302" s="5" t="s">
        <v>39</v>
      </c>
      <c r="V302" s="5">
        <v>47040001</v>
      </c>
      <c r="W302" s="5" t="s">
        <v>28</v>
      </c>
    </row>
    <row r="303" spans="2:23" x14ac:dyDescent="0.25">
      <c r="B303" s="4">
        <v>50008822</v>
      </c>
      <c r="C303" s="4">
        <v>0</v>
      </c>
      <c r="D303" s="5">
        <v>21040001</v>
      </c>
      <c r="E303" s="4" t="s">
        <v>309</v>
      </c>
      <c r="F303" s="4">
        <v>1405</v>
      </c>
      <c r="G303" s="6">
        <v>39545</v>
      </c>
      <c r="H303" s="7">
        <v>141482</v>
      </c>
      <c r="I303" s="7">
        <v>0</v>
      </c>
      <c r="J303" s="7">
        <v>0</v>
      </c>
      <c r="K303" s="7">
        <v>0</v>
      </c>
      <c r="L303" s="7">
        <f t="shared" si="16"/>
        <v>141482</v>
      </c>
      <c r="M303" s="7">
        <v>-134408</v>
      </c>
      <c r="N303" s="7">
        <v>0</v>
      </c>
      <c r="O303" s="7">
        <v>0</v>
      </c>
      <c r="P303" s="7">
        <f t="shared" si="17"/>
        <v>-134408</v>
      </c>
      <c r="Q303" s="7">
        <f t="shared" si="18"/>
        <v>7074</v>
      </c>
      <c r="R303" s="7">
        <f t="shared" si="19"/>
        <v>7074</v>
      </c>
      <c r="S303" s="5" t="s">
        <v>107</v>
      </c>
      <c r="T303" s="5">
        <v>101405</v>
      </c>
      <c r="U303" s="5" t="s">
        <v>39</v>
      </c>
      <c r="V303" s="5">
        <v>47040001</v>
      </c>
      <c r="W303" s="5" t="s">
        <v>28</v>
      </c>
    </row>
    <row r="304" spans="2:23" x14ac:dyDescent="0.25">
      <c r="B304" s="4">
        <v>50008856</v>
      </c>
      <c r="C304" s="4">
        <v>0</v>
      </c>
      <c r="D304" s="5">
        <v>21040001</v>
      </c>
      <c r="E304" s="4" t="s">
        <v>310</v>
      </c>
      <c r="F304" s="4">
        <v>1401</v>
      </c>
      <c r="G304" s="6">
        <v>40767</v>
      </c>
      <c r="H304" s="7">
        <v>224245</v>
      </c>
      <c r="I304" s="7">
        <v>0</v>
      </c>
      <c r="J304" s="7">
        <v>0</v>
      </c>
      <c r="K304" s="7">
        <v>0</v>
      </c>
      <c r="L304" s="7">
        <f t="shared" si="16"/>
        <v>224245</v>
      </c>
      <c r="M304" s="7">
        <v>-204504</v>
      </c>
      <c r="N304" s="7">
        <v>-8529</v>
      </c>
      <c r="O304" s="7">
        <v>0</v>
      </c>
      <c r="P304" s="7">
        <f t="shared" si="17"/>
        <v>-213033</v>
      </c>
      <c r="Q304" s="7">
        <f t="shared" si="18"/>
        <v>19741</v>
      </c>
      <c r="R304" s="7">
        <f t="shared" si="19"/>
        <v>11212</v>
      </c>
      <c r="S304" s="5" t="s">
        <v>107</v>
      </c>
      <c r="T304" s="5">
        <v>101401</v>
      </c>
      <c r="U304" s="5" t="s">
        <v>27</v>
      </c>
      <c r="V304" s="5">
        <v>47040001</v>
      </c>
      <c r="W304" s="5" t="s">
        <v>28</v>
      </c>
    </row>
    <row r="305" spans="2:23" x14ac:dyDescent="0.25">
      <c r="B305" s="4">
        <v>50008876</v>
      </c>
      <c r="C305" s="4">
        <v>0</v>
      </c>
      <c r="D305" s="5">
        <v>21040001</v>
      </c>
      <c r="E305" s="4" t="s">
        <v>311</v>
      </c>
      <c r="F305" s="4">
        <v>1405</v>
      </c>
      <c r="G305" s="6">
        <v>39545</v>
      </c>
      <c r="H305" s="7">
        <v>342533</v>
      </c>
      <c r="I305" s="7">
        <v>0</v>
      </c>
      <c r="J305" s="7">
        <v>0</v>
      </c>
      <c r="K305" s="7">
        <v>0</v>
      </c>
      <c r="L305" s="7">
        <f t="shared" si="16"/>
        <v>342533</v>
      </c>
      <c r="M305" s="7">
        <v>-325407</v>
      </c>
      <c r="N305" s="7">
        <v>0</v>
      </c>
      <c r="O305" s="7">
        <v>0</v>
      </c>
      <c r="P305" s="7">
        <f t="shared" si="17"/>
        <v>-325407</v>
      </c>
      <c r="Q305" s="7">
        <f t="shared" si="18"/>
        <v>17126</v>
      </c>
      <c r="R305" s="7">
        <f t="shared" si="19"/>
        <v>17126</v>
      </c>
      <c r="S305" s="5" t="s">
        <v>107</v>
      </c>
      <c r="T305" s="5">
        <v>101405</v>
      </c>
      <c r="U305" s="5" t="s">
        <v>39</v>
      </c>
      <c r="V305" s="5">
        <v>47040001</v>
      </c>
      <c r="W305" s="5" t="s">
        <v>28</v>
      </c>
    </row>
    <row r="306" spans="2:23" x14ac:dyDescent="0.25">
      <c r="B306" s="4">
        <v>50008892</v>
      </c>
      <c r="C306" s="4">
        <v>0</v>
      </c>
      <c r="D306" s="5">
        <v>21040001</v>
      </c>
      <c r="E306" s="4" t="s">
        <v>312</v>
      </c>
      <c r="F306" s="4">
        <v>1405</v>
      </c>
      <c r="G306" s="6">
        <v>39545</v>
      </c>
      <c r="H306" s="7">
        <v>1142657</v>
      </c>
      <c r="I306" s="7">
        <v>0</v>
      </c>
      <c r="J306" s="7">
        <v>0</v>
      </c>
      <c r="K306" s="7">
        <v>0</v>
      </c>
      <c r="L306" s="7">
        <f t="shared" si="16"/>
        <v>1142657</v>
      </c>
      <c r="M306" s="7">
        <v>-1085525</v>
      </c>
      <c r="N306" s="7">
        <v>0</v>
      </c>
      <c r="O306" s="7">
        <v>0</v>
      </c>
      <c r="P306" s="7">
        <f t="shared" si="17"/>
        <v>-1085525</v>
      </c>
      <c r="Q306" s="7">
        <f t="shared" si="18"/>
        <v>57132</v>
      </c>
      <c r="R306" s="7">
        <f t="shared" si="19"/>
        <v>57132</v>
      </c>
      <c r="S306" s="5" t="s">
        <v>107</v>
      </c>
      <c r="T306" s="5">
        <v>101405</v>
      </c>
      <c r="U306" s="5" t="s">
        <v>39</v>
      </c>
      <c r="V306" s="5">
        <v>47040001</v>
      </c>
      <c r="W306" s="5" t="s">
        <v>28</v>
      </c>
    </row>
    <row r="307" spans="2:23" x14ac:dyDescent="0.25">
      <c r="B307" s="4">
        <v>51002915</v>
      </c>
      <c r="C307" s="4">
        <v>0</v>
      </c>
      <c r="D307" s="5">
        <v>21040011</v>
      </c>
      <c r="E307" s="4" t="s">
        <v>313</v>
      </c>
      <c r="F307" s="4">
        <v>1401</v>
      </c>
      <c r="G307" s="6">
        <v>40269</v>
      </c>
      <c r="H307" s="7">
        <v>1</v>
      </c>
      <c r="I307" s="7">
        <v>0</v>
      </c>
      <c r="J307" s="7">
        <v>0</v>
      </c>
      <c r="K307" s="7">
        <v>0</v>
      </c>
      <c r="L307" s="7">
        <f t="shared" si="16"/>
        <v>1</v>
      </c>
      <c r="M307" s="7">
        <v>0</v>
      </c>
      <c r="N307" s="7">
        <v>0</v>
      </c>
      <c r="O307" s="7">
        <v>0</v>
      </c>
      <c r="P307" s="7">
        <f t="shared" si="17"/>
        <v>0</v>
      </c>
      <c r="Q307" s="7">
        <f t="shared" si="18"/>
        <v>1</v>
      </c>
      <c r="R307" s="7">
        <f t="shared" si="19"/>
        <v>1</v>
      </c>
      <c r="S307" s="5" t="s">
        <v>107</v>
      </c>
      <c r="T307" s="5">
        <v>101401</v>
      </c>
      <c r="U307" s="5" t="s">
        <v>27</v>
      </c>
      <c r="V307" s="5">
        <v>47040001</v>
      </c>
      <c r="W307" s="5" t="s">
        <v>28</v>
      </c>
    </row>
    <row r="308" spans="2:23" x14ac:dyDescent="0.25">
      <c r="B308" s="4">
        <v>51003342</v>
      </c>
      <c r="C308" s="4">
        <v>0</v>
      </c>
      <c r="D308" s="5">
        <v>21040011</v>
      </c>
      <c r="E308" s="4" t="s">
        <v>314</v>
      </c>
      <c r="F308" s="4">
        <v>1401</v>
      </c>
      <c r="G308" s="6">
        <v>41820</v>
      </c>
      <c r="H308" s="7">
        <v>7850</v>
      </c>
      <c r="I308" s="7">
        <v>0</v>
      </c>
      <c r="J308" s="7">
        <v>0</v>
      </c>
      <c r="K308" s="7">
        <v>0</v>
      </c>
      <c r="L308" s="7">
        <f t="shared" si="16"/>
        <v>7850</v>
      </c>
      <c r="M308" s="7">
        <v>-7458</v>
      </c>
      <c r="N308" s="7">
        <v>0</v>
      </c>
      <c r="O308" s="7">
        <v>0</v>
      </c>
      <c r="P308" s="7">
        <f t="shared" si="17"/>
        <v>-7458</v>
      </c>
      <c r="Q308" s="7">
        <f t="shared" si="18"/>
        <v>392</v>
      </c>
      <c r="R308" s="7">
        <f t="shared" si="19"/>
        <v>392</v>
      </c>
      <c r="S308" s="5" t="s">
        <v>107</v>
      </c>
      <c r="T308" s="5">
        <v>101401</v>
      </c>
      <c r="U308" s="5" t="s">
        <v>27</v>
      </c>
      <c r="V308" s="5">
        <v>47040001</v>
      </c>
      <c r="W308" s="5" t="s">
        <v>28</v>
      </c>
    </row>
    <row r="309" spans="2:23" x14ac:dyDescent="0.25">
      <c r="B309" s="4">
        <v>51003386</v>
      </c>
      <c r="C309" s="4">
        <v>0</v>
      </c>
      <c r="D309" s="5">
        <v>21040011</v>
      </c>
      <c r="E309" s="4" t="s">
        <v>315</v>
      </c>
      <c r="F309" s="4">
        <v>1401</v>
      </c>
      <c r="G309" s="6">
        <v>41639</v>
      </c>
      <c r="H309" s="7">
        <v>54000</v>
      </c>
      <c r="I309" s="7">
        <v>0</v>
      </c>
      <c r="J309" s="7">
        <v>0</v>
      </c>
      <c r="K309" s="7">
        <v>0</v>
      </c>
      <c r="L309" s="7">
        <f t="shared" si="16"/>
        <v>54000</v>
      </c>
      <c r="M309" s="7">
        <v>-51300</v>
      </c>
      <c r="N309" s="7">
        <v>0</v>
      </c>
      <c r="O309" s="7">
        <v>0</v>
      </c>
      <c r="P309" s="7">
        <f t="shared" si="17"/>
        <v>-51300</v>
      </c>
      <c r="Q309" s="7">
        <f t="shared" si="18"/>
        <v>2700</v>
      </c>
      <c r="R309" s="7">
        <f t="shared" si="19"/>
        <v>2700</v>
      </c>
      <c r="S309" s="5" t="s">
        <v>107</v>
      </c>
      <c r="T309" s="5">
        <v>101401</v>
      </c>
      <c r="U309" s="5" t="s">
        <v>27</v>
      </c>
      <c r="V309" s="5">
        <v>47040001</v>
      </c>
      <c r="W309" s="5" t="s">
        <v>28</v>
      </c>
    </row>
    <row r="310" spans="2:23" x14ac:dyDescent="0.25">
      <c r="B310" s="4">
        <v>51003387</v>
      </c>
      <c r="C310" s="4">
        <v>0</v>
      </c>
      <c r="D310" s="5">
        <v>21040011</v>
      </c>
      <c r="E310" s="4" t="s">
        <v>316</v>
      </c>
      <c r="F310" s="4">
        <v>1401</v>
      </c>
      <c r="G310" s="6">
        <v>41639</v>
      </c>
      <c r="H310" s="7">
        <v>24500</v>
      </c>
      <c r="I310" s="7">
        <v>0</v>
      </c>
      <c r="J310" s="7">
        <v>0</v>
      </c>
      <c r="K310" s="7">
        <v>0</v>
      </c>
      <c r="L310" s="7">
        <f t="shared" si="16"/>
        <v>24500</v>
      </c>
      <c r="M310" s="7">
        <v>-23275</v>
      </c>
      <c r="N310" s="7">
        <v>0</v>
      </c>
      <c r="O310" s="7">
        <v>0</v>
      </c>
      <c r="P310" s="7">
        <f t="shared" si="17"/>
        <v>-23275</v>
      </c>
      <c r="Q310" s="7">
        <f t="shared" si="18"/>
        <v>1225</v>
      </c>
      <c r="R310" s="7">
        <f t="shared" si="19"/>
        <v>1225</v>
      </c>
      <c r="S310" s="5" t="s">
        <v>107</v>
      </c>
      <c r="T310" s="5">
        <v>101401</v>
      </c>
      <c r="U310" s="5" t="s">
        <v>27</v>
      </c>
      <c r="V310" s="5">
        <v>47040001</v>
      </c>
      <c r="W310" s="5" t="s">
        <v>28</v>
      </c>
    </row>
    <row r="311" spans="2:23" x14ac:dyDescent="0.25">
      <c r="B311" s="4">
        <v>51003833</v>
      </c>
      <c r="C311" s="4">
        <v>0</v>
      </c>
      <c r="D311" s="5">
        <v>21040011</v>
      </c>
      <c r="E311" s="4" t="s">
        <v>317</v>
      </c>
      <c r="F311" s="4">
        <v>1401</v>
      </c>
      <c r="G311" s="6">
        <v>40293</v>
      </c>
      <c r="H311" s="7">
        <v>3194</v>
      </c>
      <c r="I311" s="7">
        <v>0</v>
      </c>
      <c r="J311" s="7">
        <v>0</v>
      </c>
      <c r="K311" s="7">
        <v>0</v>
      </c>
      <c r="L311" s="7">
        <f t="shared" si="16"/>
        <v>3194</v>
      </c>
      <c r="M311" s="7">
        <v>-3035</v>
      </c>
      <c r="N311" s="7">
        <v>0</v>
      </c>
      <c r="O311" s="7">
        <v>0</v>
      </c>
      <c r="P311" s="7">
        <f t="shared" si="17"/>
        <v>-3035</v>
      </c>
      <c r="Q311" s="7">
        <f t="shared" si="18"/>
        <v>159</v>
      </c>
      <c r="R311" s="7">
        <f t="shared" si="19"/>
        <v>159</v>
      </c>
      <c r="S311" s="5" t="s">
        <v>107</v>
      </c>
      <c r="T311" s="5">
        <v>101401</v>
      </c>
      <c r="U311" s="5" t="s">
        <v>27</v>
      </c>
      <c r="V311" s="5">
        <v>47040001</v>
      </c>
      <c r="W311" s="5" t="s">
        <v>28</v>
      </c>
    </row>
    <row r="312" spans="2:23" x14ac:dyDescent="0.25">
      <c r="B312" s="4">
        <v>51003882</v>
      </c>
      <c r="C312" s="4">
        <v>0</v>
      </c>
      <c r="D312" s="5">
        <v>21040011</v>
      </c>
      <c r="E312" s="4" t="s">
        <v>318</v>
      </c>
      <c r="F312" s="4">
        <v>1405</v>
      </c>
      <c r="G312" s="6">
        <v>39545</v>
      </c>
      <c r="H312" s="7">
        <v>3650</v>
      </c>
      <c r="I312" s="7">
        <v>0</v>
      </c>
      <c r="J312" s="7">
        <v>0</v>
      </c>
      <c r="K312" s="7">
        <v>0</v>
      </c>
      <c r="L312" s="7">
        <f t="shared" si="16"/>
        <v>3650</v>
      </c>
      <c r="M312" s="7">
        <v>-3467</v>
      </c>
      <c r="N312" s="7">
        <v>0</v>
      </c>
      <c r="O312" s="7">
        <v>0</v>
      </c>
      <c r="P312" s="7">
        <f t="shared" si="17"/>
        <v>-3467</v>
      </c>
      <c r="Q312" s="7">
        <f t="shared" si="18"/>
        <v>183</v>
      </c>
      <c r="R312" s="7">
        <f t="shared" si="19"/>
        <v>183</v>
      </c>
      <c r="S312" s="5" t="s">
        <v>107</v>
      </c>
      <c r="T312" s="5">
        <v>101405</v>
      </c>
      <c r="U312" s="5" t="s">
        <v>39</v>
      </c>
      <c r="V312" s="5">
        <v>47040001</v>
      </c>
      <c r="W312" s="5" t="s">
        <v>28</v>
      </c>
    </row>
    <row r="313" spans="2:23" x14ac:dyDescent="0.25">
      <c r="B313" s="4">
        <v>51003934</v>
      </c>
      <c r="C313" s="4">
        <v>0</v>
      </c>
      <c r="D313" s="5">
        <v>21040011</v>
      </c>
      <c r="E313" s="4" t="s">
        <v>319</v>
      </c>
      <c r="F313" s="4">
        <v>1405</v>
      </c>
      <c r="G313" s="6">
        <v>39545</v>
      </c>
      <c r="H313" s="7">
        <v>4080</v>
      </c>
      <c r="I313" s="7">
        <v>0</v>
      </c>
      <c r="J313" s="7">
        <v>0</v>
      </c>
      <c r="K313" s="7">
        <v>0</v>
      </c>
      <c r="L313" s="7">
        <f t="shared" si="16"/>
        <v>4080</v>
      </c>
      <c r="M313" s="7">
        <v>-3876</v>
      </c>
      <c r="N313" s="7">
        <v>0</v>
      </c>
      <c r="O313" s="7">
        <v>0</v>
      </c>
      <c r="P313" s="7">
        <f t="shared" si="17"/>
        <v>-3876</v>
      </c>
      <c r="Q313" s="7">
        <f t="shared" si="18"/>
        <v>204</v>
      </c>
      <c r="R313" s="7">
        <f t="shared" si="19"/>
        <v>204</v>
      </c>
      <c r="S313" s="5" t="s">
        <v>107</v>
      </c>
      <c r="T313" s="5">
        <v>101405</v>
      </c>
      <c r="U313" s="5" t="s">
        <v>39</v>
      </c>
      <c r="V313" s="5">
        <v>47040001</v>
      </c>
      <c r="W313" s="5" t="s">
        <v>28</v>
      </c>
    </row>
    <row r="314" spans="2:23" x14ac:dyDescent="0.25">
      <c r="B314" s="4">
        <v>51004052</v>
      </c>
      <c r="C314" s="4">
        <v>0</v>
      </c>
      <c r="D314" s="5">
        <v>21040011</v>
      </c>
      <c r="E314" s="4" t="s">
        <v>320</v>
      </c>
      <c r="F314" s="4">
        <v>1401</v>
      </c>
      <c r="G314" s="6">
        <v>40293</v>
      </c>
      <c r="H314" s="7">
        <v>5270</v>
      </c>
      <c r="I314" s="7">
        <v>0</v>
      </c>
      <c r="J314" s="7">
        <v>0</v>
      </c>
      <c r="K314" s="7">
        <v>0</v>
      </c>
      <c r="L314" s="7">
        <f t="shared" si="16"/>
        <v>5270</v>
      </c>
      <c r="M314" s="7">
        <v>-5007</v>
      </c>
      <c r="N314" s="7">
        <v>0</v>
      </c>
      <c r="O314" s="7">
        <v>0</v>
      </c>
      <c r="P314" s="7">
        <f t="shared" si="17"/>
        <v>-5007</v>
      </c>
      <c r="Q314" s="7">
        <f t="shared" si="18"/>
        <v>263</v>
      </c>
      <c r="R314" s="7">
        <f t="shared" si="19"/>
        <v>263</v>
      </c>
      <c r="S314" s="5" t="s">
        <v>107</v>
      </c>
      <c r="T314" s="5">
        <v>101401</v>
      </c>
      <c r="U314" s="5" t="s">
        <v>27</v>
      </c>
      <c r="V314" s="5">
        <v>47040001</v>
      </c>
      <c r="W314" s="5" t="s">
        <v>28</v>
      </c>
    </row>
    <row r="315" spans="2:23" x14ac:dyDescent="0.25">
      <c r="B315" s="4">
        <v>51004065</v>
      </c>
      <c r="C315" s="4">
        <v>0</v>
      </c>
      <c r="D315" s="5">
        <v>21040011</v>
      </c>
      <c r="E315" s="4" t="s">
        <v>321</v>
      </c>
      <c r="F315" s="4">
        <v>1405</v>
      </c>
      <c r="G315" s="6">
        <v>39545</v>
      </c>
      <c r="H315" s="7">
        <v>5431</v>
      </c>
      <c r="I315" s="7">
        <v>0</v>
      </c>
      <c r="J315" s="7">
        <v>0</v>
      </c>
      <c r="K315" s="7">
        <v>0</v>
      </c>
      <c r="L315" s="7">
        <f t="shared" si="16"/>
        <v>5431</v>
      </c>
      <c r="M315" s="7">
        <v>-5159</v>
      </c>
      <c r="N315" s="7">
        <v>0</v>
      </c>
      <c r="O315" s="7">
        <v>0</v>
      </c>
      <c r="P315" s="7">
        <f t="shared" si="17"/>
        <v>-5159</v>
      </c>
      <c r="Q315" s="7">
        <f t="shared" si="18"/>
        <v>272</v>
      </c>
      <c r="R315" s="7">
        <f t="shared" si="19"/>
        <v>272</v>
      </c>
      <c r="S315" s="5" t="s">
        <v>107</v>
      </c>
      <c r="T315" s="5">
        <v>101405</v>
      </c>
      <c r="U315" s="5" t="s">
        <v>39</v>
      </c>
      <c r="V315" s="5">
        <v>47040001</v>
      </c>
      <c r="W315" s="5" t="s">
        <v>28</v>
      </c>
    </row>
    <row r="316" spans="2:23" x14ac:dyDescent="0.25">
      <c r="B316" s="4">
        <v>51004073</v>
      </c>
      <c r="C316" s="4">
        <v>0</v>
      </c>
      <c r="D316" s="5">
        <v>21040011</v>
      </c>
      <c r="E316" s="4" t="s">
        <v>322</v>
      </c>
      <c r="F316" s="4">
        <v>1401</v>
      </c>
      <c r="G316" s="6">
        <v>40293</v>
      </c>
      <c r="H316" s="7">
        <v>5589</v>
      </c>
      <c r="I316" s="7">
        <v>0</v>
      </c>
      <c r="J316" s="7">
        <v>0</v>
      </c>
      <c r="K316" s="7">
        <v>0</v>
      </c>
      <c r="L316" s="7">
        <f t="shared" si="16"/>
        <v>5589</v>
      </c>
      <c r="M316" s="7">
        <v>-5310</v>
      </c>
      <c r="N316" s="7">
        <v>0</v>
      </c>
      <c r="O316" s="7">
        <v>0</v>
      </c>
      <c r="P316" s="7">
        <f t="shared" si="17"/>
        <v>-5310</v>
      </c>
      <c r="Q316" s="7">
        <f t="shared" si="18"/>
        <v>279</v>
      </c>
      <c r="R316" s="7">
        <f t="shared" si="19"/>
        <v>279</v>
      </c>
      <c r="S316" s="5" t="s">
        <v>107</v>
      </c>
      <c r="T316" s="5">
        <v>101401</v>
      </c>
      <c r="U316" s="5" t="s">
        <v>27</v>
      </c>
      <c r="V316" s="5">
        <v>47040001</v>
      </c>
      <c r="W316" s="5" t="s">
        <v>28</v>
      </c>
    </row>
    <row r="317" spans="2:23" x14ac:dyDescent="0.25">
      <c r="B317" s="4">
        <v>51004084</v>
      </c>
      <c r="C317" s="4">
        <v>0</v>
      </c>
      <c r="D317" s="5">
        <v>21040011</v>
      </c>
      <c r="E317" s="4" t="s">
        <v>323</v>
      </c>
      <c r="F317" s="4">
        <v>1405</v>
      </c>
      <c r="G317" s="6">
        <v>39545</v>
      </c>
      <c r="H317" s="7">
        <v>5682</v>
      </c>
      <c r="I317" s="7">
        <v>0</v>
      </c>
      <c r="J317" s="7">
        <v>0</v>
      </c>
      <c r="K317" s="7">
        <v>0</v>
      </c>
      <c r="L317" s="7">
        <f t="shared" si="16"/>
        <v>5682</v>
      </c>
      <c r="M317" s="7">
        <v>-5398</v>
      </c>
      <c r="N317" s="7">
        <v>0</v>
      </c>
      <c r="O317" s="7">
        <v>0</v>
      </c>
      <c r="P317" s="7">
        <f t="shared" si="17"/>
        <v>-5398</v>
      </c>
      <c r="Q317" s="7">
        <f t="shared" si="18"/>
        <v>284</v>
      </c>
      <c r="R317" s="7">
        <f t="shared" si="19"/>
        <v>284</v>
      </c>
      <c r="S317" s="5" t="s">
        <v>107</v>
      </c>
      <c r="T317" s="5">
        <v>101405</v>
      </c>
      <c r="U317" s="5" t="s">
        <v>39</v>
      </c>
      <c r="V317" s="5">
        <v>47040001</v>
      </c>
      <c r="W317" s="5" t="s">
        <v>28</v>
      </c>
    </row>
    <row r="318" spans="2:23" x14ac:dyDescent="0.25">
      <c r="B318" s="4">
        <v>51004117</v>
      </c>
      <c r="C318" s="4">
        <v>0</v>
      </c>
      <c r="D318" s="5">
        <v>21040011</v>
      </c>
      <c r="E318" s="4" t="s">
        <v>324</v>
      </c>
      <c r="F318" s="4">
        <v>1405</v>
      </c>
      <c r="G318" s="6">
        <v>39545</v>
      </c>
      <c r="H318" s="7">
        <v>6443</v>
      </c>
      <c r="I318" s="7">
        <v>0</v>
      </c>
      <c r="J318" s="7">
        <v>0</v>
      </c>
      <c r="K318" s="7">
        <v>0</v>
      </c>
      <c r="L318" s="7">
        <f t="shared" si="16"/>
        <v>6443</v>
      </c>
      <c r="M318" s="7">
        <v>-6121</v>
      </c>
      <c r="N318" s="7">
        <v>0</v>
      </c>
      <c r="O318" s="7">
        <v>0</v>
      </c>
      <c r="P318" s="7">
        <f t="shared" si="17"/>
        <v>-6121</v>
      </c>
      <c r="Q318" s="7">
        <f t="shared" si="18"/>
        <v>322</v>
      </c>
      <c r="R318" s="7">
        <f t="shared" si="19"/>
        <v>322</v>
      </c>
      <c r="S318" s="5" t="s">
        <v>107</v>
      </c>
      <c r="T318" s="5">
        <v>101405</v>
      </c>
      <c r="U318" s="5" t="s">
        <v>39</v>
      </c>
      <c r="V318" s="5">
        <v>47040001</v>
      </c>
      <c r="W318" s="5" t="s">
        <v>28</v>
      </c>
    </row>
    <row r="319" spans="2:23" x14ac:dyDescent="0.25">
      <c r="B319" s="4">
        <v>51004129</v>
      </c>
      <c r="C319" s="4">
        <v>0</v>
      </c>
      <c r="D319" s="5">
        <v>21040011</v>
      </c>
      <c r="E319" s="4" t="s">
        <v>325</v>
      </c>
      <c r="F319" s="4">
        <v>1405</v>
      </c>
      <c r="G319" s="6">
        <v>39545</v>
      </c>
      <c r="H319" s="7">
        <v>6500</v>
      </c>
      <c r="I319" s="7">
        <v>0</v>
      </c>
      <c r="J319" s="7">
        <v>0</v>
      </c>
      <c r="K319" s="7">
        <v>0</v>
      </c>
      <c r="L319" s="7">
        <f t="shared" si="16"/>
        <v>6500</v>
      </c>
      <c r="M319" s="7">
        <v>-6175</v>
      </c>
      <c r="N319" s="7">
        <v>0</v>
      </c>
      <c r="O319" s="7">
        <v>0</v>
      </c>
      <c r="P319" s="7">
        <f t="shared" si="17"/>
        <v>-6175</v>
      </c>
      <c r="Q319" s="7">
        <f t="shared" si="18"/>
        <v>325</v>
      </c>
      <c r="R319" s="7">
        <f t="shared" si="19"/>
        <v>325</v>
      </c>
      <c r="S319" s="5" t="s">
        <v>107</v>
      </c>
      <c r="T319" s="5">
        <v>101405</v>
      </c>
      <c r="U319" s="5" t="s">
        <v>39</v>
      </c>
      <c r="V319" s="5">
        <v>47040001</v>
      </c>
      <c r="W319" s="5" t="s">
        <v>28</v>
      </c>
    </row>
    <row r="320" spans="2:23" x14ac:dyDescent="0.25">
      <c r="B320" s="4">
        <v>51004148</v>
      </c>
      <c r="C320" s="4">
        <v>0</v>
      </c>
      <c r="D320" s="5">
        <v>21040011</v>
      </c>
      <c r="E320" s="4" t="s">
        <v>326</v>
      </c>
      <c r="F320" s="4">
        <v>1401</v>
      </c>
      <c r="G320" s="6">
        <v>40293</v>
      </c>
      <c r="H320" s="7">
        <v>6973</v>
      </c>
      <c r="I320" s="7">
        <v>0</v>
      </c>
      <c r="J320" s="7">
        <v>0</v>
      </c>
      <c r="K320" s="7">
        <v>0</v>
      </c>
      <c r="L320" s="7">
        <f t="shared" si="16"/>
        <v>6973</v>
      </c>
      <c r="M320" s="7">
        <v>-6625</v>
      </c>
      <c r="N320" s="7">
        <v>0</v>
      </c>
      <c r="O320" s="7">
        <v>0</v>
      </c>
      <c r="P320" s="7">
        <f t="shared" si="17"/>
        <v>-6625</v>
      </c>
      <c r="Q320" s="7">
        <f t="shared" si="18"/>
        <v>348</v>
      </c>
      <c r="R320" s="7">
        <f t="shared" si="19"/>
        <v>348</v>
      </c>
      <c r="S320" s="5" t="s">
        <v>107</v>
      </c>
      <c r="T320" s="5">
        <v>101401</v>
      </c>
      <c r="U320" s="5" t="s">
        <v>27</v>
      </c>
      <c r="V320" s="5">
        <v>47040001</v>
      </c>
      <c r="W320" s="5" t="s">
        <v>28</v>
      </c>
    </row>
    <row r="321" spans="2:23" x14ac:dyDescent="0.25">
      <c r="B321" s="4">
        <v>51004280</v>
      </c>
      <c r="C321" s="4">
        <v>0</v>
      </c>
      <c r="D321" s="5">
        <v>21040011</v>
      </c>
      <c r="E321" s="4" t="s">
        <v>327</v>
      </c>
      <c r="F321" s="4">
        <v>1403</v>
      </c>
      <c r="G321" s="6">
        <v>41356</v>
      </c>
      <c r="H321" s="7">
        <v>9553</v>
      </c>
      <c r="I321" s="7">
        <v>0</v>
      </c>
      <c r="J321" s="7">
        <v>0</v>
      </c>
      <c r="K321" s="7">
        <v>0</v>
      </c>
      <c r="L321" s="7">
        <f t="shared" si="16"/>
        <v>9553</v>
      </c>
      <c r="M321" s="7">
        <v>-9076</v>
      </c>
      <c r="N321" s="7">
        <v>0</v>
      </c>
      <c r="O321" s="7">
        <v>0</v>
      </c>
      <c r="P321" s="7">
        <f t="shared" si="17"/>
        <v>-9076</v>
      </c>
      <c r="Q321" s="7">
        <f t="shared" si="18"/>
        <v>477</v>
      </c>
      <c r="R321" s="7">
        <f t="shared" si="19"/>
        <v>477</v>
      </c>
      <c r="S321" s="5" t="s">
        <v>107</v>
      </c>
      <c r="T321" s="5">
        <v>101403</v>
      </c>
      <c r="U321" s="5" t="s">
        <v>30</v>
      </c>
      <c r="V321" s="5">
        <v>47040001</v>
      </c>
      <c r="W321" s="5" t="s">
        <v>28</v>
      </c>
    </row>
    <row r="322" spans="2:23" x14ac:dyDescent="0.25">
      <c r="B322" s="4">
        <v>51004281</v>
      </c>
      <c r="C322" s="4">
        <v>0</v>
      </c>
      <c r="D322" s="5">
        <v>21040011</v>
      </c>
      <c r="E322" s="4" t="s">
        <v>328</v>
      </c>
      <c r="F322" s="4">
        <v>1401</v>
      </c>
      <c r="G322" s="6">
        <v>40269</v>
      </c>
      <c r="H322" s="7">
        <v>9588</v>
      </c>
      <c r="I322" s="7">
        <v>0</v>
      </c>
      <c r="J322" s="7">
        <v>0</v>
      </c>
      <c r="K322" s="7">
        <v>0</v>
      </c>
      <c r="L322" s="7">
        <f t="shared" si="16"/>
        <v>9588</v>
      </c>
      <c r="M322" s="7">
        <v>-9109</v>
      </c>
      <c r="N322" s="7">
        <v>0</v>
      </c>
      <c r="O322" s="7">
        <v>0</v>
      </c>
      <c r="P322" s="7">
        <f t="shared" si="17"/>
        <v>-9109</v>
      </c>
      <c r="Q322" s="7">
        <f t="shared" si="18"/>
        <v>479</v>
      </c>
      <c r="R322" s="7">
        <f t="shared" si="19"/>
        <v>479</v>
      </c>
      <c r="S322" s="5" t="s">
        <v>107</v>
      </c>
      <c r="T322" s="5">
        <v>101401</v>
      </c>
      <c r="U322" s="5" t="s">
        <v>27</v>
      </c>
      <c r="V322" s="5">
        <v>47040001</v>
      </c>
      <c r="W322" s="5" t="s">
        <v>28</v>
      </c>
    </row>
    <row r="323" spans="2:23" x14ac:dyDescent="0.25">
      <c r="B323" s="4">
        <v>51004488</v>
      </c>
      <c r="C323" s="4">
        <v>0</v>
      </c>
      <c r="D323" s="5">
        <v>21040011</v>
      </c>
      <c r="E323" s="4" t="s">
        <v>329</v>
      </c>
      <c r="F323" s="4">
        <v>1405</v>
      </c>
      <c r="G323" s="6">
        <v>39545</v>
      </c>
      <c r="H323" s="7">
        <v>13118</v>
      </c>
      <c r="I323" s="7">
        <v>0</v>
      </c>
      <c r="J323" s="7">
        <v>0</v>
      </c>
      <c r="K323" s="7">
        <v>0</v>
      </c>
      <c r="L323" s="7">
        <f t="shared" si="16"/>
        <v>13118</v>
      </c>
      <c r="M323" s="7">
        <v>-12462</v>
      </c>
      <c r="N323" s="7">
        <v>0</v>
      </c>
      <c r="O323" s="7">
        <v>0</v>
      </c>
      <c r="P323" s="7">
        <f t="shared" si="17"/>
        <v>-12462</v>
      </c>
      <c r="Q323" s="7">
        <f t="shared" si="18"/>
        <v>656</v>
      </c>
      <c r="R323" s="7">
        <f t="shared" si="19"/>
        <v>656</v>
      </c>
      <c r="S323" s="5" t="s">
        <v>107</v>
      </c>
      <c r="T323" s="5">
        <v>101405</v>
      </c>
      <c r="U323" s="5" t="s">
        <v>39</v>
      </c>
      <c r="V323" s="5">
        <v>47040001</v>
      </c>
      <c r="W323" s="5" t="s">
        <v>28</v>
      </c>
    </row>
    <row r="324" spans="2:23" x14ac:dyDescent="0.25">
      <c r="B324" s="4">
        <v>51004532</v>
      </c>
      <c r="C324" s="4">
        <v>0</v>
      </c>
      <c r="D324" s="5">
        <v>21040011</v>
      </c>
      <c r="E324" s="4" t="s">
        <v>330</v>
      </c>
      <c r="F324" s="4">
        <v>1405</v>
      </c>
      <c r="G324" s="6">
        <v>39545</v>
      </c>
      <c r="H324" s="7">
        <v>14000</v>
      </c>
      <c r="I324" s="7">
        <v>0</v>
      </c>
      <c r="J324" s="7">
        <v>0</v>
      </c>
      <c r="K324" s="7">
        <v>0</v>
      </c>
      <c r="L324" s="7">
        <f t="shared" si="16"/>
        <v>14000</v>
      </c>
      <c r="M324" s="7">
        <v>-13300</v>
      </c>
      <c r="N324" s="7">
        <v>0</v>
      </c>
      <c r="O324" s="7">
        <v>0</v>
      </c>
      <c r="P324" s="7">
        <f t="shared" si="17"/>
        <v>-13300</v>
      </c>
      <c r="Q324" s="7">
        <f t="shared" si="18"/>
        <v>700</v>
      </c>
      <c r="R324" s="7">
        <f t="shared" si="19"/>
        <v>700</v>
      </c>
      <c r="S324" s="5" t="s">
        <v>107</v>
      </c>
      <c r="T324" s="5">
        <v>101405</v>
      </c>
      <c r="U324" s="5" t="s">
        <v>39</v>
      </c>
      <c r="V324" s="5">
        <v>47040001</v>
      </c>
      <c r="W324" s="5" t="s">
        <v>28</v>
      </c>
    </row>
    <row r="325" spans="2:23" x14ac:dyDescent="0.25">
      <c r="B325" s="4">
        <v>51004548</v>
      </c>
      <c r="C325" s="4">
        <v>0</v>
      </c>
      <c r="D325" s="5">
        <v>21040011</v>
      </c>
      <c r="E325" s="4" t="s">
        <v>331</v>
      </c>
      <c r="F325" s="4">
        <v>1401</v>
      </c>
      <c r="G325" s="6">
        <v>40806</v>
      </c>
      <c r="H325" s="7">
        <v>14490</v>
      </c>
      <c r="I325" s="7">
        <v>0</v>
      </c>
      <c r="J325" s="7">
        <v>0</v>
      </c>
      <c r="K325" s="7">
        <v>0</v>
      </c>
      <c r="L325" s="7">
        <f t="shared" ref="L325:L388" si="20">SUM(H325:K325)</f>
        <v>14490</v>
      </c>
      <c r="M325" s="7">
        <v>-13766</v>
      </c>
      <c r="N325" s="7">
        <v>0</v>
      </c>
      <c r="O325" s="7">
        <v>0</v>
      </c>
      <c r="P325" s="7">
        <f t="shared" ref="P325:P388" si="21">SUM(M325:O325)</f>
        <v>-13766</v>
      </c>
      <c r="Q325" s="7">
        <f t="shared" ref="Q325:Q388" si="22">H325+M325</f>
        <v>724</v>
      </c>
      <c r="R325" s="7">
        <f t="shared" ref="R325:R388" si="23">L325+P325</f>
        <v>724</v>
      </c>
      <c r="S325" s="5" t="s">
        <v>107</v>
      </c>
      <c r="T325" s="5">
        <v>101401</v>
      </c>
      <c r="U325" s="5" t="s">
        <v>27</v>
      </c>
      <c r="V325" s="5">
        <v>47040001</v>
      </c>
      <c r="W325" s="5" t="s">
        <v>28</v>
      </c>
    </row>
    <row r="326" spans="2:23" x14ac:dyDescent="0.25">
      <c r="B326" s="4">
        <v>51004806</v>
      </c>
      <c r="C326" s="4">
        <v>0</v>
      </c>
      <c r="D326" s="5">
        <v>21040011</v>
      </c>
      <c r="E326" s="4" t="s">
        <v>332</v>
      </c>
      <c r="F326" s="4">
        <v>1405</v>
      </c>
      <c r="G326" s="6">
        <v>39545</v>
      </c>
      <c r="H326" s="7">
        <v>23770</v>
      </c>
      <c r="I326" s="7">
        <v>0</v>
      </c>
      <c r="J326" s="7">
        <v>0</v>
      </c>
      <c r="K326" s="7">
        <v>0</v>
      </c>
      <c r="L326" s="7">
        <f t="shared" si="20"/>
        <v>23770</v>
      </c>
      <c r="M326" s="7">
        <v>-22582</v>
      </c>
      <c r="N326" s="7">
        <v>0</v>
      </c>
      <c r="O326" s="7">
        <v>0</v>
      </c>
      <c r="P326" s="7">
        <f t="shared" si="21"/>
        <v>-22582</v>
      </c>
      <c r="Q326" s="7">
        <f t="shared" si="22"/>
        <v>1188</v>
      </c>
      <c r="R326" s="7">
        <f t="shared" si="23"/>
        <v>1188</v>
      </c>
      <c r="S326" s="5" t="s">
        <v>107</v>
      </c>
      <c r="T326" s="5">
        <v>101405</v>
      </c>
      <c r="U326" s="5" t="s">
        <v>39</v>
      </c>
      <c r="V326" s="5">
        <v>47040001</v>
      </c>
      <c r="W326" s="5" t="s">
        <v>28</v>
      </c>
    </row>
    <row r="327" spans="2:23" x14ac:dyDescent="0.25">
      <c r="B327" s="4">
        <v>51004864</v>
      </c>
      <c r="C327" s="4">
        <v>0</v>
      </c>
      <c r="D327" s="5">
        <v>21040011</v>
      </c>
      <c r="E327" s="4" t="s">
        <v>333</v>
      </c>
      <c r="F327" s="4">
        <v>1405</v>
      </c>
      <c r="G327" s="6">
        <v>39545</v>
      </c>
      <c r="H327" s="7">
        <v>26368</v>
      </c>
      <c r="I327" s="7">
        <v>0</v>
      </c>
      <c r="J327" s="7">
        <v>0</v>
      </c>
      <c r="K327" s="7">
        <v>0</v>
      </c>
      <c r="L327" s="7">
        <f t="shared" si="20"/>
        <v>26368</v>
      </c>
      <c r="M327" s="7">
        <v>-25050</v>
      </c>
      <c r="N327" s="7">
        <v>0</v>
      </c>
      <c r="O327" s="7">
        <v>0</v>
      </c>
      <c r="P327" s="7">
        <f t="shared" si="21"/>
        <v>-25050</v>
      </c>
      <c r="Q327" s="7">
        <f t="shared" si="22"/>
        <v>1318</v>
      </c>
      <c r="R327" s="7">
        <f t="shared" si="23"/>
        <v>1318</v>
      </c>
      <c r="S327" s="5" t="s">
        <v>107</v>
      </c>
      <c r="T327" s="5">
        <v>101405</v>
      </c>
      <c r="U327" s="5" t="s">
        <v>39</v>
      </c>
      <c r="V327" s="5">
        <v>47040001</v>
      </c>
      <c r="W327" s="5" t="s">
        <v>28</v>
      </c>
    </row>
    <row r="328" spans="2:23" x14ac:dyDescent="0.25">
      <c r="B328" s="4">
        <v>51004888</v>
      </c>
      <c r="C328" s="4">
        <v>0</v>
      </c>
      <c r="D328" s="5">
        <v>21040011</v>
      </c>
      <c r="E328" s="4" t="s">
        <v>334</v>
      </c>
      <c r="F328" s="4">
        <v>1405</v>
      </c>
      <c r="G328" s="6">
        <v>39545</v>
      </c>
      <c r="H328" s="7">
        <v>27750</v>
      </c>
      <c r="I328" s="7">
        <v>0</v>
      </c>
      <c r="J328" s="7">
        <v>0</v>
      </c>
      <c r="K328" s="7">
        <v>0</v>
      </c>
      <c r="L328" s="7">
        <f t="shared" si="20"/>
        <v>27750</v>
      </c>
      <c r="M328" s="7">
        <v>-26362</v>
      </c>
      <c r="N328" s="7">
        <v>0</v>
      </c>
      <c r="O328" s="7">
        <v>0</v>
      </c>
      <c r="P328" s="7">
        <f t="shared" si="21"/>
        <v>-26362</v>
      </c>
      <c r="Q328" s="7">
        <f t="shared" si="22"/>
        <v>1388</v>
      </c>
      <c r="R328" s="7">
        <f t="shared" si="23"/>
        <v>1388</v>
      </c>
      <c r="S328" s="5" t="s">
        <v>107</v>
      </c>
      <c r="T328" s="5">
        <v>101405</v>
      </c>
      <c r="U328" s="5" t="s">
        <v>39</v>
      </c>
      <c r="V328" s="5">
        <v>47040001</v>
      </c>
      <c r="W328" s="5" t="s">
        <v>28</v>
      </c>
    </row>
    <row r="329" spans="2:23" x14ac:dyDescent="0.25">
      <c r="B329" s="4">
        <v>51004890</v>
      </c>
      <c r="C329" s="4">
        <v>0</v>
      </c>
      <c r="D329" s="5">
        <v>21040011</v>
      </c>
      <c r="E329" s="4" t="s">
        <v>335</v>
      </c>
      <c r="F329" s="4">
        <v>1401</v>
      </c>
      <c r="G329" s="6">
        <v>40293</v>
      </c>
      <c r="H329" s="7">
        <v>27839</v>
      </c>
      <c r="I329" s="7">
        <v>0</v>
      </c>
      <c r="J329" s="7">
        <v>0</v>
      </c>
      <c r="K329" s="7">
        <v>0</v>
      </c>
      <c r="L329" s="7">
        <f t="shared" si="20"/>
        <v>27839</v>
      </c>
      <c r="M329" s="7">
        <v>-26448</v>
      </c>
      <c r="N329" s="7">
        <v>0</v>
      </c>
      <c r="O329" s="7">
        <v>0</v>
      </c>
      <c r="P329" s="7">
        <f t="shared" si="21"/>
        <v>-26448</v>
      </c>
      <c r="Q329" s="7">
        <f t="shared" si="22"/>
        <v>1391</v>
      </c>
      <c r="R329" s="7">
        <f t="shared" si="23"/>
        <v>1391</v>
      </c>
      <c r="S329" s="5" t="s">
        <v>107</v>
      </c>
      <c r="T329" s="5">
        <v>101401</v>
      </c>
      <c r="U329" s="5" t="s">
        <v>27</v>
      </c>
      <c r="V329" s="5">
        <v>47040001</v>
      </c>
      <c r="W329" s="5" t="s">
        <v>28</v>
      </c>
    </row>
    <row r="330" spans="2:23" x14ac:dyDescent="0.25">
      <c r="B330" s="4">
        <v>51004898</v>
      </c>
      <c r="C330" s="4">
        <v>0</v>
      </c>
      <c r="D330" s="5">
        <v>21040011</v>
      </c>
      <c r="E330" s="4" t="s">
        <v>336</v>
      </c>
      <c r="F330" s="4">
        <v>1405</v>
      </c>
      <c r="G330" s="6">
        <v>39545</v>
      </c>
      <c r="H330" s="7">
        <v>28806</v>
      </c>
      <c r="I330" s="7">
        <v>0</v>
      </c>
      <c r="J330" s="7">
        <v>0</v>
      </c>
      <c r="K330" s="7">
        <v>0</v>
      </c>
      <c r="L330" s="7">
        <f t="shared" si="20"/>
        <v>28806</v>
      </c>
      <c r="M330" s="7">
        <v>-27366</v>
      </c>
      <c r="N330" s="7">
        <v>0</v>
      </c>
      <c r="O330" s="7">
        <v>0</v>
      </c>
      <c r="P330" s="7">
        <f t="shared" si="21"/>
        <v>-27366</v>
      </c>
      <c r="Q330" s="7">
        <f t="shared" si="22"/>
        <v>1440</v>
      </c>
      <c r="R330" s="7">
        <f t="shared" si="23"/>
        <v>1440</v>
      </c>
      <c r="S330" s="5" t="s">
        <v>107</v>
      </c>
      <c r="T330" s="5">
        <v>101405</v>
      </c>
      <c r="U330" s="5" t="s">
        <v>39</v>
      </c>
      <c r="V330" s="5">
        <v>47040001</v>
      </c>
      <c r="W330" s="5" t="s">
        <v>28</v>
      </c>
    </row>
    <row r="331" spans="2:23" x14ac:dyDescent="0.25">
      <c r="B331" s="4">
        <v>51004899</v>
      </c>
      <c r="C331" s="4">
        <v>0</v>
      </c>
      <c r="D331" s="5">
        <v>21040011</v>
      </c>
      <c r="E331" s="4" t="s">
        <v>337</v>
      </c>
      <c r="F331" s="4">
        <v>1405</v>
      </c>
      <c r="G331" s="6">
        <v>39545</v>
      </c>
      <c r="H331" s="7">
        <v>28890</v>
      </c>
      <c r="I331" s="7">
        <v>0</v>
      </c>
      <c r="J331" s="7">
        <v>0</v>
      </c>
      <c r="K331" s="7">
        <v>0</v>
      </c>
      <c r="L331" s="7">
        <f t="shared" si="20"/>
        <v>28890</v>
      </c>
      <c r="M331" s="7">
        <v>-27445</v>
      </c>
      <c r="N331" s="7">
        <v>0</v>
      </c>
      <c r="O331" s="7">
        <v>0</v>
      </c>
      <c r="P331" s="7">
        <f t="shared" si="21"/>
        <v>-27445</v>
      </c>
      <c r="Q331" s="7">
        <f t="shared" si="22"/>
        <v>1445</v>
      </c>
      <c r="R331" s="7">
        <f t="shared" si="23"/>
        <v>1445</v>
      </c>
      <c r="S331" s="5" t="s">
        <v>107</v>
      </c>
      <c r="T331" s="5">
        <v>101405</v>
      </c>
      <c r="U331" s="5" t="s">
        <v>39</v>
      </c>
      <c r="V331" s="5">
        <v>47040001</v>
      </c>
      <c r="W331" s="5" t="s">
        <v>28</v>
      </c>
    </row>
    <row r="332" spans="2:23" x14ac:dyDescent="0.25">
      <c r="B332" s="4">
        <v>51004908</v>
      </c>
      <c r="C332" s="4">
        <v>0</v>
      </c>
      <c r="D332" s="5">
        <v>21040011</v>
      </c>
      <c r="E332" s="4" t="s">
        <v>338</v>
      </c>
      <c r="F332" s="4">
        <v>1401</v>
      </c>
      <c r="G332" s="6">
        <v>40269</v>
      </c>
      <c r="H332" s="7">
        <v>29549</v>
      </c>
      <c r="I332" s="7">
        <v>0</v>
      </c>
      <c r="J332" s="7">
        <v>0</v>
      </c>
      <c r="K332" s="7">
        <v>0</v>
      </c>
      <c r="L332" s="7">
        <f t="shared" si="20"/>
        <v>29549</v>
      </c>
      <c r="M332" s="7">
        <v>-28072</v>
      </c>
      <c r="N332" s="7">
        <v>0</v>
      </c>
      <c r="O332" s="7">
        <v>0</v>
      </c>
      <c r="P332" s="7">
        <f t="shared" si="21"/>
        <v>-28072</v>
      </c>
      <c r="Q332" s="7">
        <f t="shared" si="22"/>
        <v>1477</v>
      </c>
      <c r="R332" s="7">
        <f t="shared" si="23"/>
        <v>1477</v>
      </c>
      <c r="S332" s="5" t="s">
        <v>107</v>
      </c>
      <c r="T332" s="5">
        <v>101401</v>
      </c>
      <c r="U332" s="5" t="s">
        <v>27</v>
      </c>
      <c r="V332" s="5">
        <v>47040001</v>
      </c>
      <c r="W332" s="5" t="s">
        <v>28</v>
      </c>
    </row>
    <row r="333" spans="2:23" x14ac:dyDescent="0.25">
      <c r="B333" s="4">
        <v>51004932</v>
      </c>
      <c r="C333" s="4">
        <v>0</v>
      </c>
      <c r="D333" s="5">
        <v>21040011</v>
      </c>
      <c r="E333" s="4" t="s">
        <v>339</v>
      </c>
      <c r="F333" s="4">
        <v>1405</v>
      </c>
      <c r="G333" s="6">
        <v>39545</v>
      </c>
      <c r="H333" s="7">
        <v>31653</v>
      </c>
      <c r="I333" s="7">
        <v>0</v>
      </c>
      <c r="J333" s="7">
        <v>0</v>
      </c>
      <c r="K333" s="7">
        <v>0</v>
      </c>
      <c r="L333" s="7">
        <f t="shared" si="20"/>
        <v>31653</v>
      </c>
      <c r="M333" s="7">
        <v>-30070</v>
      </c>
      <c r="N333" s="7">
        <v>0</v>
      </c>
      <c r="O333" s="7">
        <v>0</v>
      </c>
      <c r="P333" s="7">
        <f t="shared" si="21"/>
        <v>-30070</v>
      </c>
      <c r="Q333" s="7">
        <f t="shared" si="22"/>
        <v>1583</v>
      </c>
      <c r="R333" s="7">
        <f t="shared" si="23"/>
        <v>1583</v>
      </c>
      <c r="S333" s="5" t="s">
        <v>107</v>
      </c>
      <c r="T333" s="5">
        <v>101405</v>
      </c>
      <c r="U333" s="5" t="s">
        <v>39</v>
      </c>
      <c r="V333" s="5">
        <v>47040001</v>
      </c>
      <c r="W333" s="5" t="s">
        <v>28</v>
      </c>
    </row>
    <row r="334" spans="2:23" x14ac:dyDescent="0.25">
      <c r="B334" s="4">
        <v>51004952</v>
      </c>
      <c r="C334" s="4">
        <v>0</v>
      </c>
      <c r="D334" s="5">
        <v>21040011</v>
      </c>
      <c r="E334" s="4" t="s">
        <v>340</v>
      </c>
      <c r="F334" s="4">
        <v>1403</v>
      </c>
      <c r="G334" s="6">
        <v>41356</v>
      </c>
      <c r="H334" s="7">
        <v>33200</v>
      </c>
      <c r="I334" s="7">
        <v>0</v>
      </c>
      <c r="J334" s="7">
        <v>0</v>
      </c>
      <c r="K334" s="7">
        <v>0</v>
      </c>
      <c r="L334" s="7">
        <f t="shared" si="20"/>
        <v>33200</v>
      </c>
      <c r="M334" s="7">
        <v>-31540</v>
      </c>
      <c r="N334" s="7">
        <v>0</v>
      </c>
      <c r="O334" s="7">
        <v>0</v>
      </c>
      <c r="P334" s="7">
        <f t="shared" si="21"/>
        <v>-31540</v>
      </c>
      <c r="Q334" s="7">
        <f t="shared" si="22"/>
        <v>1660</v>
      </c>
      <c r="R334" s="7">
        <f t="shared" si="23"/>
        <v>1660</v>
      </c>
      <c r="S334" s="5" t="s">
        <v>107</v>
      </c>
      <c r="T334" s="5">
        <v>101403</v>
      </c>
      <c r="U334" s="5" t="s">
        <v>30</v>
      </c>
      <c r="V334" s="5">
        <v>47040001</v>
      </c>
      <c r="W334" s="5" t="s">
        <v>28</v>
      </c>
    </row>
    <row r="335" spans="2:23" x14ac:dyDescent="0.25">
      <c r="B335" s="4">
        <v>51005013</v>
      </c>
      <c r="C335" s="4">
        <v>0</v>
      </c>
      <c r="D335" s="5">
        <v>21040011</v>
      </c>
      <c r="E335" s="4" t="s">
        <v>341</v>
      </c>
      <c r="F335" s="4">
        <v>1405</v>
      </c>
      <c r="G335" s="6">
        <v>39545</v>
      </c>
      <c r="H335" s="7">
        <v>38380</v>
      </c>
      <c r="I335" s="7">
        <v>0</v>
      </c>
      <c r="J335" s="7">
        <v>0</v>
      </c>
      <c r="K335" s="7">
        <v>0</v>
      </c>
      <c r="L335" s="7">
        <f t="shared" si="20"/>
        <v>38380</v>
      </c>
      <c r="M335" s="7">
        <v>-36461</v>
      </c>
      <c r="N335" s="7">
        <v>0</v>
      </c>
      <c r="O335" s="7">
        <v>0</v>
      </c>
      <c r="P335" s="7">
        <f t="shared" si="21"/>
        <v>-36461</v>
      </c>
      <c r="Q335" s="7">
        <f t="shared" si="22"/>
        <v>1919</v>
      </c>
      <c r="R335" s="7">
        <f t="shared" si="23"/>
        <v>1919</v>
      </c>
      <c r="S335" s="5" t="s">
        <v>107</v>
      </c>
      <c r="T335" s="5">
        <v>101405</v>
      </c>
      <c r="U335" s="5" t="s">
        <v>39</v>
      </c>
      <c r="V335" s="5">
        <v>47040001</v>
      </c>
      <c r="W335" s="5" t="s">
        <v>28</v>
      </c>
    </row>
    <row r="336" spans="2:23" x14ac:dyDescent="0.25">
      <c r="B336" s="4">
        <v>51005059</v>
      </c>
      <c r="C336" s="4">
        <v>0</v>
      </c>
      <c r="D336" s="5">
        <v>21040011</v>
      </c>
      <c r="E336" s="4" t="s">
        <v>342</v>
      </c>
      <c r="F336" s="4">
        <v>1401</v>
      </c>
      <c r="G336" s="6">
        <v>40608</v>
      </c>
      <c r="H336" s="7">
        <v>44875</v>
      </c>
      <c r="I336" s="7">
        <v>0</v>
      </c>
      <c r="J336" s="7">
        <v>0</v>
      </c>
      <c r="K336" s="7">
        <v>0</v>
      </c>
      <c r="L336" s="7">
        <f t="shared" si="20"/>
        <v>44875</v>
      </c>
      <c r="M336" s="7">
        <v>-42632</v>
      </c>
      <c r="N336" s="7">
        <v>0</v>
      </c>
      <c r="O336" s="7">
        <v>0</v>
      </c>
      <c r="P336" s="7">
        <f t="shared" si="21"/>
        <v>-42632</v>
      </c>
      <c r="Q336" s="7">
        <f t="shared" si="22"/>
        <v>2243</v>
      </c>
      <c r="R336" s="7">
        <f t="shared" si="23"/>
        <v>2243</v>
      </c>
      <c r="S336" s="5" t="s">
        <v>107</v>
      </c>
      <c r="T336" s="5">
        <v>101401</v>
      </c>
      <c r="U336" s="5" t="s">
        <v>27</v>
      </c>
      <c r="V336" s="5">
        <v>47040001</v>
      </c>
      <c r="W336" s="5" t="s">
        <v>28</v>
      </c>
    </row>
    <row r="337" spans="2:23" x14ac:dyDescent="0.25">
      <c r="B337" s="4">
        <v>51005082</v>
      </c>
      <c r="C337" s="4">
        <v>0</v>
      </c>
      <c r="D337" s="5">
        <v>21040011</v>
      </c>
      <c r="E337" s="4" t="s">
        <v>343</v>
      </c>
      <c r="F337" s="4">
        <v>1401</v>
      </c>
      <c r="G337" s="6">
        <v>40293</v>
      </c>
      <c r="H337" s="7">
        <v>47533</v>
      </c>
      <c r="I337" s="7">
        <v>0</v>
      </c>
      <c r="J337" s="7">
        <v>0</v>
      </c>
      <c r="K337" s="7">
        <v>0</v>
      </c>
      <c r="L337" s="7">
        <f t="shared" si="20"/>
        <v>47533</v>
      </c>
      <c r="M337" s="7">
        <v>-45157</v>
      </c>
      <c r="N337" s="7">
        <v>0</v>
      </c>
      <c r="O337" s="7">
        <v>0</v>
      </c>
      <c r="P337" s="7">
        <f t="shared" si="21"/>
        <v>-45157</v>
      </c>
      <c r="Q337" s="7">
        <f t="shared" si="22"/>
        <v>2376</v>
      </c>
      <c r="R337" s="7">
        <f t="shared" si="23"/>
        <v>2376</v>
      </c>
      <c r="S337" s="5" t="s">
        <v>107</v>
      </c>
      <c r="T337" s="5">
        <v>101401</v>
      </c>
      <c r="U337" s="5" t="s">
        <v>27</v>
      </c>
      <c r="V337" s="5">
        <v>47040001</v>
      </c>
      <c r="W337" s="5" t="s">
        <v>28</v>
      </c>
    </row>
    <row r="338" spans="2:23" x14ac:dyDescent="0.25">
      <c r="B338" s="4">
        <v>51005107</v>
      </c>
      <c r="C338" s="4">
        <v>0</v>
      </c>
      <c r="D338" s="5">
        <v>21040011</v>
      </c>
      <c r="E338" s="4" t="s">
        <v>344</v>
      </c>
      <c r="F338" s="4">
        <v>1405</v>
      </c>
      <c r="G338" s="6">
        <v>39545</v>
      </c>
      <c r="H338" s="7">
        <v>52200</v>
      </c>
      <c r="I338" s="7">
        <v>0</v>
      </c>
      <c r="J338" s="7">
        <v>0</v>
      </c>
      <c r="K338" s="7">
        <v>0</v>
      </c>
      <c r="L338" s="7">
        <f t="shared" si="20"/>
        <v>52200</v>
      </c>
      <c r="M338" s="7">
        <v>-49590</v>
      </c>
      <c r="N338" s="7">
        <v>0</v>
      </c>
      <c r="O338" s="7">
        <v>0</v>
      </c>
      <c r="P338" s="7">
        <f t="shared" si="21"/>
        <v>-49590</v>
      </c>
      <c r="Q338" s="7">
        <f t="shared" si="22"/>
        <v>2610</v>
      </c>
      <c r="R338" s="7">
        <f t="shared" si="23"/>
        <v>2610</v>
      </c>
      <c r="S338" s="5" t="s">
        <v>107</v>
      </c>
      <c r="T338" s="5">
        <v>101405</v>
      </c>
      <c r="U338" s="5" t="s">
        <v>39</v>
      </c>
      <c r="V338" s="5">
        <v>47040001</v>
      </c>
      <c r="W338" s="5" t="s">
        <v>28</v>
      </c>
    </row>
    <row r="339" spans="2:23" x14ac:dyDescent="0.25">
      <c r="B339" s="4">
        <v>51005113</v>
      </c>
      <c r="C339" s="4">
        <v>0</v>
      </c>
      <c r="D339" s="5">
        <v>21040011</v>
      </c>
      <c r="E339" s="4" t="s">
        <v>345</v>
      </c>
      <c r="F339" s="4">
        <v>1405</v>
      </c>
      <c r="G339" s="6">
        <v>39545</v>
      </c>
      <c r="H339" s="7">
        <v>53649</v>
      </c>
      <c r="I339" s="7">
        <v>0</v>
      </c>
      <c r="J339" s="7">
        <v>0</v>
      </c>
      <c r="K339" s="7">
        <v>0</v>
      </c>
      <c r="L339" s="7">
        <f t="shared" si="20"/>
        <v>53649</v>
      </c>
      <c r="M339" s="7">
        <v>-50966</v>
      </c>
      <c r="N339" s="7">
        <v>0</v>
      </c>
      <c r="O339" s="7">
        <v>0</v>
      </c>
      <c r="P339" s="7">
        <f t="shared" si="21"/>
        <v>-50966</v>
      </c>
      <c r="Q339" s="7">
        <f t="shared" si="22"/>
        <v>2683</v>
      </c>
      <c r="R339" s="7">
        <f t="shared" si="23"/>
        <v>2683</v>
      </c>
      <c r="S339" s="5" t="s">
        <v>107</v>
      </c>
      <c r="T339" s="5">
        <v>101405</v>
      </c>
      <c r="U339" s="5" t="s">
        <v>39</v>
      </c>
      <c r="V339" s="5">
        <v>47040001</v>
      </c>
      <c r="W339" s="5" t="s">
        <v>28</v>
      </c>
    </row>
    <row r="340" spans="2:23" x14ac:dyDescent="0.25">
      <c r="B340" s="4">
        <v>51005116</v>
      </c>
      <c r="C340" s="4">
        <v>0</v>
      </c>
      <c r="D340" s="5">
        <v>21040011</v>
      </c>
      <c r="E340" s="4" t="s">
        <v>346</v>
      </c>
      <c r="F340" s="4">
        <v>1401</v>
      </c>
      <c r="G340" s="6">
        <v>41313</v>
      </c>
      <c r="H340" s="7">
        <v>53932</v>
      </c>
      <c r="I340" s="7">
        <v>0</v>
      </c>
      <c r="J340" s="7">
        <v>0</v>
      </c>
      <c r="K340" s="7">
        <v>0</v>
      </c>
      <c r="L340" s="7">
        <f t="shared" si="20"/>
        <v>53932</v>
      </c>
      <c r="M340" s="7">
        <v>-51236</v>
      </c>
      <c r="N340" s="7">
        <v>0</v>
      </c>
      <c r="O340" s="7">
        <v>0</v>
      </c>
      <c r="P340" s="7">
        <f t="shared" si="21"/>
        <v>-51236</v>
      </c>
      <c r="Q340" s="7">
        <f t="shared" si="22"/>
        <v>2696</v>
      </c>
      <c r="R340" s="7">
        <f t="shared" si="23"/>
        <v>2696</v>
      </c>
      <c r="S340" s="5" t="s">
        <v>107</v>
      </c>
      <c r="T340" s="5">
        <v>101401</v>
      </c>
      <c r="U340" s="5" t="s">
        <v>27</v>
      </c>
      <c r="V340" s="5">
        <v>47040001</v>
      </c>
      <c r="W340" s="5" t="s">
        <v>28</v>
      </c>
    </row>
    <row r="341" spans="2:23" x14ac:dyDescent="0.25">
      <c r="B341" s="4">
        <v>51005128</v>
      </c>
      <c r="C341" s="4">
        <v>0</v>
      </c>
      <c r="D341" s="5">
        <v>21040011</v>
      </c>
      <c r="E341" s="4" t="s">
        <v>347</v>
      </c>
      <c r="F341" s="4">
        <v>1405</v>
      </c>
      <c r="G341" s="6">
        <v>39545</v>
      </c>
      <c r="H341" s="7">
        <v>55080</v>
      </c>
      <c r="I341" s="7">
        <v>0</v>
      </c>
      <c r="J341" s="7">
        <v>0</v>
      </c>
      <c r="K341" s="7">
        <v>0</v>
      </c>
      <c r="L341" s="7">
        <f t="shared" si="20"/>
        <v>55080</v>
      </c>
      <c r="M341" s="7">
        <v>-52326</v>
      </c>
      <c r="N341" s="7">
        <v>0</v>
      </c>
      <c r="O341" s="7">
        <v>0</v>
      </c>
      <c r="P341" s="7">
        <f t="shared" si="21"/>
        <v>-52326</v>
      </c>
      <c r="Q341" s="7">
        <f t="shared" si="22"/>
        <v>2754</v>
      </c>
      <c r="R341" s="7">
        <f t="shared" si="23"/>
        <v>2754</v>
      </c>
      <c r="S341" s="5" t="s">
        <v>107</v>
      </c>
      <c r="T341" s="5">
        <v>101405</v>
      </c>
      <c r="U341" s="5" t="s">
        <v>39</v>
      </c>
      <c r="V341" s="5">
        <v>47040001</v>
      </c>
      <c r="W341" s="5" t="s">
        <v>28</v>
      </c>
    </row>
    <row r="342" spans="2:23" x14ac:dyDescent="0.25">
      <c r="B342" s="4">
        <v>51005139</v>
      </c>
      <c r="C342" s="4">
        <v>0</v>
      </c>
      <c r="D342" s="5">
        <v>21040011</v>
      </c>
      <c r="E342" s="4" t="s">
        <v>348</v>
      </c>
      <c r="F342" s="4">
        <v>1405</v>
      </c>
      <c r="G342" s="6">
        <v>39545</v>
      </c>
      <c r="H342" s="7">
        <v>56980</v>
      </c>
      <c r="I342" s="7">
        <v>0</v>
      </c>
      <c r="J342" s="7">
        <v>0</v>
      </c>
      <c r="K342" s="7">
        <v>0</v>
      </c>
      <c r="L342" s="7">
        <f t="shared" si="20"/>
        <v>56980</v>
      </c>
      <c r="M342" s="7">
        <v>-54131</v>
      </c>
      <c r="N342" s="7">
        <v>0</v>
      </c>
      <c r="O342" s="7">
        <v>0</v>
      </c>
      <c r="P342" s="7">
        <f t="shared" si="21"/>
        <v>-54131</v>
      </c>
      <c r="Q342" s="7">
        <f t="shared" si="22"/>
        <v>2849</v>
      </c>
      <c r="R342" s="7">
        <f t="shared" si="23"/>
        <v>2849</v>
      </c>
      <c r="S342" s="5" t="s">
        <v>107</v>
      </c>
      <c r="T342" s="5">
        <v>101405</v>
      </c>
      <c r="U342" s="5" t="s">
        <v>39</v>
      </c>
      <c r="V342" s="5">
        <v>47040001</v>
      </c>
      <c r="W342" s="5" t="s">
        <v>28</v>
      </c>
    </row>
    <row r="343" spans="2:23" x14ac:dyDescent="0.25">
      <c r="B343" s="4">
        <v>51005150</v>
      </c>
      <c r="C343" s="4">
        <v>0</v>
      </c>
      <c r="D343" s="5">
        <v>21040011</v>
      </c>
      <c r="E343" s="4" t="s">
        <v>349</v>
      </c>
      <c r="F343" s="4">
        <v>1401</v>
      </c>
      <c r="G343" s="6">
        <v>40293</v>
      </c>
      <c r="H343" s="7">
        <v>58285</v>
      </c>
      <c r="I343" s="7">
        <v>0</v>
      </c>
      <c r="J343" s="7">
        <v>0</v>
      </c>
      <c r="K343" s="7">
        <v>0</v>
      </c>
      <c r="L343" s="7">
        <f t="shared" si="20"/>
        <v>58285</v>
      </c>
      <c r="M343" s="7">
        <v>-55371</v>
      </c>
      <c r="N343" s="7">
        <v>0</v>
      </c>
      <c r="O343" s="7">
        <v>0</v>
      </c>
      <c r="P343" s="7">
        <f t="shared" si="21"/>
        <v>-55371</v>
      </c>
      <c r="Q343" s="7">
        <f t="shared" si="22"/>
        <v>2914</v>
      </c>
      <c r="R343" s="7">
        <f t="shared" si="23"/>
        <v>2914</v>
      </c>
      <c r="S343" s="5" t="s">
        <v>107</v>
      </c>
      <c r="T343" s="5">
        <v>101401</v>
      </c>
      <c r="U343" s="5" t="s">
        <v>27</v>
      </c>
      <c r="V343" s="5">
        <v>47040001</v>
      </c>
      <c r="W343" s="5" t="s">
        <v>28</v>
      </c>
    </row>
    <row r="344" spans="2:23" x14ac:dyDescent="0.25">
      <c r="B344" s="4">
        <v>51005160</v>
      </c>
      <c r="C344" s="4">
        <v>0</v>
      </c>
      <c r="D344" s="5">
        <v>21040011</v>
      </c>
      <c r="E344" s="4" t="s">
        <v>350</v>
      </c>
      <c r="F344" s="4">
        <v>1401</v>
      </c>
      <c r="G344" s="6">
        <v>41243</v>
      </c>
      <c r="H344" s="7">
        <v>59103</v>
      </c>
      <c r="I344" s="7">
        <v>0</v>
      </c>
      <c r="J344" s="7">
        <v>0</v>
      </c>
      <c r="K344" s="7">
        <v>0</v>
      </c>
      <c r="L344" s="7">
        <f t="shared" si="20"/>
        <v>59103</v>
      </c>
      <c r="M344" s="7">
        <v>-56148</v>
      </c>
      <c r="N344" s="7">
        <v>0</v>
      </c>
      <c r="O344" s="7">
        <v>0</v>
      </c>
      <c r="P344" s="7">
        <f t="shared" si="21"/>
        <v>-56148</v>
      </c>
      <c r="Q344" s="7">
        <f t="shared" si="22"/>
        <v>2955</v>
      </c>
      <c r="R344" s="7">
        <f t="shared" si="23"/>
        <v>2955</v>
      </c>
      <c r="S344" s="5" t="s">
        <v>107</v>
      </c>
      <c r="T344" s="5">
        <v>101401</v>
      </c>
      <c r="U344" s="5" t="s">
        <v>27</v>
      </c>
      <c r="V344" s="5">
        <v>47040001</v>
      </c>
      <c r="W344" s="5" t="s">
        <v>28</v>
      </c>
    </row>
    <row r="345" spans="2:23" x14ac:dyDescent="0.25">
      <c r="B345" s="4">
        <v>51005174</v>
      </c>
      <c r="C345" s="4">
        <v>0</v>
      </c>
      <c r="D345" s="5">
        <v>21040011</v>
      </c>
      <c r="E345" s="4" t="s">
        <v>351</v>
      </c>
      <c r="F345" s="4">
        <v>1401</v>
      </c>
      <c r="G345" s="6">
        <v>40756</v>
      </c>
      <c r="H345" s="7">
        <v>61563</v>
      </c>
      <c r="I345" s="7">
        <v>0</v>
      </c>
      <c r="J345" s="7">
        <v>0</v>
      </c>
      <c r="K345" s="7">
        <v>0</v>
      </c>
      <c r="L345" s="7">
        <f t="shared" si="20"/>
        <v>61563</v>
      </c>
      <c r="M345" s="7">
        <v>-58485</v>
      </c>
      <c r="N345" s="7">
        <v>0</v>
      </c>
      <c r="O345" s="7">
        <v>0</v>
      </c>
      <c r="P345" s="7">
        <f t="shared" si="21"/>
        <v>-58485</v>
      </c>
      <c r="Q345" s="7">
        <f t="shared" si="22"/>
        <v>3078</v>
      </c>
      <c r="R345" s="7">
        <f t="shared" si="23"/>
        <v>3078</v>
      </c>
      <c r="S345" s="5" t="s">
        <v>107</v>
      </c>
      <c r="T345" s="5">
        <v>101401</v>
      </c>
      <c r="U345" s="5" t="s">
        <v>27</v>
      </c>
      <c r="V345" s="5">
        <v>47040001</v>
      </c>
      <c r="W345" s="5" t="s">
        <v>28</v>
      </c>
    </row>
    <row r="346" spans="2:23" x14ac:dyDescent="0.25">
      <c r="B346" s="4">
        <v>51005176</v>
      </c>
      <c r="C346" s="4">
        <v>0</v>
      </c>
      <c r="D346" s="5">
        <v>21040011</v>
      </c>
      <c r="E346" s="4" t="s">
        <v>352</v>
      </c>
      <c r="F346" s="4">
        <v>1401</v>
      </c>
      <c r="G346" s="6">
        <v>41313</v>
      </c>
      <c r="H346" s="7">
        <v>61875</v>
      </c>
      <c r="I346" s="7">
        <v>0</v>
      </c>
      <c r="J346" s="7">
        <v>0</v>
      </c>
      <c r="K346" s="7">
        <v>0</v>
      </c>
      <c r="L346" s="7">
        <f t="shared" si="20"/>
        <v>61875</v>
      </c>
      <c r="M346" s="7">
        <v>-58782</v>
      </c>
      <c r="N346" s="7">
        <v>0</v>
      </c>
      <c r="O346" s="7">
        <v>0</v>
      </c>
      <c r="P346" s="7">
        <f t="shared" si="21"/>
        <v>-58782</v>
      </c>
      <c r="Q346" s="7">
        <f t="shared" si="22"/>
        <v>3093</v>
      </c>
      <c r="R346" s="7">
        <f t="shared" si="23"/>
        <v>3093</v>
      </c>
      <c r="S346" s="5" t="s">
        <v>107</v>
      </c>
      <c r="T346" s="5">
        <v>101401</v>
      </c>
      <c r="U346" s="5" t="s">
        <v>27</v>
      </c>
      <c r="V346" s="5">
        <v>47040001</v>
      </c>
      <c r="W346" s="5" t="s">
        <v>28</v>
      </c>
    </row>
    <row r="347" spans="2:23" x14ac:dyDescent="0.25">
      <c r="B347" s="4">
        <v>51005208</v>
      </c>
      <c r="C347" s="4">
        <v>0</v>
      </c>
      <c r="D347" s="5">
        <v>21040011</v>
      </c>
      <c r="E347" s="4" t="s">
        <v>353</v>
      </c>
      <c r="F347" s="4">
        <v>1405</v>
      </c>
      <c r="G347" s="6">
        <v>39545</v>
      </c>
      <c r="H347" s="7">
        <v>70711</v>
      </c>
      <c r="I347" s="7">
        <v>0</v>
      </c>
      <c r="J347" s="7">
        <v>0</v>
      </c>
      <c r="K347" s="7">
        <v>0</v>
      </c>
      <c r="L347" s="7">
        <f t="shared" si="20"/>
        <v>70711</v>
      </c>
      <c r="M347" s="7">
        <v>-67176</v>
      </c>
      <c r="N347" s="7">
        <v>0</v>
      </c>
      <c r="O347" s="7">
        <v>0</v>
      </c>
      <c r="P347" s="7">
        <f t="shared" si="21"/>
        <v>-67176</v>
      </c>
      <c r="Q347" s="7">
        <f t="shared" si="22"/>
        <v>3535</v>
      </c>
      <c r="R347" s="7">
        <f t="shared" si="23"/>
        <v>3535</v>
      </c>
      <c r="S347" s="5" t="s">
        <v>107</v>
      </c>
      <c r="T347" s="5">
        <v>101405</v>
      </c>
      <c r="U347" s="5" t="s">
        <v>39</v>
      </c>
      <c r="V347" s="5">
        <v>47040001</v>
      </c>
      <c r="W347" s="5" t="s">
        <v>28</v>
      </c>
    </row>
    <row r="348" spans="2:23" x14ac:dyDescent="0.25">
      <c r="B348" s="4">
        <v>51005285</v>
      </c>
      <c r="C348" s="4">
        <v>0</v>
      </c>
      <c r="D348" s="5">
        <v>21040011</v>
      </c>
      <c r="E348" s="4" t="s">
        <v>354</v>
      </c>
      <c r="F348" s="4">
        <v>1401</v>
      </c>
      <c r="G348" s="6">
        <v>41030</v>
      </c>
      <c r="H348" s="7">
        <v>94769</v>
      </c>
      <c r="I348" s="7">
        <v>0</v>
      </c>
      <c r="J348" s="7">
        <v>0</v>
      </c>
      <c r="K348" s="7">
        <v>0</v>
      </c>
      <c r="L348" s="7">
        <f t="shared" si="20"/>
        <v>94769</v>
      </c>
      <c r="M348" s="7">
        <v>-90031</v>
      </c>
      <c r="N348" s="7">
        <v>0</v>
      </c>
      <c r="O348" s="7">
        <v>0</v>
      </c>
      <c r="P348" s="7">
        <f t="shared" si="21"/>
        <v>-90031</v>
      </c>
      <c r="Q348" s="7">
        <f t="shared" si="22"/>
        <v>4738</v>
      </c>
      <c r="R348" s="7">
        <f t="shared" si="23"/>
        <v>4738</v>
      </c>
      <c r="S348" s="5" t="s">
        <v>107</v>
      </c>
      <c r="T348" s="5">
        <v>101401</v>
      </c>
      <c r="U348" s="5" t="s">
        <v>27</v>
      </c>
      <c r="V348" s="5">
        <v>47040001</v>
      </c>
      <c r="W348" s="5" t="s">
        <v>28</v>
      </c>
    </row>
    <row r="349" spans="2:23" x14ac:dyDescent="0.25">
      <c r="B349" s="4">
        <v>51005301</v>
      </c>
      <c r="C349" s="4">
        <v>0</v>
      </c>
      <c r="D349" s="5">
        <v>21040011</v>
      </c>
      <c r="E349" s="4" t="s">
        <v>355</v>
      </c>
      <c r="F349" s="4">
        <v>1401</v>
      </c>
      <c r="G349" s="6">
        <v>40293</v>
      </c>
      <c r="H349" s="7">
        <v>104807</v>
      </c>
      <c r="I349" s="7">
        <v>0</v>
      </c>
      <c r="J349" s="7">
        <v>0</v>
      </c>
      <c r="K349" s="7">
        <v>0</v>
      </c>
      <c r="L349" s="7">
        <f t="shared" si="20"/>
        <v>104807</v>
      </c>
      <c r="M349" s="7">
        <v>-99567</v>
      </c>
      <c r="N349" s="7">
        <v>0</v>
      </c>
      <c r="O349" s="7">
        <v>0</v>
      </c>
      <c r="P349" s="7">
        <f t="shared" si="21"/>
        <v>-99567</v>
      </c>
      <c r="Q349" s="7">
        <f t="shared" si="22"/>
        <v>5240</v>
      </c>
      <c r="R349" s="7">
        <f t="shared" si="23"/>
        <v>5240</v>
      </c>
      <c r="S349" s="5" t="s">
        <v>107</v>
      </c>
      <c r="T349" s="5">
        <v>101401</v>
      </c>
      <c r="U349" s="5" t="s">
        <v>27</v>
      </c>
      <c r="V349" s="5">
        <v>47040001</v>
      </c>
      <c r="W349" s="5" t="s">
        <v>28</v>
      </c>
    </row>
    <row r="350" spans="2:23" x14ac:dyDescent="0.25">
      <c r="B350" s="4">
        <v>51005318</v>
      </c>
      <c r="C350" s="4">
        <v>0</v>
      </c>
      <c r="D350" s="5">
        <v>21040011</v>
      </c>
      <c r="E350" s="4" t="s">
        <v>356</v>
      </c>
      <c r="F350" s="4">
        <v>1403</v>
      </c>
      <c r="G350" s="6">
        <v>41356</v>
      </c>
      <c r="H350" s="7">
        <v>115750</v>
      </c>
      <c r="I350" s="7">
        <v>0</v>
      </c>
      <c r="J350" s="7">
        <v>0</v>
      </c>
      <c r="K350" s="7">
        <v>0</v>
      </c>
      <c r="L350" s="7">
        <f t="shared" si="20"/>
        <v>115750</v>
      </c>
      <c r="M350" s="7">
        <v>-109963</v>
      </c>
      <c r="N350" s="7">
        <v>0</v>
      </c>
      <c r="O350" s="7">
        <v>0</v>
      </c>
      <c r="P350" s="7">
        <f t="shared" si="21"/>
        <v>-109963</v>
      </c>
      <c r="Q350" s="7">
        <f t="shared" si="22"/>
        <v>5787</v>
      </c>
      <c r="R350" s="7">
        <f t="shared" si="23"/>
        <v>5787</v>
      </c>
      <c r="S350" s="5" t="s">
        <v>107</v>
      </c>
      <c r="T350" s="5">
        <v>101403</v>
      </c>
      <c r="U350" s="5" t="s">
        <v>30</v>
      </c>
      <c r="V350" s="5">
        <v>47040001</v>
      </c>
      <c r="W350" s="5" t="s">
        <v>28</v>
      </c>
    </row>
    <row r="351" spans="2:23" x14ac:dyDescent="0.25">
      <c r="B351" s="4">
        <v>51005348</v>
      </c>
      <c r="C351" s="4">
        <v>0</v>
      </c>
      <c r="D351" s="5">
        <v>21040011</v>
      </c>
      <c r="E351" s="4" t="s">
        <v>357</v>
      </c>
      <c r="F351" s="4">
        <v>1405</v>
      </c>
      <c r="G351" s="6">
        <v>39545</v>
      </c>
      <c r="H351" s="7">
        <v>136013</v>
      </c>
      <c r="I351" s="7">
        <v>0</v>
      </c>
      <c r="J351" s="7">
        <v>0</v>
      </c>
      <c r="K351" s="7">
        <v>0</v>
      </c>
      <c r="L351" s="7">
        <f t="shared" si="20"/>
        <v>136013</v>
      </c>
      <c r="M351" s="7">
        <v>-129213</v>
      </c>
      <c r="N351" s="7">
        <v>0</v>
      </c>
      <c r="O351" s="7">
        <v>0</v>
      </c>
      <c r="P351" s="7">
        <f t="shared" si="21"/>
        <v>-129213</v>
      </c>
      <c r="Q351" s="7">
        <f t="shared" si="22"/>
        <v>6800</v>
      </c>
      <c r="R351" s="7">
        <f t="shared" si="23"/>
        <v>6800</v>
      </c>
      <c r="S351" s="5" t="s">
        <v>107</v>
      </c>
      <c r="T351" s="5">
        <v>101405</v>
      </c>
      <c r="U351" s="5" t="s">
        <v>39</v>
      </c>
      <c r="V351" s="5">
        <v>47040001</v>
      </c>
      <c r="W351" s="5" t="s">
        <v>28</v>
      </c>
    </row>
    <row r="352" spans="2:23" x14ac:dyDescent="0.25">
      <c r="B352" s="4">
        <v>51005365</v>
      </c>
      <c r="C352" s="4">
        <v>0</v>
      </c>
      <c r="D352" s="5">
        <v>21040011</v>
      </c>
      <c r="E352" s="4" t="s">
        <v>358</v>
      </c>
      <c r="F352" s="4">
        <v>1405</v>
      </c>
      <c r="G352" s="6">
        <v>39545</v>
      </c>
      <c r="H352" s="7">
        <v>154316</v>
      </c>
      <c r="I352" s="7">
        <v>0</v>
      </c>
      <c r="J352" s="7">
        <v>0</v>
      </c>
      <c r="K352" s="7">
        <v>0</v>
      </c>
      <c r="L352" s="7">
        <f t="shared" si="20"/>
        <v>154316</v>
      </c>
      <c r="M352" s="7">
        <v>-146600</v>
      </c>
      <c r="N352" s="7">
        <v>0</v>
      </c>
      <c r="O352" s="7">
        <v>0</v>
      </c>
      <c r="P352" s="7">
        <f t="shared" si="21"/>
        <v>-146600</v>
      </c>
      <c r="Q352" s="7">
        <f t="shared" si="22"/>
        <v>7716</v>
      </c>
      <c r="R352" s="7">
        <f t="shared" si="23"/>
        <v>7716</v>
      </c>
      <c r="S352" s="5" t="s">
        <v>107</v>
      </c>
      <c r="T352" s="5">
        <v>101405</v>
      </c>
      <c r="U352" s="5" t="s">
        <v>39</v>
      </c>
      <c r="V352" s="5">
        <v>47040001</v>
      </c>
      <c r="W352" s="5" t="s">
        <v>28</v>
      </c>
    </row>
    <row r="353" spans="2:23" x14ac:dyDescent="0.25">
      <c r="B353" s="4">
        <v>51005452</v>
      </c>
      <c r="C353" s="4">
        <v>0</v>
      </c>
      <c r="D353" s="5">
        <v>21040011</v>
      </c>
      <c r="E353" s="4" t="s">
        <v>359</v>
      </c>
      <c r="F353" s="4">
        <v>1405</v>
      </c>
      <c r="G353" s="6">
        <v>39545</v>
      </c>
      <c r="H353" s="7">
        <v>430799</v>
      </c>
      <c r="I353" s="7">
        <v>0</v>
      </c>
      <c r="J353" s="7">
        <v>0</v>
      </c>
      <c r="K353" s="7">
        <v>0</v>
      </c>
      <c r="L353" s="7">
        <f t="shared" si="20"/>
        <v>430799</v>
      </c>
      <c r="M353" s="7">
        <v>-409259</v>
      </c>
      <c r="N353" s="7">
        <v>0</v>
      </c>
      <c r="O353" s="7">
        <v>0</v>
      </c>
      <c r="P353" s="7">
        <f t="shared" si="21"/>
        <v>-409259</v>
      </c>
      <c r="Q353" s="7">
        <f t="shared" si="22"/>
        <v>21540</v>
      </c>
      <c r="R353" s="7">
        <f t="shared" si="23"/>
        <v>21540</v>
      </c>
      <c r="S353" s="5" t="s">
        <v>107</v>
      </c>
      <c r="T353" s="5">
        <v>101405</v>
      </c>
      <c r="U353" s="5" t="s">
        <v>39</v>
      </c>
      <c r="V353" s="5">
        <v>47040001</v>
      </c>
      <c r="W353" s="5" t="s">
        <v>28</v>
      </c>
    </row>
    <row r="354" spans="2:23" x14ac:dyDescent="0.25">
      <c r="B354" s="4">
        <v>51005462</v>
      </c>
      <c r="C354" s="4">
        <v>0</v>
      </c>
      <c r="D354" s="5">
        <v>21040011</v>
      </c>
      <c r="E354" s="4" t="s">
        <v>360</v>
      </c>
      <c r="F354" s="4">
        <v>1401</v>
      </c>
      <c r="G354" s="6">
        <v>40269</v>
      </c>
      <c r="H354" s="7">
        <v>643492</v>
      </c>
      <c r="I354" s="7">
        <v>0</v>
      </c>
      <c r="J354" s="7">
        <v>0</v>
      </c>
      <c r="K354" s="7">
        <v>0</v>
      </c>
      <c r="L354" s="7">
        <f t="shared" si="20"/>
        <v>643492</v>
      </c>
      <c r="M354" s="7">
        <v>-611318</v>
      </c>
      <c r="N354" s="7">
        <v>0</v>
      </c>
      <c r="O354" s="7">
        <v>0</v>
      </c>
      <c r="P354" s="7">
        <f t="shared" si="21"/>
        <v>-611318</v>
      </c>
      <c r="Q354" s="7">
        <f t="shared" si="22"/>
        <v>32174</v>
      </c>
      <c r="R354" s="7">
        <f t="shared" si="23"/>
        <v>32174</v>
      </c>
      <c r="S354" s="5" t="s">
        <v>107</v>
      </c>
      <c r="T354" s="5">
        <v>101401</v>
      </c>
      <c r="U354" s="5" t="s">
        <v>27</v>
      </c>
      <c r="V354" s="5">
        <v>47040001</v>
      </c>
      <c r="W354" s="5" t="s">
        <v>28</v>
      </c>
    </row>
    <row r="355" spans="2:23" x14ac:dyDescent="0.25">
      <c r="B355" s="4">
        <v>51005668</v>
      </c>
      <c r="C355" s="4">
        <v>0</v>
      </c>
      <c r="D355" s="5">
        <v>21040011</v>
      </c>
      <c r="E355" s="4" t="s">
        <v>361</v>
      </c>
      <c r="F355" s="4">
        <v>1403</v>
      </c>
      <c r="G355" s="6">
        <v>42826</v>
      </c>
      <c r="H355" s="7">
        <v>4668773</v>
      </c>
      <c r="I355" s="7">
        <v>0</v>
      </c>
      <c r="J355" s="7">
        <v>0</v>
      </c>
      <c r="K355" s="7">
        <v>0</v>
      </c>
      <c r="L355" s="7">
        <f t="shared" si="20"/>
        <v>4668773</v>
      </c>
      <c r="M355" s="7">
        <v>-4435335</v>
      </c>
      <c r="N355" s="7">
        <v>0</v>
      </c>
      <c r="O355" s="7">
        <v>0</v>
      </c>
      <c r="P355" s="7">
        <f t="shared" si="21"/>
        <v>-4435335</v>
      </c>
      <c r="Q355" s="7">
        <f t="shared" si="22"/>
        <v>233438</v>
      </c>
      <c r="R355" s="7">
        <f t="shared" si="23"/>
        <v>233438</v>
      </c>
      <c r="S355" s="5" t="s">
        <v>107</v>
      </c>
      <c r="T355" s="5">
        <v>101403</v>
      </c>
      <c r="U355" s="5" t="s">
        <v>30</v>
      </c>
      <c r="V355" s="5">
        <v>47040001</v>
      </c>
      <c r="W355" s="5" t="s">
        <v>28</v>
      </c>
    </row>
    <row r="356" spans="2:23" x14ac:dyDescent="0.25">
      <c r="B356" s="4">
        <v>51005682</v>
      </c>
      <c r="C356" s="4">
        <v>0</v>
      </c>
      <c r="D356" s="5">
        <v>21040011</v>
      </c>
      <c r="E356" s="4" t="s">
        <v>362</v>
      </c>
      <c r="F356" s="4">
        <v>1401</v>
      </c>
      <c r="G356" s="6">
        <v>43190</v>
      </c>
      <c r="H356" s="7">
        <v>14588</v>
      </c>
      <c r="I356" s="7">
        <v>0</v>
      </c>
      <c r="J356" s="7">
        <v>0</v>
      </c>
      <c r="K356" s="7">
        <v>0</v>
      </c>
      <c r="L356" s="7">
        <f t="shared" si="20"/>
        <v>14588</v>
      </c>
      <c r="M356" s="7">
        <v>-14587</v>
      </c>
      <c r="N356" s="7">
        <v>0</v>
      </c>
      <c r="O356" s="7">
        <v>0</v>
      </c>
      <c r="P356" s="7">
        <f t="shared" si="21"/>
        <v>-14587</v>
      </c>
      <c r="Q356" s="7">
        <f t="shared" si="22"/>
        <v>1</v>
      </c>
      <c r="R356" s="7">
        <f t="shared" si="23"/>
        <v>1</v>
      </c>
      <c r="S356" s="5" t="s">
        <v>107</v>
      </c>
      <c r="T356" s="5">
        <v>101401</v>
      </c>
      <c r="U356" s="5" t="s">
        <v>27</v>
      </c>
      <c r="V356" s="5">
        <v>47040001</v>
      </c>
      <c r="W356" s="5" t="s">
        <v>28</v>
      </c>
    </row>
    <row r="357" spans="2:23" x14ac:dyDescent="0.25">
      <c r="B357" s="4">
        <v>51005729</v>
      </c>
      <c r="C357" s="4">
        <v>0</v>
      </c>
      <c r="D357" s="5">
        <v>21040011</v>
      </c>
      <c r="E357" s="4" t="s">
        <v>363</v>
      </c>
      <c r="F357" s="4">
        <v>1401</v>
      </c>
      <c r="G357" s="6">
        <v>43910</v>
      </c>
      <c r="H357" s="7">
        <v>64500</v>
      </c>
      <c r="I357" s="7">
        <v>0</v>
      </c>
      <c r="J357" s="7">
        <v>0</v>
      </c>
      <c r="K357" s="7">
        <v>0</v>
      </c>
      <c r="L357" s="7">
        <f t="shared" si="20"/>
        <v>64500</v>
      </c>
      <c r="M357" s="7">
        <v>-12657</v>
      </c>
      <c r="N357" s="7">
        <v>-12255</v>
      </c>
      <c r="O357" s="7">
        <v>0</v>
      </c>
      <c r="P357" s="7">
        <f t="shared" si="21"/>
        <v>-24912</v>
      </c>
      <c r="Q357" s="7">
        <f t="shared" si="22"/>
        <v>51843</v>
      </c>
      <c r="R357" s="7">
        <f t="shared" si="23"/>
        <v>39588</v>
      </c>
      <c r="S357" s="5" t="s">
        <v>107</v>
      </c>
      <c r="T357" s="5">
        <v>101401</v>
      </c>
      <c r="U357" s="5" t="s">
        <v>27</v>
      </c>
      <c r="V357" s="5">
        <v>47040001</v>
      </c>
      <c r="W357" s="5" t="s">
        <v>28</v>
      </c>
    </row>
    <row r="358" spans="2:23" x14ac:dyDescent="0.25">
      <c r="B358" s="4">
        <v>51005734</v>
      </c>
      <c r="C358" s="8">
        <v>0</v>
      </c>
      <c r="D358" s="5">
        <v>21040011</v>
      </c>
      <c r="E358" s="4" t="s">
        <v>364</v>
      </c>
      <c r="F358" s="8">
        <v>1401</v>
      </c>
      <c r="G358" s="6">
        <v>44042</v>
      </c>
      <c r="H358" s="7">
        <v>50847</v>
      </c>
      <c r="I358" s="7">
        <v>0</v>
      </c>
      <c r="J358" s="7">
        <v>0</v>
      </c>
      <c r="K358" s="7">
        <v>0</v>
      </c>
      <c r="L358" s="7">
        <f t="shared" si="20"/>
        <v>50847</v>
      </c>
      <c r="M358" s="7">
        <v>-6485</v>
      </c>
      <c r="N358" s="7">
        <v>-9661</v>
      </c>
      <c r="O358" s="7">
        <v>0</v>
      </c>
      <c r="P358" s="7">
        <f t="shared" si="21"/>
        <v>-16146</v>
      </c>
      <c r="Q358" s="7">
        <f t="shared" si="22"/>
        <v>44362</v>
      </c>
      <c r="R358" s="7">
        <f t="shared" si="23"/>
        <v>34701</v>
      </c>
      <c r="S358" s="5" t="s">
        <v>107</v>
      </c>
      <c r="T358" s="5">
        <v>101401</v>
      </c>
      <c r="U358" s="5" t="s">
        <v>27</v>
      </c>
      <c r="V358" s="5">
        <v>47040001</v>
      </c>
      <c r="W358" s="5" t="s">
        <v>28</v>
      </c>
    </row>
    <row r="359" spans="2:23" x14ac:dyDescent="0.25">
      <c r="B359" s="4">
        <v>52001349</v>
      </c>
      <c r="C359" s="4">
        <v>0</v>
      </c>
      <c r="D359" s="5">
        <v>21040021</v>
      </c>
      <c r="E359" s="4" t="s">
        <v>365</v>
      </c>
      <c r="F359" s="4">
        <v>1401</v>
      </c>
      <c r="G359" s="6">
        <v>40269</v>
      </c>
      <c r="H359" s="7">
        <v>1</v>
      </c>
      <c r="I359" s="7">
        <v>0</v>
      </c>
      <c r="J359" s="7">
        <v>0</v>
      </c>
      <c r="K359" s="7">
        <v>0</v>
      </c>
      <c r="L359" s="7">
        <f t="shared" si="20"/>
        <v>1</v>
      </c>
      <c r="M359" s="7">
        <v>0</v>
      </c>
      <c r="N359" s="7">
        <v>0</v>
      </c>
      <c r="O359" s="7">
        <v>0</v>
      </c>
      <c r="P359" s="7">
        <f t="shared" si="21"/>
        <v>0</v>
      </c>
      <c r="Q359" s="7">
        <f t="shared" si="22"/>
        <v>1</v>
      </c>
      <c r="R359" s="7">
        <f t="shared" si="23"/>
        <v>1</v>
      </c>
      <c r="S359" s="5" t="s">
        <v>107</v>
      </c>
      <c r="T359" s="5">
        <v>101401</v>
      </c>
      <c r="U359" s="5" t="s">
        <v>27</v>
      </c>
      <c r="V359" s="5">
        <v>47040001</v>
      </c>
      <c r="W359" s="5" t="s">
        <v>28</v>
      </c>
    </row>
    <row r="360" spans="2:23" x14ac:dyDescent="0.25">
      <c r="B360" s="4">
        <v>52001765</v>
      </c>
      <c r="C360" s="4">
        <v>0</v>
      </c>
      <c r="D360" s="5">
        <v>21040021</v>
      </c>
      <c r="E360" s="4" t="s">
        <v>366</v>
      </c>
      <c r="F360" s="4">
        <v>1401</v>
      </c>
      <c r="G360" s="6">
        <v>41815</v>
      </c>
      <c r="H360" s="7">
        <v>9686</v>
      </c>
      <c r="I360" s="7">
        <v>0</v>
      </c>
      <c r="J360" s="7">
        <v>0</v>
      </c>
      <c r="K360" s="7">
        <v>0</v>
      </c>
      <c r="L360" s="7">
        <f t="shared" si="20"/>
        <v>9686</v>
      </c>
      <c r="M360" s="7">
        <v>-9202</v>
      </c>
      <c r="N360" s="7">
        <v>0</v>
      </c>
      <c r="O360" s="7">
        <v>0</v>
      </c>
      <c r="P360" s="7">
        <f t="shared" si="21"/>
        <v>-9202</v>
      </c>
      <c r="Q360" s="7">
        <f t="shared" si="22"/>
        <v>484</v>
      </c>
      <c r="R360" s="7">
        <f t="shared" si="23"/>
        <v>484</v>
      </c>
      <c r="S360" s="5" t="s">
        <v>107</v>
      </c>
      <c r="T360" s="5">
        <v>101401</v>
      </c>
      <c r="U360" s="5" t="s">
        <v>27</v>
      </c>
      <c r="V360" s="5">
        <v>47040001</v>
      </c>
      <c r="W360" s="5" t="s">
        <v>28</v>
      </c>
    </row>
    <row r="361" spans="2:23" x14ac:dyDescent="0.25">
      <c r="B361" s="4">
        <v>52001815</v>
      </c>
      <c r="C361" s="4">
        <v>0</v>
      </c>
      <c r="D361" s="5">
        <v>21040021</v>
      </c>
      <c r="E361" s="4" t="s">
        <v>367</v>
      </c>
      <c r="F361" s="4">
        <v>1401</v>
      </c>
      <c r="G361" s="6">
        <v>40269</v>
      </c>
      <c r="H361" s="7">
        <v>134568</v>
      </c>
      <c r="I361" s="7">
        <v>0</v>
      </c>
      <c r="J361" s="7">
        <v>0</v>
      </c>
      <c r="K361" s="7">
        <v>0</v>
      </c>
      <c r="L361" s="7">
        <f t="shared" si="20"/>
        <v>134568</v>
      </c>
      <c r="M361" s="7">
        <v>-127840</v>
      </c>
      <c r="N361" s="7">
        <v>0</v>
      </c>
      <c r="O361" s="7">
        <v>0</v>
      </c>
      <c r="P361" s="7">
        <f t="shared" si="21"/>
        <v>-127840</v>
      </c>
      <c r="Q361" s="7">
        <f t="shared" si="22"/>
        <v>6728</v>
      </c>
      <c r="R361" s="7">
        <f t="shared" si="23"/>
        <v>6728</v>
      </c>
      <c r="S361" s="5" t="s">
        <v>107</v>
      </c>
      <c r="T361" s="5">
        <v>101401</v>
      </c>
      <c r="U361" s="5" t="s">
        <v>27</v>
      </c>
      <c r="V361" s="5">
        <v>47040001</v>
      </c>
      <c r="W361" s="5" t="s">
        <v>28</v>
      </c>
    </row>
    <row r="362" spans="2:23" x14ac:dyDescent="0.25">
      <c r="B362" s="4">
        <v>52001820</v>
      </c>
      <c r="C362" s="4">
        <v>0</v>
      </c>
      <c r="D362" s="5">
        <v>21040021</v>
      </c>
      <c r="E362" s="4" t="s">
        <v>368</v>
      </c>
      <c r="F362" s="4">
        <v>1401</v>
      </c>
      <c r="G362" s="6">
        <v>40815</v>
      </c>
      <c r="H362" s="7">
        <v>111298.6</v>
      </c>
      <c r="I362" s="7">
        <v>0</v>
      </c>
      <c r="J362" s="7">
        <v>0</v>
      </c>
      <c r="K362" s="7">
        <v>0</v>
      </c>
      <c r="L362" s="7">
        <f t="shared" si="20"/>
        <v>111298.6</v>
      </c>
      <c r="M362" s="7">
        <v>-105734.3</v>
      </c>
      <c r="N362" s="7">
        <v>0</v>
      </c>
      <c r="O362" s="7">
        <v>0</v>
      </c>
      <c r="P362" s="7">
        <f t="shared" si="21"/>
        <v>-105734.3</v>
      </c>
      <c r="Q362" s="7">
        <f t="shared" si="22"/>
        <v>5564.3000000000029</v>
      </c>
      <c r="R362" s="7">
        <f t="shared" si="23"/>
        <v>5564.3000000000029</v>
      </c>
      <c r="S362" s="5" t="s">
        <v>107</v>
      </c>
      <c r="T362" s="5">
        <v>101401</v>
      </c>
      <c r="U362" s="5" t="s">
        <v>27</v>
      </c>
      <c r="V362" s="5">
        <v>47040001</v>
      </c>
      <c r="W362" s="5" t="s">
        <v>28</v>
      </c>
    </row>
    <row r="363" spans="2:23" x14ac:dyDescent="0.25">
      <c r="B363" s="4">
        <v>52001831</v>
      </c>
      <c r="C363" s="4">
        <v>0</v>
      </c>
      <c r="D363" s="5">
        <v>21040021</v>
      </c>
      <c r="E363" s="4" t="s">
        <v>369</v>
      </c>
      <c r="F363" s="4">
        <v>1401</v>
      </c>
      <c r="G363" s="6">
        <v>40269</v>
      </c>
      <c r="H363" s="7">
        <v>198391</v>
      </c>
      <c r="I363" s="7">
        <v>0</v>
      </c>
      <c r="J363" s="7">
        <v>0</v>
      </c>
      <c r="K363" s="7">
        <v>0</v>
      </c>
      <c r="L363" s="7">
        <f t="shared" si="20"/>
        <v>198391</v>
      </c>
      <c r="M363" s="7">
        <v>-188471</v>
      </c>
      <c r="N363" s="7">
        <v>0</v>
      </c>
      <c r="O363" s="7">
        <v>0</v>
      </c>
      <c r="P363" s="7">
        <f t="shared" si="21"/>
        <v>-188471</v>
      </c>
      <c r="Q363" s="7">
        <f t="shared" si="22"/>
        <v>9920</v>
      </c>
      <c r="R363" s="7">
        <f t="shared" si="23"/>
        <v>9920</v>
      </c>
      <c r="S363" s="5" t="s">
        <v>107</v>
      </c>
      <c r="T363" s="5">
        <v>101401</v>
      </c>
      <c r="U363" s="5" t="s">
        <v>27</v>
      </c>
      <c r="V363" s="5">
        <v>47040001</v>
      </c>
      <c r="W363" s="5" t="s">
        <v>28</v>
      </c>
    </row>
    <row r="364" spans="2:23" x14ac:dyDescent="0.25">
      <c r="B364" s="4">
        <v>52001840</v>
      </c>
      <c r="C364" s="4">
        <v>0</v>
      </c>
      <c r="D364" s="5">
        <v>21040021</v>
      </c>
      <c r="E364" s="4" t="s">
        <v>370</v>
      </c>
      <c r="F364" s="4">
        <v>1401</v>
      </c>
      <c r="G364" s="6">
        <v>40615</v>
      </c>
      <c r="H364" s="7">
        <v>233963</v>
      </c>
      <c r="I364" s="7">
        <v>0</v>
      </c>
      <c r="J364" s="7">
        <v>0</v>
      </c>
      <c r="K364" s="7">
        <v>0</v>
      </c>
      <c r="L364" s="7">
        <f t="shared" si="20"/>
        <v>233963</v>
      </c>
      <c r="M364" s="7">
        <v>-222265</v>
      </c>
      <c r="N364" s="7">
        <v>0</v>
      </c>
      <c r="O364" s="7">
        <v>0</v>
      </c>
      <c r="P364" s="7">
        <f t="shared" si="21"/>
        <v>-222265</v>
      </c>
      <c r="Q364" s="7">
        <f t="shared" si="22"/>
        <v>11698</v>
      </c>
      <c r="R364" s="7">
        <f t="shared" si="23"/>
        <v>11698</v>
      </c>
      <c r="S364" s="5" t="s">
        <v>107</v>
      </c>
      <c r="T364" s="5">
        <v>101401</v>
      </c>
      <c r="U364" s="5" t="s">
        <v>27</v>
      </c>
      <c r="V364" s="5">
        <v>47040001</v>
      </c>
      <c r="W364" s="5" t="s">
        <v>28</v>
      </c>
    </row>
    <row r="365" spans="2:23" x14ac:dyDescent="0.25">
      <c r="B365" s="4">
        <v>52001859</v>
      </c>
      <c r="C365" s="4">
        <v>0</v>
      </c>
      <c r="D365" s="5">
        <v>21040021</v>
      </c>
      <c r="E365" s="4" t="s">
        <v>371</v>
      </c>
      <c r="F365" s="4">
        <v>1401</v>
      </c>
      <c r="G365" s="6">
        <v>40615</v>
      </c>
      <c r="H365" s="7">
        <v>347431</v>
      </c>
      <c r="I365" s="7">
        <v>0</v>
      </c>
      <c r="J365" s="7">
        <v>0</v>
      </c>
      <c r="K365" s="7">
        <v>0</v>
      </c>
      <c r="L365" s="7">
        <f t="shared" si="20"/>
        <v>347431</v>
      </c>
      <c r="M365" s="7">
        <v>-330060</v>
      </c>
      <c r="N365" s="7">
        <v>0</v>
      </c>
      <c r="O365" s="7">
        <v>0</v>
      </c>
      <c r="P365" s="7">
        <f t="shared" si="21"/>
        <v>-330060</v>
      </c>
      <c r="Q365" s="7">
        <f t="shared" si="22"/>
        <v>17371</v>
      </c>
      <c r="R365" s="7">
        <f t="shared" si="23"/>
        <v>17371</v>
      </c>
      <c r="S365" s="5" t="s">
        <v>107</v>
      </c>
      <c r="T365" s="5">
        <v>101401</v>
      </c>
      <c r="U365" s="5" t="s">
        <v>27</v>
      </c>
      <c r="V365" s="5">
        <v>47040001</v>
      </c>
      <c r="W365" s="5" t="s">
        <v>28</v>
      </c>
    </row>
    <row r="366" spans="2:23" x14ac:dyDescent="0.25">
      <c r="B366" s="4">
        <v>52001869</v>
      </c>
      <c r="C366" s="4">
        <v>0</v>
      </c>
      <c r="D366" s="5">
        <v>21040021</v>
      </c>
      <c r="E366" s="4" t="s">
        <v>372</v>
      </c>
      <c r="F366" s="4">
        <v>1403</v>
      </c>
      <c r="G366" s="6">
        <v>40910</v>
      </c>
      <c r="H366" s="7">
        <v>445000</v>
      </c>
      <c r="I366" s="7">
        <v>0</v>
      </c>
      <c r="J366" s="7">
        <v>0</v>
      </c>
      <c r="K366" s="7">
        <v>0</v>
      </c>
      <c r="L366" s="7">
        <f t="shared" si="20"/>
        <v>445000</v>
      </c>
      <c r="M366" s="7">
        <v>-422750</v>
      </c>
      <c r="N366" s="7">
        <v>0</v>
      </c>
      <c r="O366" s="7">
        <v>0</v>
      </c>
      <c r="P366" s="7">
        <f t="shared" si="21"/>
        <v>-422750</v>
      </c>
      <c r="Q366" s="7">
        <f t="shared" si="22"/>
        <v>22250</v>
      </c>
      <c r="R366" s="7">
        <f t="shared" si="23"/>
        <v>22250</v>
      </c>
      <c r="S366" s="5" t="s">
        <v>107</v>
      </c>
      <c r="T366" s="5">
        <v>101403</v>
      </c>
      <c r="U366" s="5" t="s">
        <v>30</v>
      </c>
      <c r="V366" s="5">
        <v>47040001</v>
      </c>
      <c r="W366" s="5" t="s">
        <v>28</v>
      </c>
    </row>
    <row r="367" spans="2:23" x14ac:dyDescent="0.25">
      <c r="B367" s="4">
        <v>52001873</v>
      </c>
      <c r="C367" s="4">
        <v>0</v>
      </c>
      <c r="D367" s="5">
        <v>21040021</v>
      </c>
      <c r="E367" s="4" t="s">
        <v>368</v>
      </c>
      <c r="F367" s="4">
        <v>1401</v>
      </c>
      <c r="G367" s="6">
        <v>40548</v>
      </c>
      <c r="H367" s="7">
        <v>190800</v>
      </c>
      <c r="I367" s="7">
        <v>0</v>
      </c>
      <c r="J367" s="7">
        <v>0</v>
      </c>
      <c r="K367" s="7">
        <v>0</v>
      </c>
      <c r="L367" s="7">
        <f t="shared" si="20"/>
        <v>190800</v>
      </c>
      <c r="M367" s="7">
        <v>-181260</v>
      </c>
      <c r="N367" s="7">
        <v>0</v>
      </c>
      <c r="O367" s="7">
        <v>0</v>
      </c>
      <c r="P367" s="7">
        <f t="shared" si="21"/>
        <v>-181260</v>
      </c>
      <c r="Q367" s="7">
        <f t="shared" si="22"/>
        <v>9540</v>
      </c>
      <c r="R367" s="7">
        <f t="shared" si="23"/>
        <v>9540</v>
      </c>
      <c r="S367" s="5" t="s">
        <v>107</v>
      </c>
      <c r="T367" s="5">
        <v>101401</v>
      </c>
      <c r="U367" s="5" t="s">
        <v>27</v>
      </c>
      <c r="V367" s="5">
        <v>47040001</v>
      </c>
      <c r="W367" s="5" t="s">
        <v>28</v>
      </c>
    </row>
    <row r="368" spans="2:23" x14ac:dyDescent="0.25">
      <c r="B368" s="4">
        <v>52001881</v>
      </c>
      <c r="C368" s="4">
        <v>0</v>
      </c>
      <c r="D368" s="5">
        <v>21040021</v>
      </c>
      <c r="E368" s="4" t="s">
        <v>373</v>
      </c>
      <c r="F368" s="4">
        <v>1401</v>
      </c>
      <c r="G368" s="6">
        <v>40269</v>
      </c>
      <c r="H368" s="7">
        <v>299614.17999999993</v>
      </c>
      <c r="I368" s="7">
        <v>0</v>
      </c>
      <c r="J368" s="7">
        <v>0</v>
      </c>
      <c r="K368" s="7">
        <v>0</v>
      </c>
      <c r="L368" s="7">
        <f t="shared" si="20"/>
        <v>299614.17999999993</v>
      </c>
      <c r="M368" s="7">
        <v>-284633.64</v>
      </c>
      <c r="N368" s="7">
        <v>0</v>
      </c>
      <c r="O368" s="7">
        <v>0</v>
      </c>
      <c r="P368" s="7">
        <f t="shared" si="21"/>
        <v>-284633.64</v>
      </c>
      <c r="Q368" s="7">
        <f t="shared" si="22"/>
        <v>14980.539999999921</v>
      </c>
      <c r="R368" s="7">
        <f t="shared" si="23"/>
        <v>14980.539999999921</v>
      </c>
      <c r="S368" s="5" t="s">
        <v>107</v>
      </c>
      <c r="T368" s="5">
        <v>101401</v>
      </c>
      <c r="U368" s="5" t="s">
        <v>27</v>
      </c>
      <c r="V368" s="5">
        <v>47040001</v>
      </c>
      <c r="W368" s="5" t="s">
        <v>28</v>
      </c>
    </row>
    <row r="369" spans="2:23" x14ac:dyDescent="0.25">
      <c r="B369" s="4">
        <v>52001900</v>
      </c>
      <c r="C369" s="4">
        <v>0</v>
      </c>
      <c r="D369" s="5">
        <v>21040021</v>
      </c>
      <c r="E369" s="4" t="s">
        <v>374</v>
      </c>
      <c r="F369" s="4">
        <v>1401</v>
      </c>
      <c r="G369" s="6">
        <v>41305</v>
      </c>
      <c r="H369" s="7">
        <v>780000</v>
      </c>
      <c r="I369" s="7">
        <v>0</v>
      </c>
      <c r="J369" s="7">
        <v>0</v>
      </c>
      <c r="K369" s="7">
        <v>0</v>
      </c>
      <c r="L369" s="7">
        <f t="shared" si="20"/>
        <v>780000</v>
      </c>
      <c r="M369" s="7">
        <v>-741000</v>
      </c>
      <c r="N369" s="7">
        <v>0</v>
      </c>
      <c r="O369" s="7">
        <v>0</v>
      </c>
      <c r="P369" s="7">
        <f t="shared" si="21"/>
        <v>-741000</v>
      </c>
      <c r="Q369" s="7">
        <f t="shared" si="22"/>
        <v>39000</v>
      </c>
      <c r="R369" s="7">
        <f t="shared" si="23"/>
        <v>39000</v>
      </c>
      <c r="S369" s="5" t="s">
        <v>107</v>
      </c>
      <c r="T369" s="5">
        <v>101401</v>
      </c>
      <c r="U369" s="5" t="s">
        <v>27</v>
      </c>
      <c r="V369" s="5">
        <v>47040001</v>
      </c>
      <c r="W369" s="5" t="s">
        <v>28</v>
      </c>
    </row>
    <row r="370" spans="2:23" x14ac:dyDescent="0.25">
      <c r="B370" s="4">
        <v>52001999</v>
      </c>
      <c r="C370" s="4">
        <v>0</v>
      </c>
      <c r="D370" s="5">
        <v>21040021</v>
      </c>
      <c r="E370" s="4" t="s">
        <v>375</v>
      </c>
      <c r="F370" s="4">
        <v>1405</v>
      </c>
      <c r="G370" s="6">
        <v>39545</v>
      </c>
      <c r="H370" s="7">
        <v>182585</v>
      </c>
      <c r="I370" s="7">
        <v>0</v>
      </c>
      <c r="J370" s="7">
        <v>0</v>
      </c>
      <c r="K370" s="7">
        <v>0</v>
      </c>
      <c r="L370" s="7">
        <f t="shared" si="20"/>
        <v>182585</v>
      </c>
      <c r="M370" s="7">
        <v>-182584</v>
      </c>
      <c r="N370" s="7">
        <v>0</v>
      </c>
      <c r="O370" s="7">
        <v>0</v>
      </c>
      <c r="P370" s="7">
        <f t="shared" si="21"/>
        <v>-182584</v>
      </c>
      <c r="Q370" s="7">
        <f t="shared" si="22"/>
        <v>1</v>
      </c>
      <c r="R370" s="7">
        <f t="shared" si="23"/>
        <v>1</v>
      </c>
      <c r="S370" s="5" t="s">
        <v>107</v>
      </c>
      <c r="T370" s="5">
        <v>101405</v>
      </c>
      <c r="U370" s="5" t="s">
        <v>39</v>
      </c>
      <c r="V370" s="5">
        <v>47040001</v>
      </c>
      <c r="W370" s="5" t="s">
        <v>28</v>
      </c>
    </row>
    <row r="371" spans="2:23" x14ac:dyDescent="0.25">
      <c r="B371" s="4">
        <v>52002043</v>
      </c>
      <c r="C371" s="4">
        <v>0</v>
      </c>
      <c r="D371" s="5">
        <v>21040021</v>
      </c>
      <c r="E371" s="4" t="s">
        <v>376</v>
      </c>
      <c r="F371" s="4">
        <v>1405</v>
      </c>
      <c r="G371" s="6">
        <v>39545</v>
      </c>
      <c r="H371" s="7">
        <v>248586</v>
      </c>
      <c r="I371" s="7">
        <v>0</v>
      </c>
      <c r="J371" s="7">
        <v>0</v>
      </c>
      <c r="K371" s="7">
        <v>0</v>
      </c>
      <c r="L371" s="7">
        <f t="shared" si="20"/>
        <v>248586</v>
      </c>
      <c r="M371" s="7">
        <v>-247905</v>
      </c>
      <c r="N371" s="7">
        <v>0</v>
      </c>
      <c r="O371" s="7">
        <v>0</v>
      </c>
      <c r="P371" s="7">
        <f t="shared" si="21"/>
        <v>-247905</v>
      </c>
      <c r="Q371" s="7">
        <f t="shared" si="22"/>
        <v>681</v>
      </c>
      <c r="R371" s="7">
        <f t="shared" si="23"/>
        <v>681</v>
      </c>
      <c r="S371" s="5" t="s">
        <v>107</v>
      </c>
      <c r="T371" s="5">
        <v>101405</v>
      </c>
      <c r="U371" s="5" t="s">
        <v>39</v>
      </c>
      <c r="V371" s="5">
        <v>47040001</v>
      </c>
      <c r="W371" s="5" t="s">
        <v>28</v>
      </c>
    </row>
    <row r="372" spans="2:23" x14ac:dyDescent="0.25">
      <c r="B372" s="4">
        <v>52002086</v>
      </c>
      <c r="C372" s="4">
        <v>0</v>
      </c>
      <c r="D372" s="5">
        <v>21040021</v>
      </c>
      <c r="E372" s="4" t="s">
        <v>377</v>
      </c>
      <c r="F372" s="4">
        <v>1405</v>
      </c>
      <c r="G372" s="6">
        <v>39545</v>
      </c>
      <c r="H372" s="7">
        <v>383259</v>
      </c>
      <c r="I372" s="7">
        <v>0</v>
      </c>
      <c r="J372" s="7">
        <v>0</v>
      </c>
      <c r="K372" s="7">
        <v>0</v>
      </c>
      <c r="L372" s="7">
        <f t="shared" si="20"/>
        <v>383259</v>
      </c>
      <c r="M372" s="7">
        <v>-383258</v>
      </c>
      <c r="N372" s="7">
        <v>0</v>
      </c>
      <c r="O372" s="7">
        <v>0</v>
      </c>
      <c r="P372" s="7">
        <f t="shared" si="21"/>
        <v>-383258</v>
      </c>
      <c r="Q372" s="7">
        <f t="shared" si="22"/>
        <v>1</v>
      </c>
      <c r="R372" s="7">
        <f t="shared" si="23"/>
        <v>1</v>
      </c>
      <c r="S372" s="5" t="s">
        <v>107</v>
      </c>
      <c r="T372" s="5">
        <v>101405</v>
      </c>
      <c r="U372" s="5" t="s">
        <v>39</v>
      </c>
      <c r="V372" s="5">
        <v>47040001</v>
      </c>
      <c r="W372" s="5" t="s">
        <v>28</v>
      </c>
    </row>
    <row r="373" spans="2:23" x14ac:dyDescent="0.25">
      <c r="B373" s="4">
        <v>52002087</v>
      </c>
      <c r="C373" s="4">
        <v>0</v>
      </c>
      <c r="D373" s="5">
        <v>21040021</v>
      </c>
      <c r="E373" s="4" t="s">
        <v>378</v>
      </c>
      <c r="F373" s="4">
        <v>1405</v>
      </c>
      <c r="G373" s="6">
        <v>39545</v>
      </c>
      <c r="H373" s="7">
        <v>383352</v>
      </c>
      <c r="I373" s="7">
        <v>0</v>
      </c>
      <c r="J373" s="7">
        <v>0</v>
      </c>
      <c r="K373" s="7">
        <v>0</v>
      </c>
      <c r="L373" s="7">
        <f t="shared" si="20"/>
        <v>383352</v>
      </c>
      <c r="M373" s="7">
        <v>-382302</v>
      </c>
      <c r="N373" s="7">
        <v>0</v>
      </c>
      <c r="O373" s="7">
        <v>0</v>
      </c>
      <c r="P373" s="7">
        <f t="shared" si="21"/>
        <v>-382302</v>
      </c>
      <c r="Q373" s="7">
        <f t="shared" si="22"/>
        <v>1050</v>
      </c>
      <c r="R373" s="7">
        <f t="shared" si="23"/>
        <v>1050</v>
      </c>
      <c r="S373" s="5" t="s">
        <v>107</v>
      </c>
      <c r="T373" s="5">
        <v>101405</v>
      </c>
      <c r="U373" s="5" t="s">
        <v>39</v>
      </c>
      <c r="V373" s="5">
        <v>47040001</v>
      </c>
      <c r="W373" s="5" t="s">
        <v>28</v>
      </c>
    </row>
    <row r="374" spans="2:23" x14ac:dyDescent="0.25">
      <c r="B374" s="4">
        <v>52002130</v>
      </c>
      <c r="C374" s="4">
        <v>0</v>
      </c>
      <c r="D374" s="5">
        <v>21040021</v>
      </c>
      <c r="E374" s="4" t="s">
        <v>379</v>
      </c>
      <c r="F374" s="4">
        <v>1405</v>
      </c>
      <c r="G374" s="6">
        <v>39545</v>
      </c>
      <c r="H374" s="7">
        <v>837540</v>
      </c>
      <c r="I374" s="7">
        <v>0</v>
      </c>
      <c r="J374" s="7">
        <v>0</v>
      </c>
      <c r="K374" s="7">
        <v>0</v>
      </c>
      <c r="L374" s="7">
        <f t="shared" si="20"/>
        <v>837540</v>
      </c>
      <c r="M374" s="7">
        <v>-835245</v>
      </c>
      <c r="N374" s="7">
        <v>0</v>
      </c>
      <c r="O374" s="7">
        <v>0</v>
      </c>
      <c r="P374" s="7">
        <f t="shared" si="21"/>
        <v>-835245</v>
      </c>
      <c r="Q374" s="7">
        <f t="shared" si="22"/>
        <v>2295</v>
      </c>
      <c r="R374" s="7">
        <f t="shared" si="23"/>
        <v>2295</v>
      </c>
      <c r="S374" s="5" t="s">
        <v>107</v>
      </c>
      <c r="T374" s="5">
        <v>101405</v>
      </c>
      <c r="U374" s="5" t="s">
        <v>39</v>
      </c>
      <c r="V374" s="5">
        <v>47040001</v>
      </c>
      <c r="W374" s="5" t="s">
        <v>28</v>
      </c>
    </row>
    <row r="375" spans="2:23" x14ac:dyDescent="0.25">
      <c r="B375" s="4">
        <v>52002147</v>
      </c>
      <c r="C375" s="4">
        <v>0</v>
      </c>
      <c r="D375" s="5">
        <v>21040021</v>
      </c>
      <c r="E375" s="4" t="s">
        <v>380</v>
      </c>
      <c r="F375" s="4">
        <v>1401</v>
      </c>
      <c r="G375" s="6">
        <v>41843</v>
      </c>
      <c r="H375" s="7">
        <v>9035.59</v>
      </c>
      <c r="I375" s="7">
        <v>0</v>
      </c>
      <c r="J375" s="7">
        <v>0</v>
      </c>
      <c r="K375" s="7">
        <v>0</v>
      </c>
      <c r="L375" s="7">
        <f t="shared" si="20"/>
        <v>9035.59</v>
      </c>
      <c r="M375" s="7">
        <v>-6023.73</v>
      </c>
      <c r="N375" s="7">
        <v>0</v>
      </c>
      <c r="O375" s="7">
        <v>0</v>
      </c>
      <c r="P375" s="7">
        <f t="shared" si="21"/>
        <v>-6023.73</v>
      </c>
      <c r="Q375" s="7">
        <f t="shared" si="22"/>
        <v>3011.8600000000006</v>
      </c>
      <c r="R375" s="7">
        <f t="shared" si="23"/>
        <v>3011.8600000000006</v>
      </c>
      <c r="S375" s="5" t="s">
        <v>107</v>
      </c>
      <c r="T375" s="5">
        <v>101401</v>
      </c>
      <c r="U375" s="5" t="s">
        <v>27</v>
      </c>
      <c r="V375" s="5">
        <v>47040001</v>
      </c>
      <c r="W375" s="5" t="s">
        <v>28</v>
      </c>
    </row>
    <row r="376" spans="2:23" x14ac:dyDescent="0.25">
      <c r="B376" s="4">
        <v>52002155</v>
      </c>
      <c r="C376" s="4">
        <v>0</v>
      </c>
      <c r="D376" s="5">
        <v>21040021</v>
      </c>
      <c r="E376" s="4" t="s">
        <v>381</v>
      </c>
      <c r="F376" s="4">
        <v>1401</v>
      </c>
      <c r="G376" s="6">
        <v>42384</v>
      </c>
      <c r="H376" s="7">
        <v>242760</v>
      </c>
      <c r="I376" s="7">
        <v>0</v>
      </c>
      <c r="J376" s="7">
        <v>0</v>
      </c>
      <c r="K376" s="7">
        <v>0</v>
      </c>
      <c r="L376" s="7">
        <f t="shared" si="20"/>
        <v>242760</v>
      </c>
      <c r="M376" s="7">
        <v>-200291</v>
      </c>
      <c r="N376" s="7">
        <v>-30331</v>
      </c>
      <c r="O376" s="7">
        <v>0</v>
      </c>
      <c r="P376" s="7">
        <f t="shared" si="21"/>
        <v>-230622</v>
      </c>
      <c r="Q376" s="7">
        <f t="shared" si="22"/>
        <v>42469</v>
      </c>
      <c r="R376" s="7">
        <f t="shared" si="23"/>
        <v>12138</v>
      </c>
      <c r="S376" s="5" t="s">
        <v>107</v>
      </c>
      <c r="T376" s="5">
        <v>101401</v>
      </c>
      <c r="U376" s="5" t="s">
        <v>27</v>
      </c>
      <c r="V376" s="5">
        <v>47040001</v>
      </c>
      <c r="W376" s="5" t="s">
        <v>28</v>
      </c>
    </row>
    <row r="377" spans="2:23" x14ac:dyDescent="0.25">
      <c r="B377" s="4">
        <v>53000068</v>
      </c>
      <c r="C377" s="4">
        <v>0</v>
      </c>
      <c r="D377" s="5">
        <v>21040031</v>
      </c>
      <c r="E377" s="4" t="s">
        <v>382</v>
      </c>
      <c r="F377" s="4">
        <v>1401</v>
      </c>
      <c r="G377" s="6">
        <v>40269</v>
      </c>
      <c r="H377" s="7">
        <v>524</v>
      </c>
      <c r="I377" s="7">
        <v>0</v>
      </c>
      <c r="J377" s="7">
        <v>0</v>
      </c>
      <c r="K377" s="7">
        <v>0</v>
      </c>
      <c r="L377" s="7">
        <f t="shared" si="20"/>
        <v>524</v>
      </c>
      <c r="M377" s="7">
        <v>-497</v>
      </c>
      <c r="N377" s="7">
        <v>0</v>
      </c>
      <c r="O377" s="7">
        <v>0</v>
      </c>
      <c r="P377" s="7">
        <f t="shared" si="21"/>
        <v>-497</v>
      </c>
      <c r="Q377" s="7">
        <f t="shared" si="22"/>
        <v>27</v>
      </c>
      <c r="R377" s="7">
        <f t="shared" si="23"/>
        <v>27</v>
      </c>
      <c r="S377" s="5" t="s">
        <v>107</v>
      </c>
      <c r="T377" s="5">
        <v>101401</v>
      </c>
      <c r="U377" s="5" t="s">
        <v>27</v>
      </c>
      <c r="V377" s="5">
        <v>47040001</v>
      </c>
      <c r="W377" s="5" t="s">
        <v>28</v>
      </c>
    </row>
    <row r="378" spans="2:23" x14ac:dyDescent="0.25">
      <c r="B378" s="4">
        <v>53000075</v>
      </c>
      <c r="C378" s="4">
        <v>0</v>
      </c>
      <c r="D378" s="5">
        <v>21040031</v>
      </c>
      <c r="E378" s="4" t="s">
        <v>383</v>
      </c>
      <c r="F378" s="4">
        <v>1401</v>
      </c>
      <c r="G378" s="6">
        <v>40269</v>
      </c>
      <c r="H378" s="7">
        <v>1693</v>
      </c>
      <c r="I378" s="7">
        <v>0</v>
      </c>
      <c r="J378" s="7">
        <v>0</v>
      </c>
      <c r="K378" s="7">
        <v>0</v>
      </c>
      <c r="L378" s="7">
        <f t="shared" si="20"/>
        <v>1693</v>
      </c>
      <c r="M378" s="7">
        <v>-1609</v>
      </c>
      <c r="N378" s="7">
        <v>0</v>
      </c>
      <c r="O378" s="7">
        <v>0</v>
      </c>
      <c r="P378" s="7">
        <f t="shared" si="21"/>
        <v>-1609</v>
      </c>
      <c r="Q378" s="7">
        <f t="shared" si="22"/>
        <v>84</v>
      </c>
      <c r="R378" s="7">
        <f t="shared" si="23"/>
        <v>84</v>
      </c>
      <c r="S378" s="5" t="s">
        <v>107</v>
      </c>
      <c r="T378" s="5">
        <v>101401</v>
      </c>
      <c r="U378" s="5" t="s">
        <v>27</v>
      </c>
      <c r="V378" s="5">
        <v>47040001</v>
      </c>
      <c r="W378" s="5" t="s">
        <v>28</v>
      </c>
    </row>
    <row r="379" spans="2:23" x14ac:dyDescent="0.25">
      <c r="B379" s="4">
        <v>53000076</v>
      </c>
      <c r="C379" s="4">
        <v>0</v>
      </c>
      <c r="D379" s="5">
        <v>21040031</v>
      </c>
      <c r="E379" s="4" t="s">
        <v>384</v>
      </c>
      <c r="F379" s="4">
        <v>1401</v>
      </c>
      <c r="G379" s="6">
        <v>40269</v>
      </c>
      <c r="H379" s="7">
        <v>1936</v>
      </c>
      <c r="I379" s="7">
        <v>0</v>
      </c>
      <c r="J379" s="7">
        <v>0</v>
      </c>
      <c r="K379" s="7">
        <v>0</v>
      </c>
      <c r="L379" s="7">
        <f t="shared" si="20"/>
        <v>1936</v>
      </c>
      <c r="M379" s="7">
        <v>-1840</v>
      </c>
      <c r="N379" s="7">
        <v>0</v>
      </c>
      <c r="O379" s="7">
        <v>0</v>
      </c>
      <c r="P379" s="7">
        <f t="shared" si="21"/>
        <v>-1840</v>
      </c>
      <c r="Q379" s="7">
        <f t="shared" si="22"/>
        <v>96</v>
      </c>
      <c r="R379" s="7">
        <f t="shared" si="23"/>
        <v>96</v>
      </c>
      <c r="S379" s="5" t="s">
        <v>107</v>
      </c>
      <c r="T379" s="5">
        <v>101401</v>
      </c>
      <c r="U379" s="5" t="s">
        <v>27</v>
      </c>
      <c r="V379" s="5">
        <v>47040001</v>
      </c>
      <c r="W379" s="5" t="s">
        <v>28</v>
      </c>
    </row>
    <row r="380" spans="2:23" x14ac:dyDescent="0.25">
      <c r="B380" s="4">
        <v>53000077</v>
      </c>
      <c r="C380" s="4">
        <v>0</v>
      </c>
      <c r="D380" s="5">
        <v>21040031</v>
      </c>
      <c r="E380" s="4" t="s">
        <v>385</v>
      </c>
      <c r="F380" s="4">
        <v>1401</v>
      </c>
      <c r="G380" s="6">
        <v>40269</v>
      </c>
      <c r="H380" s="7">
        <v>2056</v>
      </c>
      <c r="I380" s="7">
        <v>0</v>
      </c>
      <c r="J380" s="7">
        <v>0</v>
      </c>
      <c r="K380" s="7">
        <v>0</v>
      </c>
      <c r="L380" s="7">
        <f t="shared" si="20"/>
        <v>2056</v>
      </c>
      <c r="M380" s="7">
        <v>-1954</v>
      </c>
      <c r="N380" s="7">
        <v>0</v>
      </c>
      <c r="O380" s="7">
        <v>0</v>
      </c>
      <c r="P380" s="7">
        <f t="shared" si="21"/>
        <v>-1954</v>
      </c>
      <c r="Q380" s="7">
        <f t="shared" si="22"/>
        <v>102</v>
      </c>
      <c r="R380" s="7">
        <f t="shared" si="23"/>
        <v>102</v>
      </c>
      <c r="S380" s="5" t="s">
        <v>107</v>
      </c>
      <c r="T380" s="5">
        <v>101401</v>
      </c>
      <c r="U380" s="5" t="s">
        <v>27</v>
      </c>
      <c r="V380" s="5">
        <v>47040001</v>
      </c>
      <c r="W380" s="5" t="s">
        <v>28</v>
      </c>
    </row>
    <row r="381" spans="2:23" x14ac:dyDescent="0.25">
      <c r="B381" s="4">
        <v>53000082</v>
      </c>
      <c r="C381" s="4">
        <v>0</v>
      </c>
      <c r="D381" s="5">
        <v>21040031</v>
      </c>
      <c r="E381" s="4" t="s">
        <v>386</v>
      </c>
      <c r="F381" s="4">
        <v>1401</v>
      </c>
      <c r="G381" s="6">
        <v>40269</v>
      </c>
      <c r="H381" s="7">
        <v>2681</v>
      </c>
      <c r="I381" s="7">
        <v>0</v>
      </c>
      <c r="J381" s="7">
        <v>0</v>
      </c>
      <c r="K381" s="7">
        <v>0</v>
      </c>
      <c r="L381" s="7">
        <f t="shared" si="20"/>
        <v>2681</v>
      </c>
      <c r="M381" s="7">
        <v>-2548</v>
      </c>
      <c r="N381" s="7">
        <v>0</v>
      </c>
      <c r="O381" s="7">
        <v>0</v>
      </c>
      <c r="P381" s="7">
        <f t="shared" si="21"/>
        <v>-2548</v>
      </c>
      <c r="Q381" s="7">
        <f t="shared" si="22"/>
        <v>133</v>
      </c>
      <c r="R381" s="7">
        <f t="shared" si="23"/>
        <v>133</v>
      </c>
      <c r="S381" s="5" t="s">
        <v>107</v>
      </c>
      <c r="T381" s="5">
        <v>101401</v>
      </c>
      <c r="U381" s="5" t="s">
        <v>27</v>
      </c>
      <c r="V381" s="5">
        <v>47040001</v>
      </c>
      <c r="W381" s="5" t="s">
        <v>28</v>
      </c>
    </row>
    <row r="382" spans="2:23" x14ac:dyDescent="0.25">
      <c r="B382" s="4">
        <v>53000089</v>
      </c>
      <c r="C382" s="4">
        <v>0</v>
      </c>
      <c r="D382" s="5">
        <v>21040031</v>
      </c>
      <c r="E382" s="4" t="s">
        <v>387</v>
      </c>
      <c r="F382" s="4">
        <v>1401</v>
      </c>
      <c r="G382" s="6">
        <v>40269</v>
      </c>
      <c r="H382" s="7">
        <v>3271</v>
      </c>
      <c r="I382" s="7">
        <v>0</v>
      </c>
      <c r="J382" s="7">
        <v>0</v>
      </c>
      <c r="K382" s="7">
        <v>0</v>
      </c>
      <c r="L382" s="7">
        <f t="shared" si="20"/>
        <v>3271</v>
      </c>
      <c r="M382" s="7">
        <v>-3107</v>
      </c>
      <c r="N382" s="7">
        <v>0</v>
      </c>
      <c r="O382" s="7">
        <v>0</v>
      </c>
      <c r="P382" s="7">
        <f t="shared" si="21"/>
        <v>-3107</v>
      </c>
      <c r="Q382" s="7">
        <f t="shared" si="22"/>
        <v>164</v>
      </c>
      <c r="R382" s="7">
        <f t="shared" si="23"/>
        <v>164</v>
      </c>
      <c r="S382" s="5" t="s">
        <v>107</v>
      </c>
      <c r="T382" s="5">
        <v>101401</v>
      </c>
      <c r="U382" s="5" t="s">
        <v>27</v>
      </c>
      <c r="V382" s="5">
        <v>47040001</v>
      </c>
      <c r="W382" s="5" t="s">
        <v>28</v>
      </c>
    </row>
    <row r="383" spans="2:23" x14ac:dyDescent="0.25">
      <c r="B383" s="4">
        <v>53000091</v>
      </c>
      <c r="C383" s="4">
        <v>0</v>
      </c>
      <c r="D383" s="5">
        <v>21040031</v>
      </c>
      <c r="E383" s="4" t="s">
        <v>388</v>
      </c>
      <c r="F383" s="4">
        <v>1401</v>
      </c>
      <c r="G383" s="6">
        <v>40269</v>
      </c>
      <c r="H383" s="7">
        <v>3494</v>
      </c>
      <c r="I383" s="7">
        <v>0</v>
      </c>
      <c r="J383" s="7">
        <v>0</v>
      </c>
      <c r="K383" s="7">
        <v>0</v>
      </c>
      <c r="L383" s="7">
        <f t="shared" si="20"/>
        <v>3494</v>
      </c>
      <c r="M383" s="7">
        <v>-3320</v>
      </c>
      <c r="N383" s="7">
        <v>0</v>
      </c>
      <c r="O383" s="7">
        <v>0</v>
      </c>
      <c r="P383" s="7">
        <f t="shared" si="21"/>
        <v>-3320</v>
      </c>
      <c r="Q383" s="7">
        <f t="shared" si="22"/>
        <v>174</v>
      </c>
      <c r="R383" s="7">
        <f t="shared" si="23"/>
        <v>174</v>
      </c>
      <c r="S383" s="5" t="s">
        <v>107</v>
      </c>
      <c r="T383" s="5">
        <v>101401</v>
      </c>
      <c r="U383" s="5" t="s">
        <v>27</v>
      </c>
      <c r="V383" s="5">
        <v>47040001</v>
      </c>
      <c r="W383" s="5" t="s">
        <v>28</v>
      </c>
    </row>
    <row r="384" spans="2:23" x14ac:dyDescent="0.25">
      <c r="B384" s="4">
        <v>53000092</v>
      </c>
      <c r="C384" s="4">
        <v>0</v>
      </c>
      <c r="D384" s="5">
        <v>21040031</v>
      </c>
      <c r="E384" s="4" t="s">
        <v>389</v>
      </c>
      <c r="F384" s="4">
        <v>1401</v>
      </c>
      <c r="G384" s="6">
        <v>40269</v>
      </c>
      <c r="H384" s="7">
        <v>3551</v>
      </c>
      <c r="I384" s="7">
        <v>0</v>
      </c>
      <c r="J384" s="7">
        <v>0</v>
      </c>
      <c r="K384" s="7">
        <v>0</v>
      </c>
      <c r="L384" s="7">
        <f t="shared" si="20"/>
        <v>3551</v>
      </c>
      <c r="M384" s="7">
        <v>-3373</v>
      </c>
      <c r="N384" s="7">
        <v>0</v>
      </c>
      <c r="O384" s="7">
        <v>0</v>
      </c>
      <c r="P384" s="7">
        <f t="shared" si="21"/>
        <v>-3373</v>
      </c>
      <c r="Q384" s="7">
        <f t="shared" si="22"/>
        <v>178</v>
      </c>
      <c r="R384" s="7">
        <f t="shared" si="23"/>
        <v>178</v>
      </c>
      <c r="S384" s="5" t="s">
        <v>107</v>
      </c>
      <c r="T384" s="5">
        <v>101401</v>
      </c>
      <c r="U384" s="5" t="s">
        <v>27</v>
      </c>
      <c r="V384" s="5">
        <v>47040001</v>
      </c>
      <c r="W384" s="5" t="s">
        <v>28</v>
      </c>
    </row>
    <row r="385" spans="2:23" x14ac:dyDescent="0.25">
      <c r="B385" s="4">
        <v>53000093</v>
      </c>
      <c r="C385" s="4">
        <v>0</v>
      </c>
      <c r="D385" s="5">
        <v>21040031</v>
      </c>
      <c r="E385" s="4" t="s">
        <v>390</v>
      </c>
      <c r="F385" s="4">
        <v>1401</v>
      </c>
      <c r="G385" s="6">
        <v>40269</v>
      </c>
      <c r="H385" s="7">
        <v>3551</v>
      </c>
      <c r="I385" s="7">
        <v>0</v>
      </c>
      <c r="J385" s="7">
        <v>0</v>
      </c>
      <c r="K385" s="7">
        <v>0</v>
      </c>
      <c r="L385" s="7">
        <f t="shared" si="20"/>
        <v>3551</v>
      </c>
      <c r="M385" s="7">
        <v>-3374</v>
      </c>
      <c r="N385" s="7">
        <v>0</v>
      </c>
      <c r="O385" s="7">
        <v>0</v>
      </c>
      <c r="P385" s="7">
        <f t="shared" si="21"/>
        <v>-3374</v>
      </c>
      <c r="Q385" s="7">
        <f t="shared" si="22"/>
        <v>177</v>
      </c>
      <c r="R385" s="7">
        <f t="shared" si="23"/>
        <v>177</v>
      </c>
      <c r="S385" s="5" t="s">
        <v>107</v>
      </c>
      <c r="T385" s="5">
        <v>101401</v>
      </c>
      <c r="U385" s="5" t="s">
        <v>27</v>
      </c>
      <c r="V385" s="5">
        <v>47040001</v>
      </c>
      <c r="W385" s="5" t="s">
        <v>28</v>
      </c>
    </row>
    <row r="386" spans="2:23" x14ac:dyDescent="0.25">
      <c r="B386" s="4">
        <v>53000095</v>
      </c>
      <c r="C386" s="4">
        <v>0</v>
      </c>
      <c r="D386" s="5">
        <v>21040031</v>
      </c>
      <c r="E386" s="4" t="s">
        <v>391</v>
      </c>
      <c r="F386" s="4">
        <v>1401</v>
      </c>
      <c r="G386" s="6">
        <v>41243</v>
      </c>
      <c r="H386" s="7">
        <v>3595</v>
      </c>
      <c r="I386" s="7">
        <v>0</v>
      </c>
      <c r="J386" s="7">
        <v>0</v>
      </c>
      <c r="K386" s="7">
        <v>0</v>
      </c>
      <c r="L386" s="7">
        <f t="shared" si="20"/>
        <v>3595</v>
      </c>
      <c r="M386" s="7">
        <v>-3416</v>
      </c>
      <c r="N386" s="7">
        <v>0</v>
      </c>
      <c r="O386" s="7">
        <v>0</v>
      </c>
      <c r="P386" s="7">
        <f t="shared" si="21"/>
        <v>-3416</v>
      </c>
      <c r="Q386" s="7">
        <f t="shared" si="22"/>
        <v>179</v>
      </c>
      <c r="R386" s="7">
        <f t="shared" si="23"/>
        <v>179</v>
      </c>
      <c r="S386" s="5" t="s">
        <v>107</v>
      </c>
      <c r="T386" s="5">
        <v>101401</v>
      </c>
      <c r="U386" s="5" t="s">
        <v>27</v>
      </c>
      <c r="V386" s="5">
        <v>47040001</v>
      </c>
      <c r="W386" s="5" t="s">
        <v>28</v>
      </c>
    </row>
    <row r="387" spans="2:23" x14ac:dyDescent="0.25">
      <c r="B387" s="4">
        <v>53000096</v>
      </c>
      <c r="C387" s="4">
        <v>0</v>
      </c>
      <c r="D387" s="5">
        <v>21040031</v>
      </c>
      <c r="E387" s="4" t="s">
        <v>392</v>
      </c>
      <c r="F387" s="4">
        <v>1401</v>
      </c>
      <c r="G387" s="6">
        <v>40269</v>
      </c>
      <c r="H387" s="7">
        <v>3599</v>
      </c>
      <c r="I387" s="7">
        <v>0</v>
      </c>
      <c r="J387" s="7">
        <v>0</v>
      </c>
      <c r="K387" s="7">
        <v>0</v>
      </c>
      <c r="L387" s="7">
        <f t="shared" si="20"/>
        <v>3599</v>
      </c>
      <c r="M387" s="7">
        <v>-3419</v>
      </c>
      <c r="N387" s="7">
        <v>0</v>
      </c>
      <c r="O387" s="7">
        <v>0</v>
      </c>
      <c r="P387" s="7">
        <f t="shared" si="21"/>
        <v>-3419</v>
      </c>
      <c r="Q387" s="7">
        <f t="shared" si="22"/>
        <v>180</v>
      </c>
      <c r="R387" s="7">
        <f t="shared" si="23"/>
        <v>180</v>
      </c>
      <c r="S387" s="5" t="s">
        <v>107</v>
      </c>
      <c r="T387" s="5">
        <v>101401</v>
      </c>
      <c r="U387" s="5" t="s">
        <v>27</v>
      </c>
      <c r="V387" s="5">
        <v>47040001</v>
      </c>
      <c r="W387" s="5" t="s">
        <v>28</v>
      </c>
    </row>
    <row r="388" spans="2:23" x14ac:dyDescent="0.25">
      <c r="B388" s="4">
        <v>53000097</v>
      </c>
      <c r="C388" s="4">
        <v>0</v>
      </c>
      <c r="D388" s="5">
        <v>21040031</v>
      </c>
      <c r="E388" s="4" t="s">
        <v>393</v>
      </c>
      <c r="F388" s="4">
        <v>1401</v>
      </c>
      <c r="G388" s="6">
        <v>40269</v>
      </c>
      <c r="H388" s="7">
        <v>3685</v>
      </c>
      <c r="I388" s="7">
        <v>0</v>
      </c>
      <c r="J388" s="7">
        <v>0</v>
      </c>
      <c r="K388" s="7">
        <v>0</v>
      </c>
      <c r="L388" s="7">
        <f t="shared" si="20"/>
        <v>3685</v>
      </c>
      <c r="M388" s="7">
        <v>-3500</v>
      </c>
      <c r="N388" s="7">
        <v>0</v>
      </c>
      <c r="O388" s="7">
        <v>0</v>
      </c>
      <c r="P388" s="7">
        <f t="shared" si="21"/>
        <v>-3500</v>
      </c>
      <c r="Q388" s="7">
        <f t="shared" si="22"/>
        <v>185</v>
      </c>
      <c r="R388" s="7">
        <f t="shared" si="23"/>
        <v>185</v>
      </c>
      <c r="S388" s="5" t="s">
        <v>107</v>
      </c>
      <c r="T388" s="5">
        <v>101401</v>
      </c>
      <c r="U388" s="5" t="s">
        <v>27</v>
      </c>
      <c r="V388" s="5">
        <v>47040001</v>
      </c>
      <c r="W388" s="5" t="s">
        <v>28</v>
      </c>
    </row>
    <row r="389" spans="2:23" x14ac:dyDescent="0.25">
      <c r="B389" s="4">
        <v>53000105</v>
      </c>
      <c r="C389" s="4">
        <v>0</v>
      </c>
      <c r="D389" s="5">
        <v>21040031</v>
      </c>
      <c r="E389" s="4" t="s">
        <v>394</v>
      </c>
      <c r="F389" s="4">
        <v>1401</v>
      </c>
      <c r="G389" s="6">
        <v>40269</v>
      </c>
      <c r="H389" s="7">
        <v>4032</v>
      </c>
      <c r="I389" s="7">
        <v>0</v>
      </c>
      <c r="J389" s="7">
        <v>0</v>
      </c>
      <c r="K389" s="7">
        <v>0</v>
      </c>
      <c r="L389" s="7">
        <f t="shared" ref="L389:L452" si="24">SUM(H389:K389)</f>
        <v>4032</v>
      </c>
      <c r="M389" s="7">
        <v>-3830</v>
      </c>
      <c r="N389" s="7">
        <v>0</v>
      </c>
      <c r="O389" s="7">
        <v>0</v>
      </c>
      <c r="P389" s="7">
        <f t="shared" ref="P389:P452" si="25">SUM(M389:O389)</f>
        <v>-3830</v>
      </c>
      <c r="Q389" s="7">
        <f t="shared" ref="Q389:Q452" si="26">H389+M389</f>
        <v>202</v>
      </c>
      <c r="R389" s="7">
        <f t="shared" ref="R389:R452" si="27">L389+P389</f>
        <v>202</v>
      </c>
      <c r="S389" s="5" t="s">
        <v>107</v>
      </c>
      <c r="T389" s="5">
        <v>101401</v>
      </c>
      <c r="U389" s="5" t="s">
        <v>27</v>
      </c>
      <c r="V389" s="5">
        <v>47040001</v>
      </c>
      <c r="W389" s="5" t="s">
        <v>28</v>
      </c>
    </row>
    <row r="390" spans="2:23" x14ac:dyDescent="0.25">
      <c r="B390" s="4">
        <v>53000108</v>
      </c>
      <c r="C390" s="4">
        <v>0</v>
      </c>
      <c r="D390" s="5">
        <v>21040031</v>
      </c>
      <c r="E390" s="4" t="s">
        <v>395</v>
      </c>
      <c r="F390" s="4">
        <v>1401</v>
      </c>
      <c r="G390" s="6">
        <v>40269</v>
      </c>
      <c r="H390" s="7">
        <v>4770</v>
      </c>
      <c r="I390" s="7">
        <v>0</v>
      </c>
      <c r="J390" s="7">
        <v>0</v>
      </c>
      <c r="K390" s="7">
        <v>0</v>
      </c>
      <c r="L390" s="7">
        <f t="shared" si="24"/>
        <v>4770</v>
      </c>
      <c r="M390" s="7">
        <v>-4531</v>
      </c>
      <c r="N390" s="7">
        <v>0</v>
      </c>
      <c r="O390" s="7">
        <v>0</v>
      </c>
      <c r="P390" s="7">
        <f t="shared" si="25"/>
        <v>-4531</v>
      </c>
      <c r="Q390" s="7">
        <f t="shared" si="26"/>
        <v>239</v>
      </c>
      <c r="R390" s="7">
        <f t="shared" si="27"/>
        <v>239</v>
      </c>
      <c r="S390" s="5" t="s">
        <v>107</v>
      </c>
      <c r="T390" s="5">
        <v>101401</v>
      </c>
      <c r="U390" s="5" t="s">
        <v>27</v>
      </c>
      <c r="V390" s="5">
        <v>47040001</v>
      </c>
      <c r="W390" s="5" t="s">
        <v>28</v>
      </c>
    </row>
    <row r="391" spans="2:23" x14ac:dyDescent="0.25">
      <c r="B391" s="4">
        <v>53000109</v>
      </c>
      <c r="C391" s="4">
        <v>0</v>
      </c>
      <c r="D391" s="5">
        <v>21040031</v>
      </c>
      <c r="E391" s="4" t="s">
        <v>396</v>
      </c>
      <c r="F391" s="4">
        <v>1401</v>
      </c>
      <c r="G391" s="6">
        <v>40269</v>
      </c>
      <c r="H391" s="7">
        <v>4772</v>
      </c>
      <c r="I391" s="7">
        <v>0</v>
      </c>
      <c r="J391" s="7">
        <v>0</v>
      </c>
      <c r="K391" s="7">
        <v>0</v>
      </c>
      <c r="L391" s="7">
        <f t="shared" si="24"/>
        <v>4772</v>
      </c>
      <c r="M391" s="7">
        <v>-4533</v>
      </c>
      <c r="N391" s="7">
        <v>0</v>
      </c>
      <c r="O391" s="7">
        <v>0</v>
      </c>
      <c r="P391" s="7">
        <f t="shared" si="25"/>
        <v>-4533</v>
      </c>
      <c r="Q391" s="7">
        <f t="shared" si="26"/>
        <v>239</v>
      </c>
      <c r="R391" s="7">
        <f t="shared" si="27"/>
        <v>239</v>
      </c>
      <c r="S391" s="5" t="s">
        <v>107</v>
      </c>
      <c r="T391" s="5">
        <v>101401</v>
      </c>
      <c r="U391" s="5" t="s">
        <v>27</v>
      </c>
      <c r="V391" s="5">
        <v>47040001</v>
      </c>
      <c r="W391" s="5" t="s">
        <v>28</v>
      </c>
    </row>
    <row r="392" spans="2:23" x14ac:dyDescent="0.25">
      <c r="B392" s="4">
        <v>53000113</v>
      </c>
      <c r="C392" s="4">
        <v>0</v>
      </c>
      <c r="D392" s="5">
        <v>21040031</v>
      </c>
      <c r="E392" s="4" t="s">
        <v>397</v>
      </c>
      <c r="F392" s="4">
        <v>1401</v>
      </c>
      <c r="G392" s="6">
        <v>40269</v>
      </c>
      <c r="H392" s="7">
        <v>5137</v>
      </c>
      <c r="I392" s="7">
        <v>0</v>
      </c>
      <c r="J392" s="7">
        <v>0</v>
      </c>
      <c r="K392" s="7">
        <v>0</v>
      </c>
      <c r="L392" s="7">
        <f t="shared" si="24"/>
        <v>5137</v>
      </c>
      <c r="M392" s="7">
        <v>-4880</v>
      </c>
      <c r="N392" s="7">
        <v>0</v>
      </c>
      <c r="O392" s="7">
        <v>0</v>
      </c>
      <c r="P392" s="7">
        <f t="shared" si="25"/>
        <v>-4880</v>
      </c>
      <c r="Q392" s="7">
        <f t="shared" si="26"/>
        <v>257</v>
      </c>
      <c r="R392" s="7">
        <f t="shared" si="27"/>
        <v>257</v>
      </c>
      <c r="S392" s="5" t="s">
        <v>107</v>
      </c>
      <c r="T392" s="5">
        <v>101401</v>
      </c>
      <c r="U392" s="5" t="s">
        <v>27</v>
      </c>
      <c r="V392" s="5">
        <v>47040001</v>
      </c>
      <c r="W392" s="5" t="s">
        <v>28</v>
      </c>
    </row>
    <row r="393" spans="2:23" x14ac:dyDescent="0.25">
      <c r="B393" s="4">
        <v>53000114</v>
      </c>
      <c r="C393" s="4">
        <v>0</v>
      </c>
      <c r="D393" s="5">
        <v>21040031</v>
      </c>
      <c r="E393" s="4" t="s">
        <v>398</v>
      </c>
      <c r="F393" s="4">
        <v>1401</v>
      </c>
      <c r="G393" s="6">
        <v>40269</v>
      </c>
      <c r="H393" s="7">
        <v>5292</v>
      </c>
      <c r="I393" s="7">
        <v>0</v>
      </c>
      <c r="J393" s="7">
        <v>0</v>
      </c>
      <c r="K393" s="7">
        <v>0</v>
      </c>
      <c r="L393" s="7">
        <f t="shared" si="24"/>
        <v>5292</v>
      </c>
      <c r="M393" s="7">
        <v>-5027</v>
      </c>
      <c r="N393" s="7">
        <v>0</v>
      </c>
      <c r="O393" s="7">
        <v>0</v>
      </c>
      <c r="P393" s="7">
        <f t="shared" si="25"/>
        <v>-5027</v>
      </c>
      <c r="Q393" s="7">
        <f t="shared" si="26"/>
        <v>265</v>
      </c>
      <c r="R393" s="7">
        <f t="shared" si="27"/>
        <v>265</v>
      </c>
      <c r="S393" s="5" t="s">
        <v>107</v>
      </c>
      <c r="T393" s="5">
        <v>101401</v>
      </c>
      <c r="U393" s="5" t="s">
        <v>27</v>
      </c>
      <c r="V393" s="5">
        <v>47040001</v>
      </c>
      <c r="W393" s="5" t="s">
        <v>28</v>
      </c>
    </row>
    <row r="394" spans="2:23" x14ac:dyDescent="0.25">
      <c r="B394" s="4">
        <v>53000116</v>
      </c>
      <c r="C394" s="4">
        <v>0</v>
      </c>
      <c r="D394" s="5">
        <v>21040031</v>
      </c>
      <c r="E394" s="4" t="s">
        <v>399</v>
      </c>
      <c r="F394" s="4">
        <v>1401</v>
      </c>
      <c r="G394" s="6">
        <v>40269</v>
      </c>
      <c r="H394" s="7">
        <v>5580</v>
      </c>
      <c r="I394" s="7">
        <v>0</v>
      </c>
      <c r="J394" s="7">
        <v>0</v>
      </c>
      <c r="K394" s="7">
        <v>0</v>
      </c>
      <c r="L394" s="7">
        <f t="shared" si="24"/>
        <v>5580</v>
      </c>
      <c r="M394" s="7">
        <v>-5301</v>
      </c>
      <c r="N394" s="7">
        <v>0</v>
      </c>
      <c r="O394" s="7">
        <v>0</v>
      </c>
      <c r="P394" s="7">
        <f t="shared" si="25"/>
        <v>-5301</v>
      </c>
      <c r="Q394" s="7">
        <f t="shared" si="26"/>
        <v>279</v>
      </c>
      <c r="R394" s="7">
        <f t="shared" si="27"/>
        <v>279</v>
      </c>
      <c r="S394" s="5" t="s">
        <v>107</v>
      </c>
      <c r="T394" s="5">
        <v>101401</v>
      </c>
      <c r="U394" s="5" t="s">
        <v>27</v>
      </c>
      <c r="V394" s="5">
        <v>47040001</v>
      </c>
      <c r="W394" s="5" t="s">
        <v>28</v>
      </c>
    </row>
    <row r="395" spans="2:23" x14ac:dyDescent="0.25">
      <c r="B395" s="4">
        <v>53000117</v>
      </c>
      <c r="C395" s="4">
        <v>0</v>
      </c>
      <c r="D395" s="5">
        <v>21040031</v>
      </c>
      <c r="E395" s="4" t="s">
        <v>400</v>
      </c>
      <c r="F395" s="4">
        <v>1401</v>
      </c>
      <c r="G395" s="6">
        <v>40269</v>
      </c>
      <c r="H395" s="7">
        <v>1125.6000000000004</v>
      </c>
      <c r="I395" s="7">
        <v>0</v>
      </c>
      <c r="J395" s="7">
        <v>0</v>
      </c>
      <c r="K395" s="7">
        <v>0</v>
      </c>
      <c r="L395" s="7">
        <f t="shared" si="24"/>
        <v>1125.6000000000004</v>
      </c>
      <c r="M395" s="7">
        <v>-1069.4000000000001</v>
      </c>
      <c r="N395" s="7">
        <v>0</v>
      </c>
      <c r="O395" s="7">
        <v>0</v>
      </c>
      <c r="P395" s="7">
        <f t="shared" si="25"/>
        <v>-1069.4000000000001</v>
      </c>
      <c r="Q395" s="7">
        <f t="shared" si="26"/>
        <v>56.200000000000273</v>
      </c>
      <c r="R395" s="7">
        <f t="shared" si="27"/>
        <v>56.200000000000273</v>
      </c>
      <c r="S395" s="5" t="s">
        <v>107</v>
      </c>
      <c r="T395" s="5">
        <v>101401</v>
      </c>
      <c r="U395" s="5" t="s">
        <v>27</v>
      </c>
      <c r="V395" s="5">
        <v>47040001</v>
      </c>
      <c r="W395" s="5" t="s">
        <v>28</v>
      </c>
    </row>
    <row r="396" spans="2:23" x14ac:dyDescent="0.25">
      <c r="B396" s="4">
        <v>53000121</v>
      </c>
      <c r="C396" s="4">
        <v>0</v>
      </c>
      <c r="D396" s="5">
        <v>21040031</v>
      </c>
      <c r="E396" s="4" t="s">
        <v>401</v>
      </c>
      <c r="F396" s="4">
        <v>1401</v>
      </c>
      <c r="G396" s="6">
        <v>40437</v>
      </c>
      <c r="H396" s="7">
        <v>5752</v>
      </c>
      <c r="I396" s="7">
        <v>0</v>
      </c>
      <c r="J396" s="7">
        <v>0</v>
      </c>
      <c r="K396" s="7">
        <v>0</v>
      </c>
      <c r="L396" s="7">
        <f t="shared" si="24"/>
        <v>5752</v>
      </c>
      <c r="M396" s="7">
        <v>-5464</v>
      </c>
      <c r="N396" s="7">
        <v>0</v>
      </c>
      <c r="O396" s="7">
        <v>0</v>
      </c>
      <c r="P396" s="7">
        <f t="shared" si="25"/>
        <v>-5464</v>
      </c>
      <c r="Q396" s="7">
        <f t="shared" si="26"/>
        <v>288</v>
      </c>
      <c r="R396" s="7">
        <f t="shared" si="27"/>
        <v>288</v>
      </c>
      <c r="S396" s="5" t="s">
        <v>107</v>
      </c>
      <c r="T396" s="5">
        <v>101401</v>
      </c>
      <c r="U396" s="5" t="s">
        <v>27</v>
      </c>
      <c r="V396" s="5">
        <v>47040001</v>
      </c>
      <c r="W396" s="5" t="s">
        <v>28</v>
      </c>
    </row>
    <row r="397" spans="2:23" x14ac:dyDescent="0.25">
      <c r="B397" s="4">
        <v>53000127</v>
      </c>
      <c r="C397" s="4">
        <v>0</v>
      </c>
      <c r="D397" s="5">
        <v>21040031</v>
      </c>
      <c r="E397" s="4" t="s">
        <v>402</v>
      </c>
      <c r="F397" s="4">
        <v>1401</v>
      </c>
      <c r="G397" s="6">
        <v>40269</v>
      </c>
      <c r="H397" s="7">
        <v>6241</v>
      </c>
      <c r="I397" s="7">
        <v>0</v>
      </c>
      <c r="J397" s="7">
        <v>0</v>
      </c>
      <c r="K397" s="7">
        <v>0</v>
      </c>
      <c r="L397" s="7">
        <f t="shared" si="24"/>
        <v>6241</v>
      </c>
      <c r="M397" s="7">
        <v>-5929</v>
      </c>
      <c r="N397" s="7">
        <v>0</v>
      </c>
      <c r="O397" s="7">
        <v>0</v>
      </c>
      <c r="P397" s="7">
        <f t="shared" si="25"/>
        <v>-5929</v>
      </c>
      <c r="Q397" s="7">
        <f t="shared" si="26"/>
        <v>312</v>
      </c>
      <c r="R397" s="7">
        <f t="shared" si="27"/>
        <v>312</v>
      </c>
      <c r="S397" s="5" t="s">
        <v>107</v>
      </c>
      <c r="T397" s="5">
        <v>101401</v>
      </c>
      <c r="U397" s="5" t="s">
        <v>27</v>
      </c>
      <c r="V397" s="5">
        <v>47040001</v>
      </c>
      <c r="W397" s="5" t="s">
        <v>28</v>
      </c>
    </row>
    <row r="398" spans="2:23" x14ac:dyDescent="0.25">
      <c r="B398" s="4">
        <v>53000129</v>
      </c>
      <c r="C398" s="4">
        <v>0</v>
      </c>
      <c r="D398" s="5">
        <v>21040031</v>
      </c>
      <c r="E398" s="4" t="s">
        <v>403</v>
      </c>
      <c r="F398" s="4">
        <v>1401</v>
      </c>
      <c r="G398" s="6">
        <v>40269</v>
      </c>
      <c r="H398" s="7">
        <v>6384</v>
      </c>
      <c r="I398" s="7">
        <v>0</v>
      </c>
      <c r="J398" s="7">
        <v>0</v>
      </c>
      <c r="K398" s="7">
        <v>0</v>
      </c>
      <c r="L398" s="7">
        <f t="shared" si="24"/>
        <v>6384</v>
      </c>
      <c r="M398" s="7">
        <v>-6065</v>
      </c>
      <c r="N398" s="7">
        <v>0</v>
      </c>
      <c r="O398" s="7">
        <v>0</v>
      </c>
      <c r="P398" s="7">
        <f t="shared" si="25"/>
        <v>-6065</v>
      </c>
      <c r="Q398" s="7">
        <f t="shared" si="26"/>
        <v>319</v>
      </c>
      <c r="R398" s="7">
        <f t="shared" si="27"/>
        <v>319</v>
      </c>
      <c r="S398" s="5" t="s">
        <v>107</v>
      </c>
      <c r="T398" s="5">
        <v>101401</v>
      </c>
      <c r="U398" s="5" t="s">
        <v>27</v>
      </c>
      <c r="V398" s="5">
        <v>47040001</v>
      </c>
      <c r="W398" s="5" t="s">
        <v>28</v>
      </c>
    </row>
    <row r="399" spans="2:23" x14ac:dyDescent="0.25">
      <c r="B399" s="4">
        <v>53000130</v>
      </c>
      <c r="C399" s="4">
        <v>0</v>
      </c>
      <c r="D399" s="5">
        <v>21040031</v>
      </c>
      <c r="E399" s="4" t="s">
        <v>404</v>
      </c>
      <c r="F399" s="4">
        <v>1401</v>
      </c>
      <c r="G399" s="6">
        <v>40269</v>
      </c>
      <c r="H399" s="7">
        <v>6401</v>
      </c>
      <c r="I399" s="7">
        <v>0</v>
      </c>
      <c r="J399" s="7">
        <v>0</v>
      </c>
      <c r="K399" s="7">
        <v>0</v>
      </c>
      <c r="L399" s="7">
        <f t="shared" si="24"/>
        <v>6401</v>
      </c>
      <c r="M399" s="7">
        <v>-6081</v>
      </c>
      <c r="N399" s="7">
        <v>0</v>
      </c>
      <c r="O399" s="7">
        <v>0</v>
      </c>
      <c r="P399" s="7">
        <f t="shared" si="25"/>
        <v>-6081</v>
      </c>
      <c r="Q399" s="7">
        <f t="shared" si="26"/>
        <v>320</v>
      </c>
      <c r="R399" s="7">
        <f t="shared" si="27"/>
        <v>320</v>
      </c>
      <c r="S399" s="5" t="s">
        <v>107</v>
      </c>
      <c r="T399" s="5">
        <v>101401</v>
      </c>
      <c r="U399" s="5" t="s">
        <v>27</v>
      </c>
      <c r="V399" s="5">
        <v>47040001</v>
      </c>
      <c r="W399" s="5" t="s">
        <v>28</v>
      </c>
    </row>
    <row r="400" spans="2:23" x14ac:dyDescent="0.25">
      <c r="B400" s="4">
        <v>53000140</v>
      </c>
      <c r="C400" s="4">
        <v>0</v>
      </c>
      <c r="D400" s="5">
        <v>21040031</v>
      </c>
      <c r="E400" s="4" t="s">
        <v>390</v>
      </c>
      <c r="F400" s="4">
        <v>1401</v>
      </c>
      <c r="G400" s="6">
        <v>40269</v>
      </c>
      <c r="H400" s="7">
        <v>6932</v>
      </c>
      <c r="I400" s="7">
        <v>0</v>
      </c>
      <c r="J400" s="7">
        <v>0</v>
      </c>
      <c r="K400" s="7">
        <v>0</v>
      </c>
      <c r="L400" s="7">
        <f t="shared" si="24"/>
        <v>6932</v>
      </c>
      <c r="M400" s="7">
        <v>-6585</v>
      </c>
      <c r="N400" s="7">
        <v>0</v>
      </c>
      <c r="O400" s="7">
        <v>0</v>
      </c>
      <c r="P400" s="7">
        <f t="shared" si="25"/>
        <v>-6585</v>
      </c>
      <c r="Q400" s="7">
        <f t="shared" si="26"/>
        <v>347</v>
      </c>
      <c r="R400" s="7">
        <f t="shared" si="27"/>
        <v>347</v>
      </c>
      <c r="S400" s="5" t="s">
        <v>107</v>
      </c>
      <c r="T400" s="5">
        <v>101401</v>
      </c>
      <c r="U400" s="5" t="s">
        <v>27</v>
      </c>
      <c r="V400" s="5">
        <v>47040001</v>
      </c>
      <c r="W400" s="5" t="s">
        <v>28</v>
      </c>
    </row>
    <row r="401" spans="2:23" x14ac:dyDescent="0.25">
      <c r="B401" s="4">
        <v>53000142</v>
      </c>
      <c r="C401" s="4">
        <v>0</v>
      </c>
      <c r="D401" s="5">
        <v>21040031</v>
      </c>
      <c r="E401" s="4" t="s">
        <v>405</v>
      </c>
      <c r="F401" s="4">
        <v>1401</v>
      </c>
      <c r="G401" s="6">
        <v>40269</v>
      </c>
      <c r="H401" s="7">
        <v>7005</v>
      </c>
      <c r="I401" s="7">
        <v>0</v>
      </c>
      <c r="J401" s="7">
        <v>0</v>
      </c>
      <c r="K401" s="7">
        <v>0</v>
      </c>
      <c r="L401" s="7">
        <f t="shared" si="24"/>
        <v>7005</v>
      </c>
      <c r="M401" s="7">
        <v>-6655</v>
      </c>
      <c r="N401" s="7">
        <v>0</v>
      </c>
      <c r="O401" s="7">
        <v>0</v>
      </c>
      <c r="P401" s="7">
        <f t="shared" si="25"/>
        <v>-6655</v>
      </c>
      <c r="Q401" s="7">
        <f t="shared" si="26"/>
        <v>350</v>
      </c>
      <c r="R401" s="7">
        <f t="shared" si="27"/>
        <v>350</v>
      </c>
      <c r="S401" s="5" t="s">
        <v>107</v>
      </c>
      <c r="T401" s="5">
        <v>101401</v>
      </c>
      <c r="U401" s="5" t="s">
        <v>27</v>
      </c>
      <c r="V401" s="5">
        <v>47040001</v>
      </c>
      <c r="W401" s="5" t="s">
        <v>28</v>
      </c>
    </row>
    <row r="402" spans="2:23" x14ac:dyDescent="0.25">
      <c r="B402" s="4">
        <v>53000147</v>
      </c>
      <c r="C402" s="4">
        <v>0</v>
      </c>
      <c r="D402" s="5">
        <v>21040031</v>
      </c>
      <c r="E402" s="4" t="s">
        <v>406</v>
      </c>
      <c r="F402" s="4">
        <v>1401</v>
      </c>
      <c r="G402" s="6">
        <v>40269</v>
      </c>
      <c r="H402" s="7">
        <v>7302</v>
      </c>
      <c r="I402" s="7">
        <v>0</v>
      </c>
      <c r="J402" s="7">
        <v>0</v>
      </c>
      <c r="K402" s="7">
        <v>0</v>
      </c>
      <c r="L402" s="7">
        <f t="shared" si="24"/>
        <v>7302</v>
      </c>
      <c r="M402" s="7">
        <v>-6937</v>
      </c>
      <c r="N402" s="7">
        <v>0</v>
      </c>
      <c r="O402" s="7">
        <v>0</v>
      </c>
      <c r="P402" s="7">
        <f t="shared" si="25"/>
        <v>-6937</v>
      </c>
      <c r="Q402" s="7">
        <f t="shared" si="26"/>
        <v>365</v>
      </c>
      <c r="R402" s="7">
        <f t="shared" si="27"/>
        <v>365</v>
      </c>
      <c r="S402" s="5" t="s">
        <v>107</v>
      </c>
      <c r="T402" s="5">
        <v>101401</v>
      </c>
      <c r="U402" s="5" t="s">
        <v>27</v>
      </c>
      <c r="V402" s="5">
        <v>47040001</v>
      </c>
      <c r="W402" s="5" t="s">
        <v>28</v>
      </c>
    </row>
    <row r="403" spans="2:23" x14ac:dyDescent="0.25">
      <c r="B403" s="4">
        <v>53000148</v>
      </c>
      <c r="C403" s="4">
        <v>0</v>
      </c>
      <c r="D403" s="5">
        <v>21040031</v>
      </c>
      <c r="E403" s="4" t="s">
        <v>407</v>
      </c>
      <c r="F403" s="4">
        <v>1401</v>
      </c>
      <c r="G403" s="6">
        <v>40269</v>
      </c>
      <c r="H403" s="7">
        <v>7493</v>
      </c>
      <c r="I403" s="7">
        <v>0</v>
      </c>
      <c r="J403" s="7">
        <v>0</v>
      </c>
      <c r="K403" s="7">
        <v>0</v>
      </c>
      <c r="L403" s="7">
        <f t="shared" si="24"/>
        <v>7493</v>
      </c>
      <c r="M403" s="7">
        <v>-7119</v>
      </c>
      <c r="N403" s="7">
        <v>0</v>
      </c>
      <c r="O403" s="7">
        <v>0</v>
      </c>
      <c r="P403" s="7">
        <f t="shared" si="25"/>
        <v>-7119</v>
      </c>
      <c r="Q403" s="7">
        <f t="shared" si="26"/>
        <v>374</v>
      </c>
      <c r="R403" s="7">
        <f t="shared" si="27"/>
        <v>374</v>
      </c>
      <c r="S403" s="5" t="s">
        <v>107</v>
      </c>
      <c r="T403" s="5">
        <v>101401</v>
      </c>
      <c r="U403" s="5" t="s">
        <v>27</v>
      </c>
      <c r="V403" s="5">
        <v>47040001</v>
      </c>
      <c r="W403" s="5" t="s">
        <v>28</v>
      </c>
    </row>
    <row r="404" spans="2:23" x14ac:dyDescent="0.25">
      <c r="B404" s="4">
        <v>53000150</v>
      </c>
      <c r="C404" s="4">
        <v>0</v>
      </c>
      <c r="D404" s="5">
        <v>21040031</v>
      </c>
      <c r="E404" s="4" t="s">
        <v>408</v>
      </c>
      <c r="F404" s="4">
        <v>1401</v>
      </c>
      <c r="G404" s="6">
        <v>40269</v>
      </c>
      <c r="H404" s="7">
        <v>7879</v>
      </c>
      <c r="I404" s="7">
        <v>0</v>
      </c>
      <c r="J404" s="7">
        <v>0</v>
      </c>
      <c r="K404" s="7">
        <v>0</v>
      </c>
      <c r="L404" s="7">
        <f t="shared" si="24"/>
        <v>7879</v>
      </c>
      <c r="M404" s="7">
        <v>-7485</v>
      </c>
      <c r="N404" s="7">
        <v>0</v>
      </c>
      <c r="O404" s="7">
        <v>0</v>
      </c>
      <c r="P404" s="7">
        <f t="shared" si="25"/>
        <v>-7485</v>
      </c>
      <c r="Q404" s="7">
        <f t="shared" si="26"/>
        <v>394</v>
      </c>
      <c r="R404" s="7">
        <f t="shared" si="27"/>
        <v>394</v>
      </c>
      <c r="S404" s="5" t="s">
        <v>107</v>
      </c>
      <c r="T404" s="5">
        <v>101401</v>
      </c>
      <c r="U404" s="5" t="s">
        <v>27</v>
      </c>
      <c r="V404" s="5">
        <v>47040001</v>
      </c>
      <c r="W404" s="5" t="s">
        <v>28</v>
      </c>
    </row>
    <row r="405" spans="2:23" x14ac:dyDescent="0.25">
      <c r="B405" s="4">
        <v>53000156</v>
      </c>
      <c r="C405" s="4">
        <v>0</v>
      </c>
      <c r="D405" s="5">
        <v>21040031</v>
      </c>
      <c r="E405" s="4" t="s">
        <v>409</v>
      </c>
      <c r="F405" s="4">
        <v>1401</v>
      </c>
      <c r="G405" s="6">
        <v>40269</v>
      </c>
      <c r="H405" s="7">
        <v>8383</v>
      </c>
      <c r="I405" s="7">
        <v>0</v>
      </c>
      <c r="J405" s="7">
        <v>0</v>
      </c>
      <c r="K405" s="7">
        <v>0</v>
      </c>
      <c r="L405" s="7">
        <f t="shared" si="24"/>
        <v>8383</v>
      </c>
      <c r="M405" s="7">
        <v>-7963</v>
      </c>
      <c r="N405" s="7">
        <v>0</v>
      </c>
      <c r="O405" s="7">
        <v>0</v>
      </c>
      <c r="P405" s="7">
        <f t="shared" si="25"/>
        <v>-7963</v>
      </c>
      <c r="Q405" s="7">
        <f t="shared" si="26"/>
        <v>420</v>
      </c>
      <c r="R405" s="7">
        <f t="shared" si="27"/>
        <v>420</v>
      </c>
      <c r="S405" s="5" t="s">
        <v>107</v>
      </c>
      <c r="T405" s="5">
        <v>101401</v>
      </c>
      <c r="U405" s="5" t="s">
        <v>27</v>
      </c>
      <c r="V405" s="5">
        <v>47040001</v>
      </c>
      <c r="W405" s="5" t="s">
        <v>28</v>
      </c>
    </row>
    <row r="406" spans="2:23" x14ac:dyDescent="0.25">
      <c r="B406" s="4">
        <v>53000158</v>
      </c>
      <c r="C406" s="4">
        <v>0</v>
      </c>
      <c r="D406" s="5">
        <v>21040031</v>
      </c>
      <c r="E406" s="4" t="s">
        <v>410</v>
      </c>
      <c r="F406" s="4">
        <v>1401</v>
      </c>
      <c r="G406" s="6">
        <v>40269</v>
      </c>
      <c r="H406" s="7">
        <v>8690</v>
      </c>
      <c r="I406" s="7">
        <v>0</v>
      </c>
      <c r="J406" s="7">
        <v>0</v>
      </c>
      <c r="K406" s="7">
        <v>0</v>
      </c>
      <c r="L406" s="7">
        <f t="shared" si="24"/>
        <v>8690</v>
      </c>
      <c r="M406" s="7">
        <v>-8256</v>
      </c>
      <c r="N406" s="7">
        <v>0</v>
      </c>
      <c r="O406" s="7">
        <v>0</v>
      </c>
      <c r="P406" s="7">
        <f t="shared" si="25"/>
        <v>-8256</v>
      </c>
      <c r="Q406" s="7">
        <f t="shared" si="26"/>
        <v>434</v>
      </c>
      <c r="R406" s="7">
        <f t="shared" si="27"/>
        <v>434</v>
      </c>
      <c r="S406" s="5" t="s">
        <v>107</v>
      </c>
      <c r="T406" s="5">
        <v>101401</v>
      </c>
      <c r="U406" s="5" t="s">
        <v>27</v>
      </c>
      <c r="V406" s="5">
        <v>47040001</v>
      </c>
      <c r="W406" s="5" t="s">
        <v>28</v>
      </c>
    </row>
    <row r="407" spans="2:23" x14ac:dyDescent="0.25">
      <c r="B407" s="4">
        <v>53000160</v>
      </c>
      <c r="C407" s="4">
        <v>0</v>
      </c>
      <c r="D407" s="5">
        <v>21040031</v>
      </c>
      <c r="E407" s="4" t="s">
        <v>411</v>
      </c>
      <c r="F407" s="4">
        <v>1401</v>
      </c>
      <c r="G407" s="6">
        <v>40269</v>
      </c>
      <c r="H407" s="7">
        <v>8726</v>
      </c>
      <c r="I407" s="7">
        <v>0</v>
      </c>
      <c r="J407" s="7">
        <v>0</v>
      </c>
      <c r="K407" s="7">
        <v>0</v>
      </c>
      <c r="L407" s="7">
        <f t="shared" si="24"/>
        <v>8726</v>
      </c>
      <c r="M407" s="7">
        <v>-8290</v>
      </c>
      <c r="N407" s="7">
        <v>0</v>
      </c>
      <c r="O407" s="7">
        <v>0</v>
      </c>
      <c r="P407" s="7">
        <f t="shared" si="25"/>
        <v>-8290</v>
      </c>
      <c r="Q407" s="7">
        <f t="shared" si="26"/>
        <v>436</v>
      </c>
      <c r="R407" s="7">
        <f t="shared" si="27"/>
        <v>436</v>
      </c>
      <c r="S407" s="5" t="s">
        <v>107</v>
      </c>
      <c r="T407" s="5">
        <v>101401</v>
      </c>
      <c r="U407" s="5" t="s">
        <v>27</v>
      </c>
      <c r="V407" s="5">
        <v>47040001</v>
      </c>
      <c r="W407" s="5" t="s">
        <v>28</v>
      </c>
    </row>
    <row r="408" spans="2:23" x14ac:dyDescent="0.25">
      <c r="B408" s="4">
        <v>53000161</v>
      </c>
      <c r="C408" s="4">
        <v>0</v>
      </c>
      <c r="D408" s="5">
        <v>21040031</v>
      </c>
      <c r="E408" s="4" t="s">
        <v>412</v>
      </c>
      <c r="F408" s="4">
        <v>1401</v>
      </c>
      <c r="G408" s="6">
        <v>40269</v>
      </c>
      <c r="H408" s="7">
        <v>8996</v>
      </c>
      <c r="I408" s="7">
        <v>0</v>
      </c>
      <c r="J408" s="7">
        <v>0</v>
      </c>
      <c r="K408" s="7">
        <v>0</v>
      </c>
      <c r="L408" s="7">
        <f t="shared" si="24"/>
        <v>8996</v>
      </c>
      <c r="M408" s="7">
        <v>-8546</v>
      </c>
      <c r="N408" s="7">
        <v>0</v>
      </c>
      <c r="O408" s="7">
        <v>0</v>
      </c>
      <c r="P408" s="7">
        <f t="shared" si="25"/>
        <v>-8546</v>
      </c>
      <c r="Q408" s="7">
        <f t="shared" si="26"/>
        <v>450</v>
      </c>
      <c r="R408" s="7">
        <f t="shared" si="27"/>
        <v>450</v>
      </c>
      <c r="S408" s="5" t="s">
        <v>107</v>
      </c>
      <c r="T408" s="5">
        <v>101401</v>
      </c>
      <c r="U408" s="5" t="s">
        <v>27</v>
      </c>
      <c r="V408" s="5">
        <v>47040001</v>
      </c>
      <c r="W408" s="5" t="s">
        <v>28</v>
      </c>
    </row>
    <row r="409" spans="2:23" x14ac:dyDescent="0.25">
      <c r="B409" s="4">
        <v>53000162</v>
      </c>
      <c r="C409" s="4">
        <v>0</v>
      </c>
      <c r="D409" s="5">
        <v>21040031</v>
      </c>
      <c r="E409" s="4" t="s">
        <v>413</v>
      </c>
      <c r="F409" s="4">
        <v>1401</v>
      </c>
      <c r="G409" s="6">
        <v>40269</v>
      </c>
      <c r="H409" s="7">
        <v>9259</v>
      </c>
      <c r="I409" s="7">
        <v>0</v>
      </c>
      <c r="J409" s="7">
        <v>0</v>
      </c>
      <c r="K409" s="7">
        <v>0</v>
      </c>
      <c r="L409" s="7">
        <f t="shared" si="24"/>
        <v>9259</v>
      </c>
      <c r="M409" s="7">
        <v>-8796</v>
      </c>
      <c r="N409" s="7">
        <v>0</v>
      </c>
      <c r="O409" s="7">
        <v>0</v>
      </c>
      <c r="P409" s="7">
        <f t="shared" si="25"/>
        <v>-8796</v>
      </c>
      <c r="Q409" s="7">
        <f t="shared" si="26"/>
        <v>463</v>
      </c>
      <c r="R409" s="7">
        <f t="shared" si="27"/>
        <v>463</v>
      </c>
      <c r="S409" s="5" t="s">
        <v>107</v>
      </c>
      <c r="T409" s="5">
        <v>101401</v>
      </c>
      <c r="U409" s="5" t="s">
        <v>27</v>
      </c>
      <c r="V409" s="5">
        <v>47040001</v>
      </c>
      <c r="W409" s="5" t="s">
        <v>28</v>
      </c>
    </row>
    <row r="410" spans="2:23" x14ac:dyDescent="0.25">
      <c r="B410" s="4">
        <v>53000164</v>
      </c>
      <c r="C410" s="4">
        <v>0</v>
      </c>
      <c r="D410" s="5">
        <v>21040031</v>
      </c>
      <c r="E410" s="4" t="s">
        <v>414</v>
      </c>
      <c r="F410" s="4">
        <v>1401</v>
      </c>
      <c r="G410" s="6">
        <v>40269</v>
      </c>
      <c r="H410" s="7">
        <v>9611</v>
      </c>
      <c r="I410" s="7">
        <v>0</v>
      </c>
      <c r="J410" s="7">
        <v>0</v>
      </c>
      <c r="K410" s="7">
        <v>0</v>
      </c>
      <c r="L410" s="7">
        <f t="shared" si="24"/>
        <v>9611</v>
      </c>
      <c r="M410" s="7">
        <v>-9130</v>
      </c>
      <c r="N410" s="7">
        <v>0</v>
      </c>
      <c r="O410" s="7">
        <v>0</v>
      </c>
      <c r="P410" s="7">
        <f t="shared" si="25"/>
        <v>-9130</v>
      </c>
      <c r="Q410" s="7">
        <f t="shared" si="26"/>
        <v>481</v>
      </c>
      <c r="R410" s="7">
        <f t="shared" si="27"/>
        <v>481</v>
      </c>
      <c r="S410" s="5" t="s">
        <v>107</v>
      </c>
      <c r="T410" s="5">
        <v>101401</v>
      </c>
      <c r="U410" s="5" t="s">
        <v>27</v>
      </c>
      <c r="V410" s="5">
        <v>47040001</v>
      </c>
      <c r="W410" s="5" t="s">
        <v>28</v>
      </c>
    </row>
    <row r="411" spans="2:23" x14ac:dyDescent="0.25">
      <c r="B411" s="4">
        <v>53000166</v>
      </c>
      <c r="C411" s="4">
        <v>0</v>
      </c>
      <c r="D411" s="5">
        <v>21040031</v>
      </c>
      <c r="E411" s="4" t="s">
        <v>415</v>
      </c>
      <c r="F411" s="4">
        <v>1401</v>
      </c>
      <c r="G411" s="6">
        <v>40269</v>
      </c>
      <c r="H411" s="7">
        <v>9740</v>
      </c>
      <c r="I411" s="7">
        <v>0</v>
      </c>
      <c r="J411" s="7">
        <v>0</v>
      </c>
      <c r="K411" s="7">
        <v>0</v>
      </c>
      <c r="L411" s="7">
        <f t="shared" si="24"/>
        <v>9740</v>
      </c>
      <c r="M411" s="7">
        <v>-9253</v>
      </c>
      <c r="N411" s="7">
        <v>0</v>
      </c>
      <c r="O411" s="7">
        <v>0</v>
      </c>
      <c r="P411" s="7">
        <f t="shared" si="25"/>
        <v>-9253</v>
      </c>
      <c r="Q411" s="7">
        <f t="shared" si="26"/>
        <v>487</v>
      </c>
      <c r="R411" s="7">
        <f t="shared" si="27"/>
        <v>487</v>
      </c>
      <c r="S411" s="5" t="s">
        <v>107</v>
      </c>
      <c r="T411" s="5">
        <v>101401</v>
      </c>
      <c r="U411" s="5" t="s">
        <v>27</v>
      </c>
      <c r="V411" s="5">
        <v>47040001</v>
      </c>
      <c r="W411" s="5" t="s">
        <v>28</v>
      </c>
    </row>
    <row r="412" spans="2:23" x14ac:dyDescent="0.25">
      <c r="B412" s="4">
        <v>53000167</v>
      </c>
      <c r="C412" s="4">
        <v>0</v>
      </c>
      <c r="D412" s="5">
        <v>21040031</v>
      </c>
      <c r="E412" s="4" t="s">
        <v>416</v>
      </c>
      <c r="F412" s="4">
        <v>1401</v>
      </c>
      <c r="G412" s="6">
        <v>40269</v>
      </c>
      <c r="H412" s="7">
        <v>9907</v>
      </c>
      <c r="I412" s="7">
        <v>0</v>
      </c>
      <c r="J412" s="7">
        <v>0</v>
      </c>
      <c r="K412" s="7">
        <v>0</v>
      </c>
      <c r="L412" s="7">
        <f t="shared" si="24"/>
        <v>9907</v>
      </c>
      <c r="M412" s="7">
        <v>-9411</v>
      </c>
      <c r="N412" s="7">
        <v>0</v>
      </c>
      <c r="O412" s="7">
        <v>0</v>
      </c>
      <c r="P412" s="7">
        <f t="shared" si="25"/>
        <v>-9411</v>
      </c>
      <c r="Q412" s="7">
        <f t="shared" si="26"/>
        <v>496</v>
      </c>
      <c r="R412" s="7">
        <f t="shared" si="27"/>
        <v>496</v>
      </c>
      <c r="S412" s="5" t="s">
        <v>107</v>
      </c>
      <c r="T412" s="5">
        <v>101401</v>
      </c>
      <c r="U412" s="5" t="s">
        <v>27</v>
      </c>
      <c r="V412" s="5">
        <v>47040001</v>
      </c>
      <c r="W412" s="5" t="s">
        <v>28</v>
      </c>
    </row>
    <row r="413" spans="2:23" x14ac:dyDescent="0.25">
      <c r="B413" s="4">
        <v>53000168</v>
      </c>
      <c r="C413" s="4">
        <v>0</v>
      </c>
      <c r="D413" s="5">
        <v>21040031</v>
      </c>
      <c r="E413" s="4" t="s">
        <v>417</v>
      </c>
      <c r="F413" s="4">
        <v>1401</v>
      </c>
      <c r="G413" s="6">
        <v>40269</v>
      </c>
      <c r="H413" s="7">
        <v>9973</v>
      </c>
      <c r="I413" s="7">
        <v>0</v>
      </c>
      <c r="J413" s="7">
        <v>0</v>
      </c>
      <c r="K413" s="7">
        <v>0</v>
      </c>
      <c r="L413" s="7">
        <f t="shared" si="24"/>
        <v>9973</v>
      </c>
      <c r="M413" s="7">
        <v>-9475</v>
      </c>
      <c r="N413" s="7">
        <v>0</v>
      </c>
      <c r="O413" s="7">
        <v>0</v>
      </c>
      <c r="P413" s="7">
        <f t="shared" si="25"/>
        <v>-9475</v>
      </c>
      <c r="Q413" s="7">
        <f t="shared" si="26"/>
        <v>498</v>
      </c>
      <c r="R413" s="7">
        <f t="shared" si="27"/>
        <v>498</v>
      </c>
      <c r="S413" s="5" t="s">
        <v>107</v>
      </c>
      <c r="T413" s="5">
        <v>101401</v>
      </c>
      <c r="U413" s="5" t="s">
        <v>27</v>
      </c>
      <c r="V413" s="5">
        <v>47040001</v>
      </c>
      <c r="W413" s="5" t="s">
        <v>28</v>
      </c>
    </row>
    <row r="414" spans="2:23" x14ac:dyDescent="0.25">
      <c r="B414" s="4">
        <v>53000169</v>
      </c>
      <c r="C414" s="4">
        <v>0</v>
      </c>
      <c r="D414" s="5">
        <v>21040031</v>
      </c>
      <c r="E414" s="4" t="s">
        <v>418</v>
      </c>
      <c r="F414" s="4">
        <v>1403</v>
      </c>
      <c r="G414" s="6">
        <v>40910</v>
      </c>
      <c r="H414" s="7">
        <v>10343</v>
      </c>
      <c r="I414" s="7">
        <v>0</v>
      </c>
      <c r="J414" s="7">
        <v>0</v>
      </c>
      <c r="K414" s="7">
        <v>0</v>
      </c>
      <c r="L414" s="7">
        <f t="shared" si="24"/>
        <v>10343</v>
      </c>
      <c r="M414" s="7">
        <v>-10342</v>
      </c>
      <c r="N414" s="7">
        <v>0</v>
      </c>
      <c r="O414" s="7">
        <v>0</v>
      </c>
      <c r="P414" s="7">
        <f t="shared" si="25"/>
        <v>-10342</v>
      </c>
      <c r="Q414" s="7">
        <f t="shared" si="26"/>
        <v>1</v>
      </c>
      <c r="R414" s="7">
        <f t="shared" si="27"/>
        <v>1</v>
      </c>
      <c r="S414" s="5" t="s">
        <v>107</v>
      </c>
      <c r="T414" s="5">
        <v>101403</v>
      </c>
      <c r="U414" s="5" t="s">
        <v>30</v>
      </c>
      <c r="V414" s="5">
        <v>47040001</v>
      </c>
      <c r="W414" s="5" t="s">
        <v>28</v>
      </c>
    </row>
    <row r="415" spans="2:23" x14ac:dyDescent="0.25">
      <c r="B415" s="4">
        <v>53000176</v>
      </c>
      <c r="C415" s="4">
        <v>0</v>
      </c>
      <c r="D415" s="5">
        <v>21040031</v>
      </c>
      <c r="E415" s="4" t="s">
        <v>419</v>
      </c>
      <c r="F415" s="4">
        <v>1401</v>
      </c>
      <c r="G415" s="6">
        <v>40269</v>
      </c>
      <c r="H415" s="7">
        <v>12402</v>
      </c>
      <c r="I415" s="7">
        <v>0</v>
      </c>
      <c r="J415" s="7">
        <v>0</v>
      </c>
      <c r="K415" s="7">
        <v>0</v>
      </c>
      <c r="L415" s="7">
        <f t="shared" si="24"/>
        <v>12402</v>
      </c>
      <c r="M415" s="7">
        <v>-11782</v>
      </c>
      <c r="N415" s="7">
        <v>0</v>
      </c>
      <c r="O415" s="7">
        <v>0</v>
      </c>
      <c r="P415" s="7">
        <f t="shared" si="25"/>
        <v>-11782</v>
      </c>
      <c r="Q415" s="7">
        <f t="shared" si="26"/>
        <v>620</v>
      </c>
      <c r="R415" s="7">
        <f t="shared" si="27"/>
        <v>620</v>
      </c>
      <c r="S415" s="5" t="s">
        <v>107</v>
      </c>
      <c r="T415" s="5">
        <v>101401</v>
      </c>
      <c r="U415" s="5" t="s">
        <v>27</v>
      </c>
      <c r="V415" s="5">
        <v>47040001</v>
      </c>
      <c r="W415" s="5" t="s">
        <v>28</v>
      </c>
    </row>
    <row r="416" spans="2:23" x14ac:dyDescent="0.25">
      <c r="B416" s="4">
        <v>53000182</v>
      </c>
      <c r="C416" s="4">
        <v>0</v>
      </c>
      <c r="D416" s="5">
        <v>21040031</v>
      </c>
      <c r="E416" s="4" t="s">
        <v>420</v>
      </c>
      <c r="F416" s="4">
        <v>1401</v>
      </c>
      <c r="G416" s="6">
        <v>40269</v>
      </c>
      <c r="H416" s="7">
        <v>13674</v>
      </c>
      <c r="I416" s="7">
        <v>0</v>
      </c>
      <c r="J416" s="7">
        <v>0</v>
      </c>
      <c r="K416" s="7">
        <v>0</v>
      </c>
      <c r="L416" s="7">
        <f t="shared" si="24"/>
        <v>13674</v>
      </c>
      <c r="M416" s="7">
        <v>-12990</v>
      </c>
      <c r="N416" s="7">
        <v>0</v>
      </c>
      <c r="O416" s="7">
        <v>0</v>
      </c>
      <c r="P416" s="7">
        <f t="shared" si="25"/>
        <v>-12990</v>
      </c>
      <c r="Q416" s="7">
        <f t="shared" si="26"/>
        <v>684</v>
      </c>
      <c r="R416" s="7">
        <f t="shared" si="27"/>
        <v>684</v>
      </c>
      <c r="S416" s="5" t="s">
        <v>107</v>
      </c>
      <c r="T416" s="5">
        <v>101401</v>
      </c>
      <c r="U416" s="5" t="s">
        <v>27</v>
      </c>
      <c r="V416" s="5">
        <v>47040001</v>
      </c>
      <c r="W416" s="5" t="s">
        <v>28</v>
      </c>
    </row>
    <row r="417" spans="2:23" x14ac:dyDescent="0.25">
      <c r="B417" s="4">
        <v>53000187</v>
      </c>
      <c r="C417" s="4">
        <v>0</v>
      </c>
      <c r="D417" s="5">
        <v>21040031</v>
      </c>
      <c r="E417" s="4" t="s">
        <v>421</v>
      </c>
      <c r="F417" s="4">
        <v>1401</v>
      </c>
      <c r="G417" s="6">
        <v>40269</v>
      </c>
      <c r="H417" s="7">
        <v>14939</v>
      </c>
      <c r="I417" s="7">
        <v>0</v>
      </c>
      <c r="J417" s="7">
        <v>0</v>
      </c>
      <c r="K417" s="7">
        <v>0</v>
      </c>
      <c r="L417" s="7">
        <f t="shared" si="24"/>
        <v>14939</v>
      </c>
      <c r="M417" s="7">
        <v>-14192</v>
      </c>
      <c r="N417" s="7">
        <v>0</v>
      </c>
      <c r="O417" s="7">
        <v>0</v>
      </c>
      <c r="P417" s="7">
        <f t="shared" si="25"/>
        <v>-14192</v>
      </c>
      <c r="Q417" s="7">
        <f t="shared" si="26"/>
        <v>747</v>
      </c>
      <c r="R417" s="7">
        <f t="shared" si="27"/>
        <v>747</v>
      </c>
      <c r="S417" s="5" t="s">
        <v>107</v>
      </c>
      <c r="T417" s="5">
        <v>101401</v>
      </c>
      <c r="U417" s="5" t="s">
        <v>27</v>
      </c>
      <c r="V417" s="5">
        <v>47040001</v>
      </c>
      <c r="W417" s="5" t="s">
        <v>28</v>
      </c>
    </row>
    <row r="418" spans="2:23" x14ac:dyDescent="0.25">
      <c r="B418" s="4">
        <v>53000193</v>
      </c>
      <c r="C418" s="4">
        <v>0</v>
      </c>
      <c r="D418" s="5">
        <v>21040031</v>
      </c>
      <c r="E418" s="4" t="s">
        <v>422</v>
      </c>
      <c r="F418" s="4">
        <v>1401</v>
      </c>
      <c r="G418" s="6">
        <v>41328</v>
      </c>
      <c r="H418" s="7">
        <v>16380</v>
      </c>
      <c r="I418" s="7">
        <v>0</v>
      </c>
      <c r="J418" s="7">
        <v>0</v>
      </c>
      <c r="K418" s="7">
        <v>0</v>
      </c>
      <c r="L418" s="7">
        <f t="shared" si="24"/>
        <v>16380</v>
      </c>
      <c r="M418" s="7">
        <v>-15561</v>
      </c>
      <c r="N418" s="7">
        <v>0</v>
      </c>
      <c r="O418" s="7">
        <v>0</v>
      </c>
      <c r="P418" s="7">
        <f t="shared" si="25"/>
        <v>-15561</v>
      </c>
      <c r="Q418" s="7">
        <f t="shared" si="26"/>
        <v>819</v>
      </c>
      <c r="R418" s="7">
        <f t="shared" si="27"/>
        <v>819</v>
      </c>
      <c r="S418" s="5" t="s">
        <v>107</v>
      </c>
      <c r="T418" s="5">
        <v>101401</v>
      </c>
      <c r="U418" s="5" t="s">
        <v>27</v>
      </c>
      <c r="V418" s="5">
        <v>47040001</v>
      </c>
      <c r="W418" s="5" t="s">
        <v>28</v>
      </c>
    </row>
    <row r="419" spans="2:23" x14ac:dyDescent="0.25">
      <c r="B419" s="4">
        <v>53000218</v>
      </c>
      <c r="C419" s="4">
        <v>0</v>
      </c>
      <c r="D419" s="5">
        <v>21040031</v>
      </c>
      <c r="E419" s="4" t="s">
        <v>423</v>
      </c>
      <c r="F419" s="4">
        <v>1401</v>
      </c>
      <c r="G419" s="6">
        <v>40269</v>
      </c>
      <c r="H419" s="7">
        <v>9984</v>
      </c>
      <c r="I419" s="7">
        <v>0</v>
      </c>
      <c r="J419" s="7">
        <v>0</v>
      </c>
      <c r="K419" s="7">
        <v>0</v>
      </c>
      <c r="L419" s="7">
        <f t="shared" si="24"/>
        <v>9984</v>
      </c>
      <c r="M419" s="7">
        <v>-9485</v>
      </c>
      <c r="N419" s="7">
        <v>0</v>
      </c>
      <c r="O419" s="7">
        <v>0</v>
      </c>
      <c r="P419" s="7">
        <f t="shared" si="25"/>
        <v>-9485</v>
      </c>
      <c r="Q419" s="7">
        <f t="shared" si="26"/>
        <v>499</v>
      </c>
      <c r="R419" s="7">
        <f t="shared" si="27"/>
        <v>499</v>
      </c>
      <c r="S419" s="5" t="s">
        <v>107</v>
      </c>
      <c r="T419" s="5">
        <v>101401</v>
      </c>
      <c r="U419" s="5" t="s">
        <v>27</v>
      </c>
      <c r="V419" s="5">
        <v>47040001</v>
      </c>
      <c r="W419" s="5" t="s">
        <v>28</v>
      </c>
    </row>
    <row r="420" spans="2:23" x14ac:dyDescent="0.25">
      <c r="B420" s="4">
        <v>53000227</v>
      </c>
      <c r="C420" s="4">
        <v>0</v>
      </c>
      <c r="D420" s="5">
        <v>21040031</v>
      </c>
      <c r="E420" s="4" t="s">
        <v>424</v>
      </c>
      <c r="F420" s="4">
        <v>1401</v>
      </c>
      <c r="G420" s="6">
        <v>40269</v>
      </c>
      <c r="H420" s="7">
        <v>22029</v>
      </c>
      <c r="I420" s="7">
        <v>0</v>
      </c>
      <c r="J420" s="7">
        <v>0</v>
      </c>
      <c r="K420" s="7">
        <v>0</v>
      </c>
      <c r="L420" s="7">
        <f t="shared" si="24"/>
        <v>22029</v>
      </c>
      <c r="M420" s="7">
        <v>-20928</v>
      </c>
      <c r="N420" s="7">
        <v>0</v>
      </c>
      <c r="O420" s="7">
        <v>0</v>
      </c>
      <c r="P420" s="7">
        <f t="shared" si="25"/>
        <v>-20928</v>
      </c>
      <c r="Q420" s="7">
        <f t="shared" si="26"/>
        <v>1101</v>
      </c>
      <c r="R420" s="7">
        <f t="shared" si="27"/>
        <v>1101</v>
      </c>
      <c r="S420" s="5" t="s">
        <v>107</v>
      </c>
      <c r="T420" s="5">
        <v>101401</v>
      </c>
      <c r="U420" s="5" t="s">
        <v>27</v>
      </c>
      <c r="V420" s="5">
        <v>47040001</v>
      </c>
      <c r="W420" s="5" t="s">
        <v>28</v>
      </c>
    </row>
    <row r="421" spans="2:23" x14ac:dyDescent="0.25">
      <c r="B421" s="4">
        <v>53000229</v>
      </c>
      <c r="C421" s="4">
        <v>0</v>
      </c>
      <c r="D421" s="5">
        <v>21040031</v>
      </c>
      <c r="E421" s="4" t="s">
        <v>425</v>
      </c>
      <c r="F421" s="4">
        <v>1401</v>
      </c>
      <c r="G421" s="6">
        <v>40633</v>
      </c>
      <c r="H421" s="7">
        <v>22126</v>
      </c>
      <c r="I421" s="7">
        <v>0</v>
      </c>
      <c r="J421" s="7">
        <v>0</v>
      </c>
      <c r="K421" s="7">
        <v>0</v>
      </c>
      <c r="L421" s="7">
        <f t="shared" si="24"/>
        <v>22126</v>
      </c>
      <c r="M421" s="7">
        <v>-21020</v>
      </c>
      <c r="N421" s="7">
        <v>0</v>
      </c>
      <c r="O421" s="7">
        <v>0</v>
      </c>
      <c r="P421" s="7">
        <f t="shared" si="25"/>
        <v>-21020</v>
      </c>
      <c r="Q421" s="7">
        <f t="shared" si="26"/>
        <v>1106</v>
      </c>
      <c r="R421" s="7">
        <f t="shared" si="27"/>
        <v>1106</v>
      </c>
      <c r="S421" s="5" t="s">
        <v>107</v>
      </c>
      <c r="T421" s="5">
        <v>101401</v>
      </c>
      <c r="U421" s="5" t="s">
        <v>27</v>
      </c>
      <c r="V421" s="5">
        <v>47040001</v>
      </c>
      <c r="W421" s="5" t="s">
        <v>28</v>
      </c>
    </row>
    <row r="422" spans="2:23" x14ac:dyDescent="0.25">
      <c r="B422" s="4">
        <v>53000235</v>
      </c>
      <c r="C422" s="4">
        <v>0</v>
      </c>
      <c r="D422" s="5">
        <v>21040031</v>
      </c>
      <c r="E422" s="4" t="s">
        <v>426</v>
      </c>
      <c r="F422" s="4">
        <v>1401</v>
      </c>
      <c r="G422" s="6">
        <v>40269</v>
      </c>
      <c r="H422" s="7">
        <v>23760</v>
      </c>
      <c r="I422" s="7">
        <v>0</v>
      </c>
      <c r="J422" s="7">
        <v>0</v>
      </c>
      <c r="K422" s="7">
        <v>0</v>
      </c>
      <c r="L422" s="7">
        <f t="shared" si="24"/>
        <v>23760</v>
      </c>
      <c r="M422" s="7">
        <v>-22572</v>
      </c>
      <c r="N422" s="7">
        <v>0</v>
      </c>
      <c r="O422" s="7">
        <v>0</v>
      </c>
      <c r="P422" s="7">
        <f t="shared" si="25"/>
        <v>-22572</v>
      </c>
      <c r="Q422" s="7">
        <f t="shared" si="26"/>
        <v>1188</v>
      </c>
      <c r="R422" s="7">
        <f t="shared" si="27"/>
        <v>1188</v>
      </c>
      <c r="S422" s="5" t="s">
        <v>107</v>
      </c>
      <c r="T422" s="5">
        <v>101401</v>
      </c>
      <c r="U422" s="5" t="s">
        <v>27</v>
      </c>
      <c r="V422" s="5">
        <v>47040001</v>
      </c>
      <c r="W422" s="5" t="s">
        <v>28</v>
      </c>
    </row>
    <row r="423" spans="2:23" x14ac:dyDescent="0.25">
      <c r="B423" s="4">
        <v>53000243</v>
      </c>
      <c r="C423" s="4">
        <v>0</v>
      </c>
      <c r="D423" s="5">
        <v>21040031</v>
      </c>
      <c r="E423" s="4" t="s">
        <v>427</v>
      </c>
      <c r="F423" s="4">
        <v>1401</v>
      </c>
      <c r="G423" s="6">
        <v>40269</v>
      </c>
      <c r="H423" s="7">
        <v>24975</v>
      </c>
      <c r="I423" s="7">
        <v>0</v>
      </c>
      <c r="J423" s="7">
        <v>0</v>
      </c>
      <c r="K423" s="7">
        <v>0</v>
      </c>
      <c r="L423" s="7">
        <f t="shared" si="24"/>
        <v>24975</v>
      </c>
      <c r="M423" s="7">
        <v>-23726</v>
      </c>
      <c r="N423" s="7">
        <v>0</v>
      </c>
      <c r="O423" s="7">
        <v>0</v>
      </c>
      <c r="P423" s="7">
        <f t="shared" si="25"/>
        <v>-23726</v>
      </c>
      <c r="Q423" s="7">
        <f t="shared" si="26"/>
        <v>1249</v>
      </c>
      <c r="R423" s="7">
        <f t="shared" si="27"/>
        <v>1249</v>
      </c>
      <c r="S423" s="5" t="s">
        <v>107</v>
      </c>
      <c r="T423" s="5">
        <v>101401</v>
      </c>
      <c r="U423" s="5" t="s">
        <v>27</v>
      </c>
      <c r="V423" s="5">
        <v>47040001</v>
      </c>
      <c r="W423" s="5" t="s">
        <v>28</v>
      </c>
    </row>
    <row r="424" spans="2:23" x14ac:dyDescent="0.25">
      <c r="B424" s="4">
        <v>53000257</v>
      </c>
      <c r="C424" s="4">
        <v>0</v>
      </c>
      <c r="D424" s="5">
        <v>21040031</v>
      </c>
      <c r="E424" s="4" t="s">
        <v>428</v>
      </c>
      <c r="F424" s="4">
        <v>1401</v>
      </c>
      <c r="G424" s="6">
        <v>41313</v>
      </c>
      <c r="H424" s="7">
        <v>29250</v>
      </c>
      <c r="I424" s="7">
        <v>0</v>
      </c>
      <c r="J424" s="7">
        <v>0</v>
      </c>
      <c r="K424" s="7">
        <v>0</v>
      </c>
      <c r="L424" s="7">
        <f t="shared" si="24"/>
        <v>29250</v>
      </c>
      <c r="M424" s="7">
        <v>-27788</v>
      </c>
      <c r="N424" s="7">
        <v>0</v>
      </c>
      <c r="O424" s="7">
        <v>0</v>
      </c>
      <c r="P424" s="7">
        <f t="shared" si="25"/>
        <v>-27788</v>
      </c>
      <c r="Q424" s="7">
        <f t="shared" si="26"/>
        <v>1462</v>
      </c>
      <c r="R424" s="7">
        <f t="shared" si="27"/>
        <v>1462</v>
      </c>
      <c r="S424" s="5" t="s">
        <v>107</v>
      </c>
      <c r="T424" s="5">
        <v>101401</v>
      </c>
      <c r="U424" s="5" t="s">
        <v>27</v>
      </c>
      <c r="V424" s="5">
        <v>47040001</v>
      </c>
      <c r="W424" s="5" t="s">
        <v>28</v>
      </c>
    </row>
    <row r="425" spans="2:23" x14ac:dyDescent="0.25">
      <c r="B425" s="4">
        <v>53000261</v>
      </c>
      <c r="C425" s="4">
        <v>0</v>
      </c>
      <c r="D425" s="5">
        <v>21040031</v>
      </c>
      <c r="E425" s="4" t="s">
        <v>390</v>
      </c>
      <c r="F425" s="4">
        <v>1401</v>
      </c>
      <c r="G425" s="6">
        <v>40269</v>
      </c>
      <c r="H425" s="7">
        <v>30363</v>
      </c>
      <c r="I425" s="7">
        <v>0</v>
      </c>
      <c r="J425" s="7">
        <v>0</v>
      </c>
      <c r="K425" s="7">
        <v>0</v>
      </c>
      <c r="L425" s="7">
        <f t="shared" si="24"/>
        <v>30363</v>
      </c>
      <c r="M425" s="7">
        <v>-28845</v>
      </c>
      <c r="N425" s="7">
        <v>0</v>
      </c>
      <c r="O425" s="7">
        <v>0</v>
      </c>
      <c r="P425" s="7">
        <f t="shared" si="25"/>
        <v>-28845</v>
      </c>
      <c r="Q425" s="7">
        <f t="shared" si="26"/>
        <v>1518</v>
      </c>
      <c r="R425" s="7">
        <f t="shared" si="27"/>
        <v>1518</v>
      </c>
      <c r="S425" s="5" t="s">
        <v>107</v>
      </c>
      <c r="T425" s="5">
        <v>101401</v>
      </c>
      <c r="U425" s="5" t="s">
        <v>27</v>
      </c>
      <c r="V425" s="5">
        <v>47040001</v>
      </c>
      <c r="W425" s="5" t="s">
        <v>28</v>
      </c>
    </row>
    <row r="426" spans="2:23" x14ac:dyDescent="0.25">
      <c r="B426" s="4">
        <v>53000262</v>
      </c>
      <c r="C426" s="4">
        <v>0</v>
      </c>
      <c r="D426" s="5">
        <v>21040031</v>
      </c>
      <c r="E426" s="4" t="s">
        <v>429</v>
      </c>
      <c r="F426" s="4">
        <v>1401</v>
      </c>
      <c r="G426" s="6">
        <v>40269</v>
      </c>
      <c r="H426" s="7">
        <v>30918</v>
      </c>
      <c r="I426" s="7">
        <v>0</v>
      </c>
      <c r="J426" s="7">
        <v>0</v>
      </c>
      <c r="K426" s="7">
        <v>0</v>
      </c>
      <c r="L426" s="7">
        <f t="shared" si="24"/>
        <v>30918</v>
      </c>
      <c r="M426" s="7">
        <v>-29372</v>
      </c>
      <c r="N426" s="7">
        <v>0</v>
      </c>
      <c r="O426" s="7">
        <v>0</v>
      </c>
      <c r="P426" s="7">
        <f t="shared" si="25"/>
        <v>-29372</v>
      </c>
      <c r="Q426" s="7">
        <f t="shared" si="26"/>
        <v>1546</v>
      </c>
      <c r="R426" s="7">
        <f t="shared" si="27"/>
        <v>1546</v>
      </c>
      <c r="S426" s="5" t="s">
        <v>107</v>
      </c>
      <c r="T426" s="5">
        <v>101401</v>
      </c>
      <c r="U426" s="5" t="s">
        <v>27</v>
      </c>
      <c r="V426" s="5">
        <v>47040001</v>
      </c>
      <c r="W426" s="5" t="s">
        <v>28</v>
      </c>
    </row>
    <row r="427" spans="2:23" x14ac:dyDescent="0.25">
      <c r="B427" s="4">
        <v>53000324</v>
      </c>
      <c r="C427" s="4">
        <v>0</v>
      </c>
      <c r="D427" s="5">
        <v>21040031</v>
      </c>
      <c r="E427" s="4" t="s">
        <v>430</v>
      </c>
      <c r="F427" s="4">
        <v>1401</v>
      </c>
      <c r="G427" s="6">
        <v>41214</v>
      </c>
      <c r="H427" s="7">
        <v>47500</v>
      </c>
      <c r="I427" s="7">
        <v>0</v>
      </c>
      <c r="J427" s="7">
        <v>0</v>
      </c>
      <c r="K427" s="7">
        <v>0</v>
      </c>
      <c r="L427" s="7">
        <f t="shared" si="24"/>
        <v>47500</v>
      </c>
      <c r="M427" s="7">
        <v>-45125</v>
      </c>
      <c r="N427" s="7">
        <v>0</v>
      </c>
      <c r="O427" s="7">
        <v>0</v>
      </c>
      <c r="P427" s="7">
        <f t="shared" si="25"/>
        <v>-45125</v>
      </c>
      <c r="Q427" s="7">
        <f t="shared" si="26"/>
        <v>2375</v>
      </c>
      <c r="R427" s="7">
        <f t="shared" si="27"/>
        <v>2375</v>
      </c>
      <c r="S427" s="5" t="s">
        <v>107</v>
      </c>
      <c r="T427" s="5">
        <v>101401</v>
      </c>
      <c r="U427" s="5" t="s">
        <v>27</v>
      </c>
      <c r="V427" s="5">
        <v>47040001</v>
      </c>
      <c r="W427" s="5" t="s">
        <v>28</v>
      </c>
    </row>
    <row r="428" spans="2:23" x14ac:dyDescent="0.25">
      <c r="B428" s="4">
        <v>53000329</v>
      </c>
      <c r="C428" s="4">
        <v>0</v>
      </c>
      <c r="D428" s="5">
        <v>21040031</v>
      </c>
      <c r="E428" s="4" t="s">
        <v>431</v>
      </c>
      <c r="F428" s="4">
        <v>1401</v>
      </c>
      <c r="G428" s="6">
        <v>40269</v>
      </c>
      <c r="H428" s="7">
        <v>48537</v>
      </c>
      <c r="I428" s="7">
        <v>0</v>
      </c>
      <c r="J428" s="7">
        <v>0</v>
      </c>
      <c r="K428" s="7">
        <v>0</v>
      </c>
      <c r="L428" s="7">
        <f t="shared" si="24"/>
        <v>48537</v>
      </c>
      <c r="M428" s="7">
        <v>-46110</v>
      </c>
      <c r="N428" s="7">
        <v>0</v>
      </c>
      <c r="O428" s="7">
        <v>0</v>
      </c>
      <c r="P428" s="7">
        <f t="shared" si="25"/>
        <v>-46110</v>
      </c>
      <c r="Q428" s="7">
        <f t="shared" si="26"/>
        <v>2427</v>
      </c>
      <c r="R428" s="7">
        <f t="shared" si="27"/>
        <v>2427</v>
      </c>
      <c r="S428" s="5" t="s">
        <v>107</v>
      </c>
      <c r="T428" s="5">
        <v>101401</v>
      </c>
      <c r="U428" s="5" t="s">
        <v>27</v>
      </c>
      <c r="V428" s="5">
        <v>47040001</v>
      </c>
      <c r="W428" s="5" t="s">
        <v>28</v>
      </c>
    </row>
    <row r="429" spans="2:23" x14ac:dyDescent="0.25">
      <c r="B429" s="4">
        <v>53000368</v>
      </c>
      <c r="C429" s="4">
        <v>0</v>
      </c>
      <c r="D429" s="5">
        <v>21040031</v>
      </c>
      <c r="E429" s="4" t="s">
        <v>432</v>
      </c>
      <c r="F429" s="4">
        <v>1401</v>
      </c>
      <c r="G429" s="6">
        <v>40269</v>
      </c>
      <c r="H429" s="7">
        <v>57923</v>
      </c>
      <c r="I429" s="7">
        <v>0</v>
      </c>
      <c r="J429" s="7">
        <v>0</v>
      </c>
      <c r="K429" s="7">
        <v>0</v>
      </c>
      <c r="L429" s="7">
        <f t="shared" si="24"/>
        <v>57923</v>
      </c>
      <c r="M429" s="7">
        <v>-55028</v>
      </c>
      <c r="N429" s="7">
        <v>0</v>
      </c>
      <c r="O429" s="7">
        <v>0</v>
      </c>
      <c r="P429" s="7">
        <f t="shared" si="25"/>
        <v>-55028</v>
      </c>
      <c r="Q429" s="7">
        <f t="shared" si="26"/>
        <v>2895</v>
      </c>
      <c r="R429" s="7">
        <f t="shared" si="27"/>
        <v>2895</v>
      </c>
      <c r="S429" s="5" t="s">
        <v>107</v>
      </c>
      <c r="T429" s="5">
        <v>101401</v>
      </c>
      <c r="U429" s="5" t="s">
        <v>27</v>
      </c>
      <c r="V429" s="5">
        <v>47040001</v>
      </c>
      <c r="W429" s="5" t="s">
        <v>28</v>
      </c>
    </row>
    <row r="430" spans="2:23" x14ac:dyDescent="0.25">
      <c r="B430" s="4">
        <v>53000370</v>
      </c>
      <c r="C430" s="4">
        <v>0</v>
      </c>
      <c r="D430" s="5">
        <v>21040031</v>
      </c>
      <c r="E430" s="4" t="s">
        <v>433</v>
      </c>
      <c r="F430" s="4">
        <v>1401</v>
      </c>
      <c r="G430" s="6">
        <v>40269</v>
      </c>
      <c r="H430" s="7">
        <v>58415</v>
      </c>
      <c r="I430" s="7">
        <v>0</v>
      </c>
      <c r="J430" s="7">
        <v>0</v>
      </c>
      <c r="K430" s="7">
        <v>0</v>
      </c>
      <c r="L430" s="7">
        <f t="shared" si="24"/>
        <v>58415</v>
      </c>
      <c r="M430" s="7">
        <v>-55494</v>
      </c>
      <c r="N430" s="7">
        <v>0</v>
      </c>
      <c r="O430" s="7">
        <v>0</v>
      </c>
      <c r="P430" s="7">
        <f t="shared" si="25"/>
        <v>-55494</v>
      </c>
      <c r="Q430" s="7">
        <f t="shared" si="26"/>
        <v>2921</v>
      </c>
      <c r="R430" s="7">
        <f t="shared" si="27"/>
        <v>2921</v>
      </c>
      <c r="S430" s="5" t="s">
        <v>107</v>
      </c>
      <c r="T430" s="5">
        <v>101401</v>
      </c>
      <c r="U430" s="5" t="s">
        <v>27</v>
      </c>
      <c r="V430" s="5">
        <v>47040001</v>
      </c>
      <c r="W430" s="5" t="s">
        <v>28</v>
      </c>
    </row>
    <row r="431" spans="2:23" x14ac:dyDescent="0.25">
      <c r="B431" s="4">
        <v>53000375</v>
      </c>
      <c r="C431" s="4">
        <v>0</v>
      </c>
      <c r="D431" s="5">
        <v>21040031</v>
      </c>
      <c r="E431" s="4" t="s">
        <v>434</v>
      </c>
      <c r="F431" s="4">
        <v>1401</v>
      </c>
      <c r="G431" s="6">
        <v>40717</v>
      </c>
      <c r="H431" s="7">
        <v>60600</v>
      </c>
      <c r="I431" s="7">
        <v>0</v>
      </c>
      <c r="J431" s="7">
        <v>0</v>
      </c>
      <c r="K431" s="7">
        <v>0</v>
      </c>
      <c r="L431" s="7">
        <f t="shared" si="24"/>
        <v>60600</v>
      </c>
      <c r="M431" s="7">
        <v>-60599</v>
      </c>
      <c r="N431" s="7">
        <v>0</v>
      </c>
      <c r="O431" s="7">
        <v>0</v>
      </c>
      <c r="P431" s="7">
        <f t="shared" si="25"/>
        <v>-60599</v>
      </c>
      <c r="Q431" s="7">
        <f t="shared" si="26"/>
        <v>1</v>
      </c>
      <c r="R431" s="7">
        <f t="shared" si="27"/>
        <v>1</v>
      </c>
      <c r="S431" s="5" t="s">
        <v>107</v>
      </c>
      <c r="T431" s="5">
        <v>101401</v>
      </c>
      <c r="U431" s="5" t="s">
        <v>27</v>
      </c>
      <c r="V431" s="5">
        <v>47040001</v>
      </c>
      <c r="W431" s="5" t="s">
        <v>28</v>
      </c>
    </row>
    <row r="432" spans="2:23" x14ac:dyDescent="0.25">
      <c r="B432" s="4">
        <v>53000387</v>
      </c>
      <c r="C432" s="4">
        <v>0</v>
      </c>
      <c r="D432" s="5">
        <v>21040031</v>
      </c>
      <c r="E432" s="4" t="s">
        <v>435</v>
      </c>
      <c r="F432" s="4">
        <v>1401</v>
      </c>
      <c r="G432" s="6">
        <v>40269</v>
      </c>
      <c r="H432" s="7">
        <v>65726</v>
      </c>
      <c r="I432" s="7">
        <v>0</v>
      </c>
      <c r="J432" s="7">
        <v>0</v>
      </c>
      <c r="K432" s="7">
        <v>0</v>
      </c>
      <c r="L432" s="7">
        <f t="shared" si="24"/>
        <v>65726</v>
      </c>
      <c r="M432" s="7">
        <v>-62439</v>
      </c>
      <c r="N432" s="7">
        <v>0</v>
      </c>
      <c r="O432" s="7">
        <v>0</v>
      </c>
      <c r="P432" s="7">
        <f t="shared" si="25"/>
        <v>-62439</v>
      </c>
      <c r="Q432" s="7">
        <f t="shared" si="26"/>
        <v>3287</v>
      </c>
      <c r="R432" s="7">
        <f t="shared" si="27"/>
        <v>3287</v>
      </c>
      <c r="S432" s="5" t="s">
        <v>107</v>
      </c>
      <c r="T432" s="5">
        <v>101401</v>
      </c>
      <c r="U432" s="5" t="s">
        <v>27</v>
      </c>
      <c r="V432" s="5">
        <v>47040001</v>
      </c>
      <c r="W432" s="5" t="s">
        <v>28</v>
      </c>
    </row>
    <row r="433" spans="2:23" x14ac:dyDescent="0.25">
      <c r="B433" s="4">
        <v>53000394</v>
      </c>
      <c r="C433" s="4">
        <v>0</v>
      </c>
      <c r="D433" s="5">
        <v>21040031</v>
      </c>
      <c r="E433" s="4" t="s">
        <v>436</v>
      </c>
      <c r="F433" s="4">
        <v>1401</v>
      </c>
      <c r="G433" s="6">
        <v>40269</v>
      </c>
      <c r="H433" s="7">
        <v>68840</v>
      </c>
      <c r="I433" s="7">
        <v>0</v>
      </c>
      <c r="J433" s="7">
        <v>0</v>
      </c>
      <c r="K433" s="7">
        <v>0</v>
      </c>
      <c r="L433" s="7">
        <f t="shared" si="24"/>
        <v>68840</v>
      </c>
      <c r="M433" s="7">
        <v>-65398</v>
      </c>
      <c r="N433" s="7">
        <v>0</v>
      </c>
      <c r="O433" s="7">
        <v>0</v>
      </c>
      <c r="P433" s="7">
        <f t="shared" si="25"/>
        <v>-65398</v>
      </c>
      <c r="Q433" s="7">
        <f t="shared" si="26"/>
        <v>3442</v>
      </c>
      <c r="R433" s="7">
        <f t="shared" si="27"/>
        <v>3442</v>
      </c>
      <c r="S433" s="5" t="s">
        <v>107</v>
      </c>
      <c r="T433" s="5">
        <v>101401</v>
      </c>
      <c r="U433" s="5" t="s">
        <v>27</v>
      </c>
      <c r="V433" s="5">
        <v>47040001</v>
      </c>
      <c r="W433" s="5" t="s">
        <v>28</v>
      </c>
    </row>
    <row r="434" spans="2:23" x14ac:dyDescent="0.25">
      <c r="B434" s="4">
        <v>53000399</v>
      </c>
      <c r="C434" s="4">
        <v>0</v>
      </c>
      <c r="D434" s="5">
        <v>21040031</v>
      </c>
      <c r="E434" s="4" t="s">
        <v>437</v>
      </c>
      <c r="F434" s="4">
        <v>1403</v>
      </c>
      <c r="G434" s="6">
        <v>40910</v>
      </c>
      <c r="H434" s="7">
        <v>72400</v>
      </c>
      <c r="I434" s="7">
        <v>0</v>
      </c>
      <c r="J434" s="7">
        <v>0</v>
      </c>
      <c r="K434" s="7">
        <v>0</v>
      </c>
      <c r="L434" s="7">
        <f t="shared" si="24"/>
        <v>72400</v>
      </c>
      <c r="M434" s="7">
        <v>-72399</v>
      </c>
      <c r="N434" s="7">
        <v>0</v>
      </c>
      <c r="O434" s="7">
        <v>0</v>
      </c>
      <c r="P434" s="7">
        <f t="shared" si="25"/>
        <v>-72399</v>
      </c>
      <c r="Q434" s="7">
        <f t="shared" si="26"/>
        <v>1</v>
      </c>
      <c r="R434" s="7">
        <f t="shared" si="27"/>
        <v>1</v>
      </c>
      <c r="S434" s="5" t="s">
        <v>107</v>
      </c>
      <c r="T434" s="5">
        <v>101403</v>
      </c>
      <c r="U434" s="5" t="s">
        <v>30</v>
      </c>
      <c r="V434" s="5">
        <v>47040001</v>
      </c>
      <c r="W434" s="5" t="s">
        <v>28</v>
      </c>
    </row>
    <row r="435" spans="2:23" x14ac:dyDescent="0.25">
      <c r="B435" s="4">
        <v>53000401</v>
      </c>
      <c r="C435" s="4">
        <v>0</v>
      </c>
      <c r="D435" s="5">
        <v>21040031</v>
      </c>
      <c r="E435" s="4" t="s">
        <v>438</v>
      </c>
      <c r="F435" s="4">
        <v>1401</v>
      </c>
      <c r="G435" s="6">
        <v>40269</v>
      </c>
      <c r="H435" s="7">
        <v>73970</v>
      </c>
      <c r="I435" s="7">
        <v>0</v>
      </c>
      <c r="J435" s="7">
        <v>0</v>
      </c>
      <c r="K435" s="7">
        <v>0</v>
      </c>
      <c r="L435" s="7">
        <f t="shared" si="24"/>
        <v>73970</v>
      </c>
      <c r="M435" s="7">
        <v>-70272</v>
      </c>
      <c r="N435" s="7">
        <v>0</v>
      </c>
      <c r="O435" s="7">
        <v>0</v>
      </c>
      <c r="P435" s="7">
        <f t="shared" si="25"/>
        <v>-70272</v>
      </c>
      <c r="Q435" s="7">
        <f t="shared" si="26"/>
        <v>3698</v>
      </c>
      <c r="R435" s="7">
        <f t="shared" si="27"/>
        <v>3698</v>
      </c>
      <c r="S435" s="5" t="s">
        <v>107</v>
      </c>
      <c r="T435" s="5">
        <v>101401</v>
      </c>
      <c r="U435" s="5" t="s">
        <v>27</v>
      </c>
      <c r="V435" s="5">
        <v>47040001</v>
      </c>
      <c r="W435" s="5" t="s">
        <v>28</v>
      </c>
    </row>
    <row r="436" spans="2:23" x14ac:dyDescent="0.25">
      <c r="B436" s="4">
        <v>53000411</v>
      </c>
      <c r="C436" s="4">
        <v>0</v>
      </c>
      <c r="D436" s="5">
        <v>21040031</v>
      </c>
      <c r="E436" s="4" t="s">
        <v>439</v>
      </c>
      <c r="F436" s="4">
        <v>1401</v>
      </c>
      <c r="G436" s="6">
        <v>40269</v>
      </c>
      <c r="H436" s="7">
        <v>83267</v>
      </c>
      <c r="I436" s="7">
        <v>0</v>
      </c>
      <c r="J436" s="7">
        <v>0</v>
      </c>
      <c r="K436" s="7">
        <v>0</v>
      </c>
      <c r="L436" s="7">
        <f t="shared" si="24"/>
        <v>83267</v>
      </c>
      <c r="M436" s="7">
        <v>-79103</v>
      </c>
      <c r="N436" s="7">
        <v>0</v>
      </c>
      <c r="O436" s="7">
        <v>0</v>
      </c>
      <c r="P436" s="7">
        <f t="shared" si="25"/>
        <v>-79103</v>
      </c>
      <c r="Q436" s="7">
        <f t="shared" si="26"/>
        <v>4164</v>
      </c>
      <c r="R436" s="7">
        <f t="shared" si="27"/>
        <v>4164</v>
      </c>
      <c r="S436" s="5" t="s">
        <v>107</v>
      </c>
      <c r="T436" s="5">
        <v>101401</v>
      </c>
      <c r="U436" s="5" t="s">
        <v>27</v>
      </c>
      <c r="V436" s="5">
        <v>47040001</v>
      </c>
      <c r="W436" s="5" t="s">
        <v>28</v>
      </c>
    </row>
    <row r="437" spans="2:23" x14ac:dyDescent="0.25">
      <c r="B437" s="4">
        <v>53000421</v>
      </c>
      <c r="C437" s="4">
        <v>0</v>
      </c>
      <c r="D437" s="5">
        <v>21040031</v>
      </c>
      <c r="E437" s="4" t="s">
        <v>440</v>
      </c>
      <c r="F437" s="4">
        <v>1401</v>
      </c>
      <c r="G437" s="6">
        <v>40269</v>
      </c>
      <c r="H437" s="7">
        <v>90536</v>
      </c>
      <c r="I437" s="7">
        <v>0</v>
      </c>
      <c r="J437" s="7">
        <v>0</v>
      </c>
      <c r="K437" s="7">
        <v>0</v>
      </c>
      <c r="L437" s="7">
        <f t="shared" si="24"/>
        <v>90536</v>
      </c>
      <c r="M437" s="7">
        <v>-86009</v>
      </c>
      <c r="N437" s="7">
        <v>0</v>
      </c>
      <c r="O437" s="7">
        <v>0</v>
      </c>
      <c r="P437" s="7">
        <f t="shared" si="25"/>
        <v>-86009</v>
      </c>
      <c r="Q437" s="7">
        <f t="shared" si="26"/>
        <v>4527</v>
      </c>
      <c r="R437" s="7">
        <f t="shared" si="27"/>
        <v>4527</v>
      </c>
      <c r="S437" s="5" t="s">
        <v>107</v>
      </c>
      <c r="T437" s="5">
        <v>101401</v>
      </c>
      <c r="U437" s="5" t="s">
        <v>27</v>
      </c>
      <c r="V437" s="5">
        <v>47040001</v>
      </c>
      <c r="W437" s="5" t="s">
        <v>28</v>
      </c>
    </row>
    <row r="438" spans="2:23" x14ac:dyDescent="0.25">
      <c r="B438" s="4">
        <v>53000434</v>
      </c>
      <c r="C438" s="4">
        <v>0</v>
      </c>
      <c r="D438" s="5">
        <v>21040031</v>
      </c>
      <c r="E438" s="4" t="s">
        <v>441</v>
      </c>
      <c r="F438" s="4">
        <v>1403</v>
      </c>
      <c r="G438" s="6">
        <v>41356</v>
      </c>
      <c r="H438" s="7">
        <v>101871</v>
      </c>
      <c r="I438" s="7">
        <v>0</v>
      </c>
      <c r="J438" s="7">
        <v>0</v>
      </c>
      <c r="K438" s="7">
        <v>0</v>
      </c>
      <c r="L438" s="7">
        <f t="shared" si="24"/>
        <v>101871</v>
      </c>
      <c r="M438" s="7">
        <v>-96778</v>
      </c>
      <c r="N438" s="7">
        <v>0</v>
      </c>
      <c r="O438" s="7">
        <v>0</v>
      </c>
      <c r="P438" s="7">
        <f t="shared" si="25"/>
        <v>-96778</v>
      </c>
      <c r="Q438" s="7">
        <f t="shared" si="26"/>
        <v>5093</v>
      </c>
      <c r="R438" s="7">
        <f t="shared" si="27"/>
        <v>5093</v>
      </c>
      <c r="S438" s="5" t="s">
        <v>107</v>
      </c>
      <c r="T438" s="5">
        <v>101403</v>
      </c>
      <c r="U438" s="5" t="s">
        <v>30</v>
      </c>
      <c r="V438" s="5">
        <v>47040001</v>
      </c>
      <c r="W438" s="5" t="s">
        <v>28</v>
      </c>
    </row>
    <row r="439" spans="2:23" x14ac:dyDescent="0.25">
      <c r="B439" s="4">
        <v>53000441</v>
      </c>
      <c r="C439" s="4">
        <v>0</v>
      </c>
      <c r="D439" s="5">
        <v>21040031</v>
      </c>
      <c r="E439" s="4" t="s">
        <v>442</v>
      </c>
      <c r="F439" s="4">
        <v>1401</v>
      </c>
      <c r="G439" s="6">
        <v>41082</v>
      </c>
      <c r="H439" s="7">
        <v>102000</v>
      </c>
      <c r="I439" s="7">
        <v>0</v>
      </c>
      <c r="J439" s="7">
        <v>0</v>
      </c>
      <c r="K439" s="7">
        <v>0</v>
      </c>
      <c r="L439" s="7">
        <f t="shared" si="24"/>
        <v>102000</v>
      </c>
      <c r="M439" s="7">
        <v>-96900</v>
      </c>
      <c r="N439" s="7">
        <v>0</v>
      </c>
      <c r="O439" s="7">
        <v>0</v>
      </c>
      <c r="P439" s="7">
        <f t="shared" si="25"/>
        <v>-96900</v>
      </c>
      <c r="Q439" s="7">
        <f t="shared" si="26"/>
        <v>5100</v>
      </c>
      <c r="R439" s="7">
        <f t="shared" si="27"/>
        <v>5100</v>
      </c>
      <c r="S439" s="5" t="s">
        <v>107</v>
      </c>
      <c r="T439" s="5">
        <v>101401</v>
      </c>
      <c r="U439" s="5" t="s">
        <v>27</v>
      </c>
      <c r="V439" s="5">
        <v>47040001</v>
      </c>
      <c r="W439" s="5" t="s">
        <v>28</v>
      </c>
    </row>
    <row r="440" spans="2:23" x14ac:dyDescent="0.25">
      <c r="B440" s="4">
        <v>53000632</v>
      </c>
      <c r="C440" s="4">
        <v>0</v>
      </c>
      <c r="D440" s="5">
        <v>21040031</v>
      </c>
      <c r="E440" s="4" t="s">
        <v>443</v>
      </c>
      <c r="F440" s="4">
        <v>1405</v>
      </c>
      <c r="G440" s="6">
        <v>39545</v>
      </c>
      <c r="H440" s="7">
        <v>8952</v>
      </c>
      <c r="I440" s="7">
        <v>0</v>
      </c>
      <c r="J440" s="7">
        <v>0</v>
      </c>
      <c r="K440" s="7">
        <v>0</v>
      </c>
      <c r="L440" s="7">
        <f t="shared" si="24"/>
        <v>8952</v>
      </c>
      <c r="M440" s="7">
        <v>-8927</v>
      </c>
      <c r="N440" s="7">
        <v>0</v>
      </c>
      <c r="O440" s="7">
        <v>0</v>
      </c>
      <c r="P440" s="7">
        <f t="shared" si="25"/>
        <v>-8927</v>
      </c>
      <c r="Q440" s="7">
        <f t="shared" si="26"/>
        <v>25</v>
      </c>
      <c r="R440" s="7">
        <f t="shared" si="27"/>
        <v>25</v>
      </c>
      <c r="S440" s="5" t="s">
        <v>107</v>
      </c>
      <c r="T440" s="5">
        <v>101405</v>
      </c>
      <c r="U440" s="5" t="s">
        <v>39</v>
      </c>
      <c r="V440" s="5">
        <v>47040001</v>
      </c>
      <c r="W440" s="5" t="s">
        <v>28</v>
      </c>
    </row>
    <row r="441" spans="2:23" x14ac:dyDescent="0.25">
      <c r="B441" s="4">
        <v>53000741</v>
      </c>
      <c r="C441" s="4">
        <v>0</v>
      </c>
      <c r="D441" s="5">
        <v>21040031</v>
      </c>
      <c r="E441" s="4" t="s">
        <v>444</v>
      </c>
      <c r="F441" s="4">
        <v>1405</v>
      </c>
      <c r="G441" s="6">
        <v>39545</v>
      </c>
      <c r="H441" s="7">
        <v>16145</v>
      </c>
      <c r="I441" s="7">
        <v>0</v>
      </c>
      <c r="J441" s="7">
        <v>0</v>
      </c>
      <c r="K441" s="7">
        <v>0</v>
      </c>
      <c r="L441" s="7">
        <f t="shared" si="24"/>
        <v>16145</v>
      </c>
      <c r="M441" s="7">
        <v>-16101</v>
      </c>
      <c r="N441" s="7">
        <v>0</v>
      </c>
      <c r="O441" s="7">
        <v>0</v>
      </c>
      <c r="P441" s="7">
        <f t="shared" si="25"/>
        <v>-16101</v>
      </c>
      <c r="Q441" s="7">
        <f t="shared" si="26"/>
        <v>44</v>
      </c>
      <c r="R441" s="7">
        <f t="shared" si="27"/>
        <v>44</v>
      </c>
      <c r="S441" s="5" t="s">
        <v>107</v>
      </c>
      <c r="T441" s="5">
        <v>101405</v>
      </c>
      <c r="U441" s="5" t="s">
        <v>39</v>
      </c>
      <c r="V441" s="5">
        <v>47040001</v>
      </c>
      <c r="W441" s="5" t="s">
        <v>28</v>
      </c>
    </row>
    <row r="442" spans="2:23" x14ac:dyDescent="0.25">
      <c r="B442" s="4">
        <v>53000821</v>
      </c>
      <c r="C442" s="4">
        <v>0</v>
      </c>
      <c r="D442" s="5">
        <v>21040031</v>
      </c>
      <c r="E442" s="4" t="s">
        <v>445</v>
      </c>
      <c r="F442" s="4">
        <v>1405</v>
      </c>
      <c r="G442" s="6">
        <v>39545</v>
      </c>
      <c r="H442" s="7">
        <v>26265</v>
      </c>
      <c r="I442" s="7">
        <v>0</v>
      </c>
      <c r="J442" s="7">
        <v>0</v>
      </c>
      <c r="K442" s="7">
        <v>0</v>
      </c>
      <c r="L442" s="7">
        <f t="shared" si="24"/>
        <v>26265</v>
      </c>
      <c r="M442" s="7">
        <v>-26193</v>
      </c>
      <c r="N442" s="7">
        <v>0</v>
      </c>
      <c r="O442" s="7">
        <v>0</v>
      </c>
      <c r="P442" s="7">
        <f t="shared" si="25"/>
        <v>-26193</v>
      </c>
      <c r="Q442" s="7">
        <f t="shared" si="26"/>
        <v>72</v>
      </c>
      <c r="R442" s="7">
        <f t="shared" si="27"/>
        <v>72</v>
      </c>
      <c r="S442" s="5" t="s">
        <v>107</v>
      </c>
      <c r="T442" s="5">
        <v>101405</v>
      </c>
      <c r="U442" s="5" t="s">
        <v>39</v>
      </c>
      <c r="V442" s="5">
        <v>47040001</v>
      </c>
      <c r="W442" s="5" t="s">
        <v>28</v>
      </c>
    </row>
    <row r="443" spans="2:23" x14ac:dyDescent="0.25">
      <c r="B443" s="4">
        <v>53001006</v>
      </c>
      <c r="C443" s="4">
        <v>0</v>
      </c>
      <c r="D443" s="5">
        <v>21040031</v>
      </c>
      <c r="E443" s="4" t="s">
        <v>446</v>
      </c>
      <c r="F443" s="4">
        <v>1405</v>
      </c>
      <c r="G443" s="6">
        <v>39545</v>
      </c>
      <c r="H443" s="7">
        <v>60606</v>
      </c>
      <c r="I443" s="7">
        <v>0</v>
      </c>
      <c r="J443" s="7">
        <v>0</v>
      </c>
      <c r="K443" s="7">
        <v>0</v>
      </c>
      <c r="L443" s="7">
        <f t="shared" si="24"/>
        <v>60606</v>
      </c>
      <c r="M443" s="7">
        <v>-60440</v>
      </c>
      <c r="N443" s="7">
        <v>0</v>
      </c>
      <c r="O443" s="7">
        <v>0</v>
      </c>
      <c r="P443" s="7">
        <f t="shared" si="25"/>
        <v>-60440</v>
      </c>
      <c r="Q443" s="7">
        <f t="shared" si="26"/>
        <v>166</v>
      </c>
      <c r="R443" s="7">
        <f t="shared" si="27"/>
        <v>166</v>
      </c>
      <c r="S443" s="5" t="s">
        <v>107</v>
      </c>
      <c r="T443" s="5">
        <v>101405</v>
      </c>
      <c r="U443" s="5" t="s">
        <v>39</v>
      </c>
      <c r="V443" s="5">
        <v>47040001</v>
      </c>
      <c r="W443" s="5" t="s">
        <v>28</v>
      </c>
    </row>
    <row r="444" spans="2:23" x14ac:dyDescent="0.25">
      <c r="B444" s="4">
        <v>53001009</v>
      </c>
      <c r="C444" s="4">
        <v>0</v>
      </c>
      <c r="D444" s="5">
        <v>21040031</v>
      </c>
      <c r="E444" s="4" t="s">
        <v>447</v>
      </c>
      <c r="F444" s="4">
        <v>1405</v>
      </c>
      <c r="G444" s="6">
        <v>39545</v>
      </c>
      <c r="H444" s="7">
        <v>60932</v>
      </c>
      <c r="I444" s="7">
        <v>0</v>
      </c>
      <c r="J444" s="7">
        <v>0</v>
      </c>
      <c r="K444" s="7">
        <v>0</v>
      </c>
      <c r="L444" s="7">
        <f t="shared" si="24"/>
        <v>60932</v>
      </c>
      <c r="M444" s="7">
        <v>-60765</v>
      </c>
      <c r="N444" s="7">
        <v>0</v>
      </c>
      <c r="O444" s="7">
        <v>0</v>
      </c>
      <c r="P444" s="7">
        <f t="shared" si="25"/>
        <v>-60765</v>
      </c>
      <c r="Q444" s="7">
        <f t="shared" si="26"/>
        <v>167</v>
      </c>
      <c r="R444" s="7">
        <f t="shared" si="27"/>
        <v>167</v>
      </c>
      <c r="S444" s="5" t="s">
        <v>107</v>
      </c>
      <c r="T444" s="5">
        <v>101405</v>
      </c>
      <c r="U444" s="5" t="s">
        <v>39</v>
      </c>
      <c r="V444" s="5">
        <v>47040001</v>
      </c>
      <c r="W444" s="5" t="s">
        <v>28</v>
      </c>
    </row>
    <row r="445" spans="2:23" x14ac:dyDescent="0.25">
      <c r="B445" s="4">
        <v>53001089</v>
      </c>
      <c r="C445" s="4">
        <v>0</v>
      </c>
      <c r="D445" s="5">
        <v>21040031</v>
      </c>
      <c r="E445" s="4" t="s">
        <v>376</v>
      </c>
      <c r="F445" s="4">
        <v>1405</v>
      </c>
      <c r="G445" s="6">
        <v>39545</v>
      </c>
      <c r="H445" s="7">
        <v>90000</v>
      </c>
      <c r="I445" s="7">
        <v>0</v>
      </c>
      <c r="J445" s="7">
        <v>0</v>
      </c>
      <c r="K445" s="7">
        <v>0</v>
      </c>
      <c r="L445" s="7">
        <f t="shared" si="24"/>
        <v>90000</v>
      </c>
      <c r="M445" s="7">
        <v>-89753</v>
      </c>
      <c r="N445" s="7">
        <v>0</v>
      </c>
      <c r="O445" s="7">
        <v>0</v>
      </c>
      <c r="P445" s="7">
        <f t="shared" si="25"/>
        <v>-89753</v>
      </c>
      <c r="Q445" s="7">
        <f t="shared" si="26"/>
        <v>247</v>
      </c>
      <c r="R445" s="7">
        <f t="shared" si="27"/>
        <v>247</v>
      </c>
      <c r="S445" s="5" t="s">
        <v>107</v>
      </c>
      <c r="T445" s="5">
        <v>101405</v>
      </c>
      <c r="U445" s="5" t="s">
        <v>39</v>
      </c>
      <c r="V445" s="5">
        <v>47040001</v>
      </c>
      <c r="W445" s="5" t="s">
        <v>28</v>
      </c>
    </row>
    <row r="446" spans="2:23" x14ac:dyDescent="0.25">
      <c r="B446" s="4">
        <v>53001096</v>
      </c>
      <c r="C446" s="4">
        <v>0</v>
      </c>
      <c r="D446" s="5">
        <v>21040031</v>
      </c>
      <c r="E446" s="4" t="s">
        <v>448</v>
      </c>
      <c r="F446" s="4">
        <v>1405</v>
      </c>
      <c r="G446" s="6">
        <v>39545</v>
      </c>
      <c r="H446" s="7">
        <v>93755</v>
      </c>
      <c r="I446" s="7">
        <v>0</v>
      </c>
      <c r="J446" s="7">
        <v>0</v>
      </c>
      <c r="K446" s="7">
        <v>0</v>
      </c>
      <c r="L446" s="7">
        <f t="shared" si="24"/>
        <v>93755</v>
      </c>
      <c r="M446" s="7">
        <v>-93498</v>
      </c>
      <c r="N446" s="7">
        <v>0</v>
      </c>
      <c r="O446" s="7">
        <v>0</v>
      </c>
      <c r="P446" s="7">
        <f t="shared" si="25"/>
        <v>-93498</v>
      </c>
      <c r="Q446" s="7">
        <f t="shared" si="26"/>
        <v>257</v>
      </c>
      <c r="R446" s="7">
        <f t="shared" si="27"/>
        <v>257</v>
      </c>
      <c r="S446" s="5" t="s">
        <v>107</v>
      </c>
      <c r="T446" s="5">
        <v>101405</v>
      </c>
      <c r="U446" s="5" t="s">
        <v>39</v>
      </c>
      <c r="V446" s="5">
        <v>47040001</v>
      </c>
      <c r="W446" s="5" t="s">
        <v>28</v>
      </c>
    </row>
    <row r="447" spans="2:23" x14ac:dyDescent="0.25">
      <c r="B447" s="4">
        <v>53001108</v>
      </c>
      <c r="C447" s="4">
        <v>0</v>
      </c>
      <c r="D447" s="5">
        <v>21040031</v>
      </c>
      <c r="E447" s="4" t="s">
        <v>449</v>
      </c>
      <c r="F447" s="4">
        <v>1405</v>
      </c>
      <c r="G447" s="6">
        <v>39545</v>
      </c>
      <c r="H447" s="7">
        <v>99830</v>
      </c>
      <c r="I447" s="7">
        <v>0</v>
      </c>
      <c r="J447" s="7">
        <v>0</v>
      </c>
      <c r="K447" s="7">
        <v>0</v>
      </c>
      <c r="L447" s="7">
        <f t="shared" si="24"/>
        <v>99830</v>
      </c>
      <c r="M447" s="7">
        <v>-99556</v>
      </c>
      <c r="N447" s="7">
        <v>0</v>
      </c>
      <c r="O447" s="7">
        <v>0</v>
      </c>
      <c r="P447" s="7">
        <f t="shared" si="25"/>
        <v>-99556</v>
      </c>
      <c r="Q447" s="7">
        <f t="shared" si="26"/>
        <v>274</v>
      </c>
      <c r="R447" s="7">
        <f t="shared" si="27"/>
        <v>274</v>
      </c>
      <c r="S447" s="5" t="s">
        <v>107</v>
      </c>
      <c r="T447" s="5">
        <v>101405</v>
      </c>
      <c r="U447" s="5" t="s">
        <v>39</v>
      </c>
      <c r="V447" s="5">
        <v>47040001</v>
      </c>
      <c r="W447" s="5" t="s">
        <v>28</v>
      </c>
    </row>
    <row r="448" spans="2:23" x14ac:dyDescent="0.25">
      <c r="B448" s="4">
        <v>53001172</v>
      </c>
      <c r="C448" s="4">
        <v>0</v>
      </c>
      <c r="D448" s="5">
        <v>21040031</v>
      </c>
      <c r="E448" s="4" t="s">
        <v>450</v>
      </c>
      <c r="F448" s="4">
        <v>1401</v>
      </c>
      <c r="G448" s="6">
        <v>42642</v>
      </c>
      <c r="H448" s="7">
        <v>25043</v>
      </c>
      <c r="I448" s="7">
        <v>0</v>
      </c>
      <c r="J448" s="7">
        <v>0</v>
      </c>
      <c r="K448" s="7">
        <v>0</v>
      </c>
      <c r="L448" s="7">
        <f t="shared" si="24"/>
        <v>25043</v>
      </c>
      <c r="M448" s="7">
        <v>-23791</v>
      </c>
      <c r="N448" s="7">
        <v>0</v>
      </c>
      <c r="O448" s="7">
        <v>0</v>
      </c>
      <c r="P448" s="7">
        <f t="shared" si="25"/>
        <v>-23791</v>
      </c>
      <c r="Q448" s="7">
        <f t="shared" si="26"/>
        <v>1252</v>
      </c>
      <c r="R448" s="7">
        <f t="shared" si="27"/>
        <v>1252</v>
      </c>
      <c r="S448" s="5" t="s">
        <v>107</v>
      </c>
      <c r="T448" s="5">
        <v>101401</v>
      </c>
      <c r="U448" s="5" t="s">
        <v>27</v>
      </c>
      <c r="V448" s="5">
        <v>47040001</v>
      </c>
      <c r="W448" s="5" t="s">
        <v>28</v>
      </c>
    </row>
    <row r="449" spans="2:23" x14ac:dyDescent="0.25">
      <c r="B449" s="4">
        <v>53001216</v>
      </c>
      <c r="C449" s="4">
        <v>0</v>
      </c>
      <c r="D449" s="5">
        <v>21040031</v>
      </c>
      <c r="E449" s="4" t="s">
        <v>451</v>
      </c>
      <c r="F449" s="4">
        <v>1401</v>
      </c>
      <c r="G449" s="6">
        <v>43008</v>
      </c>
      <c r="H449" s="7">
        <v>15081.43</v>
      </c>
      <c r="I449" s="7">
        <v>0</v>
      </c>
      <c r="J449" s="7">
        <v>0</v>
      </c>
      <c r="K449" s="7">
        <v>0</v>
      </c>
      <c r="L449" s="7">
        <f t="shared" si="24"/>
        <v>15081.43</v>
      </c>
      <c r="M449" s="7">
        <v>-14327.43</v>
      </c>
      <c r="N449" s="7">
        <v>0</v>
      </c>
      <c r="O449" s="7">
        <v>0</v>
      </c>
      <c r="P449" s="7">
        <f t="shared" si="25"/>
        <v>-14327.43</v>
      </c>
      <c r="Q449" s="7">
        <f t="shared" si="26"/>
        <v>754</v>
      </c>
      <c r="R449" s="7">
        <f t="shared" si="27"/>
        <v>754</v>
      </c>
      <c r="S449" s="5" t="s">
        <v>107</v>
      </c>
      <c r="T449" s="5">
        <v>101401</v>
      </c>
      <c r="U449" s="5" t="s">
        <v>27</v>
      </c>
      <c r="V449" s="5">
        <v>47040001</v>
      </c>
      <c r="W449" s="5" t="s">
        <v>28</v>
      </c>
    </row>
    <row r="450" spans="2:23" x14ac:dyDescent="0.25">
      <c r="B450" s="4">
        <v>53001217</v>
      </c>
      <c r="C450" s="4">
        <v>0</v>
      </c>
      <c r="D450" s="5">
        <v>21040031</v>
      </c>
      <c r="E450" s="4" t="s">
        <v>452</v>
      </c>
      <c r="F450" s="4">
        <v>1401</v>
      </c>
      <c r="G450" s="6">
        <v>43008</v>
      </c>
      <c r="H450" s="7">
        <v>200997.54</v>
      </c>
      <c r="I450" s="7">
        <v>0</v>
      </c>
      <c r="J450" s="7">
        <v>0</v>
      </c>
      <c r="K450" s="7">
        <v>0</v>
      </c>
      <c r="L450" s="7">
        <f t="shared" si="24"/>
        <v>200997.54</v>
      </c>
      <c r="M450" s="7">
        <v>-190948.54</v>
      </c>
      <c r="N450" s="7">
        <v>0</v>
      </c>
      <c r="O450" s="7">
        <v>0</v>
      </c>
      <c r="P450" s="7">
        <f t="shared" si="25"/>
        <v>-190948.54</v>
      </c>
      <c r="Q450" s="7">
        <f t="shared" si="26"/>
        <v>10049</v>
      </c>
      <c r="R450" s="7">
        <f t="shared" si="27"/>
        <v>10049</v>
      </c>
      <c r="S450" s="5" t="s">
        <v>107</v>
      </c>
      <c r="T450" s="5">
        <v>101401</v>
      </c>
      <c r="U450" s="5" t="s">
        <v>27</v>
      </c>
      <c r="V450" s="5">
        <v>47040001</v>
      </c>
      <c r="W450" s="5" t="s">
        <v>28</v>
      </c>
    </row>
    <row r="451" spans="2:23" x14ac:dyDescent="0.25">
      <c r="B451" s="4">
        <v>53001218</v>
      </c>
      <c r="C451" s="4">
        <v>0</v>
      </c>
      <c r="D451" s="5">
        <v>21040031</v>
      </c>
      <c r="E451" s="4" t="s">
        <v>453</v>
      </c>
      <c r="F451" s="4">
        <v>1401</v>
      </c>
      <c r="G451" s="6">
        <v>43008</v>
      </c>
      <c r="H451" s="7">
        <v>77906.03</v>
      </c>
      <c r="I451" s="7">
        <v>0</v>
      </c>
      <c r="J451" s="7">
        <v>0</v>
      </c>
      <c r="K451" s="7">
        <v>0</v>
      </c>
      <c r="L451" s="7">
        <f t="shared" si="24"/>
        <v>77906.03</v>
      </c>
      <c r="M451" s="7">
        <v>-74011.03</v>
      </c>
      <c r="N451" s="7">
        <v>0</v>
      </c>
      <c r="O451" s="7">
        <v>0</v>
      </c>
      <c r="P451" s="7">
        <f t="shared" si="25"/>
        <v>-74011.03</v>
      </c>
      <c r="Q451" s="7">
        <f t="shared" si="26"/>
        <v>3895</v>
      </c>
      <c r="R451" s="7">
        <f t="shared" si="27"/>
        <v>3895</v>
      </c>
      <c r="S451" s="5" t="s">
        <v>107</v>
      </c>
      <c r="T451" s="5">
        <v>101401</v>
      </c>
      <c r="U451" s="5" t="s">
        <v>27</v>
      </c>
      <c r="V451" s="5">
        <v>47040001</v>
      </c>
      <c r="W451" s="5" t="s">
        <v>28</v>
      </c>
    </row>
    <row r="452" spans="2:23" x14ac:dyDescent="0.25">
      <c r="B452" s="4">
        <v>53001285</v>
      </c>
      <c r="C452" s="4">
        <v>0</v>
      </c>
      <c r="D452" s="5">
        <v>21040031</v>
      </c>
      <c r="E452" s="4" t="s">
        <v>454</v>
      </c>
      <c r="F452" s="4">
        <v>1401</v>
      </c>
      <c r="G452" s="6">
        <v>43190</v>
      </c>
      <c r="H452" s="7">
        <v>185000</v>
      </c>
      <c r="I452" s="7">
        <v>0</v>
      </c>
      <c r="J452" s="7">
        <v>0</v>
      </c>
      <c r="K452" s="7">
        <v>0</v>
      </c>
      <c r="L452" s="7">
        <f t="shared" si="24"/>
        <v>185000</v>
      </c>
      <c r="M452" s="7">
        <v>-175750</v>
      </c>
      <c r="N452" s="7">
        <v>0</v>
      </c>
      <c r="O452" s="7">
        <v>0</v>
      </c>
      <c r="P452" s="7">
        <f t="shared" si="25"/>
        <v>-175750</v>
      </c>
      <c r="Q452" s="7">
        <f t="shared" si="26"/>
        <v>9250</v>
      </c>
      <c r="R452" s="7">
        <f t="shared" si="27"/>
        <v>9250</v>
      </c>
      <c r="S452" s="5" t="s">
        <v>107</v>
      </c>
      <c r="T452" s="5">
        <v>101401</v>
      </c>
      <c r="U452" s="5" t="s">
        <v>27</v>
      </c>
      <c r="V452" s="5">
        <v>47040001</v>
      </c>
      <c r="W452" s="5" t="s">
        <v>28</v>
      </c>
    </row>
    <row r="453" spans="2:23" x14ac:dyDescent="0.25">
      <c r="B453" s="4">
        <v>53001291</v>
      </c>
      <c r="C453" s="4">
        <v>0</v>
      </c>
      <c r="D453" s="5">
        <v>21040031</v>
      </c>
      <c r="E453" s="4" t="s">
        <v>455</v>
      </c>
      <c r="F453" s="4">
        <v>1401</v>
      </c>
      <c r="G453" s="6">
        <v>43227</v>
      </c>
      <c r="H453" s="7">
        <v>120200</v>
      </c>
      <c r="I453" s="7">
        <v>0</v>
      </c>
      <c r="J453" s="7">
        <v>0</v>
      </c>
      <c r="K453" s="7">
        <v>0</v>
      </c>
      <c r="L453" s="7">
        <f t="shared" ref="L453:L467" si="28">SUM(H453:K453)</f>
        <v>120200</v>
      </c>
      <c r="M453" s="7">
        <v>-110436</v>
      </c>
      <c r="N453" s="7">
        <v>-3754</v>
      </c>
      <c r="O453" s="7">
        <v>0</v>
      </c>
      <c r="P453" s="7">
        <f t="shared" ref="P453:P467" si="29">SUM(M453:O453)</f>
        <v>-114190</v>
      </c>
      <c r="Q453" s="7">
        <f t="shared" ref="Q453:Q467" si="30">H453+M453</f>
        <v>9764</v>
      </c>
      <c r="R453" s="7">
        <f t="shared" ref="R453:R467" si="31">L453+P453</f>
        <v>6010</v>
      </c>
      <c r="S453" s="5" t="s">
        <v>107</v>
      </c>
      <c r="T453" s="5">
        <v>101401</v>
      </c>
      <c r="U453" s="5" t="s">
        <v>27</v>
      </c>
      <c r="V453" s="5">
        <v>47040001</v>
      </c>
      <c r="W453" s="5" t="s">
        <v>28</v>
      </c>
    </row>
    <row r="454" spans="2:23" x14ac:dyDescent="0.25">
      <c r="B454" s="4">
        <v>53001300</v>
      </c>
      <c r="C454" s="4">
        <v>0</v>
      </c>
      <c r="D454" s="5">
        <v>21040031</v>
      </c>
      <c r="E454" s="4" t="s">
        <v>456</v>
      </c>
      <c r="F454" s="4">
        <v>1401</v>
      </c>
      <c r="G454" s="6">
        <v>43370</v>
      </c>
      <c r="H454" s="7">
        <v>35000</v>
      </c>
      <c r="I454" s="7">
        <v>0</v>
      </c>
      <c r="J454" s="7">
        <v>0</v>
      </c>
      <c r="K454" s="7">
        <v>0</v>
      </c>
      <c r="L454" s="7">
        <f t="shared" si="28"/>
        <v>35000</v>
      </c>
      <c r="M454" s="7">
        <v>-27815</v>
      </c>
      <c r="N454" s="7">
        <v>-5435</v>
      </c>
      <c r="O454" s="7">
        <v>0</v>
      </c>
      <c r="P454" s="7">
        <f t="shared" si="29"/>
        <v>-33250</v>
      </c>
      <c r="Q454" s="7">
        <f t="shared" si="30"/>
        <v>7185</v>
      </c>
      <c r="R454" s="7">
        <f t="shared" si="31"/>
        <v>1750</v>
      </c>
      <c r="S454" s="5" t="s">
        <v>107</v>
      </c>
      <c r="T454" s="5">
        <v>101401</v>
      </c>
      <c r="U454" s="5" t="s">
        <v>27</v>
      </c>
      <c r="V454" s="5">
        <v>47040001</v>
      </c>
      <c r="W454" s="5" t="s">
        <v>28</v>
      </c>
    </row>
    <row r="455" spans="2:23" x14ac:dyDescent="0.25">
      <c r="B455" s="4">
        <v>53001301</v>
      </c>
      <c r="C455" s="4">
        <v>0</v>
      </c>
      <c r="D455" s="5">
        <v>21040031</v>
      </c>
      <c r="E455" s="4" t="s">
        <v>457</v>
      </c>
      <c r="F455" s="4">
        <v>1401</v>
      </c>
      <c r="G455" s="6">
        <v>43370</v>
      </c>
      <c r="H455" s="7">
        <v>8750</v>
      </c>
      <c r="I455" s="7">
        <v>0</v>
      </c>
      <c r="J455" s="7">
        <v>0</v>
      </c>
      <c r="K455" s="7">
        <v>0</v>
      </c>
      <c r="L455" s="7">
        <f t="shared" si="28"/>
        <v>8750</v>
      </c>
      <c r="M455" s="7">
        <v>-6954</v>
      </c>
      <c r="N455" s="7">
        <v>-1359</v>
      </c>
      <c r="O455" s="7">
        <v>0</v>
      </c>
      <c r="P455" s="7">
        <f t="shared" si="29"/>
        <v>-8313</v>
      </c>
      <c r="Q455" s="7">
        <f t="shared" si="30"/>
        <v>1796</v>
      </c>
      <c r="R455" s="7">
        <f t="shared" si="31"/>
        <v>437</v>
      </c>
      <c r="S455" s="5" t="s">
        <v>107</v>
      </c>
      <c r="T455" s="5">
        <v>101401</v>
      </c>
      <c r="U455" s="5" t="s">
        <v>27</v>
      </c>
      <c r="V455" s="5">
        <v>47040001</v>
      </c>
      <c r="W455" s="5" t="s">
        <v>28</v>
      </c>
    </row>
    <row r="456" spans="2:23" x14ac:dyDescent="0.25">
      <c r="B456" s="4">
        <v>53001394</v>
      </c>
      <c r="C456" s="4">
        <v>0</v>
      </c>
      <c r="D456" s="5">
        <v>21040031</v>
      </c>
      <c r="E456" s="4" t="s">
        <v>458</v>
      </c>
      <c r="F456" s="4">
        <v>1401</v>
      </c>
      <c r="G456" s="6">
        <v>43921</v>
      </c>
      <c r="H456" s="7">
        <v>35000</v>
      </c>
      <c r="I456" s="7">
        <v>0</v>
      </c>
      <c r="J456" s="7">
        <v>0</v>
      </c>
      <c r="K456" s="7">
        <v>0</v>
      </c>
      <c r="L456" s="7">
        <f t="shared" si="28"/>
        <v>35000</v>
      </c>
      <c r="M456" s="7">
        <v>-11113</v>
      </c>
      <c r="N456" s="7">
        <v>-11084</v>
      </c>
      <c r="O456" s="7">
        <v>0</v>
      </c>
      <c r="P456" s="7">
        <f t="shared" si="29"/>
        <v>-22197</v>
      </c>
      <c r="Q456" s="7">
        <f t="shared" si="30"/>
        <v>23887</v>
      </c>
      <c r="R456" s="7">
        <f t="shared" si="31"/>
        <v>12803</v>
      </c>
      <c r="S456" s="5" t="s">
        <v>107</v>
      </c>
      <c r="T456" s="5">
        <v>101401</v>
      </c>
      <c r="U456" s="5" t="s">
        <v>27</v>
      </c>
      <c r="V456" s="5">
        <v>47040001</v>
      </c>
      <c r="W456" s="5" t="s">
        <v>28</v>
      </c>
    </row>
    <row r="457" spans="2:23" x14ac:dyDescent="0.25">
      <c r="B457" s="4">
        <v>53001395</v>
      </c>
      <c r="C457" s="4">
        <v>0</v>
      </c>
      <c r="D457" s="5">
        <v>21040031</v>
      </c>
      <c r="E457" s="4" t="s">
        <v>459</v>
      </c>
      <c r="F457" s="4">
        <v>1401</v>
      </c>
      <c r="G457" s="6">
        <v>43921</v>
      </c>
      <c r="H457" s="7">
        <v>288000</v>
      </c>
      <c r="I457" s="7">
        <v>0</v>
      </c>
      <c r="J457" s="7">
        <v>0</v>
      </c>
      <c r="K457" s="7">
        <v>0</v>
      </c>
      <c r="L457" s="7">
        <f t="shared" si="28"/>
        <v>288000</v>
      </c>
      <c r="M457" s="7">
        <v>-91449</v>
      </c>
      <c r="N457" s="7">
        <v>-91200</v>
      </c>
      <c r="O457" s="7">
        <v>0</v>
      </c>
      <c r="P457" s="7">
        <f t="shared" si="29"/>
        <v>-182649</v>
      </c>
      <c r="Q457" s="7">
        <f t="shared" si="30"/>
        <v>196551</v>
      </c>
      <c r="R457" s="7">
        <f t="shared" si="31"/>
        <v>105351</v>
      </c>
      <c r="S457" s="5" t="s">
        <v>107</v>
      </c>
      <c r="T457" s="5">
        <v>101401</v>
      </c>
      <c r="U457" s="5" t="s">
        <v>27</v>
      </c>
      <c r="V457" s="5">
        <v>47040001</v>
      </c>
      <c r="W457" s="5" t="s">
        <v>28</v>
      </c>
    </row>
    <row r="458" spans="2:23" x14ac:dyDescent="0.25">
      <c r="B458" s="4">
        <v>53001396</v>
      </c>
      <c r="C458" s="4">
        <v>0</v>
      </c>
      <c r="D458" s="5">
        <v>21040031</v>
      </c>
      <c r="E458" s="4" t="s">
        <v>460</v>
      </c>
      <c r="F458" s="4">
        <v>1401</v>
      </c>
      <c r="G458" s="6">
        <v>43921</v>
      </c>
      <c r="H458" s="7">
        <v>14000</v>
      </c>
      <c r="I458" s="7">
        <v>0</v>
      </c>
      <c r="J458" s="7">
        <v>0</v>
      </c>
      <c r="K458" s="7">
        <v>0</v>
      </c>
      <c r="L458" s="7">
        <f t="shared" si="28"/>
        <v>14000</v>
      </c>
      <c r="M458" s="7">
        <v>-4445</v>
      </c>
      <c r="N458" s="7">
        <v>-4434</v>
      </c>
      <c r="O458" s="7">
        <v>0</v>
      </c>
      <c r="P458" s="7">
        <f t="shared" si="29"/>
        <v>-8879</v>
      </c>
      <c r="Q458" s="7">
        <f t="shared" si="30"/>
        <v>9555</v>
      </c>
      <c r="R458" s="7">
        <f t="shared" si="31"/>
        <v>5121</v>
      </c>
      <c r="S458" s="5" t="s">
        <v>107</v>
      </c>
      <c r="T458" s="5">
        <v>101401</v>
      </c>
      <c r="U458" s="5" t="s">
        <v>27</v>
      </c>
      <c r="V458" s="5">
        <v>47040001</v>
      </c>
      <c r="W458" s="5" t="s">
        <v>28</v>
      </c>
    </row>
    <row r="459" spans="2:23" x14ac:dyDescent="0.25">
      <c r="B459" s="4">
        <v>53001397</v>
      </c>
      <c r="C459" s="4">
        <v>0</v>
      </c>
      <c r="D459" s="5">
        <v>21040031</v>
      </c>
      <c r="E459" s="4" t="s">
        <v>461</v>
      </c>
      <c r="F459" s="4">
        <v>1401</v>
      </c>
      <c r="G459" s="6">
        <v>43921</v>
      </c>
      <c r="H459" s="7">
        <v>34000</v>
      </c>
      <c r="I459" s="7">
        <v>0</v>
      </c>
      <c r="J459" s="7">
        <v>0</v>
      </c>
      <c r="K459" s="7">
        <v>0</v>
      </c>
      <c r="L459" s="7">
        <f t="shared" si="28"/>
        <v>34000</v>
      </c>
      <c r="M459" s="7">
        <v>-10796</v>
      </c>
      <c r="N459" s="7">
        <v>-10767</v>
      </c>
      <c r="O459" s="7">
        <v>0</v>
      </c>
      <c r="P459" s="7">
        <f t="shared" si="29"/>
        <v>-21563</v>
      </c>
      <c r="Q459" s="7">
        <f t="shared" si="30"/>
        <v>23204</v>
      </c>
      <c r="R459" s="7">
        <f t="shared" si="31"/>
        <v>12437</v>
      </c>
      <c r="S459" s="5" t="s">
        <v>107</v>
      </c>
      <c r="T459" s="5">
        <v>101401</v>
      </c>
      <c r="U459" s="5" t="s">
        <v>27</v>
      </c>
      <c r="V459" s="5">
        <v>47040001</v>
      </c>
      <c r="W459" s="5" t="s">
        <v>28</v>
      </c>
    </row>
    <row r="460" spans="2:23" x14ac:dyDescent="0.25">
      <c r="B460" s="4">
        <v>53001411</v>
      </c>
      <c r="C460" s="4">
        <v>0</v>
      </c>
      <c r="D460" s="5">
        <v>21040031</v>
      </c>
      <c r="E460" s="4" t="s">
        <v>462</v>
      </c>
      <c r="F460" s="4">
        <v>1401</v>
      </c>
      <c r="G460" s="6">
        <v>44165</v>
      </c>
      <c r="H460" s="7">
        <v>31500</v>
      </c>
      <c r="I460" s="7">
        <v>0</v>
      </c>
      <c r="J460" s="7">
        <v>0</v>
      </c>
      <c r="K460" s="7">
        <v>0</v>
      </c>
      <c r="L460" s="7">
        <f t="shared" si="28"/>
        <v>31500</v>
      </c>
      <c r="M460" s="7">
        <v>-3334</v>
      </c>
      <c r="N460" s="7">
        <v>-9975</v>
      </c>
      <c r="O460" s="7">
        <v>0</v>
      </c>
      <c r="P460" s="7">
        <f t="shared" si="29"/>
        <v>-13309</v>
      </c>
      <c r="Q460" s="7">
        <f t="shared" si="30"/>
        <v>28166</v>
      </c>
      <c r="R460" s="7">
        <f t="shared" si="31"/>
        <v>18191</v>
      </c>
      <c r="S460" s="5" t="s">
        <v>107</v>
      </c>
      <c r="T460" s="5">
        <v>101401</v>
      </c>
      <c r="U460" s="5" t="s">
        <v>27</v>
      </c>
      <c r="V460" s="5">
        <v>47040001</v>
      </c>
      <c r="W460" s="5" t="s">
        <v>28</v>
      </c>
    </row>
    <row r="461" spans="2:23" x14ac:dyDescent="0.25">
      <c r="B461" s="4">
        <v>53001412</v>
      </c>
      <c r="C461" s="4">
        <v>0</v>
      </c>
      <c r="D461" s="5">
        <v>21040031</v>
      </c>
      <c r="E461" s="4" t="s">
        <v>463</v>
      </c>
      <c r="F461" s="4">
        <v>1401</v>
      </c>
      <c r="G461" s="6">
        <v>44165</v>
      </c>
      <c r="H461" s="7">
        <v>16500</v>
      </c>
      <c r="I461" s="7">
        <v>0</v>
      </c>
      <c r="J461" s="7">
        <v>0</v>
      </c>
      <c r="K461" s="7">
        <v>0</v>
      </c>
      <c r="L461" s="7">
        <f t="shared" si="28"/>
        <v>16500</v>
      </c>
      <c r="M461" s="7">
        <v>-1746</v>
      </c>
      <c r="N461" s="7">
        <v>-5225</v>
      </c>
      <c r="O461" s="7">
        <v>0</v>
      </c>
      <c r="P461" s="7">
        <f t="shared" si="29"/>
        <v>-6971</v>
      </c>
      <c r="Q461" s="7">
        <f t="shared" si="30"/>
        <v>14754</v>
      </c>
      <c r="R461" s="7">
        <f t="shared" si="31"/>
        <v>9529</v>
      </c>
      <c r="S461" s="5" t="s">
        <v>107</v>
      </c>
      <c r="T461" s="5">
        <v>101401</v>
      </c>
      <c r="U461" s="5" t="s">
        <v>27</v>
      </c>
      <c r="V461" s="5">
        <v>47040001</v>
      </c>
      <c r="W461" s="5" t="s">
        <v>28</v>
      </c>
    </row>
    <row r="462" spans="2:23" x14ac:dyDescent="0.25">
      <c r="B462" s="4">
        <v>53001413</v>
      </c>
      <c r="C462" s="4">
        <v>0</v>
      </c>
      <c r="D462" s="5">
        <v>21040031</v>
      </c>
      <c r="E462" s="4" t="s">
        <v>464</v>
      </c>
      <c r="F462" s="4">
        <v>1401</v>
      </c>
      <c r="G462" s="6">
        <v>44165</v>
      </c>
      <c r="H462" s="7">
        <v>42000</v>
      </c>
      <c r="I462" s="7">
        <v>0</v>
      </c>
      <c r="J462" s="7">
        <v>0</v>
      </c>
      <c r="K462" s="7">
        <v>0</v>
      </c>
      <c r="L462" s="7">
        <f t="shared" si="28"/>
        <v>42000</v>
      </c>
      <c r="M462" s="7">
        <v>-4445</v>
      </c>
      <c r="N462" s="7">
        <v>-13300</v>
      </c>
      <c r="O462" s="7">
        <v>0</v>
      </c>
      <c r="P462" s="7">
        <f t="shared" si="29"/>
        <v>-17745</v>
      </c>
      <c r="Q462" s="7">
        <f t="shared" si="30"/>
        <v>37555</v>
      </c>
      <c r="R462" s="7">
        <f t="shared" si="31"/>
        <v>24255</v>
      </c>
      <c r="S462" s="5" t="s">
        <v>107</v>
      </c>
      <c r="T462" s="5">
        <v>101401</v>
      </c>
      <c r="U462" s="5" t="s">
        <v>27</v>
      </c>
      <c r="V462" s="5">
        <v>47040001</v>
      </c>
      <c r="W462" s="5" t="s">
        <v>28</v>
      </c>
    </row>
    <row r="463" spans="2:23" x14ac:dyDescent="0.25">
      <c r="B463" s="4">
        <v>53001414</v>
      </c>
      <c r="C463" s="4">
        <v>0</v>
      </c>
      <c r="D463" s="5">
        <v>21040031</v>
      </c>
      <c r="E463" s="4" t="s">
        <v>465</v>
      </c>
      <c r="F463" s="4">
        <v>1401</v>
      </c>
      <c r="G463" s="6">
        <v>44165</v>
      </c>
      <c r="H463" s="7">
        <v>7034</v>
      </c>
      <c r="I463" s="7">
        <v>0</v>
      </c>
      <c r="J463" s="7">
        <v>0</v>
      </c>
      <c r="K463" s="7">
        <v>0</v>
      </c>
      <c r="L463" s="7">
        <f t="shared" si="28"/>
        <v>7034</v>
      </c>
      <c r="M463" s="7">
        <v>-745</v>
      </c>
      <c r="N463" s="7">
        <v>-2228</v>
      </c>
      <c r="O463" s="7">
        <v>0</v>
      </c>
      <c r="P463" s="7">
        <f t="shared" si="29"/>
        <v>-2973</v>
      </c>
      <c r="Q463" s="7">
        <f t="shared" si="30"/>
        <v>6289</v>
      </c>
      <c r="R463" s="7">
        <f t="shared" si="31"/>
        <v>4061</v>
      </c>
      <c r="S463" s="5" t="s">
        <v>107</v>
      </c>
      <c r="T463" s="5">
        <v>101401</v>
      </c>
      <c r="U463" s="5" t="s">
        <v>27</v>
      </c>
      <c r="V463" s="5">
        <v>47040001</v>
      </c>
      <c r="W463" s="5" t="s">
        <v>28</v>
      </c>
    </row>
    <row r="464" spans="2:23" x14ac:dyDescent="0.25">
      <c r="B464" s="4">
        <v>53001415</v>
      </c>
      <c r="C464" s="4">
        <v>0</v>
      </c>
      <c r="D464" s="5">
        <v>21040031</v>
      </c>
      <c r="E464" s="4" t="s">
        <v>466</v>
      </c>
      <c r="F464" s="4">
        <v>1401</v>
      </c>
      <c r="G464" s="6">
        <v>44165</v>
      </c>
      <c r="H464" s="7">
        <v>349500</v>
      </c>
      <c r="I464" s="7">
        <v>0</v>
      </c>
      <c r="J464" s="7">
        <v>0</v>
      </c>
      <c r="K464" s="7">
        <v>0</v>
      </c>
      <c r="L464" s="7">
        <f t="shared" si="28"/>
        <v>349500</v>
      </c>
      <c r="M464" s="7">
        <v>-36993</v>
      </c>
      <c r="N464" s="7">
        <v>-110675</v>
      </c>
      <c r="O464" s="7">
        <v>0</v>
      </c>
      <c r="P464" s="7">
        <f t="shared" si="29"/>
        <v>-147668</v>
      </c>
      <c r="Q464" s="7">
        <f t="shared" si="30"/>
        <v>312507</v>
      </c>
      <c r="R464" s="7">
        <f t="shared" si="31"/>
        <v>201832</v>
      </c>
      <c r="S464" s="5" t="s">
        <v>107</v>
      </c>
      <c r="T464" s="5">
        <v>101401</v>
      </c>
      <c r="U464" s="5" t="s">
        <v>27</v>
      </c>
      <c r="V464" s="5">
        <v>47040001</v>
      </c>
      <c r="W464" s="5" t="s">
        <v>28</v>
      </c>
    </row>
    <row r="465" spans="2:23" x14ac:dyDescent="0.25">
      <c r="B465" s="4">
        <v>53001416</v>
      </c>
      <c r="C465" s="4">
        <v>0</v>
      </c>
      <c r="D465" s="5">
        <v>21040031</v>
      </c>
      <c r="E465" s="4" t="s">
        <v>467</v>
      </c>
      <c r="F465" s="4">
        <v>1401</v>
      </c>
      <c r="G465" s="6">
        <v>44165</v>
      </c>
      <c r="H465" s="7">
        <v>50000</v>
      </c>
      <c r="I465" s="7">
        <v>0</v>
      </c>
      <c r="J465" s="7">
        <v>0</v>
      </c>
      <c r="K465" s="7">
        <v>0</v>
      </c>
      <c r="L465" s="7">
        <f t="shared" si="28"/>
        <v>50000</v>
      </c>
      <c r="M465" s="7">
        <v>-5292</v>
      </c>
      <c r="N465" s="7">
        <v>-15833</v>
      </c>
      <c r="O465" s="7">
        <v>0</v>
      </c>
      <c r="P465" s="7">
        <f t="shared" si="29"/>
        <v>-21125</v>
      </c>
      <c r="Q465" s="7">
        <f t="shared" si="30"/>
        <v>44708</v>
      </c>
      <c r="R465" s="7">
        <f t="shared" si="31"/>
        <v>28875</v>
      </c>
      <c r="S465" s="5" t="s">
        <v>107</v>
      </c>
      <c r="T465" s="5">
        <v>101401</v>
      </c>
      <c r="U465" s="5" t="s">
        <v>27</v>
      </c>
      <c r="V465" s="5">
        <v>47040001</v>
      </c>
      <c r="W465" s="5" t="s">
        <v>28</v>
      </c>
    </row>
    <row r="466" spans="2:23" x14ac:dyDescent="0.25">
      <c r="B466" s="4">
        <v>53001502</v>
      </c>
      <c r="C466" s="4">
        <v>0</v>
      </c>
      <c r="D466" s="5">
        <v>21040031</v>
      </c>
      <c r="E466" s="4" t="s">
        <v>468</v>
      </c>
      <c r="F466" s="4">
        <v>1401</v>
      </c>
      <c r="G466" s="6">
        <v>44459</v>
      </c>
      <c r="H466" s="7">
        <v>0</v>
      </c>
      <c r="I466" s="7">
        <v>61000</v>
      </c>
      <c r="J466" s="7">
        <v>0</v>
      </c>
      <c r="K466" s="7">
        <v>0</v>
      </c>
      <c r="L466" s="7">
        <f t="shared" si="28"/>
        <v>61000</v>
      </c>
      <c r="M466" s="7">
        <v>0</v>
      </c>
      <c r="N466" s="7">
        <v>-10214</v>
      </c>
      <c r="O466" s="7">
        <v>0</v>
      </c>
      <c r="P466" s="7">
        <f t="shared" si="29"/>
        <v>-10214</v>
      </c>
      <c r="Q466" s="7">
        <f t="shared" si="30"/>
        <v>0</v>
      </c>
      <c r="R466" s="7">
        <f t="shared" si="31"/>
        <v>50786</v>
      </c>
      <c r="S466" s="5" t="s">
        <v>107</v>
      </c>
      <c r="T466" s="5">
        <v>101401</v>
      </c>
      <c r="U466" s="5" t="s">
        <v>27</v>
      </c>
      <c r="V466" s="5">
        <v>47040001</v>
      </c>
      <c r="W466" s="5" t="s">
        <v>28</v>
      </c>
    </row>
    <row r="467" spans="2:23" x14ac:dyDescent="0.25">
      <c r="B467" s="4">
        <v>53001514</v>
      </c>
      <c r="C467" s="4">
        <v>0</v>
      </c>
      <c r="D467" s="5">
        <v>21040031</v>
      </c>
      <c r="E467" s="4" t="s">
        <v>469</v>
      </c>
      <c r="F467" s="4">
        <v>1401</v>
      </c>
      <c r="G467" s="6">
        <v>44561</v>
      </c>
      <c r="H467" s="7">
        <v>0</v>
      </c>
      <c r="I467" s="7">
        <v>315000</v>
      </c>
      <c r="J467" s="7">
        <v>0</v>
      </c>
      <c r="K467" s="7">
        <v>0</v>
      </c>
      <c r="L467" s="7">
        <f t="shared" si="28"/>
        <v>315000</v>
      </c>
      <c r="M467" s="7">
        <v>0</v>
      </c>
      <c r="N467" s="7">
        <v>-25962</v>
      </c>
      <c r="O467" s="7">
        <v>0</v>
      </c>
      <c r="P467" s="7">
        <f t="shared" si="29"/>
        <v>-25962</v>
      </c>
      <c r="Q467" s="7">
        <f t="shared" si="30"/>
        <v>0</v>
      </c>
      <c r="R467" s="7">
        <f t="shared" si="31"/>
        <v>289038</v>
      </c>
      <c r="S467" s="5" t="s">
        <v>107</v>
      </c>
      <c r="T467" s="5">
        <v>101401</v>
      </c>
      <c r="U467" s="5" t="s">
        <v>27</v>
      </c>
      <c r="V467" s="5">
        <v>47040001</v>
      </c>
      <c r="W467" s="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F92C-CE50-4309-B127-A07271FCC3D6}">
  <dimension ref="B2:W5"/>
  <sheetViews>
    <sheetView workbookViewId="0">
      <selection activeCell="F18" sqref="F18"/>
    </sheetView>
  </sheetViews>
  <sheetFormatPr defaultRowHeight="15" x14ac:dyDescent="0.25"/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11000003</v>
      </c>
      <c r="C5" s="4">
        <v>0</v>
      </c>
      <c r="D5" s="5">
        <v>21015001</v>
      </c>
      <c r="E5" s="4" t="s">
        <v>470</v>
      </c>
      <c r="F5" s="4">
        <v>1401</v>
      </c>
      <c r="G5" s="6">
        <v>40269</v>
      </c>
      <c r="H5" s="7">
        <v>380091</v>
      </c>
      <c r="I5" s="7">
        <v>0</v>
      </c>
      <c r="J5" s="7">
        <v>0</v>
      </c>
      <c r="K5" s="7">
        <v>0</v>
      </c>
      <c r="L5" s="7">
        <v>380091</v>
      </c>
      <c r="M5" s="7">
        <v>-139227</v>
      </c>
      <c r="N5" s="7">
        <v>-12657</v>
      </c>
      <c r="O5" s="7">
        <v>0</v>
      </c>
      <c r="P5" s="7">
        <v>-151884</v>
      </c>
      <c r="Q5" s="7">
        <v>240864</v>
      </c>
      <c r="R5" s="7">
        <v>228207</v>
      </c>
      <c r="S5" s="5" t="s">
        <v>471</v>
      </c>
      <c r="T5" s="5">
        <v>101401</v>
      </c>
      <c r="U5" s="5" t="s">
        <v>27</v>
      </c>
      <c r="V5" s="5">
        <v>47015001</v>
      </c>
      <c r="W5" s="5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138A7-A550-4BDC-B72B-991EA7F00E9F}">
  <dimension ref="B2:W361"/>
  <sheetViews>
    <sheetView workbookViewId="0">
      <selection activeCell="E19" sqref="E19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30003881</v>
      </c>
      <c r="C5" s="4">
        <v>0</v>
      </c>
      <c r="D5" s="5">
        <v>21030011</v>
      </c>
      <c r="E5" s="4" t="s">
        <v>472</v>
      </c>
      <c r="F5" s="4">
        <v>1403</v>
      </c>
      <c r="G5" s="6">
        <v>40269</v>
      </c>
      <c r="H5" s="7">
        <v>115525</v>
      </c>
      <c r="I5" s="7">
        <v>0</v>
      </c>
      <c r="J5" s="7">
        <v>0</v>
      </c>
      <c r="K5" s="7">
        <v>0</v>
      </c>
      <c r="L5" s="7">
        <f t="shared" ref="L5:L68" si="0">SUM(H5:K5)</f>
        <v>115525</v>
      </c>
      <c r="M5" s="7">
        <v>-52868</v>
      </c>
      <c r="N5" s="7">
        <v>-4063</v>
      </c>
      <c r="O5" s="7">
        <v>0</v>
      </c>
      <c r="P5" s="7">
        <f t="shared" ref="P5:P68" si="1">SUM(M5:O5)</f>
        <v>-56931</v>
      </c>
      <c r="Q5" s="7">
        <f t="shared" ref="Q5:Q68" si="2">H5+M5</f>
        <v>62657</v>
      </c>
      <c r="R5" s="7">
        <f t="shared" ref="R5:R68" si="3">L5+P5</f>
        <v>58594</v>
      </c>
      <c r="S5" s="5" t="s">
        <v>473</v>
      </c>
      <c r="T5" s="5">
        <v>101403</v>
      </c>
      <c r="U5" s="5" t="s">
        <v>30</v>
      </c>
      <c r="V5" s="5">
        <v>47030001</v>
      </c>
      <c r="W5" s="5" t="s">
        <v>28</v>
      </c>
    </row>
    <row r="6" spans="2:23" x14ac:dyDescent="0.25">
      <c r="B6" s="4">
        <v>30003882</v>
      </c>
      <c r="C6" s="4">
        <v>0</v>
      </c>
      <c r="D6" s="5">
        <v>21030011</v>
      </c>
      <c r="E6" s="4" t="s">
        <v>474</v>
      </c>
      <c r="F6" s="4">
        <v>1403</v>
      </c>
      <c r="G6" s="6">
        <v>40269</v>
      </c>
      <c r="H6" s="7">
        <v>124835</v>
      </c>
      <c r="I6" s="7">
        <v>0</v>
      </c>
      <c r="J6" s="7">
        <v>0</v>
      </c>
      <c r="K6" s="7">
        <v>0</v>
      </c>
      <c r="L6" s="7">
        <f t="shared" si="0"/>
        <v>124835</v>
      </c>
      <c r="M6" s="7">
        <v>-57127</v>
      </c>
      <c r="N6" s="7">
        <v>-4390</v>
      </c>
      <c r="O6" s="7">
        <v>0</v>
      </c>
      <c r="P6" s="7">
        <f t="shared" si="1"/>
        <v>-61517</v>
      </c>
      <c r="Q6" s="7">
        <f t="shared" si="2"/>
        <v>67708</v>
      </c>
      <c r="R6" s="7">
        <f t="shared" si="3"/>
        <v>63318</v>
      </c>
      <c r="S6" s="5" t="s">
        <v>473</v>
      </c>
      <c r="T6" s="5">
        <v>101403</v>
      </c>
      <c r="U6" s="5" t="s">
        <v>30</v>
      </c>
      <c r="V6" s="5">
        <v>47030001</v>
      </c>
      <c r="W6" s="5" t="s">
        <v>28</v>
      </c>
    </row>
    <row r="7" spans="2:23" x14ac:dyDescent="0.25">
      <c r="B7" s="4">
        <v>30003886</v>
      </c>
      <c r="C7" s="4">
        <v>0</v>
      </c>
      <c r="D7" s="5">
        <v>21030011</v>
      </c>
      <c r="E7" s="4" t="s">
        <v>475</v>
      </c>
      <c r="F7" s="4">
        <v>1403</v>
      </c>
      <c r="G7" s="6">
        <v>40269</v>
      </c>
      <c r="H7" s="7">
        <v>169352</v>
      </c>
      <c r="I7" s="7">
        <v>0</v>
      </c>
      <c r="J7" s="7">
        <v>0</v>
      </c>
      <c r="K7" s="7">
        <v>0</v>
      </c>
      <c r="L7" s="7">
        <f t="shared" si="0"/>
        <v>169352</v>
      </c>
      <c r="M7" s="7">
        <v>-77500</v>
      </c>
      <c r="N7" s="7">
        <v>-5956</v>
      </c>
      <c r="O7" s="7">
        <v>0</v>
      </c>
      <c r="P7" s="7">
        <f t="shared" si="1"/>
        <v>-83456</v>
      </c>
      <c r="Q7" s="7">
        <f t="shared" si="2"/>
        <v>91852</v>
      </c>
      <c r="R7" s="7">
        <f t="shared" si="3"/>
        <v>85896</v>
      </c>
      <c r="S7" s="5" t="s">
        <v>473</v>
      </c>
      <c r="T7" s="5">
        <v>101403</v>
      </c>
      <c r="U7" s="5" t="s">
        <v>30</v>
      </c>
      <c r="V7" s="5">
        <v>47030001</v>
      </c>
      <c r="W7" s="5" t="s">
        <v>28</v>
      </c>
    </row>
    <row r="8" spans="2:23" x14ac:dyDescent="0.25">
      <c r="B8" s="4">
        <v>30003901</v>
      </c>
      <c r="C8" s="4">
        <v>0</v>
      </c>
      <c r="D8" s="5">
        <v>21030011</v>
      </c>
      <c r="E8" s="4" t="s">
        <v>476</v>
      </c>
      <c r="F8" s="4">
        <v>1403</v>
      </c>
      <c r="G8" s="6">
        <v>40269</v>
      </c>
      <c r="H8" s="7">
        <v>607654</v>
      </c>
      <c r="I8" s="7">
        <v>0</v>
      </c>
      <c r="J8" s="7">
        <v>0</v>
      </c>
      <c r="K8" s="7">
        <v>0</v>
      </c>
      <c r="L8" s="7">
        <f t="shared" si="0"/>
        <v>607654</v>
      </c>
      <c r="M8" s="7">
        <v>-278080</v>
      </c>
      <c r="N8" s="7">
        <v>-21371</v>
      </c>
      <c r="O8" s="7">
        <v>0</v>
      </c>
      <c r="P8" s="7">
        <f t="shared" si="1"/>
        <v>-299451</v>
      </c>
      <c r="Q8" s="7">
        <f t="shared" si="2"/>
        <v>329574</v>
      </c>
      <c r="R8" s="7">
        <f t="shared" si="3"/>
        <v>308203</v>
      </c>
      <c r="S8" s="5" t="s">
        <v>473</v>
      </c>
      <c r="T8" s="5">
        <v>101403</v>
      </c>
      <c r="U8" s="5" t="s">
        <v>30</v>
      </c>
      <c r="V8" s="5">
        <v>47030001</v>
      </c>
      <c r="W8" s="5" t="s">
        <v>28</v>
      </c>
    </row>
    <row r="9" spans="2:23" x14ac:dyDescent="0.25">
      <c r="B9" s="4">
        <v>30003910</v>
      </c>
      <c r="C9" s="4">
        <v>0</v>
      </c>
      <c r="D9" s="5">
        <v>21030011</v>
      </c>
      <c r="E9" s="4" t="s">
        <v>477</v>
      </c>
      <c r="F9" s="4">
        <v>1403</v>
      </c>
      <c r="G9" s="6">
        <v>40269</v>
      </c>
      <c r="H9" s="7">
        <v>765392</v>
      </c>
      <c r="I9" s="7">
        <v>0</v>
      </c>
      <c r="J9" s="7">
        <v>0</v>
      </c>
      <c r="K9" s="7">
        <v>0</v>
      </c>
      <c r="L9" s="7">
        <f t="shared" si="0"/>
        <v>765392</v>
      </c>
      <c r="M9" s="7">
        <v>-350264</v>
      </c>
      <c r="N9" s="7">
        <v>-26918</v>
      </c>
      <c r="O9" s="7">
        <v>0</v>
      </c>
      <c r="P9" s="7">
        <f t="shared" si="1"/>
        <v>-377182</v>
      </c>
      <c r="Q9" s="7">
        <f t="shared" si="2"/>
        <v>415128</v>
      </c>
      <c r="R9" s="7">
        <f t="shared" si="3"/>
        <v>388210</v>
      </c>
      <c r="S9" s="5" t="s">
        <v>473</v>
      </c>
      <c r="T9" s="5">
        <v>101403</v>
      </c>
      <c r="U9" s="5" t="s">
        <v>30</v>
      </c>
      <c r="V9" s="5">
        <v>47030001</v>
      </c>
      <c r="W9" s="5" t="s">
        <v>28</v>
      </c>
    </row>
    <row r="10" spans="2:23" x14ac:dyDescent="0.25">
      <c r="B10" s="4">
        <v>30003922</v>
      </c>
      <c r="C10" s="4">
        <v>0</v>
      </c>
      <c r="D10" s="5">
        <v>21030011</v>
      </c>
      <c r="E10" s="4" t="s">
        <v>478</v>
      </c>
      <c r="F10" s="4">
        <v>1403</v>
      </c>
      <c r="G10" s="6">
        <v>40269</v>
      </c>
      <c r="H10" s="7">
        <v>1261405</v>
      </c>
      <c r="I10" s="7">
        <v>0</v>
      </c>
      <c r="J10" s="7">
        <v>0</v>
      </c>
      <c r="K10" s="7">
        <v>0</v>
      </c>
      <c r="L10" s="7">
        <f t="shared" si="0"/>
        <v>1261405</v>
      </c>
      <c r="M10" s="7">
        <v>-577254</v>
      </c>
      <c r="N10" s="7">
        <v>-44363</v>
      </c>
      <c r="O10" s="7">
        <v>0</v>
      </c>
      <c r="P10" s="7">
        <f t="shared" si="1"/>
        <v>-621617</v>
      </c>
      <c r="Q10" s="7">
        <f t="shared" si="2"/>
        <v>684151</v>
      </c>
      <c r="R10" s="7">
        <f t="shared" si="3"/>
        <v>639788</v>
      </c>
      <c r="S10" s="5" t="s">
        <v>473</v>
      </c>
      <c r="T10" s="5">
        <v>101403</v>
      </c>
      <c r="U10" s="5" t="s">
        <v>30</v>
      </c>
      <c r="V10" s="5">
        <v>47030001</v>
      </c>
      <c r="W10" s="5" t="s">
        <v>28</v>
      </c>
    </row>
    <row r="11" spans="2:23" x14ac:dyDescent="0.25">
      <c r="B11" s="4">
        <v>30003928</v>
      </c>
      <c r="C11" s="4">
        <v>0</v>
      </c>
      <c r="D11" s="5">
        <v>21030011</v>
      </c>
      <c r="E11" s="4" t="s">
        <v>479</v>
      </c>
      <c r="F11" s="4">
        <v>1403</v>
      </c>
      <c r="G11" s="6">
        <v>40269</v>
      </c>
      <c r="H11" s="7">
        <v>1589983</v>
      </c>
      <c r="I11" s="7">
        <v>0</v>
      </c>
      <c r="J11" s="7">
        <v>0</v>
      </c>
      <c r="K11" s="7">
        <v>0</v>
      </c>
      <c r="L11" s="7">
        <f t="shared" si="0"/>
        <v>1589983</v>
      </c>
      <c r="M11" s="7">
        <v>-727621</v>
      </c>
      <c r="N11" s="7">
        <v>-55919</v>
      </c>
      <c r="O11" s="7">
        <v>0</v>
      </c>
      <c r="P11" s="7">
        <f t="shared" si="1"/>
        <v>-783540</v>
      </c>
      <c r="Q11" s="7">
        <f t="shared" si="2"/>
        <v>862362</v>
      </c>
      <c r="R11" s="7">
        <f t="shared" si="3"/>
        <v>806443</v>
      </c>
      <c r="S11" s="5" t="s">
        <v>473</v>
      </c>
      <c r="T11" s="5">
        <v>101403</v>
      </c>
      <c r="U11" s="5" t="s">
        <v>30</v>
      </c>
      <c r="V11" s="5">
        <v>47030001</v>
      </c>
      <c r="W11" s="5" t="s">
        <v>28</v>
      </c>
    </row>
    <row r="12" spans="2:23" x14ac:dyDescent="0.25">
      <c r="B12" s="4">
        <v>30003936</v>
      </c>
      <c r="C12" s="4">
        <v>0</v>
      </c>
      <c r="D12" s="5">
        <v>21030011</v>
      </c>
      <c r="E12" s="4" t="s">
        <v>480</v>
      </c>
      <c r="F12" s="4">
        <v>1403</v>
      </c>
      <c r="G12" s="6">
        <v>40269</v>
      </c>
      <c r="H12" s="7">
        <v>1967280</v>
      </c>
      <c r="I12" s="7">
        <v>0</v>
      </c>
      <c r="J12" s="7">
        <v>0</v>
      </c>
      <c r="K12" s="7">
        <v>0</v>
      </c>
      <c r="L12" s="7">
        <f t="shared" si="0"/>
        <v>1967280</v>
      </c>
      <c r="M12" s="7">
        <v>-900279</v>
      </c>
      <c r="N12" s="7">
        <v>-69188</v>
      </c>
      <c r="O12" s="7">
        <v>0</v>
      </c>
      <c r="P12" s="7">
        <f t="shared" si="1"/>
        <v>-969467</v>
      </c>
      <c r="Q12" s="7">
        <f t="shared" si="2"/>
        <v>1067001</v>
      </c>
      <c r="R12" s="7">
        <f t="shared" si="3"/>
        <v>997813</v>
      </c>
      <c r="S12" s="5" t="s">
        <v>473</v>
      </c>
      <c r="T12" s="5">
        <v>101403</v>
      </c>
      <c r="U12" s="5" t="s">
        <v>30</v>
      </c>
      <c r="V12" s="5">
        <v>47030001</v>
      </c>
      <c r="W12" s="5" t="s">
        <v>28</v>
      </c>
    </row>
    <row r="13" spans="2:23" x14ac:dyDescent="0.25">
      <c r="B13" s="4">
        <v>30003939</v>
      </c>
      <c r="C13" s="4">
        <v>0</v>
      </c>
      <c r="D13" s="5">
        <v>21030011</v>
      </c>
      <c r="E13" s="4" t="s">
        <v>481</v>
      </c>
      <c r="F13" s="4">
        <v>1403</v>
      </c>
      <c r="G13" s="6">
        <v>40269</v>
      </c>
      <c r="H13" s="7">
        <v>2236718</v>
      </c>
      <c r="I13" s="7">
        <v>0</v>
      </c>
      <c r="J13" s="7">
        <v>0</v>
      </c>
      <c r="K13" s="7">
        <v>0</v>
      </c>
      <c r="L13" s="7">
        <f t="shared" si="0"/>
        <v>2236718</v>
      </c>
      <c r="M13" s="7">
        <v>-1023582</v>
      </c>
      <c r="N13" s="7">
        <v>-78664</v>
      </c>
      <c r="O13" s="7">
        <v>0</v>
      </c>
      <c r="P13" s="7">
        <f t="shared" si="1"/>
        <v>-1102246</v>
      </c>
      <c r="Q13" s="7">
        <f t="shared" si="2"/>
        <v>1213136</v>
      </c>
      <c r="R13" s="7">
        <f t="shared" si="3"/>
        <v>1134472</v>
      </c>
      <c r="S13" s="5" t="s">
        <v>473</v>
      </c>
      <c r="T13" s="5">
        <v>101403</v>
      </c>
      <c r="U13" s="5" t="s">
        <v>30</v>
      </c>
      <c r="V13" s="5">
        <v>47030001</v>
      </c>
      <c r="W13" s="5" t="s">
        <v>28</v>
      </c>
    </row>
    <row r="14" spans="2:23" x14ac:dyDescent="0.25">
      <c r="B14" s="4">
        <v>30003940</v>
      </c>
      <c r="C14" s="4">
        <v>0</v>
      </c>
      <c r="D14" s="5">
        <v>21030011</v>
      </c>
      <c r="E14" s="4" t="s">
        <v>482</v>
      </c>
      <c r="F14" s="4">
        <v>1403</v>
      </c>
      <c r="G14" s="6">
        <v>40269</v>
      </c>
      <c r="H14" s="7">
        <v>2311590</v>
      </c>
      <c r="I14" s="7">
        <v>0</v>
      </c>
      <c r="J14" s="7">
        <v>0</v>
      </c>
      <c r="K14" s="7">
        <v>0</v>
      </c>
      <c r="L14" s="7">
        <f t="shared" si="0"/>
        <v>2311590</v>
      </c>
      <c r="M14" s="7">
        <v>-1057846</v>
      </c>
      <c r="N14" s="7">
        <v>-81297</v>
      </c>
      <c r="O14" s="7">
        <v>0</v>
      </c>
      <c r="P14" s="7">
        <f t="shared" si="1"/>
        <v>-1139143</v>
      </c>
      <c r="Q14" s="7">
        <f t="shared" si="2"/>
        <v>1253744</v>
      </c>
      <c r="R14" s="7">
        <f t="shared" si="3"/>
        <v>1172447</v>
      </c>
      <c r="S14" s="5" t="s">
        <v>473</v>
      </c>
      <c r="T14" s="5">
        <v>101403</v>
      </c>
      <c r="U14" s="5" t="s">
        <v>30</v>
      </c>
      <c r="V14" s="5">
        <v>47030001</v>
      </c>
      <c r="W14" s="5" t="s">
        <v>28</v>
      </c>
    </row>
    <row r="15" spans="2:23" x14ac:dyDescent="0.25">
      <c r="B15" s="4">
        <v>30003947</v>
      </c>
      <c r="C15" s="4">
        <v>0</v>
      </c>
      <c r="D15" s="5">
        <v>21030011</v>
      </c>
      <c r="E15" s="4" t="s">
        <v>483</v>
      </c>
      <c r="F15" s="4">
        <v>1403</v>
      </c>
      <c r="G15" s="6">
        <v>40269</v>
      </c>
      <c r="H15" s="7">
        <v>2637100</v>
      </c>
      <c r="I15" s="7">
        <v>0</v>
      </c>
      <c r="J15" s="7">
        <v>0</v>
      </c>
      <c r="K15" s="7">
        <v>0</v>
      </c>
      <c r="L15" s="7">
        <f t="shared" si="0"/>
        <v>2637100</v>
      </c>
      <c r="M15" s="7">
        <v>-1206808</v>
      </c>
      <c r="N15" s="7">
        <v>-92745</v>
      </c>
      <c r="O15" s="7">
        <v>0</v>
      </c>
      <c r="P15" s="7">
        <f t="shared" si="1"/>
        <v>-1299553</v>
      </c>
      <c r="Q15" s="7">
        <f t="shared" si="2"/>
        <v>1430292</v>
      </c>
      <c r="R15" s="7">
        <f t="shared" si="3"/>
        <v>1337547</v>
      </c>
      <c r="S15" s="5" t="s">
        <v>473</v>
      </c>
      <c r="T15" s="5">
        <v>101403</v>
      </c>
      <c r="U15" s="5" t="s">
        <v>30</v>
      </c>
      <c r="V15" s="5">
        <v>47030001</v>
      </c>
      <c r="W15" s="5" t="s">
        <v>28</v>
      </c>
    </row>
    <row r="16" spans="2:23" x14ac:dyDescent="0.25">
      <c r="B16" s="4">
        <v>30003949</v>
      </c>
      <c r="C16" s="4">
        <v>0</v>
      </c>
      <c r="D16" s="5">
        <v>21030011</v>
      </c>
      <c r="E16" s="4" t="s">
        <v>484</v>
      </c>
      <c r="F16" s="4">
        <v>1403</v>
      </c>
      <c r="G16" s="6">
        <v>40269</v>
      </c>
      <c r="H16" s="7">
        <v>2961390</v>
      </c>
      <c r="I16" s="7">
        <v>0</v>
      </c>
      <c r="J16" s="7">
        <v>0</v>
      </c>
      <c r="K16" s="7">
        <v>0</v>
      </c>
      <c r="L16" s="7">
        <f t="shared" si="0"/>
        <v>2961390</v>
      </c>
      <c r="M16" s="7">
        <v>-1355214</v>
      </c>
      <c r="N16" s="7">
        <v>-104150</v>
      </c>
      <c r="O16" s="7">
        <v>0</v>
      </c>
      <c r="P16" s="7">
        <f t="shared" si="1"/>
        <v>-1459364</v>
      </c>
      <c r="Q16" s="7">
        <f t="shared" si="2"/>
        <v>1606176</v>
      </c>
      <c r="R16" s="7">
        <f t="shared" si="3"/>
        <v>1502026</v>
      </c>
      <c r="S16" s="5" t="s">
        <v>473</v>
      </c>
      <c r="T16" s="5">
        <v>101403</v>
      </c>
      <c r="U16" s="5" t="s">
        <v>30</v>
      </c>
      <c r="V16" s="5">
        <v>47030001</v>
      </c>
      <c r="W16" s="5" t="s">
        <v>28</v>
      </c>
    </row>
    <row r="17" spans="2:23" x14ac:dyDescent="0.25">
      <c r="B17" s="4">
        <v>30003950</v>
      </c>
      <c r="C17" s="4">
        <v>0</v>
      </c>
      <c r="D17" s="5">
        <v>21030011</v>
      </c>
      <c r="E17" s="4" t="s">
        <v>485</v>
      </c>
      <c r="F17" s="4">
        <v>1403</v>
      </c>
      <c r="G17" s="6">
        <v>40269</v>
      </c>
      <c r="H17" s="7">
        <v>2969823</v>
      </c>
      <c r="I17" s="7">
        <v>0</v>
      </c>
      <c r="J17" s="7">
        <v>0</v>
      </c>
      <c r="K17" s="7">
        <v>0</v>
      </c>
      <c r="L17" s="7">
        <f t="shared" si="0"/>
        <v>2969823</v>
      </c>
      <c r="M17" s="7">
        <v>-1359071</v>
      </c>
      <c r="N17" s="7">
        <v>-104447</v>
      </c>
      <c r="O17" s="7">
        <v>0</v>
      </c>
      <c r="P17" s="7">
        <f t="shared" si="1"/>
        <v>-1463518</v>
      </c>
      <c r="Q17" s="7">
        <f t="shared" si="2"/>
        <v>1610752</v>
      </c>
      <c r="R17" s="7">
        <f t="shared" si="3"/>
        <v>1506305</v>
      </c>
      <c r="S17" s="5" t="s">
        <v>473</v>
      </c>
      <c r="T17" s="5">
        <v>101403</v>
      </c>
      <c r="U17" s="5" t="s">
        <v>30</v>
      </c>
      <c r="V17" s="5">
        <v>47030001</v>
      </c>
      <c r="W17" s="5" t="s">
        <v>28</v>
      </c>
    </row>
    <row r="18" spans="2:23" x14ac:dyDescent="0.25">
      <c r="B18" s="4">
        <v>30003958</v>
      </c>
      <c r="C18" s="4">
        <v>0</v>
      </c>
      <c r="D18" s="5">
        <v>21030011</v>
      </c>
      <c r="E18" s="4" t="s">
        <v>486</v>
      </c>
      <c r="F18" s="4">
        <v>1403</v>
      </c>
      <c r="G18" s="6">
        <v>40269</v>
      </c>
      <c r="H18" s="7">
        <v>3681031</v>
      </c>
      <c r="I18" s="7">
        <v>0</v>
      </c>
      <c r="J18" s="7">
        <v>-482056</v>
      </c>
      <c r="K18" s="7">
        <v>0</v>
      </c>
      <c r="L18" s="7">
        <f t="shared" si="0"/>
        <v>3198975</v>
      </c>
      <c r="M18" s="7">
        <v>-1684540</v>
      </c>
      <c r="N18" s="7">
        <v>-117105.37</v>
      </c>
      <c r="O18" s="7">
        <v>0</v>
      </c>
      <c r="P18" s="7">
        <f t="shared" si="1"/>
        <v>-1801645.37</v>
      </c>
      <c r="Q18" s="7">
        <f t="shared" si="2"/>
        <v>1996491</v>
      </c>
      <c r="R18" s="7">
        <f t="shared" si="3"/>
        <v>1397329.63</v>
      </c>
      <c r="S18" s="5" t="s">
        <v>473</v>
      </c>
      <c r="T18" s="5">
        <v>101403</v>
      </c>
      <c r="U18" s="5" t="s">
        <v>30</v>
      </c>
      <c r="V18" s="5">
        <v>47030001</v>
      </c>
      <c r="W18" s="5" t="s">
        <v>28</v>
      </c>
    </row>
    <row r="19" spans="2:23" x14ac:dyDescent="0.25">
      <c r="B19" s="4">
        <v>30003966</v>
      </c>
      <c r="C19" s="4">
        <v>0</v>
      </c>
      <c r="D19" s="5">
        <v>21030011</v>
      </c>
      <c r="E19" s="4" t="s">
        <v>487</v>
      </c>
      <c r="F19" s="4">
        <v>1403</v>
      </c>
      <c r="G19" s="6">
        <v>40269</v>
      </c>
      <c r="H19" s="7">
        <v>4478405</v>
      </c>
      <c r="I19" s="7">
        <v>0</v>
      </c>
      <c r="J19" s="7">
        <v>0</v>
      </c>
      <c r="K19" s="7">
        <v>0</v>
      </c>
      <c r="L19" s="7">
        <f t="shared" si="0"/>
        <v>4478405</v>
      </c>
      <c r="M19" s="7">
        <v>-2049439</v>
      </c>
      <c r="N19" s="7">
        <v>-157503</v>
      </c>
      <c r="O19" s="7">
        <v>0</v>
      </c>
      <c r="P19" s="7">
        <f t="shared" si="1"/>
        <v>-2206942</v>
      </c>
      <c r="Q19" s="7">
        <f t="shared" si="2"/>
        <v>2428966</v>
      </c>
      <c r="R19" s="7">
        <f t="shared" si="3"/>
        <v>2271463</v>
      </c>
      <c r="S19" s="5" t="s">
        <v>473</v>
      </c>
      <c r="T19" s="5">
        <v>101403</v>
      </c>
      <c r="U19" s="5" t="s">
        <v>30</v>
      </c>
      <c r="V19" s="5">
        <v>47030001</v>
      </c>
      <c r="W19" s="5" t="s">
        <v>28</v>
      </c>
    </row>
    <row r="20" spans="2:23" x14ac:dyDescent="0.25">
      <c r="B20" s="4">
        <v>30003973</v>
      </c>
      <c r="C20" s="4">
        <v>0</v>
      </c>
      <c r="D20" s="5">
        <v>21030011</v>
      </c>
      <c r="E20" s="4" t="s">
        <v>488</v>
      </c>
      <c r="F20" s="4">
        <v>1403</v>
      </c>
      <c r="G20" s="6">
        <v>40269</v>
      </c>
      <c r="H20" s="7">
        <v>4815396</v>
      </c>
      <c r="I20" s="7">
        <v>0</v>
      </c>
      <c r="J20" s="7">
        <v>0</v>
      </c>
      <c r="K20" s="7">
        <v>0</v>
      </c>
      <c r="L20" s="7">
        <f t="shared" si="0"/>
        <v>4815396</v>
      </c>
      <c r="M20" s="7">
        <v>-2203657</v>
      </c>
      <c r="N20" s="7">
        <v>-169355</v>
      </c>
      <c r="O20" s="7">
        <v>0</v>
      </c>
      <c r="P20" s="7">
        <f t="shared" si="1"/>
        <v>-2373012</v>
      </c>
      <c r="Q20" s="7">
        <f t="shared" si="2"/>
        <v>2611739</v>
      </c>
      <c r="R20" s="7">
        <f t="shared" si="3"/>
        <v>2442384</v>
      </c>
      <c r="S20" s="5" t="s">
        <v>473</v>
      </c>
      <c r="T20" s="5">
        <v>101403</v>
      </c>
      <c r="U20" s="5" t="s">
        <v>30</v>
      </c>
      <c r="V20" s="5">
        <v>47030001</v>
      </c>
      <c r="W20" s="5" t="s">
        <v>28</v>
      </c>
    </row>
    <row r="21" spans="2:23" x14ac:dyDescent="0.25">
      <c r="B21" s="4">
        <v>30003981</v>
      </c>
      <c r="C21" s="4">
        <v>0</v>
      </c>
      <c r="D21" s="5">
        <v>21030011</v>
      </c>
      <c r="E21" s="4" t="s">
        <v>489</v>
      </c>
      <c r="F21" s="4">
        <v>1403</v>
      </c>
      <c r="G21" s="6">
        <v>40269</v>
      </c>
      <c r="H21" s="7">
        <v>5380642</v>
      </c>
      <c r="I21" s="7">
        <v>0</v>
      </c>
      <c r="J21" s="7">
        <v>0</v>
      </c>
      <c r="K21" s="7">
        <v>0</v>
      </c>
      <c r="L21" s="7">
        <f t="shared" si="0"/>
        <v>5380642</v>
      </c>
      <c r="M21" s="7">
        <v>-2462327</v>
      </c>
      <c r="N21" s="7">
        <v>-189234</v>
      </c>
      <c r="O21" s="7">
        <v>0</v>
      </c>
      <c r="P21" s="7">
        <f t="shared" si="1"/>
        <v>-2651561</v>
      </c>
      <c r="Q21" s="7">
        <f t="shared" si="2"/>
        <v>2918315</v>
      </c>
      <c r="R21" s="7">
        <f t="shared" si="3"/>
        <v>2729081</v>
      </c>
      <c r="S21" s="5" t="s">
        <v>473</v>
      </c>
      <c r="T21" s="5">
        <v>101403</v>
      </c>
      <c r="U21" s="5" t="s">
        <v>30</v>
      </c>
      <c r="V21" s="5">
        <v>47030001</v>
      </c>
      <c r="W21" s="5" t="s">
        <v>28</v>
      </c>
    </row>
    <row r="22" spans="2:23" x14ac:dyDescent="0.25">
      <c r="B22" s="4">
        <v>30003985</v>
      </c>
      <c r="C22" s="4">
        <v>0</v>
      </c>
      <c r="D22" s="5">
        <v>21030011</v>
      </c>
      <c r="E22" s="4" t="s">
        <v>490</v>
      </c>
      <c r="F22" s="4">
        <v>1403</v>
      </c>
      <c r="G22" s="6">
        <v>40269</v>
      </c>
      <c r="H22" s="7">
        <v>5183949</v>
      </c>
      <c r="I22" s="7">
        <v>0</v>
      </c>
      <c r="J22" s="7">
        <v>0</v>
      </c>
      <c r="K22" s="7">
        <v>0</v>
      </c>
      <c r="L22" s="7">
        <f t="shared" si="0"/>
        <v>5183949</v>
      </c>
      <c r="M22" s="7">
        <v>-2372318</v>
      </c>
      <c r="N22" s="7">
        <v>-182317</v>
      </c>
      <c r="O22" s="7">
        <v>0</v>
      </c>
      <c r="P22" s="7">
        <f t="shared" si="1"/>
        <v>-2554635</v>
      </c>
      <c r="Q22" s="7">
        <f t="shared" si="2"/>
        <v>2811631</v>
      </c>
      <c r="R22" s="7">
        <f t="shared" si="3"/>
        <v>2629314</v>
      </c>
      <c r="S22" s="5" t="s">
        <v>473</v>
      </c>
      <c r="T22" s="5">
        <v>101403</v>
      </c>
      <c r="U22" s="5" t="s">
        <v>30</v>
      </c>
      <c r="V22" s="5">
        <v>47030001</v>
      </c>
      <c r="W22" s="5" t="s">
        <v>28</v>
      </c>
    </row>
    <row r="23" spans="2:23" x14ac:dyDescent="0.25">
      <c r="B23" s="4">
        <v>30003997</v>
      </c>
      <c r="C23" s="4">
        <v>0</v>
      </c>
      <c r="D23" s="5">
        <v>21030011</v>
      </c>
      <c r="E23" s="4" t="s">
        <v>491</v>
      </c>
      <c r="F23" s="4">
        <v>1403</v>
      </c>
      <c r="G23" s="6">
        <v>40269</v>
      </c>
      <c r="H23" s="7">
        <v>7094773</v>
      </c>
      <c r="I23" s="7">
        <v>0</v>
      </c>
      <c r="J23" s="7">
        <v>0</v>
      </c>
      <c r="K23" s="7">
        <v>0</v>
      </c>
      <c r="L23" s="7">
        <f t="shared" si="0"/>
        <v>7094773</v>
      </c>
      <c r="M23" s="7">
        <v>-3246762</v>
      </c>
      <c r="N23" s="7">
        <v>-249519</v>
      </c>
      <c r="O23" s="7">
        <v>0</v>
      </c>
      <c r="P23" s="7">
        <f t="shared" si="1"/>
        <v>-3496281</v>
      </c>
      <c r="Q23" s="7">
        <f t="shared" si="2"/>
        <v>3848011</v>
      </c>
      <c r="R23" s="7">
        <f t="shared" si="3"/>
        <v>3598492</v>
      </c>
      <c r="S23" s="5" t="s">
        <v>473</v>
      </c>
      <c r="T23" s="5">
        <v>101403</v>
      </c>
      <c r="U23" s="5" t="s">
        <v>30</v>
      </c>
      <c r="V23" s="5">
        <v>47030001</v>
      </c>
      <c r="W23" s="5" t="s">
        <v>28</v>
      </c>
    </row>
    <row r="24" spans="2:23" x14ac:dyDescent="0.25">
      <c r="B24" s="4">
        <v>30004014</v>
      </c>
      <c r="C24" s="4">
        <v>0</v>
      </c>
      <c r="D24" s="5">
        <v>21030011</v>
      </c>
      <c r="E24" s="4" t="s">
        <v>492</v>
      </c>
      <c r="F24" s="4">
        <v>1403</v>
      </c>
      <c r="G24" s="6">
        <v>40269</v>
      </c>
      <c r="H24" s="7">
        <v>11293585</v>
      </c>
      <c r="I24" s="7">
        <v>0</v>
      </c>
      <c r="J24" s="7">
        <v>0</v>
      </c>
      <c r="K24" s="7">
        <v>0</v>
      </c>
      <c r="L24" s="7">
        <f t="shared" si="0"/>
        <v>11293585</v>
      </c>
      <c r="M24" s="7">
        <v>-5168253</v>
      </c>
      <c r="N24" s="7">
        <v>-397189</v>
      </c>
      <c r="O24" s="7">
        <v>0</v>
      </c>
      <c r="P24" s="7">
        <f t="shared" si="1"/>
        <v>-5565442</v>
      </c>
      <c r="Q24" s="7">
        <f t="shared" si="2"/>
        <v>6125332</v>
      </c>
      <c r="R24" s="7">
        <f t="shared" si="3"/>
        <v>5728143</v>
      </c>
      <c r="S24" s="5" t="s">
        <v>473</v>
      </c>
      <c r="T24" s="5">
        <v>101403</v>
      </c>
      <c r="U24" s="5" t="s">
        <v>30</v>
      </c>
      <c r="V24" s="5">
        <v>47030001</v>
      </c>
      <c r="W24" s="5" t="s">
        <v>28</v>
      </c>
    </row>
    <row r="25" spans="2:23" x14ac:dyDescent="0.25">
      <c r="B25" s="4">
        <v>30004023</v>
      </c>
      <c r="C25" s="4">
        <v>0</v>
      </c>
      <c r="D25" s="5">
        <v>21030011</v>
      </c>
      <c r="E25" s="4" t="s">
        <v>493</v>
      </c>
      <c r="F25" s="4">
        <v>1403</v>
      </c>
      <c r="G25" s="6">
        <v>40695</v>
      </c>
      <c r="H25" s="7">
        <v>13455381</v>
      </c>
      <c r="I25" s="7">
        <v>0</v>
      </c>
      <c r="J25" s="7">
        <v>0</v>
      </c>
      <c r="K25" s="7">
        <v>0</v>
      </c>
      <c r="L25" s="7">
        <f t="shared" si="0"/>
        <v>13455381</v>
      </c>
      <c r="M25" s="7">
        <v>-5415924</v>
      </c>
      <c r="N25" s="7">
        <v>-485789</v>
      </c>
      <c r="O25" s="7">
        <v>0</v>
      </c>
      <c r="P25" s="7">
        <f t="shared" si="1"/>
        <v>-5901713</v>
      </c>
      <c r="Q25" s="7">
        <f t="shared" si="2"/>
        <v>8039457</v>
      </c>
      <c r="R25" s="7">
        <f t="shared" si="3"/>
        <v>7553668</v>
      </c>
      <c r="S25" s="5" t="s">
        <v>473</v>
      </c>
      <c r="T25" s="5">
        <v>101403</v>
      </c>
      <c r="U25" s="5" t="s">
        <v>30</v>
      </c>
      <c r="V25" s="5">
        <v>47030001</v>
      </c>
      <c r="W25" s="5" t="s">
        <v>28</v>
      </c>
    </row>
    <row r="26" spans="2:23" x14ac:dyDescent="0.25">
      <c r="B26" s="4">
        <v>30004028</v>
      </c>
      <c r="C26" s="4">
        <v>0</v>
      </c>
      <c r="D26" s="5">
        <v>21030011</v>
      </c>
      <c r="E26" s="4" t="s">
        <v>494</v>
      </c>
      <c r="F26" s="4">
        <v>1403</v>
      </c>
      <c r="G26" s="6">
        <v>40269</v>
      </c>
      <c r="H26" s="7">
        <v>14228832</v>
      </c>
      <c r="I26" s="7">
        <v>0</v>
      </c>
      <c r="J26" s="7">
        <v>0</v>
      </c>
      <c r="K26" s="7">
        <v>0</v>
      </c>
      <c r="L26" s="7">
        <f t="shared" si="0"/>
        <v>14228832</v>
      </c>
      <c r="M26" s="7">
        <v>-6511504</v>
      </c>
      <c r="N26" s="7">
        <v>-500420</v>
      </c>
      <c r="O26" s="7">
        <v>0</v>
      </c>
      <c r="P26" s="7">
        <f t="shared" si="1"/>
        <v>-7011924</v>
      </c>
      <c r="Q26" s="7">
        <f t="shared" si="2"/>
        <v>7717328</v>
      </c>
      <c r="R26" s="7">
        <f t="shared" si="3"/>
        <v>7216908</v>
      </c>
      <c r="S26" s="5" t="s">
        <v>473</v>
      </c>
      <c r="T26" s="5">
        <v>101403</v>
      </c>
      <c r="U26" s="5" t="s">
        <v>30</v>
      </c>
      <c r="V26" s="5">
        <v>47030001</v>
      </c>
      <c r="W26" s="5" t="s">
        <v>28</v>
      </c>
    </row>
    <row r="27" spans="2:23" x14ac:dyDescent="0.25">
      <c r="B27" s="4">
        <v>30004032</v>
      </c>
      <c r="C27" s="4">
        <v>0</v>
      </c>
      <c r="D27" s="5">
        <v>21030011</v>
      </c>
      <c r="E27" s="4" t="s">
        <v>495</v>
      </c>
      <c r="F27" s="4">
        <v>1403</v>
      </c>
      <c r="G27" s="6">
        <v>40447</v>
      </c>
      <c r="H27" s="7">
        <v>16595632</v>
      </c>
      <c r="I27" s="7">
        <v>0</v>
      </c>
      <c r="J27" s="7">
        <v>0</v>
      </c>
      <c r="K27" s="7">
        <v>0</v>
      </c>
      <c r="L27" s="7">
        <f t="shared" si="0"/>
        <v>16595632</v>
      </c>
      <c r="M27" s="7">
        <v>-7213449</v>
      </c>
      <c r="N27" s="7">
        <v>-590323</v>
      </c>
      <c r="O27" s="7">
        <v>0</v>
      </c>
      <c r="P27" s="7">
        <f t="shared" si="1"/>
        <v>-7803772</v>
      </c>
      <c r="Q27" s="7">
        <f t="shared" si="2"/>
        <v>9382183</v>
      </c>
      <c r="R27" s="7">
        <f t="shared" si="3"/>
        <v>8791860</v>
      </c>
      <c r="S27" s="5" t="s">
        <v>473</v>
      </c>
      <c r="T27" s="5">
        <v>101403</v>
      </c>
      <c r="U27" s="5" t="s">
        <v>30</v>
      </c>
      <c r="V27" s="5">
        <v>47030001</v>
      </c>
      <c r="W27" s="5" t="s">
        <v>28</v>
      </c>
    </row>
    <row r="28" spans="2:23" x14ac:dyDescent="0.25">
      <c r="B28" s="4">
        <v>30004043</v>
      </c>
      <c r="C28" s="4">
        <v>0</v>
      </c>
      <c r="D28" s="5">
        <v>21030011</v>
      </c>
      <c r="E28" s="4" t="s">
        <v>496</v>
      </c>
      <c r="F28" s="4">
        <v>1403</v>
      </c>
      <c r="G28" s="6">
        <v>40269</v>
      </c>
      <c r="H28" s="7">
        <v>19404539</v>
      </c>
      <c r="I28" s="7">
        <v>0</v>
      </c>
      <c r="J28" s="7">
        <v>0</v>
      </c>
      <c r="K28" s="7">
        <v>0</v>
      </c>
      <c r="L28" s="7">
        <f t="shared" si="0"/>
        <v>19404539</v>
      </c>
      <c r="M28" s="7">
        <v>-8880048</v>
      </c>
      <c r="N28" s="7">
        <v>-682447</v>
      </c>
      <c r="O28" s="7">
        <v>0</v>
      </c>
      <c r="P28" s="7">
        <f t="shared" si="1"/>
        <v>-9562495</v>
      </c>
      <c r="Q28" s="7">
        <f t="shared" si="2"/>
        <v>10524491</v>
      </c>
      <c r="R28" s="7">
        <f t="shared" si="3"/>
        <v>9842044</v>
      </c>
      <c r="S28" s="5" t="s">
        <v>473</v>
      </c>
      <c r="T28" s="5">
        <v>101403</v>
      </c>
      <c r="U28" s="5" t="s">
        <v>30</v>
      </c>
      <c r="V28" s="5">
        <v>47030001</v>
      </c>
      <c r="W28" s="5" t="s">
        <v>28</v>
      </c>
    </row>
    <row r="29" spans="2:23" x14ac:dyDescent="0.25">
      <c r="B29" s="4">
        <v>30004046</v>
      </c>
      <c r="C29" s="4">
        <v>0</v>
      </c>
      <c r="D29" s="5">
        <v>21030011</v>
      </c>
      <c r="E29" s="4" t="s">
        <v>497</v>
      </c>
      <c r="F29" s="4">
        <v>1403</v>
      </c>
      <c r="G29" s="6">
        <v>40269</v>
      </c>
      <c r="H29" s="7">
        <v>22573185</v>
      </c>
      <c r="I29" s="7">
        <v>0</v>
      </c>
      <c r="J29" s="7">
        <v>0</v>
      </c>
      <c r="K29" s="7">
        <v>0</v>
      </c>
      <c r="L29" s="7">
        <f t="shared" si="0"/>
        <v>22573185</v>
      </c>
      <c r="M29" s="7">
        <v>-10330106</v>
      </c>
      <c r="N29" s="7">
        <v>-793887</v>
      </c>
      <c r="O29" s="7">
        <v>0</v>
      </c>
      <c r="P29" s="7">
        <f t="shared" si="1"/>
        <v>-11123993</v>
      </c>
      <c r="Q29" s="7">
        <f t="shared" si="2"/>
        <v>12243079</v>
      </c>
      <c r="R29" s="7">
        <f t="shared" si="3"/>
        <v>11449192</v>
      </c>
      <c r="S29" s="5" t="s">
        <v>473</v>
      </c>
      <c r="T29" s="5">
        <v>101403</v>
      </c>
      <c r="U29" s="5" t="s">
        <v>30</v>
      </c>
      <c r="V29" s="5">
        <v>47030001</v>
      </c>
      <c r="W29" s="5" t="s">
        <v>28</v>
      </c>
    </row>
    <row r="30" spans="2:23" x14ac:dyDescent="0.25">
      <c r="B30" s="4">
        <v>30004051</v>
      </c>
      <c r="C30" s="4">
        <v>0</v>
      </c>
      <c r="D30" s="5">
        <v>21030011</v>
      </c>
      <c r="E30" s="4" t="s">
        <v>498</v>
      </c>
      <c r="F30" s="4">
        <v>1403</v>
      </c>
      <c r="G30" s="6">
        <v>40269</v>
      </c>
      <c r="H30" s="7">
        <v>25048246</v>
      </c>
      <c r="I30" s="7">
        <v>0</v>
      </c>
      <c r="J30" s="7">
        <v>0</v>
      </c>
      <c r="K30" s="7">
        <v>0</v>
      </c>
      <c r="L30" s="7">
        <f t="shared" si="0"/>
        <v>25048246</v>
      </c>
      <c r="M30" s="7">
        <v>-11462764</v>
      </c>
      <c r="N30" s="7">
        <v>-880934</v>
      </c>
      <c r="O30" s="7">
        <v>0</v>
      </c>
      <c r="P30" s="7">
        <f t="shared" si="1"/>
        <v>-12343698</v>
      </c>
      <c r="Q30" s="7">
        <f t="shared" si="2"/>
        <v>13585482</v>
      </c>
      <c r="R30" s="7">
        <f t="shared" si="3"/>
        <v>12704548</v>
      </c>
      <c r="S30" s="5" t="s">
        <v>473</v>
      </c>
      <c r="T30" s="5">
        <v>101403</v>
      </c>
      <c r="U30" s="5" t="s">
        <v>30</v>
      </c>
      <c r="V30" s="5">
        <v>47030001</v>
      </c>
      <c r="W30" s="5" t="s">
        <v>28</v>
      </c>
    </row>
    <row r="31" spans="2:23" x14ac:dyDescent="0.25">
      <c r="B31" s="4">
        <v>30004058</v>
      </c>
      <c r="C31" s="4">
        <v>0</v>
      </c>
      <c r="D31" s="5">
        <v>21030011</v>
      </c>
      <c r="E31" s="4" t="s">
        <v>499</v>
      </c>
      <c r="F31" s="4">
        <v>1401</v>
      </c>
      <c r="G31" s="6">
        <v>40269</v>
      </c>
      <c r="H31" s="7">
        <v>29559186</v>
      </c>
      <c r="I31" s="7">
        <v>0</v>
      </c>
      <c r="J31" s="7">
        <v>0</v>
      </c>
      <c r="K31" s="7">
        <v>0</v>
      </c>
      <c r="L31" s="7">
        <f t="shared" si="0"/>
        <v>29559186</v>
      </c>
      <c r="M31" s="7">
        <v>-13527090</v>
      </c>
      <c r="N31" s="7">
        <v>-1039581</v>
      </c>
      <c r="O31" s="7">
        <v>0</v>
      </c>
      <c r="P31" s="7">
        <f t="shared" si="1"/>
        <v>-14566671</v>
      </c>
      <c r="Q31" s="7">
        <f t="shared" si="2"/>
        <v>16032096</v>
      </c>
      <c r="R31" s="7">
        <f t="shared" si="3"/>
        <v>14992515</v>
      </c>
      <c r="S31" s="5" t="s">
        <v>473</v>
      </c>
      <c r="T31" s="5">
        <v>101401</v>
      </c>
      <c r="U31" s="5" t="s">
        <v>27</v>
      </c>
      <c r="V31" s="5">
        <v>47030001</v>
      </c>
      <c r="W31" s="5" t="s">
        <v>28</v>
      </c>
    </row>
    <row r="32" spans="2:23" x14ac:dyDescent="0.25">
      <c r="B32" s="4">
        <v>30004059</v>
      </c>
      <c r="C32" s="4">
        <v>0</v>
      </c>
      <c r="D32" s="5">
        <v>21030011</v>
      </c>
      <c r="E32" s="4" t="s">
        <v>500</v>
      </c>
      <c r="F32" s="4">
        <v>1403</v>
      </c>
      <c r="G32" s="6">
        <v>40269</v>
      </c>
      <c r="H32" s="7">
        <v>29403950</v>
      </c>
      <c r="I32" s="7">
        <v>0</v>
      </c>
      <c r="J32" s="7">
        <v>0</v>
      </c>
      <c r="K32" s="7">
        <v>0</v>
      </c>
      <c r="L32" s="7">
        <f t="shared" si="0"/>
        <v>29403950</v>
      </c>
      <c r="M32" s="7">
        <v>-13456052</v>
      </c>
      <c r="N32" s="7">
        <v>-1034121</v>
      </c>
      <c r="O32" s="7">
        <v>0</v>
      </c>
      <c r="P32" s="7">
        <f t="shared" si="1"/>
        <v>-14490173</v>
      </c>
      <c r="Q32" s="7">
        <f t="shared" si="2"/>
        <v>15947898</v>
      </c>
      <c r="R32" s="7">
        <f t="shared" si="3"/>
        <v>14913777</v>
      </c>
      <c r="S32" s="5" t="s">
        <v>473</v>
      </c>
      <c r="T32" s="5">
        <v>101403</v>
      </c>
      <c r="U32" s="5" t="s">
        <v>30</v>
      </c>
      <c r="V32" s="5">
        <v>47030001</v>
      </c>
      <c r="W32" s="5" t="s">
        <v>28</v>
      </c>
    </row>
    <row r="33" spans="2:23" x14ac:dyDescent="0.25">
      <c r="B33" s="4">
        <v>30004062</v>
      </c>
      <c r="C33" s="4">
        <v>0</v>
      </c>
      <c r="D33" s="5">
        <v>21030011</v>
      </c>
      <c r="E33" s="4" t="s">
        <v>501</v>
      </c>
      <c r="F33" s="4">
        <v>1403</v>
      </c>
      <c r="G33" s="6">
        <v>40269</v>
      </c>
      <c r="H33" s="7">
        <v>33835342</v>
      </c>
      <c r="I33" s="7">
        <v>0</v>
      </c>
      <c r="J33" s="7">
        <v>0</v>
      </c>
      <c r="K33" s="7">
        <v>0</v>
      </c>
      <c r="L33" s="7">
        <f t="shared" si="0"/>
        <v>33835342</v>
      </c>
      <c r="M33" s="7">
        <v>-15483975</v>
      </c>
      <c r="N33" s="7">
        <v>-1189971</v>
      </c>
      <c r="O33" s="7">
        <v>0</v>
      </c>
      <c r="P33" s="7">
        <f t="shared" si="1"/>
        <v>-16673946</v>
      </c>
      <c r="Q33" s="7">
        <f t="shared" si="2"/>
        <v>18351367</v>
      </c>
      <c r="R33" s="7">
        <f t="shared" si="3"/>
        <v>17161396</v>
      </c>
      <c r="S33" s="5" t="s">
        <v>473</v>
      </c>
      <c r="T33" s="5">
        <v>101403</v>
      </c>
      <c r="U33" s="5" t="s">
        <v>30</v>
      </c>
      <c r="V33" s="5">
        <v>47030001</v>
      </c>
      <c r="W33" s="5" t="s">
        <v>28</v>
      </c>
    </row>
    <row r="34" spans="2:23" x14ac:dyDescent="0.25">
      <c r="B34" s="4">
        <v>30004066</v>
      </c>
      <c r="C34" s="4">
        <v>0</v>
      </c>
      <c r="D34" s="5">
        <v>21030011</v>
      </c>
      <c r="E34" s="4" t="s">
        <v>502</v>
      </c>
      <c r="F34" s="4">
        <v>1403</v>
      </c>
      <c r="G34" s="6">
        <v>40269</v>
      </c>
      <c r="H34" s="7">
        <v>42170530</v>
      </c>
      <c r="I34" s="7">
        <v>0</v>
      </c>
      <c r="J34" s="7">
        <v>0</v>
      </c>
      <c r="K34" s="7">
        <v>0</v>
      </c>
      <c r="L34" s="7">
        <f t="shared" si="0"/>
        <v>42170530</v>
      </c>
      <c r="M34" s="7">
        <v>-19298387</v>
      </c>
      <c r="N34" s="7">
        <v>-1483115</v>
      </c>
      <c r="O34" s="7">
        <v>0</v>
      </c>
      <c r="P34" s="7">
        <f t="shared" si="1"/>
        <v>-20781502</v>
      </c>
      <c r="Q34" s="7">
        <f t="shared" si="2"/>
        <v>22872143</v>
      </c>
      <c r="R34" s="7">
        <f t="shared" si="3"/>
        <v>21389028</v>
      </c>
      <c r="S34" s="5" t="s">
        <v>473</v>
      </c>
      <c r="T34" s="5">
        <v>101403</v>
      </c>
      <c r="U34" s="5" t="s">
        <v>30</v>
      </c>
      <c r="V34" s="5">
        <v>47030001</v>
      </c>
      <c r="W34" s="5" t="s">
        <v>28</v>
      </c>
    </row>
    <row r="35" spans="2:23" x14ac:dyDescent="0.25">
      <c r="B35" s="4">
        <v>30004084</v>
      </c>
      <c r="C35" s="4">
        <v>0</v>
      </c>
      <c r="D35" s="5">
        <v>21030011</v>
      </c>
      <c r="E35" s="4" t="s">
        <v>503</v>
      </c>
      <c r="F35" s="4">
        <v>1403</v>
      </c>
      <c r="G35" s="6">
        <v>40269</v>
      </c>
      <c r="H35" s="7">
        <v>315133239</v>
      </c>
      <c r="I35" s="7">
        <v>0</v>
      </c>
      <c r="J35" s="7">
        <v>0</v>
      </c>
      <c r="K35" s="7">
        <v>0</v>
      </c>
      <c r="L35" s="7">
        <f t="shared" si="0"/>
        <v>315133239</v>
      </c>
      <c r="M35" s="7">
        <v>-144213581</v>
      </c>
      <c r="N35" s="7">
        <v>-11083071</v>
      </c>
      <c r="O35" s="7">
        <v>0</v>
      </c>
      <c r="P35" s="7">
        <f t="shared" si="1"/>
        <v>-155296652</v>
      </c>
      <c r="Q35" s="7">
        <f t="shared" si="2"/>
        <v>170919658</v>
      </c>
      <c r="R35" s="7">
        <f t="shared" si="3"/>
        <v>159836587</v>
      </c>
      <c r="S35" s="5" t="s">
        <v>473</v>
      </c>
      <c r="T35" s="5">
        <v>101403</v>
      </c>
      <c r="U35" s="5" t="s">
        <v>30</v>
      </c>
      <c r="V35" s="5">
        <v>47030001</v>
      </c>
      <c r="W35" s="5" t="s">
        <v>28</v>
      </c>
    </row>
    <row r="36" spans="2:23" x14ac:dyDescent="0.25">
      <c r="B36" s="4">
        <v>30004106</v>
      </c>
      <c r="C36" s="4">
        <v>0</v>
      </c>
      <c r="D36" s="5">
        <v>21030011</v>
      </c>
      <c r="E36" s="4" t="s">
        <v>504</v>
      </c>
      <c r="F36" s="4">
        <v>1405</v>
      </c>
      <c r="G36" s="6">
        <v>39545</v>
      </c>
      <c r="H36" s="7">
        <v>3501</v>
      </c>
      <c r="I36" s="7">
        <v>0</v>
      </c>
      <c r="J36" s="7">
        <v>0</v>
      </c>
      <c r="K36" s="7">
        <v>0</v>
      </c>
      <c r="L36" s="7">
        <f t="shared" si="0"/>
        <v>3501</v>
      </c>
      <c r="M36" s="7">
        <v>-3286</v>
      </c>
      <c r="N36" s="7">
        <v>-3</v>
      </c>
      <c r="O36" s="7">
        <v>0</v>
      </c>
      <c r="P36" s="7">
        <f t="shared" si="1"/>
        <v>-3289</v>
      </c>
      <c r="Q36" s="7">
        <f t="shared" si="2"/>
        <v>215</v>
      </c>
      <c r="R36" s="7">
        <f t="shared" si="3"/>
        <v>212</v>
      </c>
      <c r="S36" s="5" t="s">
        <v>473</v>
      </c>
      <c r="T36" s="5">
        <v>101405</v>
      </c>
      <c r="U36" s="5" t="s">
        <v>39</v>
      </c>
      <c r="V36" s="5">
        <v>47030001</v>
      </c>
      <c r="W36" s="5" t="s">
        <v>28</v>
      </c>
    </row>
    <row r="37" spans="2:23" x14ac:dyDescent="0.25">
      <c r="B37" s="4">
        <v>30004111</v>
      </c>
      <c r="C37" s="4">
        <v>0</v>
      </c>
      <c r="D37" s="5">
        <v>21030011</v>
      </c>
      <c r="E37" s="4" t="s">
        <v>505</v>
      </c>
      <c r="F37" s="4">
        <v>1405</v>
      </c>
      <c r="G37" s="6">
        <v>39545</v>
      </c>
      <c r="H37" s="7">
        <v>4406</v>
      </c>
      <c r="I37" s="7">
        <v>0</v>
      </c>
      <c r="J37" s="7">
        <v>0</v>
      </c>
      <c r="K37" s="7">
        <v>0</v>
      </c>
      <c r="L37" s="7">
        <f t="shared" si="0"/>
        <v>4406</v>
      </c>
      <c r="M37" s="7">
        <v>-4137</v>
      </c>
      <c r="N37" s="7">
        <v>-4</v>
      </c>
      <c r="O37" s="7">
        <v>0</v>
      </c>
      <c r="P37" s="7">
        <f t="shared" si="1"/>
        <v>-4141</v>
      </c>
      <c r="Q37" s="7">
        <f t="shared" si="2"/>
        <v>269</v>
      </c>
      <c r="R37" s="7">
        <f t="shared" si="3"/>
        <v>265</v>
      </c>
      <c r="S37" s="5" t="s">
        <v>473</v>
      </c>
      <c r="T37" s="5">
        <v>101405</v>
      </c>
      <c r="U37" s="5" t="s">
        <v>39</v>
      </c>
      <c r="V37" s="5">
        <v>47030001</v>
      </c>
      <c r="W37" s="5" t="s">
        <v>28</v>
      </c>
    </row>
    <row r="38" spans="2:23" x14ac:dyDescent="0.25">
      <c r="B38" s="4">
        <v>30004117</v>
      </c>
      <c r="C38" s="4">
        <v>0</v>
      </c>
      <c r="D38" s="5">
        <v>21030011</v>
      </c>
      <c r="E38" s="4" t="s">
        <v>506</v>
      </c>
      <c r="F38" s="4">
        <v>1405</v>
      </c>
      <c r="G38" s="6">
        <v>39545</v>
      </c>
      <c r="H38" s="7">
        <v>5000</v>
      </c>
      <c r="I38" s="7">
        <v>0</v>
      </c>
      <c r="J38" s="7">
        <v>0</v>
      </c>
      <c r="K38" s="7">
        <v>0</v>
      </c>
      <c r="L38" s="7">
        <f t="shared" si="0"/>
        <v>5000</v>
      </c>
      <c r="M38" s="7">
        <v>-4696</v>
      </c>
      <c r="N38" s="7">
        <v>-4</v>
      </c>
      <c r="O38" s="7">
        <v>0</v>
      </c>
      <c r="P38" s="7">
        <f t="shared" si="1"/>
        <v>-4700</v>
      </c>
      <c r="Q38" s="7">
        <f t="shared" si="2"/>
        <v>304</v>
      </c>
      <c r="R38" s="7">
        <f t="shared" si="3"/>
        <v>300</v>
      </c>
      <c r="S38" s="5" t="s">
        <v>473</v>
      </c>
      <c r="T38" s="5">
        <v>101405</v>
      </c>
      <c r="U38" s="5" t="s">
        <v>39</v>
      </c>
      <c r="V38" s="5">
        <v>47030001</v>
      </c>
      <c r="W38" s="5" t="s">
        <v>28</v>
      </c>
    </row>
    <row r="39" spans="2:23" x14ac:dyDescent="0.25">
      <c r="B39" s="4">
        <v>30004119</v>
      </c>
      <c r="C39" s="4">
        <v>0</v>
      </c>
      <c r="D39" s="5">
        <v>21030011</v>
      </c>
      <c r="E39" s="4" t="s">
        <v>507</v>
      </c>
      <c r="F39" s="4">
        <v>1405</v>
      </c>
      <c r="G39" s="6">
        <v>39545</v>
      </c>
      <c r="H39" s="7">
        <v>5098</v>
      </c>
      <c r="I39" s="7">
        <v>0</v>
      </c>
      <c r="J39" s="7">
        <v>0</v>
      </c>
      <c r="K39" s="7">
        <v>0</v>
      </c>
      <c r="L39" s="7">
        <f t="shared" si="0"/>
        <v>5098</v>
      </c>
      <c r="M39" s="7">
        <v>-4788</v>
      </c>
      <c r="N39" s="7">
        <v>-5</v>
      </c>
      <c r="O39" s="7">
        <v>0</v>
      </c>
      <c r="P39" s="7">
        <f t="shared" si="1"/>
        <v>-4793</v>
      </c>
      <c r="Q39" s="7">
        <f t="shared" si="2"/>
        <v>310</v>
      </c>
      <c r="R39" s="7">
        <f t="shared" si="3"/>
        <v>305</v>
      </c>
      <c r="S39" s="5" t="s">
        <v>473</v>
      </c>
      <c r="T39" s="5">
        <v>101405</v>
      </c>
      <c r="U39" s="5" t="s">
        <v>39</v>
      </c>
      <c r="V39" s="5">
        <v>47030001</v>
      </c>
      <c r="W39" s="5" t="s">
        <v>28</v>
      </c>
    </row>
    <row r="40" spans="2:23" x14ac:dyDescent="0.25">
      <c r="B40" s="4">
        <v>30004121</v>
      </c>
      <c r="C40" s="4">
        <v>0</v>
      </c>
      <c r="D40" s="5">
        <v>21030011</v>
      </c>
      <c r="E40" s="4" t="s">
        <v>508</v>
      </c>
      <c r="F40" s="4">
        <v>1405</v>
      </c>
      <c r="G40" s="6">
        <v>39545</v>
      </c>
      <c r="H40" s="7">
        <v>5134</v>
      </c>
      <c r="I40" s="7">
        <v>0</v>
      </c>
      <c r="J40" s="7">
        <v>0</v>
      </c>
      <c r="K40" s="7">
        <v>0</v>
      </c>
      <c r="L40" s="7">
        <f t="shared" si="0"/>
        <v>5134</v>
      </c>
      <c r="M40" s="7">
        <v>-4821</v>
      </c>
      <c r="N40" s="7">
        <v>-5</v>
      </c>
      <c r="O40" s="7">
        <v>0</v>
      </c>
      <c r="P40" s="7">
        <f t="shared" si="1"/>
        <v>-4826</v>
      </c>
      <c r="Q40" s="7">
        <f t="shared" si="2"/>
        <v>313</v>
      </c>
      <c r="R40" s="7">
        <f t="shared" si="3"/>
        <v>308</v>
      </c>
      <c r="S40" s="5" t="s">
        <v>473</v>
      </c>
      <c r="T40" s="5">
        <v>101405</v>
      </c>
      <c r="U40" s="5" t="s">
        <v>39</v>
      </c>
      <c r="V40" s="5">
        <v>47030001</v>
      </c>
      <c r="W40" s="5" t="s">
        <v>28</v>
      </c>
    </row>
    <row r="41" spans="2:23" x14ac:dyDescent="0.25">
      <c r="B41" s="4">
        <v>30004127</v>
      </c>
      <c r="C41" s="4">
        <v>0</v>
      </c>
      <c r="D41" s="5">
        <v>21030011</v>
      </c>
      <c r="E41" s="4" t="s">
        <v>509</v>
      </c>
      <c r="F41" s="4">
        <v>1405</v>
      </c>
      <c r="G41" s="6">
        <v>39545</v>
      </c>
      <c r="H41" s="7">
        <v>6000</v>
      </c>
      <c r="I41" s="7">
        <v>0</v>
      </c>
      <c r="J41" s="7">
        <v>0</v>
      </c>
      <c r="K41" s="7">
        <v>0</v>
      </c>
      <c r="L41" s="7">
        <f t="shared" si="0"/>
        <v>6000</v>
      </c>
      <c r="M41" s="7">
        <v>-5634</v>
      </c>
      <c r="N41" s="7">
        <v>-5</v>
      </c>
      <c r="O41" s="7">
        <v>0</v>
      </c>
      <c r="P41" s="7">
        <f t="shared" si="1"/>
        <v>-5639</v>
      </c>
      <c r="Q41" s="7">
        <f t="shared" si="2"/>
        <v>366</v>
      </c>
      <c r="R41" s="7">
        <f t="shared" si="3"/>
        <v>361</v>
      </c>
      <c r="S41" s="5" t="s">
        <v>473</v>
      </c>
      <c r="T41" s="5">
        <v>101405</v>
      </c>
      <c r="U41" s="5" t="s">
        <v>39</v>
      </c>
      <c r="V41" s="5">
        <v>47030001</v>
      </c>
      <c r="W41" s="5" t="s">
        <v>28</v>
      </c>
    </row>
    <row r="42" spans="2:23" x14ac:dyDescent="0.25">
      <c r="B42" s="4">
        <v>30004133</v>
      </c>
      <c r="C42" s="4">
        <v>0</v>
      </c>
      <c r="D42" s="5">
        <v>21030011</v>
      </c>
      <c r="E42" s="4" t="s">
        <v>510</v>
      </c>
      <c r="F42" s="4">
        <v>1405</v>
      </c>
      <c r="G42" s="6">
        <v>39545</v>
      </c>
      <c r="H42" s="7">
        <v>6812</v>
      </c>
      <c r="I42" s="7">
        <v>0</v>
      </c>
      <c r="J42" s="7">
        <v>0</v>
      </c>
      <c r="K42" s="7">
        <v>0</v>
      </c>
      <c r="L42" s="7">
        <f t="shared" si="0"/>
        <v>6812</v>
      </c>
      <c r="M42" s="7">
        <v>-6394</v>
      </c>
      <c r="N42" s="7">
        <v>-6</v>
      </c>
      <c r="O42" s="7">
        <v>0</v>
      </c>
      <c r="P42" s="7">
        <f t="shared" si="1"/>
        <v>-6400</v>
      </c>
      <c r="Q42" s="7">
        <f t="shared" si="2"/>
        <v>418</v>
      </c>
      <c r="R42" s="7">
        <f t="shared" si="3"/>
        <v>412</v>
      </c>
      <c r="S42" s="5" t="s">
        <v>473</v>
      </c>
      <c r="T42" s="5">
        <v>101405</v>
      </c>
      <c r="U42" s="5" t="s">
        <v>39</v>
      </c>
      <c r="V42" s="5">
        <v>47030001</v>
      </c>
      <c r="W42" s="5" t="s">
        <v>28</v>
      </c>
    </row>
    <row r="43" spans="2:23" x14ac:dyDescent="0.25">
      <c r="B43" s="4">
        <v>30004134</v>
      </c>
      <c r="C43" s="4">
        <v>0</v>
      </c>
      <c r="D43" s="5">
        <v>21030011</v>
      </c>
      <c r="E43" s="4" t="s">
        <v>511</v>
      </c>
      <c r="F43" s="4">
        <v>1405</v>
      </c>
      <c r="G43" s="6">
        <v>39545</v>
      </c>
      <c r="H43" s="7">
        <v>6989</v>
      </c>
      <c r="I43" s="7">
        <v>0</v>
      </c>
      <c r="J43" s="7">
        <v>0</v>
      </c>
      <c r="K43" s="7">
        <v>0</v>
      </c>
      <c r="L43" s="7">
        <f t="shared" si="0"/>
        <v>6989</v>
      </c>
      <c r="M43" s="7">
        <v>-6562</v>
      </c>
      <c r="N43" s="7">
        <v>-6</v>
      </c>
      <c r="O43" s="7">
        <v>0</v>
      </c>
      <c r="P43" s="7">
        <f t="shared" si="1"/>
        <v>-6568</v>
      </c>
      <c r="Q43" s="7">
        <f t="shared" si="2"/>
        <v>427</v>
      </c>
      <c r="R43" s="7">
        <f t="shared" si="3"/>
        <v>421</v>
      </c>
      <c r="S43" s="5" t="s">
        <v>473</v>
      </c>
      <c r="T43" s="5">
        <v>101405</v>
      </c>
      <c r="U43" s="5" t="s">
        <v>39</v>
      </c>
      <c r="V43" s="5">
        <v>47030001</v>
      </c>
      <c r="W43" s="5" t="s">
        <v>28</v>
      </c>
    </row>
    <row r="44" spans="2:23" x14ac:dyDescent="0.25">
      <c r="B44" s="4">
        <v>30004136</v>
      </c>
      <c r="C44" s="4">
        <v>0</v>
      </c>
      <c r="D44" s="5">
        <v>21030011</v>
      </c>
      <c r="E44" s="4" t="s">
        <v>512</v>
      </c>
      <c r="F44" s="4">
        <v>1405</v>
      </c>
      <c r="G44" s="6">
        <v>39545</v>
      </c>
      <c r="H44" s="7">
        <v>7119</v>
      </c>
      <c r="I44" s="7">
        <v>0</v>
      </c>
      <c r="J44" s="7">
        <v>0</v>
      </c>
      <c r="K44" s="7">
        <v>0</v>
      </c>
      <c r="L44" s="7">
        <f t="shared" si="0"/>
        <v>7119</v>
      </c>
      <c r="M44" s="7">
        <v>-6686</v>
      </c>
      <c r="N44" s="7">
        <v>-6</v>
      </c>
      <c r="O44" s="7">
        <v>0</v>
      </c>
      <c r="P44" s="7">
        <f t="shared" si="1"/>
        <v>-6692</v>
      </c>
      <c r="Q44" s="7">
        <f t="shared" si="2"/>
        <v>433</v>
      </c>
      <c r="R44" s="7">
        <f t="shared" si="3"/>
        <v>427</v>
      </c>
      <c r="S44" s="5" t="s">
        <v>473</v>
      </c>
      <c r="T44" s="5">
        <v>101405</v>
      </c>
      <c r="U44" s="5" t="s">
        <v>39</v>
      </c>
      <c r="V44" s="5">
        <v>47030001</v>
      </c>
      <c r="W44" s="5" t="s">
        <v>28</v>
      </c>
    </row>
    <row r="45" spans="2:23" x14ac:dyDescent="0.25">
      <c r="B45" s="4">
        <v>30004139</v>
      </c>
      <c r="C45" s="4">
        <v>0</v>
      </c>
      <c r="D45" s="5">
        <v>21030011</v>
      </c>
      <c r="E45" s="4" t="s">
        <v>513</v>
      </c>
      <c r="F45" s="4">
        <v>1405</v>
      </c>
      <c r="G45" s="6">
        <v>39545</v>
      </c>
      <c r="H45" s="7">
        <v>7471</v>
      </c>
      <c r="I45" s="7">
        <v>0</v>
      </c>
      <c r="J45" s="7">
        <v>0</v>
      </c>
      <c r="K45" s="7">
        <v>0</v>
      </c>
      <c r="L45" s="7">
        <f t="shared" si="0"/>
        <v>7471</v>
      </c>
      <c r="M45" s="7">
        <v>-7015</v>
      </c>
      <c r="N45" s="7">
        <v>-7</v>
      </c>
      <c r="O45" s="7">
        <v>0</v>
      </c>
      <c r="P45" s="7">
        <f t="shared" si="1"/>
        <v>-7022</v>
      </c>
      <c r="Q45" s="7">
        <f t="shared" si="2"/>
        <v>456</v>
      </c>
      <c r="R45" s="7">
        <f t="shared" si="3"/>
        <v>449</v>
      </c>
      <c r="S45" s="5" t="s">
        <v>473</v>
      </c>
      <c r="T45" s="5">
        <v>101405</v>
      </c>
      <c r="U45" s="5" t="s">
        <v>39</v>
      </c>
      <c r="V45" s="5">
        <v>47030001</v>
      </c>
      <c r="W45" s="5" t="s">
        <v>28</v>
      </c>
    </row>
    <row r="46" spans="2:23" x14ac:dyDescent="0.25">
      <c r="B46" s="4">
        <v>30004145</v>
      </c>
      <c r="C46" s="4">
        <v>0</v>
      </c>
      <c r="D46" s="5">
        <v>21030011</v>
      </c>
      <c r="E46" s="4" t="s">
        <v>514</v>
      </c>
      <c r="F46" s="4">
        <v>1405</v>
      </c>
      <c r="G46" s="6">
        <v>39545</v>
      </c>
      <c r="H46" s="7">
        <v>8091</v>
      </c>
      <c r="I46" s="7">
        <v>0</v>
      </c>
      <c r="J46" s="7">
        <v>0</v>
      </c>
      <c r="K46" s="7">
        <v>0</v>
      </c>
      <c r="L46" s="7">
        <f t="shared" si="0"/>
        <v>8091</v>
      </c>
      <c r="M46" s="7">
        <v>-7597</v>
      </c>
      <c r="N46" s="7">
        <v>-7</v>
      </c>
      <c r="O46" s="7">
        <v>0</v>
      </c>
      <c r="P46" s="7">
        <f t="shared" si="1"/>
        <v>-7604</v>
      </c>
      <c r="Q46" s="7">
        <f t="shared" si="2"/>
        <v>494</v>
      </c>
      <c r="R46" s="7">
        <f t="shared" si="3"/>
        <v>487</v>
      </c>
      <c r="S46" s="5" t="s">
        <v>473</v>
      </c>
      <c r="T46" s="5">
        <v>101405</v>
      </c>
      <c r="U46" s="5" t="s">
        <v>39</v>
      </c>
      <c r="V46" s="5">
        <v>47030001</v>
      </c>
      <c r="W46" s="5" t="s">
        <v>28</v>
      </c>
    </row>
    <row r="47" spans="2:23" x14ac:dyDescent="0.25">
      <c r="B47" s="4">
        <v>30004152</v>
      </c>
      <c r="C47" s="4">
        <v>0</v>
      </c>
      <c r="D47" s="5">
        <v>21030011</v>
      </c>
      <c r="E47" s="4" t="s">
        <v>515</v>
      </c>
      <c r="F47" s="4">
        <v>1405</v>
      </c>
      <c r="G47" s="6">
        <v>39545</v>
      </c>
      <c r="H47" s="7">
        <v>8571</v>
      </c>
      <c r="I47" s="7">
        <v>0</v>
      </c>
      <c r="J47" s="7">
        <v>0</v>
      </c>
      <c r="K47" s="7">
        <v>0</v>
      </c>
      <c r="L47" s="7">
        <f t="shared" si="0"/>
        <v>8571</v>
      </c>
      <c r="M47" s="7">
        <v>-8048</v>
      </c>
      <c r="N47" s="7">
        <v>-8</v>
      </c>
      <c r="O47" s="7">
        <v>0</v>
      </c>
      <c r="P47" s="7">
        <f t="shared" si="1"/>
        <v>-8056</v>
      </c>
      <c r="Q47" s="7">
        <f t="shared" si="2"/>
        <v>523</v>
      </c>
      <c r="R47" s="7">
        <f t="shared" si="3"/>
        <v>515</v>
      </c>
      <c r="S47" s="5" t="s">
        <v>473</v>
      </c>
      <c r="T47" s="5">
        <v>101405</v>
      </c>
      <c r="U47" s="5" t="s">
        <v>39</v>
      </c>
      <c r="V47" s="5">
        <v>47030001</v>
      </c>
      <c r="W47" s="5" t="s">
        <v>28</v>
      </c>
    </row>
    <row r="48" spans="2:23" x14ac:dyDescent="0.25">
      <c r="B48" s="4">
        <v>30004177</v>
      </c>
      <c r="C48" s="4">
        <v>0</v>
      </c>
      <c r="D48" s="5">
        <v>21030011</v>
      </c>
      <c r="E48" s="4" t="s">
        <v>516</v>
      </c>
      <c r="F48" s="4">
        <v>1401</v>
      </c>
      <c r="G48" s="6">
        <v>40269</v>
      </c>
      <c r="H48" s="7">
        <v>13246</v>
      </c>
      <c r="I48" s="7">
        <v>0</v>
      </c>
      <c r="J48" s="7">
        <v>0</v>
      </c>
      <c r="K48" s="7">
        <v>0</v>
      </c>
      <c r="L48" s="7">
        <f t="shared" si="0"/>
        <v>13246</v>
      </c>
      <c r="M48" s="7">
        <v>-6063</v>
      </c>
      <c r="N48" s="7">
        <v>-466</v>
      </c>
      <c r="O48" s="7">
        <v>0</v>
      </c>
      <c r="P48" s="7">
        <f t="shared" si="1"/>
        <v>-6529</v>
      </c>
      <c r="Q48" s="7">
        <f t="shared" si="2"/>
        <v>7183</v>
      </c>
      <c r="R48" s="7">
        <f t="shared" si="3"/>
        <v>6717</v>
      </c>
      <c r="S48" s="5" t="s">
        <v>473</v>
      </c>
      <c r="T48" s="5">
        <v>101401</v>
      </c>
      <c r="U48" s="5" t="s">
        <v>27</v>
      </c>
      <c r="V48" s="5">
        <v>47030001</v>
      </c>
      <c r="W48" s="5" t="s">
        <v>28</v>
      </c>
    </row>
    <row r="49" spans="2:23" x14ac:dyDescent="0.25">
      <c r="B49" s="4">
        <v>30004179</v>
      </c>
      <c r="C49" s="4">
        <v>0</v>
      </c>
      <c r="D49" s="5">
        <v>21030011</v>
      </c>
      <c r="E49" s="4" t="s">
        <v>517</v>
      </c>
      <c r="F49" s="4">
        <v>1405</v>
      </c>
      <c r="G49" s="6">
        <v>39545</v>
      </c>
      <c r="H49" s="7">
        <v>13905</v>
      </c>
      <c r="I49" s="7">
        <v>0</v>
      </c>
      <c r="J49" s="7">
        <v>0</v>
      </c>
      <c r="K49" s="7">
        <v>0</v>
      </c>
      <c r="L49" s="7">
        <f t="shared" si="0"/>
        <v>13905</v>
      </c>
      <c r="M49" s="7">
        <v>-13056</v>
      </c>
      <c r="N49" s="7">
        <v>-13</v>
      </c>
      <c r="O49" s="7">
        <v>0</v>
      </c>
      <c r="P49" s="7">
        <f t="shared" si="1"/>
        <v>-13069</v>
      </c>
      <c r="Q49" s="7">
        <f t="shared" si="2"/>
        <v>849</v>
      </c>
      <c r="R49" s="7">
        <f t="shared" si="3"/>
        <v>836</v>
      </c>
      <c r="S49" s="5" t="s">
        <v>473</v>
      </c>
      <c r="T49" s="5">
        <v>101405</v>
      </c>
      <c r="U49" s="5" t="s">
        <v>39</v>
      </c>
      <c r="V49" s="5">
        <v>47030001</v>
      </c>
      <c r="W49" s="5" t="s">
        <v>28</v>
      </c>
    </row>
    <row r="50" spans="2:23" x14ac:dyDescent="0.25">
      <c r="B50" s="4">
        <v>30004183</v>
      </c>
      <c r="C50" s="4">
        <v>0</v>
      </c>
      <c r="D50" s="5">
        <v>21030011</v>
      </c>
      <c r="E50" s="4" t="s">
        <v>518</v>
      </c>
      <c r="F50" s="4">
        <v>1405</v>
      </c>
      <c r="G50" s="6">
        <v>39545</v>
      </c>
      <c r="H50" s="7">
        <v>14420</v>
      </c>
      <c r="I50" s="7">
        <v>0</v>
      </c>
      <c r="J50" s="7">
        <v>0</v>
      </c>
      <c r="K50" s="7">
        <v>0</v>
      </c>
      <c r="L50" s="7">
        <f t="shared" si="0"/>
        <v>14420</v>
      </c>
      <c r="M50" s="7">
        <v>-13538</v>
      </c>
      <c r="N50" s="7">
        <v>-13</v>
      </c>
      <c r="O50" s="7">
        <v>0</v>
      </c>
      <c r="P50" s="7">
        <f t="shared" si="1"/>
        <v>-13551</v>
      </c>
      <c r="Q50" s="7">
        <f t="shared" si="2"/>
        <v>882</v>
      </c>
      <c r="R50" s="7">
        <f t="shared" si="3"/>
        <v>869</v>
      </c>
      <c r="S50" s="5" t="s">
        <v>473</v>
      </c>
      <c r="T50" s="5">
        <v>101405</v>
      </c>
      <c r="U50" s="5" t="s">
        <v>39</v>
      </c>
      <c r="V50" s="5">
        <v>47030001</v>
      </c>
      <c r="W50" s="5" t="s">
        <v>28</v>
      </c>
    </row>
    <row r="51" spans="2:23" x14ac:dyDescent="0.25">
      <c r="B51" s="4">
        <v>30004190</v>
      </c>
      <c r="C51" s="4">
        <v>0</v>
      </c>
      <c r="D51" s="5">
        <v>21030011</v>
      </c>
      <c r="E51" s="4" t="s">
        <v>519</v>
      </c>
      <c r="F51" s="4">
        <v>1405</v>
      </c>
      <c r="G51" s="6">
        <v>39545</v>
      </c>
      <c r="H51" s="7">
        <v>16695</v>
      </c>
      <c r="I51" s="7">
        <v>0</v>
      </c>
      <c r="J51" s="7">
        <v>0</v>
      </c>
      <c r="K51" s="7">
        <v>0</v>
      </c>
      <c r="L51" s="7">
        <f t="shared" si="0"/>
        <v>16695</v>
      </c>
      <c r="M51" s="7">
        <v>-15675</v>
      </c>
      <c r="N51" s="7">
        <v>-15</v>
      </c>
      <c r="O51" s="7">
        <v>0</v>
      </c>
      <c r="P51" s="7">
        <f t="shared" si="1"/>
        <v>-15690</v>
      </c>
      <c r="Q51" s="7">
        <f t="shared" si="2"/>
        <v>1020</v>
      </c>
      <c r="R51" s="7">
        <f t="shared" si="3"/>
        <v>1005</v>
      </c>
      <c r="S51" s="5" t="s">
        <v>473</v>
      </c>
      <c r="T51" s="5">
        <v>101405</v>
      </c>
      <c r="U51" s="5" t="s">
        <v>39</v>
      </c>
      <c r="V51" s="5">
        <v>47030001</v>
      </c>
      <c r="W51" s="5" t="s">
        <v>28</v>
      </c>
    </row>
    <row r="52" spans="2:23" x14ac:dyDescent="0.25">
      <c r="B52" s="4">
        <v>30004191</v>
      </c>
      <c r="C52" s="4">
        <v>0</v>
      </c>
      <c r="D52" s="5">
        <v>21030011</v>
      </c>
      <c r="E52" s="4" t="s">
        <v>520</v>
      </c>
      <c r="F52" s="4">
        <v>1401</v>
      </c>
      <c r="G52" s="6">
        <v>40269</v>
      </c>
      <c r="H52" s="7">
        <v>17072</v>
      </c>
      <c r="I52" s="7">
        <v>0</v>
      </c>
      <c r="J52" s="7">
        <v>0</v>
      </c>
      <c r="K52" s="7">
        <v>0</v>
      </c>
      <c r="L52" s="7">
        <f t="shared" si="0"/>
        <v>17072</v>
      </c>
      <c r="M52" s="7">
        <v>-7812</v>
      </c>
      <c r="N52" s="7">
        <v>-600</v>
      </c>
      <c r="O52" s="7">
        <v>0</v>
      </c>
      <c r="P52" s="7">
        <f t="shared" si="1"/>
        <v>-8412</v>
      </c>
      <c r="Q52" s="7">
        <f t="shared" si="2"/>
        <v>9260</v>
      </c>
      <c r="R52" s="7">
        <f t="shared" si="3"/>
        <v>8660</v>
      </c>
      <c r="S52" s="5" t="s">
        <v>473</v>
      </c>
      <c r="T52" s="5">
        <v>101401</v>
      </c>
      <c r="U52" s="5" t="s">
        <v>27</v>
      </c>
      <c r="V52" s="5">
        <v>47030001</v>
      </c>
      <c r="W52" s="5" t="s">
        <v>28</v>
      </c>
    </row>
    <row r="53" spans="2:23" x14ac:dyDescent="0.25">
      <c r="B53" s="4">
        <v>30004193</v>
      </c>
      <c r="C53" s="4">
        <v>0</v>
      </c>
      <c r="D53" s="5">
        <v>21030011</v>
      </c>
      <c r="E53" s="4" t="s">
        <v>521</v>
      </c>
      <c r="F53" s="4">
        <v>1405</v>
      </c>
      <c r="G53" s="6">
        <v>39545</v>
      </c>
      <c r="H53" s="7">
        <v>17291</v>
      </c>
      <c r="I53" s="7">
        <v>0</v>
      </c>
      <c r="J53" s="7">
        <v>0</v>
      </c>
      <c r="K53" s="7">
        <v>0</v>
      </c>
      <c r="L53" s="7">
        <f t="shared" si="0"/>
        <v>17291</v>
      </c>
      <c r="M53" s="7">
        <v>-16235</v>
      </c>
      <c r="N53" s="7">
        <v>-16</v>
      </c>
      <c r="O53" s="7">
        <v>0</v>
      </c>
      <c r="P53" s="7">
        <f t="shared" si="1"/>
        <v>-16251</v>
      </c>
      <c r="Q53" s="7">
        <f t="shared" si="2"/>
        <v>1056</v>
      </c>
      <c r="R53" s="7">
        <f t="shared" si="3"/>
        <v>1040</v>
      </c>
      <c r="S53" s="5" t="s">
        <v>473</v>
      </c>
      <c r="T53" s="5">
        <v>101405</v>
      </c>
      <c r="U53" s="5" t="s">
        <v>39</v>
      </c>
      <c r="V53" s="5">
        <v>47030001</v>
      </c>
      <c r="W53" s="5" t="s">
        <v>28</v>
      </c>
    </row>
    <row r="54" spans="2:23" x14ac:dyDescent="0.25">
      <c r="B54" s="4">
        <v>30004205</v>
      </c>
      <c r="C54" s="4">
        <v>0</v>
      </c>
      <c r="D54" s="5">
        <v>21030011</v>
      </c>
      <c r="E54" s="4" t="s">
        <v>522</v>
      </c>
      <c r="F54" s="4">
        <v>1405</v>
      </c>
      <c r="G54" s="6">
        <v>39545</v>
      </c>
      <c r="H54" s="7">
        <v>22632</v>
      </c>
      <c r="I54" s="7">
        <v>0</v>
      </c>
      <c r="J54" s="7">
        <v>0</v>
      </c>
      <c r="K54" s="7">
        <v>0</v>
      </c>
      <c r="L54" s="7">
        <f t="shared" si="0"/>
        <v>22632</v>
      </c>
      <c r="M54" s="7">
        <v>-21250</v>
      </c>
      <c r="N54" s="7">
        <v>-21</v>
      </c>
      <c r="O54" s="7">
        <v>0</v>
      </c>
      <c r="P54" s="7">
        <f t="shared" si="1"/>
        <v>-21271</v>
      </c>
      <c r="Q54" s="7">
        <f t="shared" si="2"/>
        <v>1382</v>
      </c>
      <c r="R54" s="7">
        <f t="shared" si="3"/>
        <v>1361</v>
      </c>
      <c r="S54" s="5" t="s">
        <v>473</v>
      </c>
      <c r="T54" s="5">
        <v>101405</v>
      </c>
      <c r="U54" s="5" t="s">
        <v>39</v>
      </c>
      <c r="V54" s="5">
        <v>47030001</v>
      </c>
      <c r="W54" s="5" t="s">
        <v>28</v>
      </c>
    </row>
    <row r="55" spans="2:23" x14ac:dyDescent="0.25">
      <c r="B55" s="4">
        <v>30004209</v>
      </c>
      <c r="C55" s="4">
        <v>0</v>
      </c>
      <c r="D55" s="5">
        <v>21030011</v>
      </c>
      <c r="E55" s="4" t="s">
        <v>523</v>
      </c>
      <c r="F55" s="4">
        <v>1405</v>
      </c>
      <c r="G55" s="6">
        <v>39545</v>
      </c>
      <c r="H55" s="7">
        <v>23484</v>
      </c>
      <c r="I55" s="7">
        <v>0</v>
      </c>
      <c r="J55" s="7">
        <v>0</v>
      </c>
      <c r="K55" s="7">
        <v>0</v>
      </c>
      <c r="L55" s="7">
        <f t="shared" si="0"/>
        <v>23484</v>
      </c>
      <c r="M55" s="7">
        <v>-22051</v>
      </c>
      <c r="N55" s="7">
        <v>-22</v>
      </c>
      <c r="O55" s="7">
        <v>0</v>
      </c>
      <c r="P55" s="7">
        <f t="shared" si="1"/>
        <v>-22073</v>
      </c>
      <c r="Q55" s="7">
        <f t="shared" si="2"/>
        <v>1433</v>
      </c>
      <c r="R55" s="7">
        <f t="shared" si="3"/>
        <v>1411</v>
      </c>
      <c r="S55" s="5" t="s">
        <v>473</v>
      </c>
      <c r="T55" s="5">
        <v>101405</v>
      </c>
      <c r="U55" s="5" t="s">
        <v>39</v>
      </c>
      <c r="V55" s="5">
        <v>47030001</v>
      </c>
      <c r="W55" s="5" t="s">
        <v>28</v>
      </c>
    </row>
    <row r="56" spans="2:23" x14ac:dyDescent="0.25">
      <c r="B56" s="4">
        <v>30004214</v>
      </c>
      <c r="C56" s="4">
        <v>0</v>
      </c>
      <c r="D56" s="5">
        <v>21030011</v>
      </c>
      <c r="E56" s="4" t="s">
        <v>341</v>
      </c>
      <c r="F56" s="4">
        <v>1405</v>
      </c>
      <c r="G56" s="6">
        <v>39545</v>
      </c>
      <c r="H56" s="7">
        <v>26500</v>
      </c>
      <c r="I56" s="7">
        <v>0</v>
      </c>
      <c r="J56" s="7">
        <v>0</v>
      </c>
      <c r="K56" s="7">
        <v>0</v>
      </c>
      <c r="L56" s="7">
        <f t="shared" si="0"/>
        <v>26500</v>
      </c>
      <c r="M56" s="7">
        <v>-24881</v>
      </c>
      <c r="N56" s="7">
        <v>-24</v>
      </c>
      <c r="O56" s="7">
        <v>0</v>
      </c>
      <c r="P56" s="7">
        <f t="shared" si="1"/>
        <v>-24905</v>
      </c>
      <c r="Q56" s="7">
        <f t="shared" si="2"/>
        <v>1619</v>
      </c>
      <c r="R56" s="7">
        <f t="shared" si="3"/>
        <v>1595</v>
      </c>
      <c r="S56" s="5" t="s">
        <v>473</v>
      </c>
      <c r="T56" s="5">
        <v>101405</v>
      </c>
      <c r="U56" s="5" t="s">
        <v>39</v>
      </c>
      <c r="V56" s="5">
        <v>47030001</v>
      </c>
      <c r="W56" s="5" t="s">
        <v>28</v>
      </c>
    </row>
    <row r="57" spans="2:23" x14ac:dyDescent="0.25">
      <c r="B57" s="4">
        <v>30004226</v>
      </c>
      <c r="C57" s="4">
        <v>0</v>
      </c>
      <c r="D57" s="5">
        <v>21030011</v>
      </c>
      <c r="E57" s="4" t="s">
        <v>524</v>
      </c>
      <c r="F57" s="4">
        <v>1405</v>
      </c>
      <c r="G57" s="6">
        <v>39545</v>
      </c>
      <c r="H57" s="7">
        <v>40180</v>
      </c>
      <c r="I57" s="7">
        <v>0</v>
      </c>
      <c r="J57" s="7">
        <v>0</v>
      </c>
      <c r="K57" s="7">
        <v>0</v>
      </c>
      <c r="L57" s="7">
        <f t="shared" si="0"/>
        <v>40180</v>
      </c>
      <c r="M57" s="7">
        <v>-37726</v>
      </c>
      <c r="N57" s="7">
        <v>-37</v>
      </c>
      <c r="O57" s="7">
        <v>0</v>
      </c>
      <c r="P57" s="7">
        <f t="shared" si="1"/>
        <v>-37763</v>
      </c>
      <c r="Q57" s="7">
        <f t="shared" si="2"/>
        <v>2454</v>
      </c>
      <c r="R57" s="7">
        <f t="shared" si="3"/>
        <v>2417</v>
      </c>
      <c r="S57" s="5" t="s">
        <v>473</v>
      </c>
      <c r="T57" s="5">
        <v>101405</v>
      </c>
      <c r="U57" s="5" t="s">
        <v>39</v>
      </c>
      <c r="V57" s="5">
        <v>47030001</v>
      </c>
      <c r="W57" s="5" t="s">
        <v>28</v>
      </c>
    </row>
    <row r="58" spans="2:23" x14ac:dyDescent="0.25">
      <c r="B58" s="4">
        <v>30004227</v>
      </c>
      <c r="C58" s="4">
        <v>0</v>
      </c>
      <c r="D58" s="5">
        <v>21030011</v>
      </c>
      <c r="E58" s="4" t="s">
        <v>525</v>
      </c>
      <c r="F58" s="4">
        <v>1405</v>
      </c>
      <c r="G58" s="6">
        <v>39545</v>
      </c>
      <c r="H58" s="7">
        <v>40547</v>
      </c>
      <c r="I58" s="7">
        <v>0</v>
      </c>
      <c r="J58" s="7">
        <v>0</v>
      </c>
      <c r="K58" s="7">
        <v>0</v>
      </c>
      <c r="L58" s="7">
        <f t="shared" si="0"/>
        <v>40547</v>
      </c>
      <c r="M58" s="7">
        <v>-38069</v>
      </c>
      <c r="N58" s="7">
        <v>-38</v>
      </c>
      <c r="O58" s="7">
        <v>0</v>
      </c>
      <c r="P58" s="7">
        <f t="shared" si="1"/>
        <v>-38107</v>
      </c>
      <c r="Q58" s="7">
        <f t="shared" si="2"/>
        <v>2478</v>
      </c>
      <c r="R58" s="7">
        <f t="shared" si="3"/>
        <v>2440</v>
      </c>
      <c r="S58" s="5" t="s">
        <v>473</v>
      </c>
      <c r="T58" s="5">
        <v>101405</v>
      </c>
      <c r="U58" s="5" t="s">
        <v>39</v>
      </c>
      <c r="V58" s="5">
        <v>47030001</v>
      </c>
      <c r="W58" s="5" t="s">
        <v>28</v>
      </c>
    </row>
    <row r="59" spans="2:23" x14ac:dyDescent="0.25">
      <c r="B59" s="4">
        <v>30004231</v>
      </c>
      <c r="C59" s="4">
        <v>0</v>
      </c>
      <c r="D59" s="5">
        <v>21030011</v>
      </c>
      <c r="E59" s="4" t="s">
        <v>526</v>
      </c>
      <c r="F59" s="4">
        <v>1405</v>
      </c>
      <c r="G59" s="6">
        <v>39545</v>
      </c>
      <c r="H59" s="7">
        <v>42564</v>
      </c>
      <c r="I59" s="7">
        <v>0</v>
      </c>
      <c r="J59" s="7">
        <v>0</v>
      </c>
      <c r="K59" s="7">
        <v>0</v>
      </c>
      <c r="L59" s="7">
        <f t="shared" si="0"/>
        <v>42564</v>
      </c>
      <c r="M59" s="7">
        <v>-39962</v>
      </c>
      <c r="N59" s="7">
        <v>-39</v>
      </c>
      <c r="O59" s="7">
        <v>0</v>
      </c>
      <c r="P59" s="7">
        <f t="shared" si="1"/>
        <v>-40001</v>
      </c>
      <c r="Q59" s="7">
        <f t="shared" si="2"/>
        <v>2602</v>
      </c>
      <c r="R59" s="7">
        <f t="shared" si="3"/>
        <v>2563</v>
      </c>
      <c r="S59" s="5" t="s">
        <v>473</v>
      </c>
      <c r="T59" s="5">
        <v>101405</v>
      </c>
      <c r="U59" s="5" t="s">
        <v>39</v>
      </c>
      <c r="V59" s="5">
        <v>47030001</v>
      </c>
      <c r="W59" s="5" t="s">
        <v>28</v>
      </c>
    </row>
    <row r="60" spans="2:23" x14ac:dyDescent="0.25">
      <c r="B60" s="4">
        <v>30004242</v>
      </c>
      <c r="C60" s="4">
        <v>0</v>
      </c>
      <c r="D60" s="5">
        <v>21030011</v>
      </c>
      <c r="E60" s="4" t="s">
        <v>527</v>
      </c>
      <c r="F60" s="4">
        <v>1403</v>
      </c>
      <c r="G60" s="6">
        <v>40910</v>
      </c>
      <c r="H60" s="7">
        <v>50114</v>
      </c>
      <c r="I60" s="7">
        <v>0</v>
      </c>
      <c r="J60" s="7">
        <v>0</v>
      </c>
      <c r="K60" s="7">
        <v>0</v>
      </c>
      <c r="L60" s="7">
        <f t="shared" si="0"/>
        <v>50114</v>
      </c>
      <c r="M60" s="7">
        <v>-18767</v>
      </c>
      <c r="N60" s="7">
        <v>-1831</v>
      </c>
      <c r="O60" s="7">
        <v>0</v>
      </c>
      <c r="P60" s="7">
        <f t="shared" si="1"/>
        <v>-20598</v>
      </c>
      <c r="Q60" s="7">
        <f t="shared" si="2"/>
        <v>31347</v>
      </c>
      <c r="R60" s="7">
        <f t="shared" si="3"/>
        <v>29516</v>
      </c>
      <c r="S60" s="5" t="s">
        <v>473</v>
      </c>
      <c r="T60" s="5">
        <v>101403</v>
      </c>
      <c r="U60" s="5" t="s">
        <v>30</v>
      </c>
      <c r="V60" s="5">
        <v>47030001</v>
      </c>
      <c r="W60" s="5" t="s">
        <v>28</v>
      </c>
    </row>
    <row r="61" spans="2:23" x14ac:dyDescent="0.25">
      <c r="B61" s="4">
        <v>30004244</v>
      </c>
      <c r="C61" s="4">
        <v>0</v>
      </c>
      <c r="D61" s="5">
        <v>21030011</v>
      </c>
      <c r="E61" s="4" t="s">
        <v>528</v>
      </c>
      <c r="F61" s="4">
        <v>1405</v>
      </c>
      <c r="G61" s="6">
        <v>39545</v>
      </c>
      <c r="H61" s="7">
        <v>51221</v>
      </c>
      <c r="I61" s="7">
        <v>0</v>
      </c>
      <c r="J61" s="7">
        <v>0</v>
      </c>
      <c r="K61" s="7">
        <v>0</v>
      </c>
      <c r="L61" s="7">
        <f t="shared" si="0"/>
        <v>51221</v>
      </c>
      <c r="M61" s="7">
        <v>-48091</v>
      </c>
      <c r="N61" s="7">
        <v>-47</v>
      </c>
      <c r="O61" s="7">
        <v>0</v>
      </c>
      <c r="P61" s="7">
        <f t="shared" si="1"/>
        <v>-48138</v>
      </c>
      <c r="Q61" s="7">
        <f t="shared" si="2"/>
        <v>3130</v>
      </c>
      <c r="R61" s="7">
        <f t="shared" si="3"/>
        <v>3083</v>
      </c>
      <c r="S61" s="5" t="s">
        <v>473</v>
      </c>
      <c r="T61" s="5">
        <v>101405</v>
      </c>
      <c r="U61" s="5" t="s">
        <v>39</v>
      </c>
      <c r="V61" s="5">
        <v>47030001</v>
      </c>
      <c r="W61" s="5" t="s">
        <v>28</v>
      </c>
    </row>
    <row r="62" spans="2:23" x14ac:dyDescent="0.25">
      <c r="B62" s="4">
        <v>30004251</v>
      </c>
      <c r="C62" s="4">
        <v>0</v>
      </c>
      <c r="D62" s="5">
        <v>21030011</v>
      </c>
      <c r="E62" s="4" t="s">
        <v>529</v>
      </c>
      <c r="F62" s="4">
        <v>1403</v>
      </c>
      <c r="G62" s="6">
        <v>40910</v>
      </c>
      <c r="H62" s="7">
        <v>57733</v>
      </c>
      <c r="I62" s="7">
        <v>0</v>
      </c>
      <c r="J62" s="7">
        <v>0</v>
      </c>
      <c r="K62" s="7">
        <v>0</v>
      </c>
      <c r="L62" s="7">
        <f t="shared" si="0"/>
        <v>57733</v>
      </c>
      <c r="M62" s="7">
        <v>-21617</v>
      </c>
      <c r="N62" s="7">
        <v>-2109</v>
      </c>
      <c r="O62" s="7">
        <v>0</v>
      </c>
      <c r="P62" s="7">
        <f t="shared" si="1"/>
        <v>-23726</v>
      </c>
      <c r="Q62" s="7">
        <f t="shared" si="2"/>
        <v>36116</v>
      </c>
      <c r="R62" s="7">
        <f t="shared" si="3"/>
        <v>34007</v>
      </c>
      <c r="S62" s="5" t="s">
        <v>473</v>
      </c>
      <c r="T62" s="5">
        <v>101403</v>
      </c>
      <c r="U62" s="5" t="s">
        <v>30</v>
      </c>
      <c r="V62" s="5">
        <v>47030001</v>
      </c>
      <c r="W62" s="5" t="s">
        <v>28</v>
      </c>
    </row>
    <row r="63" spans="2:23" x14ac:dyDescent="0.25">
      <c r="B63" s="4">
        <v>30004255</v>
      </c>
      <c r="C63" s="4">
        <v>0</v>
      </c>
      <c r="D63" s="5">
        <v>21030011</v>
      </c>
      <c r="E63" s="4" t="s">
        <v>530</v>
      </c>
      <c r="F63" s="4">
        <v>1405</v>
      </c>
      <c r="G63" s="6">
        <v>39545</v>
      </c>
      <c r="H63" s="7">
        <v>58730</v>
      </c>
      <c r="I63" s="7">
        <v>0</v>
      </c>
      <c r="J63" s="7">
        <v>0</v>
      </c>
      <c r="K63" s="7">
        <v>0</v>
      </c>
      <c r="L63" s="7">
        <f t="shared" si="0"/>
        <v>58730</v>
      </c>
      <c r="M63" s="7">
        <v>-55141</v>
      </c>
      <c r="N63" s="7">
        <v>-54</v>
      </c>
      <c r="O63" s="7">
        <v>0</v>
      </c>
      <c r="P63" s="7">
        <f t="shared" si="1"/>
        <v>-55195</v>
      </c>
      <c r="Q63" s="7">
        <f t="shared" si="2"/>
        <v>3589</v>
      </c>
      <c r="R63" s="7">
        <f t="shared" si="3"/>
        <v>3535</v>
      </c>
      <c r="S63" s="5" t="s">
        <v>473</v>
      </c>
      <c r="T63" s="5">
        <v>101405</v>
      </c>
      <c r="U63" s="5" t="s">
        <v>39</v>
      </c>
      <c r="V63" s="5">
        <v>47030001</v>
      </c>
      <c r="W63" s="5" t="s">
        <v>28</v>
      </c>
    </row>
    <row r="64" spans="2:23" x14ac:dyDescent="0.25">
      <c r="B64" s="4">
        <v>30004258</v>
      </c>
      <c r="C64" s="4">
        <v>0</v>
      </c>
      <c r="D64" s="5">
        <v>21030011</v>
      </c>
      <c r="E64" s="4" t="s">
        <v>531</v>
      </c>
      <c r="F64" s="4">
        <v>1405</v>
      </c>
      <c r="G64" s="6">
        <v>39545</v>
      </c>
      <c r="H64" s="7">
        <v>62481</v>
      </c>
      <c r="I64" s="7">
        <v>0</v>
      </c>
      <c r="J64" s="7">
        <v>0</v>
      </c>
      <c r="K64" s="7">
        <v>0</v>
      </c>
      <c r="L64" s="7">
        <f t="shared" si="0"/>
        <v>62481</v>
      </c>
      <c r="M64" s="7">
        <v>-58666</v>
      </c>
      <c r="N64" s="7">
        <v>-57</v>
      </c>
      <c r="O64" s="7">
        <v>0</v>
      </c>
      <c r="P64" s="7">
        <f t="shared" si="1"/>
        <v>-58723</v>
      </c>
      <c r="Q64" s="7">
        <f t="shared" si="2"/>
        <v>3815</v>
      </c>
      <c r="R64" s="7">
        <f t="shared" si="3"/>
        <v>3758</v>
      </c>
      <c r="S64" s="5" t="s">
        <v>473</v>
      </c>
      <c r="T64" s="5">
        <v>101405</v>
      </c>
      <c r="U64" s="5" t="s">
        <v>39</v>
      </c>
      <c r="V64" s="5">
        <v>47030001</v>
      </c>
      <c r="W64" s="5" t="s">
        <v>28</v>
      </c>
    </row>
    <row r="65" spans="2:23" x14ac:dyDescent="0.25">
      <c r="B65" s="4">
        <v>30004259</v>
      </c>
      <c r="C65" s="4">
        <v>0</v>
      </c>
      <c r="D65" s="5">
        <v>21030011</v>
      </c>
      <c r="E65" s="4" t="s">
        <v>532</v>
      </c>
      <c r="F65" s="4">
        <v>1405</v>
      </c>
      <c r="G65" s="6">
        <v>39545</v>
      </c>
      <c r="H65" s="7">
        <v>66780</v>
      </c>
      <c r="I65" s="7">
        <v>0</v>
      </c>
      <c r="J65" s="7">
        <v>0</v>
      </c>
      <c r="K65" s="7">
        <v>0</v>
      </c>
      <c r="L65" s="7">
        <f t="shared" si="0"/>
        <v>66780</v>
      </c>
      <c r="M65" s="7">
        <v>-62702</v>
      </c>
      <c r="N65" s="7">
        <v>-61</v>
      </c>
      <c r="O65" s="7">
        <v>0</v>
      </c>
      <c r="P65" s="7">
        <f t="shared" si="1"/>
        <v>-62763</v>
      </c>
      <c r="Q65" s="7">
        <f t="shared" si="2"/>
        <v>4078</v>
      </c>
      <c r="R65" s="7">
        <f t="shared" si="3"/>
        <v>4017</v>
      </c>
      <c r="S65" s="5" t="s">
        <v>473</v>
      </c>
      <c r="T65" s="5">
        <v>101405</v>
      </c>
      <c r="U65" s="5" t="s">
        <v>39</v>
      </c>
      <c r="V65" s="5">
        <v>47030001</v>
      </c>
      <c r="W65" s="5" t="s">
        <v>28</v>
      </c>
    </row>
    <row r="66" spans="2:23" x14ac:dyDescent="0.25">
      <c r="B66" s="4">
        <v>30004261</v>
      </c>
      <c r="C66" s="4">
        <v>0</v>
      </c>
      <c r="D66" s="5">
        <v>21030011</v>
      </c>
      <c r="E66" s="4" t="s">
        <v>533</v>
      </c>
      <c r="F66" s="4">
        <v>1405</v>
      </c>
      <c r="G66" s="6">
        <v>39545</v>
      </c>
      <c r="H66" s="7">
        <v>67626</v>
      </c>
      <c r="I66" s="7">
        <v>0</v>
      </c>
      <c r="J66" s="7">
        <v>0</v>
      </c>
      <c r="K66" s="7">
        <v>0</v>
      </c>
      <c r="L66" s="7">
        <f t="shared" si="0"/>
        <v>67626</v>
      </c>
      <c r="M66" s="7">
        <v>-63494</v>
      </c>
      <c r="N66" s="7">
        <v>-62</v>
      </c>
      <c r="O66" s="7">
        <v>0</v>
      </c>
      <c r="P66" s="7">
        <f t="shared" si="1"/>
        <v>-63556</v>
      </c>
      <c r="Q66" s="7">
        <f t="shared" si="2"/>
        <v>4132</v>
      </c>
      <c r="R66" s="7">
        <f t="shared" si="3"/>
        <v>4070</v>
      </c>
      <c r="S66" s="5" t="s">
        <v>473</v>
      </c>
      <c r="T66" s="5">
        <v>101405</v>
      </c>
      <c r="U66" s="5" t="s">
        <v>39</v>
      </c>
      <c r="V66" s="5">
        <v>47030001</v>
      </c>
      <c r="W66" s="5" t="s">
        <v>28</v>
      </c>
    </row>
    <row r="67" spans="2:23" x14ac:dyDescent="0.25">
      <c r="B67" s="4">
        <v>30004262</v>
      </c>
      <c r="C67" s="4">
        <v>0</v>
      </c>
      <c r="D67" s="5">
        <v>21030011</v>
      </c>
      <c r="E67" s="4" t="s">
        <v>534</v>
      </c>
      <c r="F67" s="4">
        <v>1405</v>
      </c>
      <c r="G67" s="6">
        <v>39545</v>
      </c>
      <c r="H67" s="7">
        <v>67984</v>
      </c>
      <c r="I67" s="7">
        <v>0</v>
      </c>
      <c r="J67" s="7">
        <v>0</v>
      </c>
      <c r="K67" s="7">
        <v>0</v>
      </c>
      <c r="L67" s="7">
        <f t="shared" si="0"/>
        <v>67984</v>
      </c>
      <c r="M67" s="7">
        <v>-63832</v>
      </c>
      <c r="N67" s="7">
        <v>-63</v>
      </c>
      <c r="O67" s="7">
        <v>0</v>
      </c>
      <c r="P67" s="7">
        <f t="shared" si="1"/>
        <v>-63895</v>
      </c>
      <c r="Q67" s="7">
        <f t="shared" si="2"/>
        <v>4152</v>
      </c>
      <c r="R67" s="7">
        <f t="shared" si="3"/>
        <v>4089</v>
      </c>
      <c r="S67" s="5" t="s">
        <v>473</v>
      </c>
      <c r="T67" s="5">
        <v>101405</v>
      </c>
      <c r="U67" s="5" t="s">
        <v>39</v>
      </c>
      <c r="V67" s="5">
        <v>47030001</v>
      </c>
      <c r="W67" s="5" t="s">
        <v>28</v>
      </c>
    </row>
    <row r="68" spans="2:23" x14ac:dyDescent="0.25">
      <c r="B68" s="4">
        <v>30004263</v>
      </c>
      <c r="C68" s="4">
        <v>0</v>
      </c>
      <c r="D68" s="5">
        <v>21030011</v>
      </c>
      <c r="E68" s="4" t="s">
        <v>535</v>
      </c>
      <c r="F68" s="4">
        <v>1403</v>
      </c>
      <c r="G68" s="6">
        <v>40910</v>
      </c>
      <c r="H68" s="7">
        <v>68070</v>
      </c>
      <c r="I68" s="7">
        <v>0</v>
      </c>
      <c r="J68" s="7">
        <v>0</v>
      </c>
      <c r="K68" s="7">
        <v>0</v>
      </c>
      <c r="L68" s="7">
        <f t="shared" si="0"/>
        <v>68070</v>
      </c>
      <c r="M68" s="7">
        <v>-25490</v>
      </c>
      <c r="N68" s="7">
        <v>-2487</v>
      </c>
      <c r="O68" s="7">
        <v>0</v>
      </c>
      <c r="P68" s="7">
        <f t="shared" si="1"/>
        <v>-27977</v>
      </c>
      <c r="Q68" s="7">
        <f t="shared" si="2"/>
        <v>42580</v>
      </c>
      <c r="R68" s="7">
        <f t="shared" si="3"/>
        <v>40093</v>
      </c>
      <c r="S68" s="5" t="s">
        <v>473</v>
      </c>
      <c r="T68" s="5">
        <v>101403</v>
      </c>
      <c r="U68" s="5" t="s">
        <v>30</v>
      </c>
      <c r="V68" s="5">
        <v>47030001</v>
      </c>
      <c r="W68" s="5" t="s">
        <v>28</v>
      </c>
    </row>
    <row r="69" spans="2:23" x14ac:dyDescent="0.25">
      <c r="B69" s="4">
        <v>30004267</v>
      </c>
      <c r="C69" s="4">
        <v>0</v>
      </c>
      <c r="D69" s="5">
        <v>21030011</v>
      </c>
      <c r="E69" s="4" t="s">
        <v>536</v>
      </c>
      <c r="F69" s="4">
        <v>1405</v>
      </c>
      <c r="G69" s="6">
        <v>39545</v>
      </c>
      <c r="H69" s="7">
        <v>71585</v>
      </c>
      <c r="I69" s="7">
        <v>0</v>
      </c>
      <c r="J69" s="7">
        <v>0</v>
      </c>
      <c r="K69" s="7">
        <v>0</v>
      </c>
      <c r="L69" s="7">
        <f t="shared" ref="L69:L132" si="4">SUM(H69:K69)</f>
        <v>71585</v>
      </c>
      <c r="M69" s="7">
        <v>-67211</v>
      </c>
      <c r="N69" s="7">
        <v>-66</v>
      </c>
      <c r="O69" s="7">
        <v>0</v>
      </c>
      <c r="P69" s="7">
        <f t="shared" ref="P69:P132" si="5">SUM(M69:O69)</f>
        <v>-67277</v>
      </c>
      <c r="Q69" s="7">
        <f t="shared" ref="Q69:Q132" si="6">H69+M69</f>
        <v>4374</v>
      </c>
      <c r="R69" s="7">
        <f t="shared" ref="R69:R132" si="7">L69+P69</f>
        <v>4308</v>
      </c>
      <c r="S69" s="5" t="s">
        <v>473</v>
      </c>
      <c r="T69" s="5">
        <v>101405</v>
      </c>
      <c r="U69" s="5" t="s">
        <v>39</v>
      </c>
      <c r="V69" s="5">
        <v>47030001</v>
      </c>
      <c r="W69" s="5" t="s">
        <v>28</v>
      </c>
    </row>
    <row r="70" spans="2:23" x14ac:dyDescent="0.25">
      <c r="B70" s="4">
        <v>30004270</v>
      </c>
      <c r="C70" s="4">
        <v>0</v>
      </c>
      <c r="D70" s="5">
        <v>21030011</v>
      </c>
      <c r="E70" s="4" t="s">
        <v>537</v>
      </c>
      <c r="F70" s="4">
        <v>1403</v>
      </c>
      <c r="G70" s="6">
        <v>40329</v>
      </c>
      <c r="H70" s="7">
        <v>73273</v>
      </c>
      <c r="I70" s="7">
        <v>0</v>
      </c>
      <c r="J70" s="7">
        <v>0</v>
      </c>
      <c r="K70" s="7">
        <v>0</v>
      </c>
      <c r="L70" s="7">
        <f t="shared" si="4"/>
        <v>73273</v>
      </c>
      <c r="M70" s="7">
        <v>-32965</v>
      </c>
      <c r="N70" s="7">
        <v>-2587</v>
      </c>
      <c r="O70" s="7">
        <v>0</v>
      </c>
      <c r="P70" s="7">
        <f t="shared" si="5"/>
        <v>-35552</v>
      </c>
      <c r="Q70" s="7">
        <f t="shared" si="6"/>
        <v>40308</v>
      </c>
      <c r="R70" s="7">
        <f t="shared" si="7"/>
        <v>37721</v>
      </c>
      <c r="S70" s="5" t="s">
        <v>473</v>
      </c>
      <c r="T70" s="5">
        <v>101403</v>
      </c>
      <c r="U70" s="5" t="s">
        <v>30</v>
      </c>
      <c r="V70" s="5">
        <v>47030001</v>
      </c>
      <c r="W70" s="5" t="s">
        <v>28</v>
      </c>
    </row>
    <row r="71" spans="2:23" x14ac:dyDescent="0.25">
      <c r="B71" s="4">
        <v>30004273</v>
      </c>
      <c r="C71" s="4">
        <v>0</v>
      </c>
      <c r="D71" s="5">
        <v>21030011</v>
      </c>
      <c r="E71" s="4" t="s">
        <v>538</v>
      </c>
      <c r="F71" s="4">
        <v>1405</v>
      </c>
      <c r="G71" s="6">
        <v>39545</v>
      </c>
      <c r="H71" s="7">
        <v>73800</v>
      </c>
      <c r="I71" s="7">
        <v>0</v>
      </c>
      <c r="J71" s="7">
        <v>0</v>
      </c>
      <c r="K71" s="7">
        <v>0</v>
      </c>
      <c r="L71" s="7">
        <f t="shared" si="4"/>
        <v>73800</v>
      </c>
      <c r="M71" s="7">
        <v>-69290</v>
      </c>
      <c r="N71" s="7">
        <v>-68</v>
      </c>
      <c r="O71" s="7">
        <v>0</v>
      </c>
      <c r="P71" s="7">
        <f t="shared" si="5"/>
        <v>-69358</v>
      </c>
      <c r="Q71" s="7">
        <f t="shared" si="6"/>
        <v>4510</v>
      </c>
      <c r="R71" s="7">
        <f t="shared" si="7"/>
        <v>4442</v>
      </c>
      <c r="S71" s="5" t="s">
        <v>473</v>
      </c>
      <c r="T71" s="5">
        <v>101405</v>
      </c>
      <c r="U71" s="5" t="s">
        <v>39</v>
      </c>
      <c r="V71" s="5">
        <v>47030001</v>
      </c>
      <c r="W71" s="5" t="s">
        <v>28</v>
      </c>
    </row>
    <row r="72" spans="2:23" x14ac:dyDescent="0.25">
      <c r="B72" s="4">
        <v>30004277</v>
      </c>
      <c r="C72" s="4">
        <v>0</v>
      </c>
      <c r="D72" s="5">
        <v>21030011</v>
      </c>
      <c r="E72" s="4" t="s">
        <v>539</v>
      </c>
      <c r="F72" s="4">
        <v>1405</v>
      </c>
      <c r="G72" s="6">
        <v>39545</v>
      </c>
      <c r="H72" s="7">
        <v>75605</v>
      </c>
      <c r="I72" s="7">
        <v>0</v>
      </c>
      <c r="J72" s="7">
        <v>0</v>
      </c>
      <c r="K72" s="7">
        <v>0</v>
      </c>
      <c r="L72" s="7">
        <f t="shared" si="4"/>
        <v>75605</v>
      </c>
      <c r="M72" s="7">
        <v>-70987</v>
      </c>
      <c r="N72" s="7">
        <v>-70</v>
      </c>
      <c r="O72" s="7">
        <v>0</v>
      </c>
      <c r="P72" s="7">
        <f t="shared" si="5"/>
        <v>-71057</v>
      </c>
      <c r="Q72" s="7">
        <f t="shared" si="6"/>
        <v>4618</v>
      </c>
      <c r="R72" s="7">
        <f t="shared" si="7"/>
        <v>4548</v>
      </c>
      <c r="S72" s="5" t="s">
        <v>473</v>
      </c>
      <c r="T72" s="5">
        <v>101405</v>
      </c>
      <c r="U72" s="5" t="s">
        <v>39</v>
      </c>
      <c r="V72" s="5">
        <v>47030001</v>
      </c>
      <c r="W72" s="5" t="s">
        <v>28</v>
      </c>
    </row>
    <row r="73" spans="2:23" x14ac:dyDescent="0.25">
      <c r="B73" s="4">
        <v>30004278</v>
      </c>
      <c r="C73" s="4">
        <v>0</v>
      </c>
      <c r="D73" s="5">
        <v>21030011</v>
      </c>
      <c r="E73" s="4" t="s">
        <v>540</v>
      </c>
      <c r="F73" s="4">
        <v>1401</v>
      </c>
      <c r="G73" s="6">
        <v>40269</v>
      </c>
      <c r="H73" s="7">
        <v>76791</v>
      </c>
      <c r="I73" s="7">
        <v>0</v>
      </c>
      <c r="J73" s="7">
        <v>0</v>
      </c>
      <c r="K73" s="7">
        <v>0</v>
      </c>
      <c r="L73" s="7">
        <f t="shared" si="4"/>
        <v>76791</v>
      </c>
      <c r="M73" s="7">
        <v>-35144</v>
      </c>
      <c r="N73" s="7">
        <v>-2701</v>
      </c>
      <c r="O73" s="7">
        <v>0</v>
      </c>
      <c r="P73" s="7">
        <f t="shared" si="5"/>
        <v>-37845</v>
      </c>
      <c r="Q73" s="7">
        <f t="shared" si="6"/>
        <v>41647</v>
      </c>
      <c r="R73" s="7">
        <f t="shared" si="7"/>
        <v>38946</v>
      </c>
      <c r="S73" s="5" t="s">
        <v>473</v>
      </c>
      <c r="T73" s="5">
        <v>101401</v>
      </c>
      <c r="U73" s="5" t="s">
        <v>27</v>
      </c>
      <c r="V73" s="5">
        <v>47030001</v>
      </c>
      <c r="W73" s="5" t="s">
        <v>28</v>
      </c>
    </row>
    <row r="74" spans="2:23" x14ac:dyDescent="0.25">
      <c r="B74" s="4">
        <v>30004284</v>
      </c>
      <c r="C74" s="4">
        <v>0</v>
      </c>
      <c r="D74" s="5">
        <v>21030011</v>
      </c>
      <c r="E74" s="4" t="s">
        <v>541</v>
      </c>
      <c r="F74" s="4">
        <v>1401</v>
      </c>
      <c r="G74" s="6">
        <v>40318</v>
      </c>
      <c r="H74" s="7">
        <v>82121</v>
      </c>
      <c r="I74" s="7">
        <v>0</v>
      </c>
      <c r="J74" s="7">
        <v>0</v>
      </c>
      <c r="K74" s="7">
        <v>0</v>
      </c>
      <c r="L74" s="7">
        <f t="shared" si="4"/>
        <v>82121</v>
      </c>
      <c r="M74" s="7">
        <v>-37061</v>
      </c>
      <c r="N74" s="7">
        <v>-2897</v>
      </c>
      <c r="O74" s="7">
        <v>0</v>
      </c>
      <c r="P74" s="7">
        <f t="shared" si="5"/>
        <v>-39958</v>
      </c>
      <c r="Q74" s="7">
        <f t="shared" si="6"/>
        <v>45060</v>
      </c>
      <c r="R74" s="7">
        <f t="shared" si="7"/>
        <v>42163</v>
      </c>
      <c r="S74" s="5" t="s">
        <v>473</v>
      </c>
      <c r="T74" s="5">
        <v>101401</v>
      </c>
      <c r="U74" s="5" t="s">
        <v>27</v>
      </c>
      <c r="V74" s="5">
        <v>47030001</v>
      </c>
      <c r="W74" s="5" t="s">
        <v>28</v>
      </c>
    </row>
    <row r="75" spans="2:23" x14ac:dyDescent="0.25">
      <c r="B75" s="4">
        <v>30004290</v>
      </c>
      <c r="C75" s="4">
        <v>0</v>
      </c>
      <c r="D75" s="5">
        <v>21030011</v>
      </c>
      <c r="E75" s="4" t="s">
        <v>542</v>
      </c>
      <c r="F75" s="4">
        <v>1405</v>
      </c>
      <c r="G75" s="6">
        <v>39545</v>
      </c>
      <c r="H75" s="7">
        <v>91000</v>
      </c>
      <c r="I75" s="7">
        <v>0</v>
      </c>
      <c r="J75" s="7">
        <v>0</v>
      </c>
      <c r="K75" s="7">
        <v>0</v>
      </c>
      <c r="L75" s="7">
        <f t="shared" si="4"/>
        <v>91000</v>
      </c>
      <c r="M75" s="7">
        <v>-85441</v>
      </c>
      <c r="N75" s="7">
        <v>-84</v>
      </c>
      <c r="O75" s="7">
        <v>0</v>
      </c>
      <c r="P75" s="7">
        <f t="shared" si="5"/>
        <v>-85525</v>
      </c>
      <c r="Q75" s="7">
        <f t="shared" si="6"/>
        <v>5559</v>
      </c>
      <c r="R75" s="7">
        <f t="shared" si="7"/>
        <v>5475</v>
      </c>
      <c r="S75" s="5" t="s">
        <v>473</v>
      </c>
      <c r="T75" s="5">
        <v>101405</v>
      </c>
      <c r="U75" s="5" t="s">
        <v>39</v>
      </c>
      <c r="V75" s="5">
        <v>47030001</v>
      </c>
      <c r="W75" s="5" t="s">
        <v>28</v>
      </c>
    </row>
    <row r="76" spans="2:23" x14ac:dyDescent="0.25">
      <c r="B76" s="4">
        <v>30004301</v>
      </c>
      <c r="C76" s="4">
        <v>0</v>
      </c>
      <c r="D76" s="5">
        <v>21030011</v>
      </c>
      <c r="E76" s="4" t="s">
        <v>543</v>
      </c>
      <c r="F76" s="4">
        <v>1405</v>
      </c>
      <c r="G76" s="6">
        <v>39545</v>
      </c>
      <c r="H76" s="7">
        <v>96244</v>
      </c>
      <c r="I76" s="7">
        <v>0</v>
      </c>
      <c r="J76" s="7">
        <v>0</v>
      </c>
      <c r="K76" s="7">
        <v>0</v>
      </c>
      <c r="L76" s="7">
        <f t="shared" si="4"/>
        <v>96244</v>
      </c>
      <c r="M76" s="7">
        <v>-90365</v>
      </c>
      <c r="N76" s="7">
        <v>-89</v>
      </c>
      <c r="O76" s="7">
        <v>0</v>
      </c>
      <c r="P76" s="7">
        <f t="shared" si="5"/>
        <v>-90454</v>
      </c>
      <c r="Q76" s="7">
        <f t="shared" si="6"/>
        <v>5879</v>
      </c>
      <c r="R76" s="7">
        <f t="shared" si="7"/>
        <v>5790</v>
      </c>
      <c r="S76" s="5" t="s">
        <v>473</v>
      </c>
      <c r="T76" s="5">
        <v>101405</v>
      </c>
      <c r="U76" s="5" t="s">
        <v>39</v>
      </c>
      <c r="V76" s="5">
        <v>47030001</v>
      </c>
      <c r="W76" s="5" t="s">
        <v>28</v>
      </c>
    </row>
    <row r="77" spans="2:23" x14ac:dyDescent="0.25">
      <c r="B77" s="4">
        <v>30004302</v>
      </c>
      <c r="C77" s="4">
        <v>0</v>
      </c>
      <c r="D77" s="5">
        <v>21030011</v>
      </c>
      <c r="E77" s="4" t="s">
        <v>544</v>
      </c>
      <c r="F77" s="4">
        <v>1405</v>
      </c>
      <c r="G77" s="6">
        <v>39545</v>
      </c>
      <c r="H77" s="7">
        <v>97859</v>
      </c>
      <c r="I77" s="7">
        <v>0</v>
      </c>
      <c r="J77" s="7">
        <v>0</v>
      </c>
      <c r="K77" s="7">
        <v>0</v>
      </c>
      <c r="L77" s="7">
        <f t="shared" si="4"/>
        <v>97859</v>
      </c>
      <c r="M77" s="7">
        <v>-91879</v>
      </c>
      <c r="N77" s="7">
        <v>-91</v>
      </c>
      <c r="O77" s="7">
        <v>0</v>
      </c>
      <c r="P77" s="7">
        <f t="shared" si="5"/>
        <v>-91970</v>
      </c>
      <c r="Q77" s="7">
        <f t="shared" si="6"/>
        <v>5980</v>
      </c>
      <c r="R77" s="7">
        <f t="shared" si="7"/>
        <v>5889</v>
      </c>
      <c r="S77" s="5" t="s">
        <v>473</v>
      </c>
      <c r="T77" s="5">
        <v>101405</v>
      </c>
      <c r="U77" s="5" t="s">
        <v>39</v>
      </c>
      <c r="V77" s="5">
        <v>47030001</v>
      </c>
      <c r="W77" s="5" t="s">
        <v>28</v>
      </c>
    </row>
    <row r="78" spans="2:23" x14ac:dyDescent="0.25">
      <c r="B78" s="4">
        <v>30004311</v>
      </c>
      <c r="C78" s="4">
        <v>0</v>
      </c>
      <c r="D78" s="5">
        <v>21030011</v>
      </c>
      <c r="E78" s="4" t="s">
        <v>545</v>
      </c>
      <c r="F78" s="4">
        <v>1405</v>
      </c>
      <c r="G78" s="6">
        <v>39545</v>
      </c>
      <c r="H78" s="7">
        <v>103734</v>
      </c>
      <c r="I78" s="7">
        <v>0</v>
      </c>
      <c r="J78" s="7">
        <v>0</v>
      </c>
      <c r="K78" s="7">
        <v>0</v>
      </c>
      <c r="L78" s="7">
        <f t="shared" si="4"/>
        <v>103734</v>
      </c>
      <c r="M78" s="7">
        <v>-97398</v>
      </c>
      <c r="N78" s="7">
        <v>-96</v>
      </c>
      <c r="O78" s="7">
        <v>0</v>
      </c>
      <c r="P78" s="7">
        <f t="shared" si="5"/>
        <v>-97494</v>
      </c>
      <c r="Q78" s="7">
        <f t="shared" si="6"/>
        <v>6336</v>
      </c>
      <c r="R78" s="7">
        <f t="shared" si="7"/>
        <v>6240</v>
      </c>
      <c r="S78" s="5" t="s">
        <v>473</v>
      </c>
      <c r="T78" s="5">
        <v>101405</v>
      </c>
      <c r="U78" s="5" t="s">
        <v>39</v>
      </c>
      <c r="V78" s="5">
        <v>47030001</v>
      </c>
      <c r="W78" s="5" t="s">
        <v>28</v>
      </c>
    </row>
    <row r="79" spans="2:23" x14ac:dyDescent="0.25">
      <c r="B79" s="4">
        <v>30004317</v>
      </c>
      <c r="C79" s="4">
        <v>0</v>
      </c>
      <c r="D79" s="5">
        <v>21030011</v>
      </c>
      <c r="E79" s="4" t="s">
        <v>546</v>
      </c>
      <c r="F79" s="4">
        <v>1405</v>
      </c>
      <c r="G79" s="6">
        <v>39545</v>
      </c>
      <c r="H79" s="7">
        <v>111249</v>
      </c>
      <c r="I79" s="7">
        <v>0</v>
      </c>
      <c r="J79" s="7">
        <v>0</v>
      </c>
      <c r="K79" s="7">
        <v>0</v>
      </c>
      <c r="L79" s="7">
        <f t="shared" si="4"/>
        <v>111249</v>
      </c>
      <c r="M79" s="7">
        <v>-104454</v>
      </c>
      <c r="N79" s="7">
        <v>-103</v>
      </c>
      <c r="O79" s="7">
        <v>0</v>
      </c>
      <c r="P79" s="7">
        <f t="shared" si="5"/>
        <v>-104557</v>
      </c>
      <c r="Q79" s="7">
        <f t="shared" si="6"/>
        <v>6795</v>
      </c>
      <c r="R79" s="7">
        <f t="shared" si="7"/>
        <v>6692</v>
      </c>
      <c r="S79" s="5" t="s">
        <v>473</v>
      </c>
      <c r="T79" s="5">
        <v>101405</v>
      </c>
      <c r="U79" s="5" t="s">
        <v>39</v>
      </c>
      <c r="V79" s="5">
        <v>47030001</v>
      </c>
      <c r="W79" s="5" t="s">
        <v>28</v>
      </c>
    </row>
    <row r="80" spans="2:23" x14ac:dyDescent="0.25">
      <c r="B80" s="4">
        <v>30004329</v>
      </c>
      <c r="C80" s="4">
        <v>0</v>
      </c>
      <c r="D80" s="5">
        <v>21030011</v>
      </c>
      <c r="E80" s="4" t="s">
        <v>547</v>
      </c>
      <c r="F80" s="4">
        <v>1405</v>
      </c>
      <c r="G80" s="6">
        <v>39545</v>
      </c>
      <c r="H80" s="7">
        <v>124958</v>
      </c>
      <c r="I80" s="7">
        <v>0</v>
      </c>
      <c r="J80" s="7">
        <v>0</v>
      </c>
      <c r="K80" s="7">
        <v>0</v>
      </c>
      <c r="L80" s="7">
        <f t="shared" si="4"/>
        <v>124958</v>
      </c>
      <c r="M80" s="7">
        <v>-117323</v>
      </c>
      <c r="N80" s="7">
        <v>-116</v>
      </c>
      <c r="O80" s="7">
        <v>0</v>
      </c>
      <c r="P80" s="7">
        <f t="shared" si="5"/>
        <v>-117439</v>
      </c>
      <c r="Q80" s="7">
        <f t="shared" si="6"/>
        <v>7635</v>
      </c>
      <c r="R80" s="7">
        <f t="shared" si="7"/>
        <v>7519</v>
      </c>
      <c r="S80" s="5" t="s">
        <v>473</v>
      </c>
      <c r="T80" s="5">
        <v>101405</v>
      </c>
      <c r="U80" s="5" t="s">
        <v>39</v>
      </c>
      <c r="V80" s="5">
        <v>47030001</v>
      </c>
      <c r="W80" s="5" t="s">
        <v>28</v>
      </c>
    </row>
    <row r="81" spans="2:23" x14ac:dyDescent="0.25">
      <c r="B81" s="4">
        <v>30004334</v>
      </c>
      <c r="C81" s="4">
        <v>0</v>
      </c>
      <c r="D81" s="5">
        <v>21030011</v>
      </c>
      <c r="E81" s="4" t="s">
        <v>548</v>
      </c>
      <c r="F81" s="4">
        <v>1405</v>
      </c>
      <c r="G81" s="6">
        <v>39545</v>
      </c>
      <c r="H81" s="7">
        <v>130333</v>
      </c>
      <c r="I81" s="7">
        <v>0</v>
      </c>
      <c r="J81" s="7">
        <v>0</v>
      </c>
      <c r="K81" s="7">
        <v>0</v>
      </c>
      <c r="L81" s="7">
        <f t="shared" si="4"/>
        <v>130333</v>
      </c>
      <c r="M81" s="7">
        <v>-122369</v>
      </c>
      <c r="N81" s="7">
        <v>-120</v>
      </c>
      <c r="O81" s="7">
        <v>0</v>
      </c>
      <c r="P81" s="7">
        <f t="shared" si="5"/>
        <v>-122489</v>
      </c>
      <c r="Q81" s="7">
        <f t="shared" si="6"/>
        <v>7964</v>
      </c>
      <c r="R81" s="7">
        <f t="shared" si="7"/>
        <v>7844</v>
      </c>
      <c r="S81" s="5" t="s">
        <v>473</v>
      </c>
      <c r="T81" s="5">
        <v>101405</v>
      </c>
      <c r="U81" s="5" t="s">
        <v>39</v>
      </c>
      <c r="V81" s="5">
        <v>47030001</v>
      </c>
      <c r="W81" s="5" t="s">
        <v>28</v>
      </c>
    </row>
    <row r="82" spans="2:23" x14ac:dyDescent="0.25">
      <c r="B82" s="4">
        <v>30004335</v>
      </c>
      <c r="C82" s="4">
        <v>0</v>
      </c>
      <c r="D82" s="5">
        <v>21030011</v>
      </c>
      <c r="E82" s="4" t="s">
        <v>530</v>
      </c>
      <c r="F82" s="4">
        <v>1405</v>
      </c>
      <c r="G82" s="6">
        <v>39545</v>
      </c>
      <c r="H82" s="7">
        <v>130614</v>
      </c>
      <c r="I82" s="7">
        <v>0</v>
      </c>
      <c r="J82" s="7">
        <v>0</v>
      </c>
      <c r="K82" s="7">
        <v>0</v>
      </c>
      <c r="L82" s="7">
        <f t="shared" si="4"/>
        <v>130614</v>
      </c>
      <c r="M82" s="7">
        <v>-122636</v>
      </c>
      <c r="N82" s="7">
        <v>-120</v>
      </c>
      <c r="O82" s="7">
        <v>0</v>
      </c>
      <c r="P82" s="7">
        <f t="shared" si="5"/>
        <v>-122756</v>
      </c>
      <c r="Q82" s="7">
        <f t="shared" si="6"/>
        <v>7978</v>
      </c>
      <c r="R82" s="7">
        <f t="shared" si="7"/>
        <v>7858</v>
      </c>
      <c r="S82" s="5" t="s">
        <v>473</v>
      </c>
      <c r="T82" s="5">
        <v>101405</v>
      </c>
      <c r="U82" s="5" t="s">
        <v>39</v>
      </c>
      <c r="V82" s="5">
        <v>47030001</v>
      </c>
      <c r="W82" s="5" t="s">
        <v>28</v>
      </c>
    </row>
    <row r="83" spans="2:23" x14ac:dyDescent="0.25">
      <c r="B83" s="4">
        <v>30004341</v>
      </c>
      <c r="C83" s="4">
        <v>0</v>
      </c>
      <c r="D83" s="5">
        <v>21030011</v>
      </c>
      <c r="E83" s="4" t="s">
        <v>549</v>
      </c>
      <c r="F83" s="4">
        <v>1403</v>
      </c>
      <c r="G83" s="6">
        <v>40316</v>
      </c>
      <c r="H83" s="7">
        <v>140859</v>
      </c>
      <c r="I83" s="7">
        <v>0</v>
      </c>
      <c r="J83" s="7">
        <v>0</v>
      </c>
      <c r="K83" s="7">
        <v>0</v>
      </c>
      <c r="L83" s="7">
        <f t="shared" si="4"/>
        <v>140859</v>
      </c>
      <c r="M83" s="7">
        <v>-63608</v>
      </c>
      <c r="N83" s="7">
        <v>-4969</v>
      </c>
      <c r="O83" s="7">
        <v>0</v>
      </c>
      <c r="P83" s="7">
        <f t="shared" si="5"/>
        <v>-68577</v>
      </c>
      <c r="Q83" s="7">
        <f t="shared" si="6"/>
        <v>77251</v>
      </c>
      <c r="R83" s="7">
        <f t="shared" si="7"/>
        <v>72282</v>
      </c>
      <c r="S83" s="5" t="s">
        <v>473</v>
      </c>
      <c r="T83" s="5">
        <v>101403</v>
      </c>
      <c r="U83" s="5" t="s">
        <v>30</v>
      </c>
      <c r="V83" s="5">
        <v>47030001</v>
      </c>
      <c r="W83" s="5" t="s">
        <v>28</v>
      </c>
    </row>
    <row r="84" spans="2:23" x14ac:dyDescent="0.25">
      <c r="B84" s="4">
        <v>30004344</v>
      </c>
      <c r="C84" s="4">
        <v>0</v>
      </c>
      <c r="D84" s="5">
        <v>21030011</v>
      </c>
      <c r="E84" s="4" t="s">
        <v>550</v>
      </c>
      <c r="F84" s="4">
        <v>1405</v>
      </c>
      <c r="G84" s="6">
        <v>39545</v>
      </c>
      <c r="H84" s="7">
        <v>143723</v>
      </c>
      <c r="I84" s="7">
        <v>0</v>
      </c>
      <c r="J84" s="7">
        <v>0</v>
      </c>
      <c r="K84" s="7">
        <v>0</v>
      </c>
      <c r="L84" s="7">
        <f t="shared" si="4"/>
        <v>143723</v>
      </c>
      <c r="M84" s="7">
        <v>-134945</v>
      </c>
      <c r="N84" s="7">
        <v>-132</v>
      </c>
      <c r="O84" s="7">
        <v>0</v>
      </c>
      <c r="P84" s="7">
        <f t="shared" si="5"/>
        <v>-135077</v>
      </c>
      <c r="Q84" s="7">
        <f t="shared" si="6"/>
        <v>8778</v>
      </c>
      <c r="R84" s="7">
        <f t="shared" si="7"/>
        <v>8646</v>
      </c>
      <c r="S84" s="5" t="s">
        <v>473</v>
      </c>
      <c r="T84" s="5">
        <v>101405</v>
      </c>
      <c r="U84" s="5" t="s">
        <v>39</v>
      </c>
      <c r="V84" s="5">
        <v>47030001</v>
      </c>
      <c r="W84" s="5" t="s">
        <v>28</v>
      </c>
    </row>
    <row r="85" spans="2:23" x14ac:dyDescent="0.25">
      <c r="B85" s="4">
        <v>30004347</v>
      </c>
      <c r="C85" s="4">
        <v>0</v>
      </c>
      <c r="D85" s="5">
        <v>21030011</v>
      </c>
      <c r="E85" s="4" t="s">
        <v>551</v>
      </c>
      <c r="F85" s="4">
        <v>1405</v>
      </c>
      <c r="G85" s="6">
        <v>39545</v>
      </c>
      <c r="H85" s="7">
        <v>146565</v>
      </c>
      <c r="I85" s="7">
        <v>0</v>
      </c>
      <c r="J85" s="7">
        <v>0</v>
      </c>
      <c r="K85" s="7">
        <v>0</v>
      </c>
      <c r="L85" s="7">
        <f t="shared" si="4"/>
        <v>146565</v>
      </c>
      <c r="M85" s="7">
        <v>-137609</v>
      </c>
      <c r="N85" s="7">
        <v>-135</v>
      </c>
      <c r="O85" s="7">
        <v>0</v>
      </c>
      <c r="P85" s="7">
        <f t="shared" si="5"/>
        <v>-137744</v>
      </c>
      <c r="Q85" s="7">
        <f t="shared" si="6"/>
        <v>8956</v>
      </c>
      <c r="R85" s="7">
        <f t="shared" si="7"/>
        <v>8821</v>
      </c>
      <c r="S85" s="5" t="s">
        <v>473</v>
      </c>
      <c r="T85" s="5">
        <v>101405</v>
      </c>
      <c r="U85" s="5" t="s">
        <v>39</v>
      </c>
      <c r="V85" s="5">
        <v>47030001</v>
      </c>
      <c r="W85" s="5" t="s">
        <v>28</v>
      </c>
    </row>
    <row r="86" spans="2:23" x14ac:dyDescent="0.25">
      <c r="B86" s="4">
        <v>30004374</v>
      </c>
      <c r="C86" s="4">
        <v>0</v>
      </c>
      <c r="D86" s="5">
        <v>21030011</v>
      </c>
      <c r="E86" s="4" t="s">
        <v>552</v>
      </c>
      <c r="F86" s="4">
        <v>1405</v>
      </c>
      <c r="G86" s="6">
        <v>39545</v>
      </c>
      <c r="H86" s="7">
        <v>204000</v>
      </c>
      <c r="I86" s="7">
        <v>0</v>
      </c>
      <c r="J86" s="7">
        <v>0</v>
      </c>
      <c r="K86" s="7">
        <v>0</v>
      </c>
      <c r="L86" s="7">
        <f t="shared" si="4"/>
        <v>204000</v>
      </c>
      <c r="M86" s="7">
        <v>-191536</v>
      </c>
      <c r="N86" s="7">
        <v>-188</v>
      </c>
      <c r="O86" s="7">
        <v>0</v>
      </c>
      <c r="P86" s="7">
        <f t="shared" si="5"/>
        <v>-191724</v>
      </c>
      <c r="Q86" s="7">
        <f t="shared" si="6"/>
        <v>12464</v>
      </c>
      <c r="R86" s="7">
        <f t="shared" si="7"/>
        <v>12276</v>
      </c>
      <c r="S86" s="5" t="s">
        <v>473</v>
      </c>
      <c r="T86" s="5">
        <v>101405</v>
      </c>
      <c r="U86" s="5" t="s">
        <v>39</v>
      </c>
      <c r="V86" s="5">
        <v>47030001</v>
      </c>
      <c r="W86" s="5" t="s">
        <v>28</v>
      </c>
    </row>
    <row r="87" spans="2:23" x14ac:dyDescent="0.25">
      <c r="B87" s="4">
        <v>30004380</v>
      </c>
      <c r="C87" s="4">
        <v>0</v>
      </c>
      <c r="D87" s="5">
        <v>21030011</v>
      </c>
      <c r="E87" s="4" t="s">
        <v>553</v>
      </c>
      <c r="F87" s="4">
        <v>1405</v>
      </c>
      <c r="G87" s="6">
        <v>39545</v>
      </c>
      <c r="H87" s="7">
        <v>208909</v>
      </c>
      <c r="I87" s="7">
        <v>0</v>
      </c>
      <c r="J87" s="7">
        <v>0</v>
      </c>
      <c r="K87" s="7">
        <v>0</v>
      </c>
      <c r="L87" s="7">
        <f t="shared" si="4"/>
        <v>208909</v>
      </c>
      <c r="M87" s="7">
        <v>-196147</v>
      </c>
      <c r="N87" s="7">
        <v>-193</v>
      </c>
      <c r="O87" s="7">
        <v>0</v>
      </c>
      <c r="P87" s="7">
        <f t="shared" si="5"/>
        <v>-196340</v>
      </c>
      <c r="Q87" s="7">
        <f t="shared" si="6"/>
        <v>12762</v>
      </c>
      <c r="R87" s="7">
        <f t="shared" si="7"/>
        <v>12569</v>
      </c>
      <c r="S87" s="5" t="s">
        <v>473</v>
      </c>
      <c r="T87" s="5">
        <v>101405</v>
      </c>
      <c r="U87" s="5" t="s">
        <v>39</v>
      </c>
      <c r="V87" s="5">
        <v>47030001</v>
      </c>
      <c r="W87" s="5" t="s">
        <v>28</v>
      </c>
    </row>
    <row r="88" spans="2:23" x14ac:dyDescent="0.25">
      <c r="B88" s="4">
        <v>30004417</v>
      </c>
      <c r="C88" s="4">
        <v>0</v>
      </c>
      <c r="D88" s="5">
        <v>21030011</v>
      </c>
      <c r="E88" s="4" t="s">
        <v>554</v>
      </c>
      <c r="F88" s="4">
        <v>1405</v>
      </c>
      <c r="G88" s="6">
        <v>39545</v>
      </c>
      <c r="H88" s="7">
        <v>266975</v>
      </c>
      <c r="I88" s="7">
        <v>0</v>
      </c>
      <c r="J88" s="7">
        <v>0</v>
      </c>
      <c r="K88" s="7">
        <v>0</v>
      </c>
      <c r="L88" s="7">
        <f t="shared" si="4"/>
        <v>266975</v>
      </c>
      <c r="M88" s="7">
        <v>-250665</v>
      </c>
      <c r="N88" s="7">
        <v>-246</v>
      </c>
      <c r="O88" s="7">
        <v>0</v>
      </c>
      <c r="P88" s="7">
        <f t="shared" si="5"/>
        <v>-250911</v>
      </c>
      <c r="Q88" s="7">
        <f t="shared" si="6"/>
        <v>16310</v>
      </c>
      <c r="R88" s="7">
        <f t="shared" si="7"/>
        <v>16064</v>
      </c>
      <c r="S88" s="5" t="s">
        <v>473</v>
      </c>
      <c r="T88" s="5">
        <v>101405</v>
      </c>
      <c r="U88" s="5" t="s">
        <v>39</v>
      </c>
      <c r="V88" s="5">
        <v>47030001</v>
      </c>
      <c r="W88" s="5" t="s">
        <v>28</v>
      </c>
    </row>
    <row r="89" spans="2:23" x14ac:dyDescent="0.25">
      <c r="B89" s="4">
        <v>30004434</v>
      </c>
      <c r="C89" s="4">
        <v>0</v>
      </c>
      <c r="D89" s="5">
        <v>21030011</v>
      </c>
      <c r="E89" s="4" t="s">
        <v>555</v>
      </c>
      <c r="F89" s="4">
        <v>1401</v>
      </c>
      <c r="G89" s="6">
        <v>40269</v>
      </c>
      <c r="H89" s="7">
        <v>319478</v>
      </c>
      <c r="I89" s="7">
        <v>0</v>
      </c>
      <c r="J89" s="7">
        <v>0</v>
      </c>
      <c r="K89" s="7">
        <v>0</v>
      </c>
      <c r="L89" s="7">
        <f t="shared" si="4"/>
        <v>319478</v>
      </c>
      <c r="M89" s="7">
        <v>-146203</v>
      </c>
      <c r="N89" s="7">
        <v>-11236</v>
      </c>
      <c r="O89" s="7">
        <v>0</v>
      </c>
      <c r="P89" s="7">
        <f t="shared" si="5"/>
        <v>-157439</v>
      </c>
      <c r="Q89" s="7">
        <f t="shared" si="6"/>
        <v>173275</v>
      </c>
      <c r="R89" s="7">
        <f t="shared" si="7"/>
        <v>162039</v>
      </c>
      <c r="S89" s="5" t="s">
        <v>473</v>
      </c>
      <c r="T89" s="5">
        <v>101401</v>
      </c>
      <c r="U89" s="5" t="s">
        <v>27</v>
      </c>
      <c r="V89" s="5">
        <v>47030001</v>
      </c>
      <c r="W89" s="5" t="s">
        <v>28</v>
      </c>
    </row>
    <row r="90" spans="2:23" x14ac:dyDescent="0.25">
      <c r="B90" s="4">
        <v>30004461</v>
      </c>
      <c r="C90" s="4">
        <v>0</v>
      </c>
      <c r="D90" s="5">
        <v>21030011</v>
      </c>
      <c r="E90" s="4" t="s">
        <v>556</v>
      </c>
      <c r="F90" s="4">
        <v>1401</v>
      </c>
      <c r="G90" s="6">
        <v>40269</v>
      </c>
      <c r="H90" s="7">
        <v>434145</v>
      </c>
      <c r="I90" s="7">
        <v>0</v>
      </c>
      <c r="J90" s="7">
        <v>0</v>
      </c>
      <c r="K90" s="7">
        <v>0</v>
      </c>
      <c r="L90" s="7">
        <f t="shared" si="4"/>
        <v>434145</v>
      </c>
      <c r="M90" s="7">
        <v>-198679</v>
      </c>
      <c r="N90" s="7">
        <v>-15268</v>
      </c>
      <c r="O90" s="7">
        <v>0</v>
      </c>
      <c r="P90" s="7">
        <f t="shared" si="5"/>
        <v>-213947</v>
      </c>
      <c r="Q90" s="7">
        <f t="shared" si="6"/>
        <v>235466</v>
      </c>
      <c r="R90" s="7">
        <f t="shared" si="7"/>
        <v>220198</v>
      </c>
      <c r="S90" s="5" t="s">
        <v>473</v>
      </c>
      <c r="T90" s="5">
        <v>101401</v>
      </c>
      <c r="U90" s="5" t="s">
        <v>27</v>
      </c>
      <c r="V90" s="5">
        <v>47030001</v>
      </c>
      <c r="W90" s="5" t="s">
        <v>28</v>
      </c>
    </row>
    <row r="91" spans="2:23" x14ac:dyDescent="0.25">
      <c r="B91" s="4">
        <v>30004465</v>
      </c>
      <c r="C91" s="4">
        <v>0</v>
      </c>
      <c r="D91" s="5">
        <v>21030011</v>
      </c>
      <c r="E91" s="4" t="s">
        <v>557</v>
      </c>
      <c r="F91" s="4">
        <v>1405</v>
      </c>
      <c r="G91" s="6">
        <v>39545</v>
      </c>
      <c r="H91" s="7">
        <v>437750</v>
      </c>
      <c r="I91" s="7">
        <v>0</v>
      </c>
      <c r="J91" s="7">
        <v>0</v>
      </c>
      <c r="K91" s="7">
        <v>0</v>
      </c>
      <c r="L91" s="7">
        <f t="shared" si="4"/>
        <v>437750</v>
      </c>
      <c r="M91" s="7">
        <v>-411008</v>
      </c>
      <c r="N91" s="7">
        <v>-404</v>
      </c>
      <c r="O91" s="7">
        <v>0</v>
      </c>
      <c r="P91" s="7">
        <f t="shared" si="5"/>
        <v>-411412</v>
      </c>
      <c r="Q91" s="7">
        <f t="shared" si="6"/>
        <v>26742</v>
      </c>
      <c r="R91" s="7">
        <f t="shared" si="7"/>
        <v>26338</v>
      </c>
      <c r="S91" s="5" t="s">
        <v>473</v>
      </c>
      <c r="T91" s="5">
        <v>101405</v>
      </c>
      <c r="U91" s="5" t="s">
        <v>39</v>
      </c>
      <c r="V91" s="5">
        <v>47030001</v>
      </c>
      <c r="W91" s="5" t="s">
        <v>28</v>
      </c>
    </row>
    <row r="92" spans="2:23" x14ac:dyDescent="0.25">
      <c r="B92" s="4">
        <v>30004471</v>
      </c>
      <c r="C92" s="4">
        <v>0</v>
      </c>
      <c r="D92" s="5">
        <v>21030011</v>
      </c>
      <c r="E92" s="4" t="s">
        <v>558</v>
      </c>
      <c r="F92" s="4">
        <v>1401</v>
      </c>
      <c r="G92" s="6">
        <v>40306</v>
      </c>
      <c r="H92" s="7">
        <v>464281</v>
      </c>
      <c r="I92" s="7">
        <v>0</v>
      </c>
      <c r="J92" s="7">
        <v>0</v>
      </c>
      <c r="K92" s="7">
        <v>0</v>
      </c>
      <c r="L92" s="7">
        <f t="shared" si="4"/>
        <v>464281</v>
      </c>
      <c r="M92" s="7">
        <v>-210256</v>
      </c>
      <c r="N92" s="7">
        <v>-16368</v>
      </c>
      <c r="O92" s="7">
        <v>0</v>
      </c>
      <c r="P92" s="7">
        <f t="shared" si="5"/>
        <v>-226624</v>
      </c>
      <c r="Q92" s="7">
        <f t="shared" si="6"/>
        <v>254025</v>
      </c>
      <c r="R92" s="7">
        <f t="shared" si="7"/>
        <v>237657</v>
      </c>
      <c r="S92" s="5" t="s">
        <v>473</v>
      </c>
      <c r="T92" s="5">
        <v>101401</v>
      </c>
      <c r="U92" s="5" t="s">
        <v>27</v>
      </c>
      <c r="V92" s="5">
        <v>47030001</v>
      </c>
      <c r="W92" s="5" t="s">
        <v>28</v>
      </c>
    </row>
    <row r="93" spans="2:23" x14ac:dyDescent="0.25">
      <c r="B93" s="4">
        <v>30004478</v>
      </c>
      <c r="C93" s="4">
        <v>0</v>
      </c>
      <c r="D93" s="5">
        <v>21030011</v>
      </c>
      <c r="E93" s="4" t="s">
        <v>559</v>
      </c>
      <c r="F93" s="4">
        <v>1405</v>
      </c>
      <c r="G93" s="6">
        <v>39545</v>
      </c>
      <c r="H93" s="7">
        <v>488025</v>
      </c>
      <c r="I93" s="7">
        <v>0</v>
      </c>
      <c r="J93" s="7">
        <v>0</v>
      </c>
      <c r="K93" s="7">
        <v>0</v>
      </c>
      <c r="L93" s="7">
        <f t="shared" si="4"/>
        <v>488025</v>
      </c>
      <c r="M93" s="7">
        <v>-458211</v>
      </c>
      <c r="N93" s="7">
        <v>-450</v>
      </c>
      <c r="O93" s="7">
        <v>0</v>
      </c>
      <c r="P93" s="7">
        <f t="shared" si="5"/>
        <v>-458661</v>
      </c>
      <c r="Q93" s="7">
        <f t="shared" si="6"/>
        <v>29814</v>
      </c>
      <c r="R93" s="7">
        <f t="shared" si="7"/>
        <v>29364</v>
      </c>
      <c r="S93" s="5" t="s">
        <v>473</v>
      </c>
      <c r="T93" s="5">
        <v>101405</v>
      </c>
      <c r="U93" s="5" t="s">
        <v>39</v>
      </c>
      <c r="V93" s="5">
        <v>47030001</v>
      </c>
      <c r="W93" s="5" t="s">
        <v>28</v>
      </c>
    </row>
    <row r="94" spans="2:23" x14ac:dyDescent="0.25">
      <c r="B94" s="4">
        <v>30004484</v>
      </c>
      <c r="C94" s="4">
        <v>0</v>
      </c>
      <c r="D94" s="5">
        <v>21030011</v>
      </c>
      <c r="E94" s="4" t="s">
        <v>560</v>
      </c>
      <c r="F94" s="4">
        <v>1405</v>
      </c>
      <c r="G94" s="6">
        <v>41121</v>
      </c>
      <c r="H94" s="7">
        <v>517605</v>
      </c>
      <c r="I94" s="7">
        <v>0</v>
      </c>
      <c r="J94" s="7">
        <v>0</v>
      </c>
      <c r="K94" s="7">
        <v>0</v>
      </c>
      <c r="L94" s="7">
        <f t="shared" si="4"/>
        <v>517605</v>
      </c>
      <c r="M94" s="7">
        <v>-401616</v>
      </c>
      <c r="N94" s="7">
        <v>-5517</v>
      </c>
      <c r="O94" s="7">
        <v>0</v>
      </c>
      <c r="P94" s="7">
        <f t="shared" si="5"/>
        <v>-407133</v>
      </c>
      <c r="Q94" s="7">
        <f t="shared" si="6"/>
        <v>115989</v>
      </c>
      <c r="R94" s="7">
        <f t="shared" si="7"/>
        <v>110472</v>
      </c>
      <c r="S94" s="5" t="s">
        <v>473</v>
      </c>
      <c r="T94" s="5">
        <v>101405</v>
      </c>
      <c r="U94" s="5" t="s">
        <v>39</v>
      </c>
      <c r="V94" s="5">
        <v>47030001</v>
      </c>
      <c r="W94" s="5" t="s">
        <v>28</v>
      </c>
    </row>
    <row r="95" spans="2:23" x14ac:dyDescent="0.25">
      <c r="B95" s="4">
        <v>30004494</v>
      </c>
      <c r="C95" s="4">
        <v>0</v>
      </c>
      <c r="D95" s="5">
        <v>21030011</v>
      </c>
      <c r="E95" s="4" t="s">
        <v>561</v>
      </c>
      <c r="F95" s="4">
        <v>1405</v>
      </c>
      <c r="G95" s="6">
        <v>39545</v>
      </c>
      <c r="H95" s="7">
        <v>561000</v>
      </c>
      <c r="I95" s="7">
        <v>0</v>
      </c>
      <c r="J95" s="7">
        <v>0</v>
      </c>
      <c r="K95" s="7">
        <v>0</v>
      </c>
      <c r="L95" s="7">
        <f t="shared" si="4"/>
        <v>561000</v>
      </c>
      <c r="M95" s="7">
        <v>-526730</v>
      </c>
      <c r="N95" s="7">
        <v>-518</v>
      </c>
      <c r="O95" s="7">
        <v>0</v>
      </c>
      <c r="P95" s="7">
        <f t="shared" si="5"/>
        <v>-527248</v>
      </c>
      <c r="Q95" s="7">
        <f t="shared" si="6"/>
        <v>34270</v>
      </c>
      <c r="R95" s="7">
        <f t="shared" si="7"/>
        <v>33752</v>
      </c>
      <c r="S95" s="5" t="s">
        <v>473</v>
      </c>
      <c r="T95" s="5">
        <v>101405</v>
      </c>
      <c r="U95" s="5" t="s">
        <v>39</v>
      </c>
      <c r="V95" s="5">
        <v>47030001</v>
      </c>
      <c r="W95" s="5" t="s">
        <v>28</v>
      </c>
    </row>
    <row r="96" spans="2:23" x14ac:dyDescent="0.25">
      <c r="B96" s="4">
        <v>30004499</v>
      </c>
      <c r="C96" s="4">
        <v>0</v>
      </c>
      <c r="D96" s="5">
        <v>21030011</v>
      </c>
      <c r="E96" s="4" t="s">
        <v>562</v>
      </c>
      <c r="F96" s="4">
        <v>1401</v>
      </c>
      <c r="G96" s="6">
        <v>40269</v>
      </c>
      <c r="H96" s="7">
        <v>635246</v>
      </c>
      <c r="I96" s="7">
        <v>0</v>
      </c>
      <c r="J96" s="7">
        <v>0</v>
      </c>
      <c r="K96" s="7">
        <v>0</v>
      </c>
      <c r="L96" s="7">
        <f t="shared" si="4"/>
        <v>635246</v>
      </c>
      <c r="M96" s="7">
        <v>-290704</v>
      </c>
      <c r="N96" s="7">
        <v>-22341</v>
      </c>
      <c r="O96" s="7">
        <v>0</v>
      </c>
      <c r="P96" s="7">
        <f t="shared" si="5"/>
        <v>-313045</v>
      </c>
      <c r="Q96" s="7">
        <f t="shared" si="6"/>
        <v>344542</v>
      </c>
      <c r="R96" s="7">
        <f t="shared" si="7"/>
        <v>322201</v>
      </c>
      <c r="S96" s="5" t="s">
        <v>473</v>
      </c>
      <c r="T96" s="5">
        <v>101401</v>
      </c>
      <c r="U96" s="5" t="s">
        <v>27</v>
      </c>
      <c r="V96" s="5">
        <v>47030001</v>
      </c>
      <c r="W96" s="5" t="s">
        <v>28</v>
      </c>
    </row>
    <row r="97" spans="2:23" x14ac:dyDescent="0.25">
      <c r="B97" s="4">
        <v>30004506</v>
      </c>
      <c r="C97" s="4">
        <v>0</v>
      </c>
      <c r="D97" s="5">
        <v>21030011</v>
      </c>
      <c r="E97" s="4" t="s">
        <v>563</v>
      </c>
      <c r="F97" s="4">
        <v>1405</v>
      </c>
      <c r="G97" s="6">
        <v>39545</v>
      </c>
      <c r="H97" s="7">
        <v>669157</v>
      </c>
      <c r="I97" s="7">
        <v>0</v>
      </c>
      <c r="J97" s="7">
        <v>0</v>
      </c>
      <c r="K97" s="7">
        <v>0</v>
      </c>
      <c r="L97" s="7">
        <f t="shared" si="4"/>
        <v>669157</v>
      </c>
      <c r="M97" s="7">
        <v>-628280</v>
      </c>
      <c r="N97" s="7">
        <v>-617</v>
      </c>
      <c r="O97" s="7">
        <v>0</v>
      </c>
      <c r="P97" s="7">
        <f t="shared" si="5"/>
        <v>-628897</v>
      </c>
      <c r="Q97" s="7">
        <f t="shared" si="6"/>
        <v>40877</v>
      </c>
      <c r="R97" s="7">
        <f t="shared" si="7"/>
        <v>40260</v>
      </c>
      <c r="S97" s="5" t="s">
        <v>473</v>
      </c>
      <c r="T97" s="5">
        <v>101405</v>
      </c>
      <c r="U97" s="5" t="s">
        <v>39</v>
      </c>
      <c r="V97" s="5">
        <v>47030001</v>
      </c>
      <c r="W97" s="5" t="s">
        <v>28</v>
      </c>
    </row>
    <row r="98" spans="2:23" x14ac:dyDescent="0.25">
      <c r="B98" s="4">
        <v>30004517</v>
      </c>
      <c r="C98" s="4">
        <v>0</v>
      </c>
      <c r="D98" s="5">
        <v>21030011</v>
      </c>
      <c r="E98" s="4" t="s">
        <v>564</v>
      </c>
      <c r="F98" s="4">
        <v>1401</v>
      </c>
      <c r="G98" s="6">
        <v>40309</v>
      </c>
      <c r="H98" s="7">
        <v>803165</v>
      </c>
      <c r="I98" s="7">
        <v>0</v>
      </c>
      <c r="J98" s="7">
        <v>0</v>
      </c>
      <c r="K98" s="7">
        <v>0</v>
      </c>
      <c r="L98" s="7">
        <f t="shared" si="4"/>
        <v>803165</v>
      </c>
      <c r="M98" s="7">
        <v>-363416</v>
      </c>
      <c r="N98" s="7">
        <v>-28321</v>
      </c>
      <c r="O98" s="7">
        <v>0</v>
      </c>
      <c r="P98" s="7">
        <f t="shared" si="5"/>
        <v>-391737</v>
      </c>
      <c r="Q98" s="7">
        <f t="shared" si="6"/>
        <v>439749</v>
      </c>
      <c r="R98" s="7">
        <f t="shared" si="7"/>
        <v>411428</v>
      </c>
      <c r="S98" s="5" t="s">
        <v>473</v>
      </c>
      <c r="T98" s="5">
        <v>101401</v>
      </c>
      <c r="U98" s="5" t="s">
        <v>27</v>
      </c>
      <c r="V98" s="5">
        <v>47030001</v>
      </c>
      <c r="W98" s="5" t="s">
        <v>28</v>
      </c>
    </row>
    <row r="99" spans="2:23" x14ac:dyDescent="0.25">
      <c r="B99" s="4">
        <v>30004520</v>
      </c>
      <c r="C99" s="4">
        <v>0</v>
      </c>
      <c r="D99" s="5">
        <v>21030011</v>
      </c>
      <c r="E99" s="4" t="s">
        <v>565</v>
      </c>
      <c r="F99" s="4">
        <v>1401</v>
      </c>
      <c r="G99" s="6">
        <v>40269</v>
      </c>
      <c r="H99" s="7">
        <v>844549</v>
      </c>
      <c r="I99" s="7">
        <v>0</v>
      </c>
      <c r="J99" s="7">
        <v>0</v>
      </c>
      <c r="K99" s="7">
        <v>0</v>
      </c>
      <c r="L99" s="7">
        <f t="shared" si="4"/>
        <v>844549</v>
      </c>
      <c r="M99" s="7">
        <v>-386487</v>
      </c>
      <c r="N99" s="7">
        <v>-29702</v>
      </c>
      <c r="O99" s="7">
        <v>0</v>
      </c>
      <c r="P99" s="7">
        <f t="shared" si="5"/>
        <v>-416189</v>
      </c>
      <c r="Q99" s="7">
        <f t="shared" si="6"/>
        <v>458062</v>
      </c>
      <c r="R99" s="7">
        <f t="shared" si="7"/>
        <v>428360</v>
      </c>
      <c r="S99" s="5" t="s">
        <v>473</v>
      </c>
      <c r="T99" s="5">
        <v>101401</v>
      </c>
      <c r="U99" s="5" t="s">
        <v>27</v>
      </c>
      <c r="V99" s="5">
        <v>47030001</v>
      </c>
      <c r="W99" s="5" t="s">
        <v>28</v>
      </c>
    </row>
    <row r="100" spans="2:23" x14ac:dyDescent="0.25">
      <c r="B100" s="4">
        <v>30004521</v>
      </c>
      <c r="C100" s="4">
        <v>0</v>
      </c>
      <c r="D100" s="5">
        <v>21030011</v>
      </c>
      <c r="E100" s="4" t="s">
        <v>566</v>
      </c>
      <c r="F100" s="4">
        <v>1403</v>
      </c>
      <c r="G100" s="6">
        <v>40910</v>
      </c>
      <c r="H100" s="7">
        <v>847753</v>
      </c>
      <c r="I100" s="7">
        <v>0</v>
      </c>
      <c r="J100" s="7">
        <v>0</v>
      </c>
      <c r="K100" s="7">
        <v>0</v>
      </c>
      <c r="L100" s="7">
        <f t="shared" si="4"/>
        <v>847753</v>
      </c>
      <c r="M100" s="7">
        <v>-317452</v>
      </c>
      <c r="N100" s="7">
        <v>-30972</v>
      </c>
      <c r="O100" s="7">
        <v>0</v>
      </c>
      <c r="P100" s="7">
        <f t="shared" si="5"/>
        <v>-348424</v>
      </c>
      <c r="Q100" s="7">
        <f t="shared" si="6"/>
        <v>530301</v>
      </c>
      <c r="R100" s="7">
        <f t="shared" si="7"/>
        <v>499329</v>
      </c>
      <c r="S100" s="5" t="s">
        <v>473</v>
      </c>
      <c r="T100" s="5">
        <v>101403</v>
      </c>
      <c r="U100" s="5" t="s">
        <v>30</v>
      </c>
      <c r="V100" s="5">
        <v>47030001</v>
      </c>
      <c r="W100" s="5" t="s">
        <v>28</v>
      </c>
    </row>
    <row r="101" spans="2:23" x14ac:dyDescent="0.25">
      <c r="B101" s="4">
        <v>30004532</v>
      </c>
      <c r="C101" s="4">
        <v>0</v>
      </c>
      <c r="D101" s="5">
        <v>21030011</v>
      </c>
      <c r="E101" s="4" t="s">
        <v>567</v>
      </c>
      <c r="F101" s="4">
        <v>1401</v>
      </c>
      <c r="G101" s="6">
        <v>40269</v>
      </c>
      <c r="H101" s="7">
        <v>928324</v>
      </c>
      <c r="I101" s="7">
        <v>0</v>
      </c>
      <c r="J101" s="7">
        <v>0</v>
      </c>
      <c r="K101" s="7">
        <v>0</v>
      </c>
      <c r="L101" s="7">
        <f t="shared" si="4"/>
        <v>928324</v>
      </c>
      <c r="M101" s="7">
        <v>-424829</v>
      </c>
      <c r="N101" s="7">
        <v>-32648</v>
      </c>
      <c r="O101" s="7">
        <v>0</v>
      </c>
      <c r="P101" s="7">
        <f t="shared" si="5"/>
        <v>-457477</v>
      </c>
      <c r="Q101" s="7">
        <f t="shared" si="6"/>
        <v>503495</v>
      </c>
      <c r="R101" s="7">
        <f t="shared" si="7"/>
        <v>470847</v>
      </c>
      <c r="S101" s="5" t="s">
        <v>473</v>
      </c>
      <c r="T101" s="5">
        <v>101401</v>
      </c>
      <c r="U101" s="5" t="s">
        <v>27</v>
      </c>
      <c r="V101" s="5">
        <v>47030001</v>
      </c>
      <c r="W101" s="5" t="s">
        <v>28</v>
      </c>
    </row>
    <row r="102" spans="2:23" x14ac:dyDescent="0.25">
      <c r="B102" s="4">
        <v>30004548</v>
      </c>
      <c r="C102" s="4">
        <v>0</v>
      </c>
      <c r="D102" s="5">
        <v>21030011</v>
      </c>
      <c r="E102" s="4" t="s">
        <v>568</v>
      </c>
      <c r="F102" s="4">
        <v>1401</v>
      </c>
      <c r="G102" s="6">
        <v>40269</v>
      </c>
      <c r="H102" s="7">
        <v>1095171</v>
      </c>
      <c r="I102" s="7">
        <v>0</v>
      </c>
      <c r="J102" s="7">
        <v>0</v>
      </c>
      <c r="K102" s="7">
        <v>0</v>
      </c>
      <c r="L102" s="7">
        <f t="shared" si="4"/>
        <v>1095171</v>
      </c>
      <c r="M102" s="7">
        <v>-501182</v>
      </c>
      <c r="N102" s="7">
        <v>-38516</v>
      </c>
      <c r="O102" s="7">
        <v>0</v>
      </c>
      <c r="P102" s="7">
        <f t="shared" si="5"/>
        <v>-539698</v>
      </c>
      <c r="Q102" s="7">
        <f t="shared" si="6"/>
        <v>593989</v>
      </c>
      <c r="R102" s="7">
        <f t="shared" si="7"/>
        <v>555473</v>
      </c>
      <c r="S102" s="5" t="s">
        <v>473</v>
      </c>
      <c r="T102" s="5">
        <v>101401</v>
      </c>
      <c r="U102" s="5" t="s">
        <v>27</v>
      </c>
      <c r="V102" s="5">
        <v>47030001</v>
      </c>
      <c r="W102" s="5" t="s">
        <v>28</v>
      </c>
    </row>
    <row r="103" spans="2:23" x14ac:dyDescent="0.25">
      <c r="B103" s="4">
        <v>30004549</v>
      </c>
      <c r="C103" s="4">
        <v>0</v>
      </c>
      <c r="D103" s="5">
        <v>21030011</v>
      </c>
      <c r="E103" s="4" t="s">
        <v>569</v>
      </c>
      <c r="F103" s="4">
        <v>1401</v>
      </c>
      <c r="G103" s="6">
        <v>40269</v>
      </c>
      <c r="H103" s="7">
        <v>1104098</v>
      </c>
      <c r="I103" s="7">
        <v>0</v>
      </c>
      <c r="J103" s="7">
        <v>0</v>
      </c>
      <c r="K103" s="7">
        <v>0</v>
      </c>
      <c r="L103" s="7">
        <f t="shared" si="4"/>
        <v>1104098</v>
      </c>
      <c r="M103" s="7">
        <v>-505267</v>
      </c>
      <c r="N103" s="7">
        <v>-38830</v>
      </c>
      <c r="O103" s="7">
        <v>0</v>
      </c>
      <c r="P103" s="7">
        <f t="shared" si="5"/>
        <v>-544097</v>
      </c>
      <c r="Q103" s="7">
        <f t="shared" si="6"/>
        <v>598831</v>
      </c>
      <c r="R103" s="7">
        <f t="shared" si="7"/>
        <v>560001</v>
      </c>
      <c r="S103" s="5" t="s">
        <v>473</v>
      </c>
      <c r="T103" s="5">
        <v>101401</v>
      </c>
      <c r="U103" s="5" t="s">
        <v>27</v>
      </c>
      <c r="V103" s="5">
        <v>47030001</v>
      </c>
      <c r="W103" s="5" t="s">
        <v>28</v>
      </c>
    </row>
    <row r="104" spans="2:23" x14ac:dyDescent="0.25">
      <c r="B104" s="4">
        <v>30004551</v>
      </c>
      <c r="C104" s="4">
        <v>0</v>
      </c>
      <c r="D104" s="5">
        <v>21030011</v>
      </c>
      <c r="E104" s="4" t="s">
        <v>570</v>
      </c>
      <c r="F104" s="4">
        <v>1401</v>
      </c>
      <c r="G104" s="6">
        <v>40424</v>
      </c>
      <c r="H104" s="7">
        <v>1112707</v>
      </c>
      <c r="I104" s="7">
        <v>0</v>
      </c>
      <c r="J104" s="7">
        <v>0</v>
      </c>
      <c r="K104" s="7">
        <v>0</v>
      </c>
      <c r="L104" s="7">
        <f t="shared" si="4"/>
        <v>1112707</v>
      </c>
      <c r="M104" s="7">
        <v>-486959</v>
      </c>
      <c r="N104" s="7">
        <v>-39523</v>
      </c>
      <c r="O104" s="7">
        <v>0</v>
      </c>
      <c r="P104" s="7">
        <f t="shared" si="5"/>
        <v>-526482</v>
      </c>
      <c r="Q104" s="7">
        <f t="shared" si="6"/>
        <v>625748</v>
      </c>
      <c r="R104" s="7">
        <f t="shared" si="7"/>
        <v>586225</v>
      </c>
      <c r="S104" s="5" t="s">
        <v>473</v>
      </c>
      <c r="T104" s="5">
        <v>101401</v>
      </c>
      <c r="U104" s="5" t="s">
        <v>27</v>
      </c>
      <c r="V104" s="5">
        <v>47030001</v>
      </c>
      <c r="W104" s="5" t="s">
        <v>28</v>
      </c>
    </row>
    <row r="105" spans="2:23" x14ac:dyDescent="0.25">
      <c r="B105" s="4">
        <v>30004552</v>
      </c>
      <c r="C105" s="4">
        <v>0</v>
      </c>
      <c r="D105" s="5">
        <v>21030011</v>
      </c>
      <c r="E105" s="4" t="s">
        <v>571</v>
      </c>
      <c r="F105" s="4">
        <v>1401</v>
      </c>
      <c r="G105" s="6">
        <v>40269</v>
      </c>
      <c r="H105" s="7">
        <v>1120510</v>
      </c>
      <c r="I105" s="7">
        <v>0</v>
      </c>
      <c r="J105" s="7">
        <v>0</v>
      </c>
      <c r="K105" s="7">
        <v>0</v>
      </c>
      <c r="L105" s="7">
        <f t="shared" si="4"/>
        <v>1120510</v>
      </c>
      <c r="M105" s="7">
        <v>-512778</v>
      </c>
      <c r="N105" s="7">
        <v>-39408</v>
      </c>
      <c r="O105" s="7">
        <v>0</v>
      </c>
      <c r="P105" s="7">
        <f t="shared" si="5"/>
        <v>-552186</v>
      </c>
      <c r="Q105" s="7">
        <f t="shared" si="6"/>
        <v>607732</v>
      </c>
      <c r="R105" s="7">
        <f t="shared" si="7"/>
        <v>568324</v>
      </c>
      <c r="S105" s="5" t="s">
        <v>473</v>
      </c>
      <c r="T105" s="5">
        <v>101401</v>
      </c>
      <c r="U105" s="5" t="s">
        <v>27</v>
      </c>
      <c r="V105" s="5">
        <v>47030001</v>
      </c>
      <c r="W105" s="5" t="s">
        <v>28</v>
      </c>
    </row>
    <row r="106" spans="2:23" x14ac:dyDescent="0.25">
      <c r="B106" s="4">
        <v>30004566</v>
      </c>
      <c r="C106" s="4">
        <v>0</v>
      </c>
      <c r="D106" s="5">
        <v>21030011</v>
      </c>
      <c r="E106" s="4" t="s">
        <v>572</v>
      </c>
      <c r="F106" s="4">
        <v>1405</v>
      </c>
      <c r="G106" s="6">
        <v>39545</v>
      </c>
      <c r="H106" s="7">
        <v>1223777</v>
      </c>
      <c r="I106" s="7">
        <v>0</v>
      </c>
      <c r="J106" s="7">
        <v>0</v>
      </c>
      <c r="K106" s="7">
        <v>0</v>
      </c>
      <c r="L106" s="7">
        <f t="shared" si="4"/>
        <v>1223777</v>
      </c>
      <c r="M106" s="7">
        <v>-990193</v>
      </c>
      <c r="N106" s="7">
        <v>-14347</v>
      </c>
      <c r="O106" s="7">
        <v>0</v>
      </c>
      <c r="P106" s="7">
        <f t="shared" si="5"/>
        <v>-1004540</v>
      </c>
      <c r="Q106" s="7">
        <f t="shared" si="6"/>
        <v>233584</v>
      </c>
      <c r="R106" s="7">
        <f t="shared" si="7"/>
        <v>219237</v>
      </c>
      <c r="S106" s="5" t="s">
        <v>473</v>
      </c>
      <c r="T106" s="5">
        <v>101405</v>
      </c>
      <c r="U106" s="5" t="s">
        <v>39</v>
      </c>
      <c r="V106" s="5">
        <v>47030001</v>
      </c>
      <c r="W106" s="5" t="s">
        <v>28</v>
      </c>
    </row>
    <row r="107" spans="2:23" x14ac:dyDescent="0.25">
      <c r="B107" s="4">
        <v>30004569</v>
      </c>
      <c r="C107" s="4">
        <v>0</v>
      </c>
      <c r="D107" s="5">
        <v>21030011</v>
      </c>
      <c r="E107" s="4" t="s">
        <v>573</v>
      </c>
      <c r="F107" s="4">
        <v>1401</v>
      </c>
      <c r="G107" s="6">
        <v>40269</v>
      </c>
      <c r="H107" s="7">
        <v>1235532</v>
      </c>
      <c r="I107" s="7">
        <v>0</v>
      </c>
      <c r="J107" s="7">
        <v>0</v>
      </c>
      <c r="K107" s="7">
        <v>0</v>
      </c>
      <c r="L107" s="7">
        <f t="shared" si="4"/>
        <v>1235532</v>
      </c>
      <c r="M107" s="7">
        <v>-565413</v>
      </c>
      <c r="N107" s="7">
        <v>-43453</v>
      </c>
      <c r="O107" s="7">
        <v>0</v>
      </c>
      <c r="P107" s="7">
        <f t="shared" si="5"/>
        <v>-608866</v>
      </c>
      <c r="Q107" s="7">
        <f t="shared" si="6"/>
        <v>670119</v>
      </c>
      <c r="R107" s="7">
        <f t="shared" si="7"/>
        <v>626666</v>
      </c>
      <c r="S107" s="5" t="s">
        <v>473</v>
      </c>
      <c r="T107" s="5">
        <v>101401</v>
      </c>
      <c r="U107" s="5" t="s">
        <v>27</v>
      </c>
      <c r="V107" s="5">
        <v>47030001</v>
      </c>
      <c r="W107" s="5" t="s">
        <v>28</v>
      </c>
    </row>
    <row r="108" spans="2:23" x14ac:dyDescent="0.25">
      <c r="B108" s="4">
        <v>30004586</v>
      </c>
      <c r="C108" s="4">
        <v>0</v>
      </c>
      <c r="D108" s="5">
        <v>21030011</v>
      </c>
      <c r="E108" s="4" t="s">
        <v>574</v>
      </c>
      <c r="F108" s="4">
        <v>1401</v>
      </c>
      <c r="G108" s="6">
        <v>40269</v>
      </c>
      <c r="H108" s="7">
        <v>1364273</v>
      </c>
      <c r="I108" s="7">
        <v>0</v>
      </c>
      <c r="J108" s="7">
        <v>0</v>
      </c>
      <c r="K108" s="7">
        <v>0</v>
      </c>
      <c r="L108" s="7">
        <f t="shared" si="4"/>
        <v>1364273</v>
      </c>
      <c r="M108" s="7">
        <v>-624330</v>
      </c>
      <c r="N108" s="7">
        <v>-47981</v>
      </c>
      <c r="O108" s="7">
        <v>0</v>
      </c>
      <c r="P108" s="7">
        <f t="shared" si="5"/>
        <v>-672311</v>
      </c>
      <c r="Q108" s="7">
        <f t="shared" si="6"/>
        <v>739943</v>
      </c>
      <c r="R108" s="7">
        <f t="shared" si="7"/>
        <v>691962</v>
      </c>
      <c r="S108" s="5" t="s">
        <v>473</v>
      </c>
      <c r="T108" s="5">
        <v>101401</v>
      </c>
      <c r="U108" s="5" t="s">
        <v>27</v>
      </c>
      <c r="V108" s="5">
        <v>47030001</v>
      </c>
      <c r="W108" s="5" t="s">
        <v>28</v>
      </c>
    </row>
    <row r="109" spans="2:23" x14ac:dyDescent="0.25">
      <c r="B109" s="4">
        <v>30004589</v>
      </c>
      <c r="C109" s="4">
        <v>0</v>
      </c>
      <c r="D109" s="5">
        <v>21030011</v>
      </c>
      <c r="E109" s="4" t="s">
        <v>575</v>
      </c>
      <c r="F109" s="4">
        <v>1403</v>
      </c>
      <c r="G109" s="6">
        <v>40321</v>
      </c>
      <c r="H109" s="7">
        <v>1402019</v>
      </c>
      <c r="I109" s="7">
        <v>0</v>
      </c>
      <c r="J109" s="7">
        <v>0</v>
      </c>
      <c r="K109" s="7">
        <v>0</v>
      </c>
      <c r="L109" s="7">
        <f t="shared" si="4"/>
        <v>1402019</v>
      </c>
      <c r="M109" s="7">
        <v>-632213</v>
      </c>
      <c r="N109" s="7">
        <v>-49476</v>
      </c>
      <c r="O109" s="7">
        <v>0</v>
      </c>
      <c r="P109" s="7">
        <f t="shared" si="5"/>
        <v>-681689</v>
      </c>
      <c r="Q109" s="7">
        <f t="shared" si="6"/>
        <v>769806</v>
      </c>
      <c r="R109" s="7">
        <f t="shared" si="7"/>
        <v>720330</v>
      </c>
      <c r="S109" s="5" t="s">
        <v>473</v>
      </c>
      <c r="T109" s="5">
        <v>101403</v>
      </c>
      <c r="U109" s="5" t="s">
        <v>30</v>
      </c>
      <c r="V109" s="5">
        <v>47030001</v>
      </c>
      <c r="W109" s="5" t="s">
        <v>28</v>
      </c>
    </row>
    <row r="110" spans="2:23" x14ac:dyDescent="0.25">
      <c r="B110" s="4">
        <v>30004599</v>
      </c>
      <c r="C110" s="4">
        <v>0</v>
      </c>
      <c r="D110" s="5">
        <v>21030011</v>
      </c>
      <c r="E110" s="4" t="s">
        <v>576</v>
      </c>
      <c r="F110" s="4">
        <v>1401</v>
      </c>
      <c r="G110" s="6">
        <v>40359</v>
      </c>
      <c r="H110" s="7">
        <v>1553230</v>
      </c>
      <c r="I110" s="7">
        <v>0</v>
      </c>
      <c r="J110" s="7">
        <v>0</v>
      </c>
      <c r="K110" s="7">
        <v>0</v>
      </c>
      <c r="L110" s="7">
        <f t="shared" si="4"/>
        <v>1553230</v>
      </c>
      <c r="M110" s="7">
        <v>-692787</v>
      </c>
      <c r="N110" s="7">
        <v>-54945</v>
      </c>
      <c r="O110" s="7">
        <v>0</v>
      </c>
      <c r="P110" s="7">
        <f t="shared" si="5"/>
        <v>-747732</v>
      </c>
      <c r="Q110" s="7">
        <f t="shared" si="6"/>
        <v>860443</v>
      </c>
      <c r="R110" s="7">
        <f t="shared" si="7"/>
        <v>805498</v>
      </c>
      <c r="S110" s="5" t="s">
        <v>473</v>
      </c>
      <c r="T110" s="5">
        <v>101401</v>
      </c>
      <c r="U110" s="5" t="s">
        <v>27</v>
      </c>
      <c r="V110" s="5">
        <v>47030001</v>
      </c>
      <c r="W110" s="5" t="s">
        <v>28</v>
      </c>
    </row>
    <row r="111" spans="2:23" x14ac:dyDescent="0.25">
      <c r="B111" s="4">
        <v>30004608</v>
      </c>
      <c r="C111" s="4">
        <v>0</v>
      </c>
      <c r="D111" s="5">
        <v>21030011</v>
      </c>
      <c r="E111" s="4" t="s">
        <v>577</v>
      </c>
      <c r="F111" s="4">
        <v>1401</v>
      </c>
      <c r="G111" s="6">
        <v>40269</v>
      </c>
      <c r="H111" s="7">
        <v>1676163</v>
      </c>
      <c r="I111" s="7">
        <v>0</v>
      </c>
      <c r="J111" s="7">
        <v>0</v>
      </c>
      <c r="K111" s="7">
        <v>0</v>
      </c>
      <c r="L111" s="7">
        <f t="shared" si="4"/>
        <v>1676163</v>
      </c>
      <c r="M111" s="7">
        <v>-767060</v>
      </c>
      <c r="N111" s="7">
        <v>-58950</v>
      </c>
      <c r="O111" s="7">
        <v>0</v>
      </c>
      <c r="P111" s="7">
        <f t="shared" si="5"/>
        <v>-826010</v>
      </c>
      <c r="Q111" s="7">
        <f t="shared" si="6"/>
        <v>909103</v>
      </c>
      <c r="R111" s="7">
        <f t="shared" si="7"/>
        <v>850153</v>
      </c>
      <c r="S111" s="5" t="s">
        <v>473</v>
      </c>
      <c r="T111" s="5">
        <v>101401</v>
      </c>
      <c r="U111" s="5" t="s">
        <v>27</v>
      </c>
      <c r="V111" s="5">
        <v>47030001</v>
      </c>
      <c r="W111" s="5" t="s">
        <v>28</v>
      </c>
    </row>
    <row r="112" spans="2:23" x14ac:dyDescent="0.25">
      <c r="B112" s="4">
        <v>30004609</v>
      </c>
      <c r="C112" s="4">
        <v>0</v>
      </c>
      <c r="D112" s="5">
        <v>21030011</v>
      </c>
      <c r="E112" s="4" t="s">
        <v>578</v>
      </c>
      <c r="F112" s="4">
        <v>1403</v>
      </c>
      <c r="G112" s="6">
        <v>40910</v>
      </c>
      <c r="H112" s="7">
        <v>1678696</v>
      </c>
      <c r="I112" s="7">
        <v>0</v>
      </c>
      <c r="J112" s="7">
        <v>0</v>
      </c>
      <c r="K112" s="7">
        <v>0</v>
      </c>
      <c r="L112" s="7">
        <f t="shared" si="4"/>
        <v>1678696</v>
      </c>
      <c r="M112" s="7">
        <v>-628609</v>
      </c>
      <c r="N112" s="7">
        <v>-61330</v>
      </c>
      <c r="O112" s="7">
        <v>0</v>
      </c>
      <c r="P112" s="7">
        <f t="shared" si="5"/>
        <v>-689939</v>
      </c>
      <c r="Q112" s="7">
        <f t="shared" si="6"/>
        <v>1050087</v>
      </c>
      <c r="R112" s="7">
        <f t="shared" si="7"/>
        <v>988757</v>
      </c>
      <c r="S112" s="5" t="s">
        <v>473</v>
      </c>
      <c r="T112" s="5">
        <v>101403</v>
      </c>
      <c r="U112" s="5" t="s">
        <v>30</v>
      </c>
      <c r="V112" s="5">
        <v>47030001</v>
      </c>
      <c r="W112" s="5" t="s">
        <v>28</v>
      </c>
    </row>
    <row r="113" spans="2:23" x14ac:dyDescent="0.25">
      <c r="B113" s="4">
        <v>30004625</v>
      </c>
      <c r="C113" s="4">
        <v>0</v>
      </c>
      <c r="D113" s="5">
        <v>21030011</v>
      </c>
      <c r="E113" s="4" t="s">
        <v>579</v>
      </c>
      <c r="F113" s="4">
        <v>1401</v>
      </c>
      <c r="G113" s="6">
        <v>40269</v>
      </c>
      <c r="H113" s="7">
        <v>1979898</v>
      </c>
      <c r="I113" s="7">
        <v>0</v>
      </c>
      <c r="J113" s="7">
        <v>0</v>
      </c>
      <c r="K113" s="7">
        <v>0</v>
      </c>
      <c r="L113" s="7">
        <f t="shared" si="4"/>
        <v>1979898</v>
      </c>
      <c r="M113" s="7">
        <v>-906056</v>
      </c>
      <c r="N113" s="7">
        <v>-69632</v>
      </c>
      <c r="O113" s="7">
        <v>0</v>
      </c>
      <c r="P113" s="7">
        <f t="shared" si="5"/>
        <v>-975688</v>
      </c>
      <c r="Q113" s="7">
        <f t="shared" si="6"/>
        <v>1073842</v>
      </c>
      <c r="R113" s="7">
        <f t="shared" si="7"/>
        <v>1004210</v>
      </c>
      <c r="S113" s="5" t="s">
        <v>473</v>
      </c>
      <c r="T113" s="5">
        <v>101401</v>
      </c>
      <c r="U113" s="5" t="s">
        <v>27</v>
      </c>
      <c r="V113" s="5">
        <v>47030001</v>
      </c>
      <c r="W113" s="5" t="s">
        <v>28</v>
      </c>
    </row>
    <row r="114" spans="2:23" x14ac:dyDescent="0.25">
      <c r="B114" s="4">
        <v>30004634</v>
      </c>
      <c r="C114" s="4">
        <v>0</v>
      </c>
      <c r="D114" s="5">
        <v>21030011</v>
      </c>
      <c r="E114" s="4" t="s">
        <v>580</v>
      </c>
      <c r="F114" s="4">
        <v>1401</v>
      </c>
      <c r="G114" s="6">
        <v>40269</v>
      </c>
      <c r="H114" s="7">
        <v>2104016</v>
      </c>
      <c r="I114" s="7">
        <v>0</v>
      </c>
      <c r="J114" s="7">
        <v>0</v>
      </c>
      <c r="K114" s="7">
        <v>0</v>
      </c>
      <c r="L114" s="7">
        <f t="shared" si="4"/>
        <v>2104016</v>
      </c>
      <c r="M114" s="7">
        <v>-962854</v>
      </c>
      <c r="N114" s="7">
        <v>-73997</v>
      </c>
      <c r="O114" s="7">
        <v>0</v>
      </c>
      <c r="P114" s="7">
        <f t="shared" si="5"/>
        <v>-1036851</v>
      </c>
      <c r="Q114" s="7">
        <f t="shared" si="6"/>
        <v>1141162</v>
      </c>
      <c r="R114" s="7">
        <f t="shared" si="7"/>
        <v>1067165</v>
      </c>
      <c r="S114" s="5" t="s">
        <v>473</v>
      </c>
      <c r="T114" s="5">
        <v>101401</v>
      </c>
      <c r="U114" s="5" t="s">
        <v>27</v>
      </c>
      <c r="V114" s="5">
        <v>47030001</v>
      </c>
      <c r="W114" s="5" t="s">
        <v>28</v>
      </c>
    </row>
    <row r="115" spans="2:23" x14ac:dyDescent="0.25">
      <c r="B115" s="4">
        <v>30004640</v>
      </c>
      <c r="C115" s="4">
        <v>0</v>
      </c>
      <c r="D115" s="5">
        <v>21030011</v>
      </c>
      <c r="E115" s="4" t="s">
        <v>581</v>
      </c>
      <c r="F115" s="4">
        <v>1405</v>
      </c>
      <c r="G115" s="6">
        <v>39545</v>
      </c>
      <c r="H115" s="7">
        <v>2222508</v>
      </c>
      <c r="I115" s="7">
        <v>0</v>
      </c>
      <c r="J115" s="7">
        <v>0</v>
      </c>
      <c r="K115" s="7">
        <v>0</v>
      </c>
      <c r="L115" s="7">
        <f t="shared" si="4"/>
        <v>2222508</v>
      </c>
      <c r="M115" s="7">
        <v>-2086732</v>
      </c>
      <c r="N115" s="7">
        <v>-2051</v>
      </c>
      <c r="O115" s="7">
        <v>0</v>
      </c>
      <c r="P115" s="7">
        <f t="shared" si="5"/>
        <v>-2088783</v>
      </c>
      <c r="Q115" s="7">
        <f t="shared" si="6"/>
        <v>135776</v>
      </c>
      <c r="R115" s="7">
        <f t="shared" si="7"/>
        <v>133725</v>
      </c>
      <c r="S115" s="5" t="s">
        <v>473</v>
      </c>
      <c r="T115" s="5">
        <v>101405</v>
      </c>
      <c r="U115" s="5" t="s">
        <v>39</v>
      </c>
      <c r="V115" s="5">
        <v>47030001</v>
      </c>
      <c r="W115" s="5" t="s">
        <v>28</v>
      </c>
    </row>
    <row r="116" spans="2:23" x14ac:dyDescent="0.25">
      <c r="B116" s="4">
        <v>30004649</v>
      </c>
      <c r="C116" s="4">
        <v>0</v>
      </c>
      <c r="D116" s="5">
        <v>21030011</v>
      </c>
      <c r="E116" s="4" t="s">
        <v>582</v>
      </c>
      <c r="F116" s="4">
        <v>1405</v>
      </c>
      <c r="G116" s="6">
        <v>39545</v>
      </c>
      <c r="H116" s="7">
        <v>2318919</v>
      </c>
      <c r="I116" s="7">
        <v>0</v>
      </c>
      <c r="J116" s="7">
        <v>0</v>
      </c>
      <c r="K116" s="7">
        <v>0</v>
      </c>
      <c r="L116" s="7">
        <f t="shared" si="4"/>
        <v>2318919</v>
      </c>
      <c r="M116" s="7">
        <v>-2177253</v>
      </c>
      <c r="N116" s="7">
        <v>-2140</v>
      </c>
      <c r="O116" s="7">
        <v>0</v>
      </c>
      <c r="P116" s="7">
        <f t="shared" si="5"/>
        <v>-2179393</v>
      </c>
      <c r="Q116" s="7">
        <f t="shared" si="6"/>
        <v>141666</v>
      </c>
      <c r="R116" s="7">
        <f t="shared" si="7"/>
        <v>139526</v>
      </c>
      <c r="S116" s="5" t="s">
        <v>473</v>
      </c>
      <c r="T116" s="5">
        <v>101405</v>
      </c>
      <c r="U116" s="5" t="s">
        <v>39</v>
      </c>
      <c r="V116" s="5">
        <v>47030001</v>
      </c>
      <c r="W116" s="5" t="s">
        <v>28</v>
      </c>
    </row>
    <row r="117" spans="2:23" x14ac:dyDescent="0.25">
      <c r="B117" s="4">
        <v>30004652</v>
      </c>
      <c r="C117" s="4">
        <v>0</v>
      </c>
      <c r="D117" s="5">
        <v>21030011</v>
      </c>
      <c r="E117" s="4" t="s">
        <v>583</v>
      </c>
      <c r="F117" s="4">
        <v>1401</v>
      </c>
      <c r="G117" s="6">
        <v>40269</v>
      </c>
      <c r="H117" s="7">
        <v>2383818</v>
      </c>
      <c r="I117" s="7">
        <v>0</v>
      </c>
      <c r="J117" s="7">
        <v>0</v>
      </c>
      <c r="K117" s="7">
        <v>0</v>
      </c>
      <c r="L117" s="7">
        <f t="shared" si="4"/>
        <v>2383818</v>
      </c>
      <c r="M117" s="7">
        <v>-1090903</v>
      </c>
      <c r="N117" s="7">
        <v>-83837</v>
      </c>
      <c r="O117" s="7">
        <v>0</v>
      </c>
      <c r="P117" s="7">
        <f t="shared" si="5"/>
        <v>-1174740</v>
      </c>
      <c r="Q117" s="7">
        <f t="shared" si="6"/>
        <v>1292915</v>
      </c>
      <c r="R117" s="7">
        <f t="shared" si="7"/>
        <v>1209078</v>
      </c>
      <c r="S117" s="5" t="s">
        <v>473</v>
      </c>
      <c r="T117" s="5">
        <v>101401</v>
      </c>
      <c r="U117" s="5" t="s">
        <v>27</v>
      </c>
      <c r="V117" s="5">
        <v>47030001</v>
      </c>
      <c r="W117" s="5" t="s">
        <v>28</v>
      </c>
    </row>
    <row r="118" spans="2:23" x14ac:dyDescent="0.25">
      <c r="B118" s="4">
        <v>30004662</v>
      </c>
      <c r="C118" s="4">
        <v>0</v>
      </c>
      <c r="D118" s="5">
        <v>21030011</v>
      </c>
      <c r="E118" s="4" t="s">
        <v>584</v>
      </c>
      <c r="F118" s="4">
        <v>1401</v>
      </c>
      <c r="G118" s="6">
        <v>40269</v>
      </c>
      <c r="H118" s="7">
        <v>2533968</v>
      </c>
      <c r="I118" s="7">
        <v>0</v>
      </c>
      <c r="J118" s="7">
        <v>0</v>
      </c>
      <c r="K118" s="7">
        <v>0</v>
      </c>
      <c r="L118" s="7">
        <f t="shared" si="4"/>
        <v>2533968</v>
      </c>
      <c r="M118" s="7">
        <v>-1159611</v>
      </c>
      <c r="N118" s="7">
        <v>-89118</v>
      </c>
      <c r="O118" s="7">
        <v>0</v>
      </c>
      <c r="P118" s="7">
        <f t="shared" si="5"/>
        <v>-1248729</v>
      </c>
      <c r="Q118" s="7">
        <f t="shared" si="6"/>
        <v>1374357</v>
      </c>
      <c r="R118" s="7">
        <f t="shared" si="7"/>
        <v>1285239</v>
      </c>
      <c r="S118" s="5" t="s">
        <v>473</v>
      </c>
      <c r="T118" s="5">
        <v>101401</v>
      </c>
      <c r="U118" s="5" t="s">
        <v>27</v>
      </c>
      <c r="V118" s="5">
        <v>47030001</v>
      </c>
      <c r="W118" s="5" t="s">
        <v>28</v>
      </c>
    </row>
    <row r="119" spans="2:23" x14ac:dyDescent="0.25">
      <c r="B119" s="4">
        <v>30004682</v>
      </c>
      <c r="C119" s="4">
        <v>0</v>
      </c>
      <c r="D119" s="5">
        <v>21030011</v>
      </c>
      <c r="E119" s="4" t="s">
        <v>585</v>
      </c>
      <c r="F119" s="4">
        <v>1401</v>
      </c>
      <c r="G119" s="6">
        <v>40269</v>
      </c>
      <c r="H119" s="7">
        <v>2855706</v>
      </c>
      <c r="I119" s="7">
        <v>0</v>
      </c>
      <c r="J119" s="7">
        <v>0</v>
      </c>
      <c r="K119" s="7">
        <v>0</v>
      </c>
      <c r="L119" s="7">
        <f t="shared" si="4"/>
        <v>2855706</v>
      </c>
      <c r="M119" s="7">
        <v>-1306851</v>
      </c>
      <c r="N119" s="7">
        <v>-100434</v>
      </c>
      <c r="O119" s="7">
        <v>0</v>
      </c>
      <c r="P119" s="7">
        <f t="shared" si="5"/>
        <v>-1407285</v>
      </c>
      <c r="Q119" s="7">
        <f t="shared" si="6"/>
        <v>1548855</v>
      </c>
      <c r="R119" s="7">
        <f t="shared" si="7"/>
        <v>1448421</v>
      </c>
      <c r="S119" s="5" t="s">
        <v>473</v>
      </c>
      <c r="T119" s="5">
        <v>101401</v>
      </c>
      <c r="U119" s="5" t="s">
        <v>27</v>
      </c>
      <c r="V119" s="5">
        <v>47030001</v>
      </c>
      <c r="W119" s="5" t="s">
        <v>28</v>
      </c>
    </row>
    <row r="120" spans="2:23" x14ac:dyDescent="0.25">
      <c r="B120" s="4">
        <v>30004684</v>
      </c>
      <c r="C120" s="4">
        <v>0</v>
      </c>
      <c r="D120" s="5">
        <v>21030011</v>
      </c>
      <c r="E120" s="4" t="s">
        <v>586</v>
      </c>
      <c r="F120" s="4">
        <v>1401</v>
      </c>
      <c r="G120" s="6">
        <v>40269</v>
      </c>
      <c r="H120" s="7">
        <v>2924997</v>
      </c>
      <c r="I120" s="7">
        <v>0</v>
      </c>
      <c r="J120" s="7">
        <v>0</v>
      </c>
      <c r="K120" s="7">
        <v>0</v>
      </c>
      <c r="L120" s="7">
        <f t="shared" si="4"/>
        <v>2924997</v>
      </c>
      <c r="M120" s="7">
        <v>-1338561</v>
      </c>
      <c r="N120" s="7">
        <v>-102870</v>
      </c>
      <c r="O120" s="7">
        <v>0</v>
      </c>
      <c r="P120" s="7">
        <f t="shared" si="5"/>
        <v>-1441431</v>
      </c>
      <c r="Q120" s="7">
        <f t="shared" si="6"/>
        <v>1586436</v>
      </c>
      <c r="R120" s="7">
        <f t="shared" si="7"/>
        <v>1483566</v>
      </c>
      <c r="S120" s="5" t="s">
        <v>473</v>
      </c>
      <c r="T120" s="5">
        <v>101401</v>
      </c>
      <c r="U120" s="5" t="s">
        <v>27</v>
      </c>
      <c r="V120" s="5">
        <v>47030001</v>
      </c>
      <c r="W120" s="5" t="s">
        <v>28</v>
      </c>
    </row>
    <row r="121" spans="2:23" x14ac:dyDescent="0.25">
      <c r="B121" s="4">
        <v>30004689</v>
      </c>
      <c r="C121" s="4">
        <v>0</v>
      </c>
      <c r="D121" s="5">
        <v>21030011</v>
      </c>
      <c r="E121" s="4" t="s">
        <v>587</v>
      </c>
      <c r="F121" s="4">
        <v>1401</v>
      </c>
      <c r="G121" s="6">
        <v>40269</v>
      </c>
      <c r="H121" s="7">
        <v>2965753</v>
      </c>
      <c r="I121" s="7">
        <v>0</v>
      </c>
      <c r="J121" s="7">
        <v>0</v>
      </c>
      <c r="K121" s="7">
        <v>0</v>
      </c>
      <c r="L121" s="7">
        <f t="shared" si="4"/>
        <v>2965753</v>
      </c>
      <c r="M121" s="7">
        <v>-1357210</v>
      </c>
      <c r="N121" s="7">
        <v>-104304</v>
      </c>
      <c r="O121" s="7">
        <v>0</v>
      </c>
      <c r="P121" s="7">
        <f t="shared" si="5"/>
        <v>-1461514</v>
      </c>
      <c r="Q121" s="7">
        <f t="shared" si="6"/>
        <v>1608543</v>
      </c>
      <c r="R121" s="7">
        <f t="shared" si="7"/>
        <v>1504239</v>
      </c>
      <c r="S121" s="5" t="s">
        <v>473</v>
      </c>
      <c r="T121" s="5">
        <v>101401</v>
      </c>
      <c r="U121" s="5" t="s">
        <v>27</v>
      </c>
      <c r="V121" s="5">
        <v>47030001</v>
      </c>
      <c r="W121" s="5" t="s">
        <v>28</v>
      </c>
    </row>
    <row r="122" spans="2:23" x14ac:dyDescent="0.25">
      <c r="B122" s="4">
        <v>30004693</v>
      </c>
      <c r="C122" s="4">
        <v>0</v>
      </c>
      <c r="D122" s="5">
        <v>21030011</v>
      </c>
      <c r="E122" s="4" t="s">
        <v>588</v>
      </c>
      <c r="F122" s="4">
        <v>1401</v>
      </c>
      <c r="G122" s="6">
        <v>40269</v>
      </c>
      <c r="H122" s="7">
        <v>3013653</v>
      </c>
      <c r="I122" s="7">
        <v>0</v>
      </c>
      <c r="J122" s="7">
        <v>0</v>
      </c>
      <c r="K122" s="7">
        <v>0</v>
      </c>
      <c r="L122" s="7">
        <f t="shared" si="4"/>
        <v>3013653</v>
      </c>
      <c r="M122" s="7">
        <v>-1379132</v>
      </c>
      <c r="N122" s="7">
        <v>-105988</v>
      </c>
      <c r="O122" s="7">
        <v>0</v>
      </c>
      <c r="P122" s="7">
        <f t="shared" si="5"/>
        <v>-1485120</v>
      </c>
      <c r="Q122" s="7">
        <f t="shared" si="6"/>
        <v>1634521</v>
      </c>
      <c r="R122" s="7">
        <f t="shared" si="7"/>
        <v>1528533</v>
      </c>
      <c r="S122" s="5" t="s">
        <v>473</v>
      </c>
      <c r="T122" s="5">
        <v>101401</v>
      </c>
      <c r="U122" s="5" t="s">
        <v>27</v>
      </c>
      <c r="V122" s="5">
        <v>47030001</v>
      </c>
      <c r="W122" s="5" t="s">
        <v>28</v>
      </c>
    </row>
    <row r="123" spans="2:23" x14ac:dyDescent="0.25">
      <c r="B123" s="4">
        <v>30004695</v>
      </c>
      <c r="C123" s="4">
        <v>0</v>
      </c>
      <c r="D123" s="5">
        <v>21030011</v>
      </c>
      <c r="E123" s="4" t="s">
        <v>589</v>
      </c>
      <c r="F123" s="4">
        <v>1405</v>
      </c>
      <c r="G123" s="6">
        <v>39545</v>
      </c>
      <c r="H123" s="7">
        <v>3083289</v>
      </c>
      <c r="I123" s="7">
        <v>0</v>
      </c>
      <c r="J123" s="7">
        <v>-387975</v>
      </c>
      <c r="K123" s="7">
        <v>0</v>
      </c>
      <c r="L123" s="7">
        <f t="shared" si="4"/>
        <v>2695314</v>
      </c>
      <c r="M123" s="7">
        <v>-2894930</v>
      </c>
      <c r="N123" s="7">
        <v>-2575.83</v>
      </c>
      <c r="O123" s="7">
        <v>0</v>
      </c>
      <c r="P123" s="7">
        <f t="shared" si="5"/>
        <v>-2897505.83</v>
      </c>
      <c r="Q123" s="7">
        <f t="shared" si="6"/>
        <v>188359</v>
      </c>
      <c r="R123" s="7">
        <f t="shared" si="7"/>
        <v>-202191.83000000007</v>
      </c>
      <c r="S123" s="5" t="s">
        <v>473</v>
      </c>
      <c r="T123" s="5">
        <v>101405</v>
      </c>
      <c r="U123" s="5" t="s">
        <v>39</v>
      </c>
      <c r="V123" s="5">
        <v>47030001</v>
      </c>
      <c r="W123" s="5" t="s">
        <v>28</v>
      </c>
    </row>
    <row r="124" spans="2:23" x14ac:dyDescent="0.25">
      <c r="B124" s="4">
        <v>30004709</v>
      </c>
      <c r="C124" s="4">
        <v>0</v>
      </c>
      <c r="D124" s="5">
        <v>21030011</v>
      </c>
      <c r="E124" s="4" t="s">
        <v>590</v>
      </c>
      <c r="F124" s="4">
        <v>1401</v>
      </c>
      <c r="G124" s="6">
        <v>40269</v>
      </c>
      <c r="H124" s="7">
        <v>3248901</v>
      </c>
      <c r="I124" s="7">
        <v>0</v>
      </c>
      <c r="J124" s="7">
        <v>0</v>
      </c>
      <c r="K124" s="7">
        <v>0</v>
      </c>
      <c r="L124" s="7">
        <f t="shared" si="4"/>
        <v>3248901</v>
      </c>
      <c r="M124" s="7">
        <v>-1486785</v>
      </c>
      <c r="N124" s="7">
        <v>-114262</v>
      </c>
      <c r="O124" s="7">
        <v>0</v>
      </c>
      <c r="P124" s="7">
        <f t="shared" si="5"/>
        <v>-1601047</v>
      </c>
      <c r="Q124" s="7">
        <f t="shared" si="6"/>
        <v>1762116</v>
      </c>
      <c r="R124" s="7">
        <f t="shared" si="7"/>
        <v>1647854</v>
      </c>
      <c r="S124" s="5" t="s">
        <v>473</v>
      </c>
      <c r="T124" s="5">
        <v>101401</v>
      </c>
      <c r="U124" s="5" t="s">
        <v>27</v>
      </c>
      <c r="V124" s="5">
        <v>47030001</v>
      </c>
      <c r="W124" s="5" t="s">
        <v>28</v>
      </c>
    </row>
    <row r="125" spans="2:23" x14ac:dyDescent="0.25">
      <c r="B125" s="4">
        <v>30004716</v>
      </c>
      <c r="C125" s="4">
        <v>0</v>
      </c>
      <c r="D125" s="5">
        <v>21030011</v>
      </c>
      <c r="E125" s="4" t="s">
        <v>591</v>
      </c>
      <c r="F125" s="4">
        <v>1401</v>
      </c>
      <c r="G125" s="6">
        <v>40269</v>
      </c>
      <c r="H125" s="7">
        <v>3438825</v>
      </c>
      <c r="I125" s="7">
        <v>0</v>
      </c>
      <c r="J125" s="7">
        <v>0</v>
      </c>
      <c r="K125" s="7">
        <v>0</v>
      </c>
      <c r="L125" s="7">
        <f t="shared" si="4"/>
        <v>3438825</v>
      </c>
      <c r="M125" s="7">
        <v>-1573703</v>
      </c>
      <c r="N125" s="7">
        <v>-120941</v>
      </c>
      <c r="O125" s="7">
        <v>0</v>
      </c>
      <c r="P125" s="7">
        <f t="shared" si="5"/>
        <v>-1694644</v>
      </c>
      <c r="Q125" s="7">
        <f t="shared" si="6"/>
        <v>1865122</v>
      </c>
      <c r="R125" s="7">
        <f t="shared" si="7"/>
        <v>1744181</v>
      </c>
      <c r="S125" s="5" t="s">
        <v>473</v>
      </c>
      <c r="T125" s="5">
        <v>101401</v>
      </c>
      <c r="U125" s="5" t="s">
        <v>27</v>
      </c>
      <c r="V125" s="5">
        <v>47030001</v>
      </c>
      <c r="W125" s="5" t="s">
        <v>28</v>
      </c>
    </row>
    <row r="126" spans="2:23" x14ac:dyDescent="0.25">
      <c r="B126" s="4">
        <v>30004720</v>
      </c>
      <c r="C126" s="4">
        <v>0</v>
      </c>
      <c r="D126" s="5">
        <v>21030011</v>
      </c>
      <c r="E126" s="4" t="s">
        <v>592</v>
      </c>
      <c r="F126" s="4">
        <v>1401</v>
      </c>
      <c r="G126" s="6">
        <v>40269</v>
      </c>
      <c r="H126" s="7">
        <v>3687377</v>
      </c>
      <c r="I126" s="7">
        <v>0</v>
      </c>
      <c r="J126" s="7">
        <v>0</v>
      </c>
      <c r="K126" s="7">
        <v>0</v>
      </c>
      <c r="L126" s="7">
        <f t="shared" si="4"/>
        <v>3687377</v>
      </c>
      <c r="M126" s="7">
        <v>-1687444</v>
      </c>
      <c r="N126" s="7">
        <v>-129683</v>
      </c>
      <c r="O126" s="7">
        <v>0</v>
      </c>
      <c r="P126" s="7">
        <f t="shared" si="5"/>
        <v>-1817127</v>
      </c>
      <c r="Q126" s="7">
        <f t="shared" si="6"/>
        <v>1999933</v>
      </c>
      <c r="R126" s="7">
        <f t="shared" si="7"/>
        <v>1870250</v>
      </c>
      <c r="S126" s="5" t="s">
        <v>473</v>
      </c>
      <c r="T126" s="5">
        <v>101401</v>
      </c>
      <c r="U126" s="5" t="s">
        <v>27</v>
      </c>
      <c r="V126" s="5">
        <v>47030001</v>
      </c>
      <c r="W126" s="5" t="s">
        <v>28</v>
      </c>
    </row>
    <row r="127" spans="2:23" x14ac:dyDescent="0.25">
      <c r="B127" s="4">
        <v>30004725</v>
      </c>
      <c r="C127" s="4">
        <v>0</v>
      </c>
      <c r="D127" s="5">
        <v>21030011</v>
      </c>
      <c r="E127" s="4" t="s">
        <v>593</v>
      </c>
      <c r="F127" s="4">
        <v>1401</v>
      </c>
      <c r="G127" s="6">
        <v>40269</v>
      </c>
      <c r="H127" s="7">
        <v>3055854.4</v>
      </c>
      <c r="I127" s="7">
        <v>0</v>
      </c>
      <c r="J127" s="7">
        <v>0</v>
      </c>
      <c r="K127" s="7">
        <v>0</v>
      </c>
      <c r="L127" s="7">
        <f t="shared" si="4"/>
        <v>3055854.4</v>
      </c>
      <c r="M127" s="7">
        <v>-1398443.4</v>
      </c>
      <c r="N127" s="7">
        <v>-107473</v>
      </c>
      <c r="O127" s="7">
        <v>0</v>
      </c>
      <c r="P127" s="7">
        <f t="shared" si="5"/>
        <v>-1505916.4</v>
      </c>
      <c r="Q127" s="7">
        <f t="shared" si="6"/>
        <v>1657411</v>
      </c>
      <c r="R127" s="7">
        <f t="shared" si="7"/>
        <v>1549938</v>
      </c>
      <c r="S127" s="5" t="s">
        <v>473</v>
      </c>
      <c r="T127" s="5">
        <v>101401</v>
      </c>
      <c r="U127" s="5" t="s">
        <v>27</v>
      </c>
      <c r="V127" s="5">
        <v>47030001</v>
      </c>
      <c r="W127" s="5" t="s">
        <v>28</v>
      </c>
    </row>
    <row r="128" spans="2:23" x14ac:dyDescent="0.25">
      <c r="B128" s="4">
        <v>30004726</v>
      </c>
      <c r="C128" s="4">
        <v>0</v>
      </c>
      <c r="D128" s="5">
        <v>21030011</v>
      </c>
      <c r="E128" s="4" t="s">
        <v>594</v>
      </c>
      <c r="F128" s="4">
        <v>1405</v>
      </c>
      <c r="G128" s="6">
        <v>39545</v>
      </c>
      <c r="H128" s="7">
        <v>3835120</v>
      </c>
      <c r="I128" s="7">
        <v>0</v>
      </c>
      <c r="J128" s="7">
        <v>0</v>
      </c>
      <c r="K128" s="7">
        <v>0</v>
      </c>
      <c r="L128" s="7">
        <f t="shared" si="4"/>
        <v>3835120</v>
      </c>
      <c r="M128" s="7">
        <v>-3600832</v>
      </c>
      <c r="N128" s="7">
        <v>-3539</v>
      </c>
      <c r="O128" s="7">
        <v>0</v>
      </c>
      <c r="P128" s="7">
        <f t="shared" si="5"/>
        <v>-3604371</v>
      </c>
      <c r="Q128" s="7">
        <f t="shared" si="6"/>
        <v>234288</v>
      </c>
      <c r="R128" s="7">
        <f t="shared" si="7"/>
        <v>230749</v>
      </c>
      <c r="S128" s="5" t="s">
        <v>473</v>
      </c>
      <c r="T128" s="5">
        <v>101405</v>
      </c>
      <c r="U128" s="5" t="s">
        <v>39</v>
      </c>
      <c r="V128" s="5">
        <v>47030001</v>
      </c>
      <c r="W128" s="5" t="s">
        <v>28</v>
      </c>
    </row>
    <row r="129" spans="2:23" x14ac:dyDescent="0.25">
      <c r="B129" s="4">
        <v>30004729</v>
      </c>
      <c r="C129" s="4">
        <v>0</v>
      </c>
      <c r="D129" s="5">
        <v>21030011</v>
      </c>
      <c r="E129" s="4" t="s">
        <v>595</v>
      </c>
      <c r="F129" s="4">
        <v>1401</v>
      </c>
      <c r="G129" s="6">
        <v>40269</v>
      </c>
      <c r="H129" s="7">
        <v>3937772</v>
      </c>
      <c r="I129" s="7">
        <v>0</v>
      </c>
      <c r="J129" s="7">
        <v>0</v>
      </c>
      <c r="K129" s="7">
        <v>0</v>
      </c>
      <c r="L129" s="7">
        <f t="shared" si="4"/>
        <v>3937772</v>
      </c>
      <c r="M129" s="7">
        <v>-1802031</v>
      </c>
      <c r="N129" s="7">
        <v>-138489</v>
      </c>
      <c r="O129" s="7">
        <v>0</v>
      </c>
      <c r="P129" s="7">
        <f t="shared" si="5"/>
        <v>-1940520</v>
      </c>
      <c r="Q129" s="7">
        <f t="shared" si="6"/>
        <v>2135741</v>
      </c>
      <c r="R129" s="7">
        <f t="shared" si="7"/>
        <v>1997252</v>
      </c>
      <c r="S129" s="5" t="s">
        <v>473</v>
      </c>
      <c r="T129" s="5">
        <v>101401</v>
      </c>
      <c r="U129" s="5" t="s">
        <v>27</v>
      </c>
      <c r="V129" s="5">
        <v>47030001</v>
      </c>
      <c r="W129" s="5" t="s">
        <v>28</v>
      </c>
    </row>
    <row r="130" spans="2:23" x14ac:dyDescent="0.25">
      <c r="B130" s="4">
        <v>30004732</v>
      </c>
      <c r="C130" s="4">
        <v>0</v>
      </c>
      <c r="D130" s="5">
        <v>21030011</v>
      </c>
      <c r="E130" s="4" t="s">
        <v>596</v>
      </c>
      <c r="F130" s="4">
        <v>1405</v>
      </c>
      <c r="G130" s="6">
        <v>39545</v>
      </c>
      <c r="H130" s="7">
        <v>3993461</v>
      </c>
      <c r="I130" s="7">
        <v>0</v>
      </c>
      <c r="J130" s="7">
        <v>0</v>
      </c>
      <c r="K130" s="7">
        <v>0</v>
      </c>
      <c r="L130" s="7">
        <f t="shared" si="4"/>
        <v>3993461</v>
      </c>
      <c r="M130" s="7">
        <v>-3749500</v>
      </c>
      <c r="N130" s="7">
        <v>-3686</v>
      </c>
      <c r="O130" s="7">
        <v>0</v>
      </c>
      <c r="P130" s="7">
        <f t="shared" si="5"/>
        <v>-3753186</v>
      </c>
      <c r="Q130" s="7">
        <f t="shared" si="6"/>
        <v>243961</v>
      </c>
      <c r="R130" s="7">
        <f t="shared" si="7"/>
        <v>240275</v>
      </c>
      <c r="S130" s="5" t="s">
        <v>473</v>
      </c>
      <c r="T130" s="5">
        <v>101405</v>
      </c>
      <c r="U130" s="5" t="s">
        <v>39</v>
      </c>
      <c r="V130" s="5">
        <v>47030001</v>
      </c>
      <c r="W130" s="5" t="s">
        <v>28</v>
      </c>
    </row>
    <row r="131" spans="2:23" x14ac:dyDescent="0.25">
      <c r="B131" s="4">
        <v>30004735</v>
      </c>
      <c r="C131" s="4">
        <v>0</v>
      </c>
      <c r="D131" s="5">
        <v>21030011</v>
      </c>
      <c r="E131" s="4" t="s">
        <v>597</v>
      </c>
      <c r="F131" s="4">
        <v>1401</v>
      </c>
      <c r="G131" s="6">
        <v>40269</v>
      </c>
      <c r="H131" s="7">
        <v>4110377</v>
      </c>
      <c r="I131" s="7">
        <v>0</v>
      </c>
      <c r="J131" s="7">
        <v>0</v>
      </c>
      <c r="K131" s="7">
        <v>0</v>
      </c>
      <c r="L131" s="7">
        <f t="shared" si="4"/>
        <v>4110377</v>
      </c>
      <c r="M131" s="7">
        <v>-1881022</v>
      </c>
      <c r="N131" s="7">
        <v>-144560</v>
      </c>
      <c r="O131" s="7">
        <v>0</v>
      </c>
      <c r="P131" s="7">
        <f t="shared" si="5"/>
        <v>-2025582</v>
      </c>
      <c r="Q131" s="7">
        <f t="shared" si="6"/>
        <v>2229355</v>
      </c>
      <c r="R131" s="7">
        <f t="shared" si="7"/>
        <v>2084795</v>
      </c>
      <c r="S131" s="5" t="s">
        <v>473</v>
      </c>
      <c r="T131" s="5">
        <v>101401</v>
      </c>
      <c r="U131" s="5" t="s">
        <v>27</v>
      </c>
      <c r="V131" s="5">
        <v>47030001</v>
      </c>
      <c r="W131" s="5" t="s">
        <v>28</v>
      </c>
    </row>
    <row r="132" spans="2:23" x14ac:dyDescent="0.25">
      <c r="B132" s="4">
        <v>30004736</v>
      </c>
      <c r="C132" s="4">
        <v>0</v>
      </c>
      <c r="D132" s="5">
        <v>21030011</v>
      </c>
      <c r="E132" s="4" t="s">
        <v>598</v>
      </c>
      <c r="F132" s="4">
        <v>1401</v>
      </c>
      <c r="G132" s="6">
        <v>40269</v>
      </c>
      <c r="H132" s="7">
        <v>4110388</v>
      </c>
      <c r="I132" s="7">
        <v>0</v>
      </c>
      <c r="J132" s="7">
        <v>0</v>
      </c>
      <c r="K132" s="7">
        <v>0</v>
      </c>
      <c r="L132" s="7">
        <f t="shared" si="4"/>
        <v>4110388</v>
      </c>
      <c r="M132" s="7">
        <v>-1881025</v>
      </c>
      <c r="N132" s="7">
        <v>-144560</v>
      </c>
      <c r="O132" s="7">
        <v>0</v>
      </c>
      <c r="P132" s="7">
        <f t="shared" si="5"/>
        <v>-2025585</v>
      </c>
      <c r="Q132" s="7">
        <f t="shared" si="6"/>
        <v>2229363</v>
      </c>
      <c r="R132" s="7">
        <f t="shared" si="7"/>
        <v>2084803</v>
      </c>
      <c r="S132" s="5" t="s">
        <v>473</v>
      </c>
      <c r="T132" s="5">
        <v>101401</v>
      </c>
      <c r="U132" s="5" t="s">
        <v>27</v>
      </c>
      <c r="V132" s="5">
        <v>47030001</v>
      </c>
      <c r="W132" s="5" t="s">
        <v>28</v>
      </c>
    </row>
    <row r="133" spans="2:23" x14ac:dyDescent="0.25">
      <c r="B133" s="4">
        <v>30004741</v>
      </c>
      <c r="C133" s="4">
        <v>0</v>
      </c>
      <c r="D133" s="5">
        <v>21030011</v>
      </c>
      <c r="E133" s="4" t="s">
        <v>599</v>
      </c>
      <c r="F133" s="4">
        <v>1401</v>
      </c>
      <c r="G133" s="6">
        <v>40269</v>
      </c>
      <c r="H133" s="7">
        <v>4255854</v>
      </c>
      <c r="I133" s="7">
        <v>0</v>
      </c>
      <c r="J133" s="7">
        <v>0</v>
      </c>
      <c r="K133" s="7">
        <v>0</v>
      </c>
      <c r="L133" s="7">
        <f t="shared" ref="L133:L196" si="8">SUM(H133:K133)</f>
        <v>4255854</v>
      </c>
      <c r="M133" s="7">
        <v>-1947594</v>
      </c>
      <c r="N133" s="7">
        <v>-149676</v>
      </c>
      <c r="O133" s="7">
        <v>0</v>
      </c>
      <c r="P133" s="7">
        <f t="shared" ref="P133:P196" si="9">SUM(M133:O133)</f>
        <v>-2097270</v>
      </c>
      <c r="Q133" s="7">
        <f t="shared" ref="Q133:Q196" si="10">H133+M133</f>
        <v>2308260</v>
      </c>
      <c r="R133" s="7">
        <f t="shared" ref="R133:R196" si="11">L133+P133</f>
        <v>2158584</v>
      </c>
      <c r="S133" s="5" t="s">
        <v>473</v>
      </c>
      <c r="T133" s="5">
        <v>101401</v>
      </c>
      <c r="U133" s="5" t="s">
        <v>27</v>
      </c>
      <c r="V133" s="5">
        <v>47030001</v>
      </c>
      <c r="W133" s="5" t="s">
        <v>28</v>
      </c>
    </row>
    <row r="134" spans="2:23" x14ac:dyDescent="0.25">
      <c r="B134" s="4">
        <v>30004743</v>
      </c>
      <c r="C134" s="4">
        <v>0</v>
      </c>
      <c r="D134" s="5">
        <v>21030011</v>
      </c>
      <c r="E134" s="4" t="s">
        <v>600</v>
      </c>
      <c r="F134" s="4">
        <v>1403</v>
      </c>
      <c r="G134" s="6">
        <v>41356</v>
      </c>
      <c r="H134" s="7">
        <v>4361363</v>
      </c>
      <c r="I134" s="7">
        <v>0</v>
      </c>
      <c r="J134" s="7">
        <v>0</v>
      </c>
      <c r="K134" s="7">
        <v>0</v>
      </c>
      <c r="L134" s="7">
        <f t="shared" si="8"/>
        <v>4361363</v>
      </c>
      <c r="M134" s="7">
        <v>-1376961</v>
      </c>
      <c r="N134" s="7">
        <v>-162962</v>
      </c>
      <c r="O134" s="7">
        <v>0</v>
      </c>
      <c r="P134" s="7">
        <f t="shared" si="9"/>
        <v>-1539923</v>
      </c>
      <c r="Q134" s="7">
        <f t="shared" si="10"/>
        <v>2984402</v>
      </c>
      <c r="R134" s="7">
        <f t="shared" si="11"/>
        <v>2821440</v>
      </c>
      <c r="S134" s="5" t="s">
        <v>473</v>
      </c>
      <c r="T134" s="5">
        <v>101403</v>
      </c>
      <c r="U134" s="5" t="s">
        <v>30</v>
      </c>
      <c r="V134" s="5">
        <v>47030001</v>
      </c>
      <c r="W134" s="5" t="s">
        <v>28</v>
      </c>
    </row>
    <row r="135" spans="2:23" x14ac:dyDescent="0.25">
      <c r="B135" s="4">
        <v>30004754</v>
      </c>
      <c r="C135" s="4">
        <v>0</v>
      </c>
      <c r="D135" s="5">
        <v>21030011</v>
      </c>
      <c r="E135" s="4" t="s">
        <v>601</v>
      </c>
      <c r="F135" s="4">
        <v>1401</v>
      </c>
      <c r="G135" s="6">
        <v>40269</v>
      </c>
      <c r="H135" s="7">
        <v>4941921</v>
      </c>
      <c r="I135" s="7">
        <v>0</v>
      </c>
      <c r="J135" s="7">
        <v>0</v>
      </c>
      <c r="K135" s="7">
        <v>0</v>
      </c>
      <c r="L135" s="7">
        <f t="shared" si="8"/>
        <v>4941921</v>
      </c>
      <c r="M135" s="7">
        <v>-2261560</v>
      </c>
      <c r="N135" s="7">
        <v>-173805</v>
      </c>
      <c r="O135" s="7">
        <v>0</v>
      </c>
      <c r="P135" s="7">
        <f t="shared" si="9"/>
        <v>-2435365</v>
      </c>
      <c r="Q135" s="7">
        <f t="shared" si="10"/>
        <v>2680361</v>
      </c>
      <c r="R135" s="7">
        <f t="shared" si="11"/>
        <v>2506556</v>
      </c>
      <c r="S135" s="5" t="s">
        <v>473</v>
      </c>
      <c r="T135" s="5">
        <v>101401</v>
      </c>
      <c r="U135" s="5" t="s">
        <v>27</v>
      </c>
      <c r="V135" s="5">
        <v>47030001</v>
      </c>
      <c r="W135" s="5" t="s">
        <v>28</v>
      </c>
    </row>
    <row r="136" spans="2:23" x14ac:dyDescent="0.25">
      <c r="B136" s="4">
        <v>30004756</v>
      </c>
      <c r="C136" s="4">
        <v>0</v>
      </c>
      <c r="D136" s="5">
        <v>21030011</v>
      </c>
      <c r="E136" s="4" t="s">
        <v>602</v>
      </c>
      <c r="F136" s="4">
        <v>1401</v>
      </c>
      <c r="G136" s="6">
        <v>40269</v>
      </c>
      <c r="H136" s="7">
        <v>4974574</v>
      </c>
      <c r="I136" s="7">
        <v>0</v>
      </c>
      <c r="J136" s="7">
        <v>0</v>
      </c>
      <c r="K136" s="7">
        <v>0</v>
      </c>
      <c r="L136" s="7">
        <f t="shared" si="8"/>
        <v>4974574</v>
      </c>
      <c r="M136" s="7">
        <v>-2276500</v>
      </c>
      <c r="N136" s="7">
        <v>-174953</v>
      </c>
      <c r="O136" s="7">
        <v>0</v>
      </c>
      <c r="P136" s="7">
        <f t="shared" si="9"/>
        <v>-2451453</v>
      </c>
      <c r="Q136" s="7">
        <f t="shared" si="10"/>
        <v>2698074</v>
      </c>
      <c r="R136" s="7">
        <f t="shared" si="11"/>
        <v>2523121</v>
      </c>
      <c r="S136" s="5" t="s">
        <v>473</v>
      </c>
      <c r="T136" s="5">
        <v>101401</v>
      </c>
      <c r="U136" s="5" t="s">
        <v>27</v>
      </c>
      <c r="V136" s="5">
        <v>47030001</v>
      </c>
      <c r="W136" s="5" t="s">
        <v>28</v>
      </c>
    </row>
    <row r="137" spans="2:23" x14ac:dyDescent="0.25">
      <c r="B137" s="4">
        <v>30004759</v>
      </c>
      <c r="C137" s="4">
        <v>0</v>
      </c>
      <c r="D137" s="5">
        <v>21030011</v>
      </c>
      <c r="E137" s="4" t="s">
        <v>603</v>
      </c>
      <c r="F137" s="4">
        <v>1401</v>
      </c>
      <c r="G137" s="6">
        <v>40269</v>
      </c>
      <c r="H137" s="7">
        <v>5046126</v>
      </c>
      <c r="I137" s="7">
        <v>0</v>
      </c>
      <c r="J137" s="7">
        <v>0</v>
      </c>
      <c r="K137" s="7">
        <v>0</v>
      </c>
      <c r="L137" s="7">
        <f t="shared" si="8"/>
        <v>5046126</v>
      </c>
      <c r="M137" s="7">
        <v>-2309247</v>
      </c>
      <c r="N137" s="7">
        <v>-177469</v>
      </c>
      <c r="O137" s="7">
        <v>0</v>
      </c>
      <c r="P137" s="7">
        <f t="shared" si="9"/>
        <v>-2486716</v>
      </c>
      <c r="Q137" s="7">
        <f t="shared" si="10"/>
        <v>2736879</v>
      </c>
      <c r="R137" s="7">
        <f t="shared" si="11"/>
        <v>2559410</v>
      </c>
      <c r="S137" s="5" t="s">
        <v>473</v>
      </c>
      <c r="T137" s="5">
        <v>101401</v>
      </c>
      <c r="U137" s="5" t="s">
        <v>27</v>
      </c>
      <c r="V137" s="5">
        <v>47030001</v>
      </c>
      <c r="W137" s="5" t="s">
        <v>28</v>
      </c>
    </row>
    <row r="138" spans="2:23" x14ac:dyDescent="0.25">
      <c r="B138" s="4">
        <v>30004765</v>
      </c>
      <c r="C138" s="4">
        <v>0</v>
      </c>
      <c r="D138" s="5">
        <v>21030011</v>
      </c>
      <c r="E138" s="4" t="s">
        <v>604</v>
      </c>
      <c r="F138" s="4">
        <v>1401</v>
      </c>
      <c r="G138" s="6">
        <v>40269</v>
      </c>
      <c r="H138" s="7">
        <v>5403386</v>
      </c>
      <c r="I138" s="7">
        <v>0</v>
      </c>
      <c r="J138" s="7">
        <v>0</v>
      </c>
      <c r="K138" s="7">
        <v>0</v>
      </c>
      <c r="L138" s="7">
        <f t="shared" si="8"/>
        <v>5403386</v>
      </c>
      <c r="M138" s="7">
        <v>-2472735</v>
      </c>
      <c r="N138" s="7">
        <v>-190034</v>
      </c>
      <c r="O138" s="7">
        <v>0</v>
      </c>
      <c r="P138" s="7">
        <f t="shared" si="9"/>
        <v>-2662769</v>
      </c>
      <c r="Q138" s="7">
        <f t="shared" si="10"/>
        <v>2930651</v>
      </c>
      <c r="R138" s="7">
        <f t="shared" si="11"/>
        <v>2740617</v>
      </c>
      <c r="S138" s="5" t="s">
        <v>473</v>
      </c>
      <c r="T138" s="5">
        <v>101401</v>
      </c>
      <c r="U138" s="5" t="s">
        <v>27</v>
      </c>
      <c r="V138" s="5">
        <v>47030001</v>
      </c>
      <c r="W138" s="5" t="s">
        <v>28</v>
      </c>
    </row>
    <row r="139" spans="2:23" x14ac:dyDescent="0.25">
      <c r="B139" s="4">
        <v>30004766</v>
      </c>
      <c r="C139" s="4">
        <v>0</v>
      </c>
      <c r="D139" s="5">
        <v>21030011</v>
      </c>
      <c r="E139" s="4" t="s">
        <v>605</v>
      </c>
      <c r="F139" s="4">
        <v>1401</v>
      </c>
      <c r="G139" s="6">
        <v>40269</v>
      </c>
      <c r="H139" s="7">
        <v>5436253</v>
      </c>
      <c r="I139" s="7">
        <v>0</v>
      </c>
      <c r="J139" s="7">
        <v>0</v>
      </c>
      <c r="K139" s="7">
        <v>0</v>
      </c>
      <c r="L139" s="7">
        <f t="shared" si="8"/>
        <v>5436253</v>
      </c>
      <c r="M139" s="7">
        <v>-2487777</v>
      </c>
      <c r="N139" s="7">
        <v>-191190</v>
      </c>
      <c r="O139" s="7">
        <v>0</v>
      </c>
      <c r="P139" s="7">
        <f t="shared" si="9"/>
        <v>-2678967</v>
      </c>
      <c r="Q139" s="7">
        <f t="shared" si="10"/>
        <v>2948476</v>
      </c>
      <c r="R139" s="7">
        <f t="shared" si="11"/>
        <v>2757286</v>
      </c>
      <c r="S139" s="5" t="s">
        <v>473</v>
      </c>
      <c r="T139" s="5">
        <v>101401</v>
      </c>
      <c r="U139" s="5" t="s">
        <v>27</v>
      </c>
      <c r="V139" s="5">
        <v>47030001</v>
      </c>
      <c r="W139" s="5" t="s">
        <v>28</v>
      </c>
    </row>
    <row r="140" spans="2:23" x14ac:dyDescent="0.25">
      <c r="B140" s="4">
        <v>30004774</v>
      </c>
      <c r="C140" s="4">
        <v>0</v>
      </c>
      <c r="D140" s="5">
        <v>21030011</v>
      </c>
      <c r="E140" s="4" t="s">
        <v>606</v>
      </c>
      <c r="F140" s="4">
        <v>1401</v>
      </c>
      <c r="G140" s="6">
        <v>40269</v>
      </c>
      <c r="H140" s="7">
        <v>5992541</v>
      </c>
      <c r="I140" s="7">
        <v>0</v>
      </c>
      <c r="J140" s="7">
        <v>0</v>
      </c>
      <c r="K140" s="7">
        <v>0</v>
      </c>
      <c r="L140" s="7">
        <f t="shared" si="8"/>
        <v>5992541</v>
      </c>
      <c r="M140" s="7">
        <v>-2742351</v>
      </c>
      <c r="N140" s="7">
        <v>-210754</v>
      </c>
      <c r="O140" s="7">
        <v>0</v>
      </c>
      <c r="P140" s="7">
        <f t="shared" si="9"/>
        <v>-2953105</v>
      </c>
      <c r="Q140" s="7">
        <f t="shared" si="10"/>
        <v>3250190</v>
      </c>
      <c r="R140" s="7">
        <f t="shared" si="11"/>
        <v>3039436</v>
      </c>
      <c r="S140" s="5" t="s">
        <v>473</v>
      </c>
      <c r="T140" s="5">
        <v>101401</v>
      </c>
      <c r="U140" s="5" t="s">
        <v>27</v>
      </c>
      <c r="V140" s="5">
        <v>47030001</v>
      </c>
      <c r="W140" s="5" t="s">
        <v>28</v>
      </c>
    </row>
    <row r="141" spans="2:23" x14ac:dyDescent="0.25">
      <c r="B141" s="4">
        <v>30004780</v>
      </c>
      <c r="C141" s="4">
        <v>0</v>
      </c>
      <c r="D141" s="5">
        <v>21030011</v>
      </c>
      <c r="E141" s="4" t="s">
        <v>607</v>
      </c>
      <c r="F141" s="4">
        <v>1401</v>
      </c>
      <c r="G141" s="6">
        <v>40269</v>
      </c>
      <c r="H141" s="7">
        <v>6150874</v>
      </c>
      <c r="I141" s="7">
        <v>0</v>
      </c>
      <c r="J141" s="7">
        <v>0</v>
      </c>
      <c r="K141" s="7">
        <v>0</v>
      </c>
      <c r="L141" s="7">
        <f t="shared" si="8"/>
        <v>6150874</v>
      </c>
      <c r="M141" s="7">
        <v>-2814808</v>
      </c>
      <c r="N141" s="7">
        <v>-216323</v>
      </c>
      <c r="O141" s="7">
        <v>0</v>
      </c>
      <c r="P141" s="7">
        <f t="shared" si="9"/>
        <v>-3031131</v>
      </c>
      <c r="Q141" s="7">
        <f t="shared" si="10"/>
        <v>3336066</v>
      </c>
      <c r="R141" s="7">
        <f t="shared" si="11"/>
        <v>3119743</v>
      </c>
      <c r="S141" s="5" t="s">
        <v>473</v>
      </c>
      <c r="T141" s="5">
        <v>101401</v>
      </c>
      <c r="U141" s="5" t="s">
        <v>27</v>
      </c>
      <c r="V141" s="5">
        <v>47030001</v>
      </c>
      <c r="W141" s="5" t="s">
        <v>28</v>
      </c>
    </row>
    <row r="142" spans="2:23" x14ac:dyDescent="0.25">
      <c r="B142" s="4">
        <v>30004781</v>
      </c>
      <c r="C142" s="4">
        <v>0</v>
      </c>
      <c r="D142" s="5">
        <v>21030011</v>
      </c>
      <c r="E142" s="4" t="s">
        <v>608</v>
      </c>
      <c r="F142" s="4">
        <v>1405</v>
      </c>
      <c r="G142" s="6">
        <v>39545</v>
      </c>
      <c r="H142" s="7">
        <v>6233813</v>
      </c>
      <c r="I142" s="7">
        <v>0</v>
      </c>
      <c r="J142" s="7">
        <v>0</v>
      </c>
      <c r="K142" s="7">
        <v>0</v>
      </c>
      <c r="L142" s="7">
        <f t="shared" si="8"/>
        <v>6233813</v>
      </c>
      <c r="M142" s="7">
        <v>-5852986</v>
      </c>
      <c r="N142" s="7">
        <v>-5754</v>
      </c>
      <c r="O142" s="7">
        <v>0</v>
      </c>
      <c r="P142" s="7">
        <f t="shared" si="9"/>
        <v>-5858740</v>
      </c>
      <c r="Q142" s="7">
        <f t="shared" si="10"/>
        <v>380827</v>
      </c>
      <c r="R142" s="7">
        <f t="shared" si="11"/>
        <v>375073</v>
      </c>
      <c r="S142" s="5" t="s">
        <v>473</v>
      </c>
      <c r="T142" s="5">
        <v>101405</v>
      </c>
      <c r="U142" s="5" t="s">
        <v>39</v>
      </c>
      <c r="V142" s="5">
        <v>47030001</v>
      </c>
      <c r="W142" s="5" t="s">
        <v>28</v>
      </c>
    </row>
    <row r="143" spans="2:23" x14ac:dyDescent="0.25">
      <c r="B143" s="4">
        <v>30004786</v>
      </c>
      <c r="C143" s="4">
        <v>0</v>
      </c>
      <c r="D143" s="5">
        <v>21030011</v>
      </c>
      <c r="E143" s="4" t="s">
        <v>609</v>
      </c>
      <c r="F143" s="4">
        <v>1401</v>
      </c>
      <c r="G143" s="6">
        <v>40269</v>
      </c>
      <c r="H143" s="7">
        <v>6483161</v>
      </c>
      <c r="I143" s="7">
        <v>0</v>
      </c>
      <c r="J143" s="7">
        <v>0</v>
      </c>
      <c r="K143" s="7">
        <v>0</v>
      </c>
      <c r="L143" s="7">
        <f t="shared" si="8"/>
        <v>6483161</v>
      </c>
      <c r="M143" s="7">
        <v>-2966870</v>
      </c>
      <c r="N143" s="7">
        <v>-228009</v>
      </c>
      <c r="O143" s="7">
        <v>0</v>
      </c>
      <c r="P143" s="7">
        <f t="shared" si="9"/>
        <v>-3194879</v>
      </c>
      <c r="Q143" s="7">
        <f t="shared" si="10"/>
        <v>3516291</v>
      </c>
      <c r="R143" s="7">
        <f t="shared" si="11"/>
        <v>3288282</v>
      </c>
      <c r="S143" s="5" t="s">
        <v>473</v>
      </c>
      <c r="T143" s="5">
        <v>101401</v>
      </c>
      <c r="U143" s="5" t="s">
        <v>27</v>
      </c>
      <c r="V143" s="5">
        <v>47030001</v>
      </c>
      <c r="W143" s="5" t="s">
        <v>28</v>
      </c>
    </row>
    <row r="144" spans="2:23" x14ac:dyDescent="0.25">
      <c r="B144" s="4">
        <v>30004789</v>
      </c>
      <c r="C144" s="4">
        <v>0</v>
      </c>
      <c r="D144" s="5">
        <v>21030011</v>
      </c>
      <c r="E144" s="4" t="s">
        <v>610</v>
      </c>
      <c r="F144" s="4">
        <v>1401</v>
      </c>
      <c r="G144" s="6">
        <v>40269</v>
      </c>
      <c r="H144" s="7">
        <v>6762490</v>
      </c>
      <c r="I144" s="7">
        <v>0</v>
      </c>
      <c r="J144" s="7">
        <v>0</v>
      </c>
      <c r="K144" s="7">
        <v>0</v>
      </c>
      <c r="L144" s="7">
        <f t="shared" si="8"/>
        <v>6762490</v>
      </c>
      <c r="M144" s="7">
        <v>-3094698</v>
      </c>
      <c r="N144" s="7">
        <v>-237833</v>
      </c>
      <c r="O144" s="7">
        <v>0</v>
      </c>
      <c r="P144" s="7">
        <f t="shared" si="9"/>
        <v>-3332531</v>
      </c>
      <c r="Q144" s="7">
        <f t="shared" si="10"/>
        <v>3667792</v>
      </c>
      <c r="R144" s="7">
        <f t="shared" si="11"/>
        <v>3429959</v>
      </c>
      <c r="S144" s="5" t="s">
        <v>473</v>
      </c>
      <c r="T144" s="5">
        <v>101401</v>
      </c>
      <c r="U144" s="5" t="s">
        <v>27</v>
      </c>
      <c r="V144" s="5">
        <v>47030001</v>
      </c>
      <c r="W144" s="5" t="s">
        <v>28</v>
      </c>
    </row>
    <row r="145" spans="2:23" x14ac:dyDescent="0.25">
      <c r="B145" s="4">
        <v>30004793</v>
      </c>
      <c r="C145" s="4">
        <v>0</v>
      </c>
      <c r="D145" s="5">
        <v>21030011</v>
      </c>
      <c r="E145" s="4" t="s">
        <v>611</v>
      </c>
      <c r="F145" s="4">
        <v>1401</v>
      </c>
      <c r="G145" s="6">
        <v>40269</v>
      </c>
      <c r="H145" s="7">
        <v>6931895</v>
      </c>
      <c r="I145" s="7">
        <v>0</v>
      </c>
      <c r="J145" s="7">
        <v>0</v>
      </c>
      <c r="K145" s="7">
        <v>0</v>
      </c>
      <c r="L145" s="7">
        <f t="shared" si="8"/>
        <v>6931895</v>
      </c>
      <c r="M145" s="7">
        <v>-3172224</v>
      </c>
      <c r="N145" s="7">
        <v>-243791</v>
      </c>
      <c r="O145" s="7">
        <v>0</v>
      </c>
      <c r="P145" s="7">
        <f t="shared" si="9"/>
        <v>-3416015</v>
      </c>
      <c r="Q145" s="7">
        <f t="shared" si="10"/>
        <v>3759671</v>
      </c>
      <c r="R145" s="7">
        <f t="shared" si="11"/>
        <v>3515880</v>
      </c>
      <c r="S145" s="5" t="s">
        <v>473</v>
      </c>
      <c r="T145" s="5">
        <v>101401</v>
      </c>
      <c r="U145" s="5" t="s">
        <v>27</v>
      </c>
      <c r="V145" s="5">
        <v>47030001</v>
      </c>
      <c r="W145" s="5" t="s">
        <v>28</v>
      </c>
    </row>
    <row r="146" spans="2:23" x14ac:dyDescent="0.25">
      <c r="B146" s="4">
        <v>30004795</v>
      </c>
      <c r="C146" s="4">
        <v>0</v>
      </c>
      <c r="D146" s="5">
        <v>21030011</v>
      </c>
      <c r="E146" s="4" t="s">
        <v>612</v>
      </c>
      <c r="F146" s="4">
        <v>1405</v>
      </c>
      <c r="G146" s="6">
        <v>39545</v>
      </c>
      <c r="H146" s="7">
        <v>7136665</v>
      </c>
      <c r="I146" s="7">
        <v>0</v>
      </c>
      <c r="J146" s="7">
        <v>0</v>
      </c>
      <c r="K146" s="7">
        <v>0</v>
      </c>
      <c r="L146" s="7">
        <f t="shared" si="8"/>
        <v>7136665</v>
      </c>
      <c r="M146" s="7">
        <v>-5774469</v>
      </c>
      <c r="N146" s="7">
        <v>-83666</v>
      </c>
      <c r="O146" s="7">
        <v>0</v>
      </c>
      <c r="P146" s="7">
        <f t="shared" si="9"/>
        <v>-5858135</v>
      </c>
      <c r="Q146" s="7">
        <f t="shared" si="10"/>
        <v>1362196</v>
      </c>
      <c r="R146" s="7">
        <f t="shared" si="11"/>
        <v>1278530</v>
      </c>
      <c r="S146" s="5" t="s">
        <v>473</v>
      </c>
      <c r="T146" s="5">
        <v>101405</v>
      </c>
      <c r="U146" s="5" t="s">
        <v>39</v>
      </c>
      <c r="V146" s="5">
        <v>47030001</v>
      </c>
      <c r="W146" s="5" t="s">
        <v>28</v>
      </c>
    </row>
    <row r="147" spans="2:23" x14ac:dyDescent="0.25">
      <c r="B147" s="4">
        <v>30004798</v>
      </c>
      <c r="C147" s="4">
        <v>0</v>
      </c>
      <c r="D147" s="5">
        <v>21030011</v>
      </c>
      <c r="E147" s="4" t="s">
        <v>613</v>
      </c>
      <c r="F147" s="4">
        <v>1401</v>
      </c>
      <c r="G147" s="6">
        <v>40269</v>
      </c>
      <c r="H147" s="7">
        <v>7157748</v>
      </c>
      <c r="I147" s="7">
        <v>0</v>
      </c>
      <c r="J147" s="7">
        <v>0</v>
      </c>
      <c r="K147" s="7">
        <v>0</v>
      </c>
      <c r="L147" s="7">
        <f t="shared" si="8"/>
        <v>7157748</v>
      </c>
      <c r="M147" s="7">
        <v>-3275579</v>
      </c>
      <c r="N147" s="7">
        <v>-251734</v>
      </c>
      <c r="O147" s="7">
        <v>0</v>
      </c>
      <c r="P147" s="7">
        <f t="shared" si="9"/>
        <v>-3527313</v>
      </c>
      <c r="Q147" s="7">
        <f t="shared" si="10"/>
        <v>3882169</v>
      </c>
      <c r="R147" s="7">
        <f t="shared" si="11"/>
        <v>3630435</v>
      </c>
      <c r="S147" s="5" t="s">
        <v>473</v>
      </c>
      <c r="T147" s="5">
        <v>101401</v>
      </c>
      <c r="U147" s="5" t="s">
        <v>27</v>
      </c>
      <c r="V147" s="5">
        <v>47030001</v>
      </c>
      <c r="W147" s="5" t="s">
        <v>28</v>
      </c>
    </row>
    <row r="148" spans="2:23" x14ac:dyDescent="0.25">
      <c r="B148" s="4">
        <v>30004800</v>
      </c>
      <c r="C148" s="4">
        <v>0</v>
      </c>
      <c r="D148" s="5">
        <v>21030011</v>
      </c>
      <c r="E148" s="4" t="s">
        <v>614</v>
      </c>
      <c r="F148" s="4">
        <v>1401</v>
      </c>
      <c r="G148" s="6">
        <v>40269</v>
      </c>
      <c r="H148" s="7">
        <v>7171090</v>
      </c>
      <c r="I148" s="7">
        <v>0</v>
      </c>
      <c r="J148" s="7">
        <v>0</v>
      </c>
      <c r="K148" s="7">
        <v>0</v>
      </c>
      <c r="L148" s="7">
        <f t="shared" si="8"/>
        <v>7171090</v>
      </c>
      <c r="M148" s="7">
        <v>-3281687</v>
      </c>
      <c r="N148" s="7">
        <v>-252203</v>
      </c>
      <c r="O148" s="7">
        <v>0</v>
      </c>
      <c r="P148" s="7">
        <f t="shared" si="9"/>
        <v>-3533890</v>
      </c>
      <c r="Q148" s="7">
        <f t="shared" si="10"/>
        <v>3889403</v>
      </c>
      <c r="R148" s="7">
        <f t="shared" si="11"/>
        <v>3637200</v>
      </c>
      <c r="S148" s="5" t="s">
        <v>473</v>
      </c>
      <c r="T148" s="5">
        <v>101401</v>
      </c>
      <c r="U148" s="5" t="s">
        <v>27</v>
      </c>
      <c r="V148" s="5">
        <v>47030001</v>
      </c>
      <c r="W148" s="5" t="s">
        <v>28</v>
      </c>
    </row>
    <row r="149" spans="2:23" x14ac:dyDescent="0.25">
      <c r="B149" s="4">
        <v>30004810</v>
      </c>
      <c r="C149" s="4">
        <v>0</v>
      </c>
      <c r="D149" s="5">
        <v>21030011</v>
      </c>
      <c r="E149" s="4" t="s">
        <v>615</v>
      </c>
      <c r="F149" s="4">
        <v>1405</v>
      </c>
      <c r="G149" s="6">
        <v>41060</v>
      </c>
      <c r="H149" s="7">
        <v>7828779</v>
      </c>
      <c r="I149" s="7">
        <v>0</v>
      </c>
      <c r="J149" s="7">
        <v>0</v>
      </c>
      <c r="K149" s="7">
        <v>0</v>
      </c>
      <c r="L149" s="7">
        <f t="shared" si="8"/>
        <v>7828779</v>
      </c>
      <c r="M149" s="7">
        <v>-6127476</v>
      </c>
      <c r="N149" s="7">
        <v>-81034</v>
      </c>
      <c r="O149" s="7">
        <v>0</v>
      </c>
      <c r="P149" s="7">
        <f t="shared" si="9"/>
        <v>-6208510</v>
      </c>
      <c r="Q149" s="7">
        <f t="shared" si="10"/>
        <v>1701303</v>
      </c>
      <c r="R149" s="7">
        <f t="shared" si="11"/>
        <v>1620269</v>
      </c>
      <c r="S149" s="5" t="s">
        <v>473</v>
      </c>
      <c r="T149" s="5">
        <v>101405</v>
      </c>
      <c r="U149" s="5" t="s">
        <v>39</v>
      </c>
      <c r="V149" s="5">
        <v>47030001</v>
      </c>
      <c r="W149" s="5" t="s">
        <v>28</v>
      </c>
    </row>
    <row r="150" spans="2:23" x14ac:dyDescent="0.25">
      <c r="B150" s="4">
        <v>30004812</v>
      </c>
      <c r="C150" s="4">
        <v>0</v>
      </c>
      <c r="D150" s="5">
        <v>21030011</v>
      </c>
      <c r="E150" s="4" t="s">
        <v>616</v>
      </c>
      <c r="F150" s="4">
        <v>1401</v>
      </c>
      <c r="G150" s="6">
        <v>40269</v>
      </c>
      <c r="H150" s="7">
        <v>7963408</v>
      </c>
      <c r="I150" s="7">
        <v>0</v>
      </c>
      <c r="J150" s="7">
        <v>0</v>
      </c>
      <c r="K150" s="7">
        <v>0</v>
      </c>
      <c r="L150" s="7">
        <f t="shared" si="8"/>
        <v>7963408</v>
      </c>
      <c r="M150" s="7">
        <v>-3644274</v>
      </c>
      <c r="N150" s="7">
        <v>-280069</v>
      </c>
      <c r="O150" s="7">
        <v>0</v>
      </c>
      <c r="P150" s="7">
        <f t="shared" si="9"/>
        <v>-3924343</v>
      </c>
      <c r="Q150" s="7">
        <f t="shared" si="10"/>
        <v>4319134</v>
      </c>
      <c r="R150" s="7">
        <f t="shared" si="11"/>
        <v>4039065</v>
      </c>
      <c r="S150" s="5" t="s">
        <v>473</v>
      </c>
      <c r="T150" s="5">
        <v>101401</v>
      </c>
      <c r="U150" s="5" t="s">
        <v>27</v>
      </c>
      <c r="V150" s="5">
        <v>47030001</v>
      </c>
      <c r="W150" s="5" t="s">
        <v>28</v>
      </c>
    </row>
    <row r="151" spans="2:23" x14ac:dyDescent="0.25">
      <c r="B151" s="4">
        <v>30004815</v>
      </c>
      <c r="C151" s="4">
        <v>0</v>
      </c>
      <c r="D151" s="5">
        <v>21030011</v>
      </c>
      <c r="E151" s="4" t="s">
        <v>617</v>
      </c>
      <c r="F151" s="4">
        <v>1401</v>
      </c>
      <c r="G151" s="6">
        <v>40445</v>
      </c>
      <c r="H151" s="7">
        <v>8045875</v>
      </c>
      <c r="I151" s="7">
        <v>0</v>
      </c>
      <c r="J151" s="7">
        <v>0</v>
      </c>
      <c r="K151" s="7">
        <v>0</v>
      </c>
      <c r="L151" s="7">
        <f t="shared" si="8"/>
        <v>8045875</v>
      </c>
      <c r="M151" s="7">
        <v>-3499296</v>
      </c>
      <c r="N151" s="7">
        <v>-286164</v>
      </c>
      <c r="O151" s="7">
        <v>0</v>
      </c>
      <c r="P151" s="7">
        <f t="shared" si="9"/>
        <v>-3785460</v>
      </c>
      <c r="Q151" s="7">
        <f t="shared" si="10"/>
        <v>4546579</v>
      </c>
      <c r="R151" s="7">
        <f t="shared" si="11"/>
        <v>4260415</v>
      </c>
      <c r="S151" s="5" t="s">
        <v>473</v>
      </c>
      <c r="T151" s="5">
        <v>101401</v>
      </c>
      <c r="U151" s="5" t="s">
        <v>27</v>
      </c>
      <c r="V151" s="5">
        <v>47030001</v>
      </c>
      <c r="W151" s="5" t="s">
        <v>28</v>
      </c>
    </row>
    <row r="152" spans="2:23" x14ac:dyDescent="0.25">
      <c r="B152" s="4">
        <v>30004818</v>
      </c>
      <c r="C152" s="4">
        <v>0</v>
      </c>
      <c r="D152" s="5">
        <v>21030011</v>
      </c>
      <c r="E152" s="4" t="s">
        <v>618</v>
      </c>
      <c r="F152" s="4">
        <v>1401</v>
      </c>
      <c r="G152" s="6">
        <v>40269</v>
      </c>
      <c r="H152" s="7">
        <v>8260603</v>
      </c>
      <c r="I152" s="7">
        <v>0</v>
      </c>
      <c r="J152" s="7">
        <v>0</v>
      </c>
      <c r="K152" s="7">
        <v>0</v>
      </c>
      <c r="L152" s="7">
        <f t="shared" si="8"/>
        <v>8260603</v>
      </c>
      <c r="M152" s="7">
        <v>-3780277</v>
      </c>
      <c r="N152" s="7">
        <v>-290521</v>
      </c>
      <c r="O152" s="7">
        <v>0</v>
      </c>
      <c r="P152" s="7">
        <f t="shared" si="9"/>
        <v>-4070798</v>
      </c>
      <c r="Q152" s="7">
        <f t="shared" si="10"/>
        <v>4480326</v>
      </c>
      <c r="R152" s="7">
        <f t="shared" si="11"/>
        <v>4189805</v>
      </c>
      <c r="S152" s="5" t="s">
        <v>473</v>
      </c>
      <c r="T152" s="5">
        <v>101401</v>
      </c>
      <c r="U152" s="5" t="s">
        <v>27</v>
      </c>
      <c r="V152" s="5">
        <v>47030001</v>
      </c>
      <c r="W152" s="5" t="s">
        <v>28</v>
      </c>
    </row>
    <row r="153" spans="2:23" x14ac:dyDescent="0.25">
      <c r="B153" s="4">
        <v>30004819</v>
      </c>
      <c r="C153" s="4">
        <v>0</v>
      </c>
      <c r="D153" s="5">
        <v>21030011</v>
      </c>
      <c r="E153" s="4" t="s">
        <v>619</v>
      </c>
      <c r="F153" s="4">
        <v>1405</v>
      </c>
      <c r="G153" s="6">
        <v>39545</v>
      </c>
      <c r="H153" s="7">
        <v>8272235</v>
      </c>
      <c r="I153" s="7">
        <v>0</v>
      </c>
      <c r="J153" s="7">
        <v>-1867011</v>
      </c>
      <c r="K153" s="7">
        <v>0</v>
      </c>
      <c r="L153" s="7">
        <f t="shared" si="8"/>
        <v>6405224</v>
      </c>
      <c r="M153" s="7">
        <v>-7766880</v>
      </c>
      <c r="N153" s="7">
        <v>-6337.35</v>
      </c>
      <c r="O153" s="7">
        <v>0</v>
      </c>
      <c r="P153" s="7">
        <f t="shared" si="9"/>
        <v>-7773217.3499999996</v>
      </c>
      <c r="Q153" s="7">
        <f t="shared" si="10"/>
        <v>505355</v>
      </c>
      <c r="R153" s="7">
        <f t="shared" si="11"/>
        <v>-1367993.3499999996</v>
      </c>
      <c r="S153" s="5" t="s">
        <v>473</v>
      </c>
      <c r="T153" s="5">
        <v>101405</v>
      </c>
      <c r="U153" s="5" t="s">
        <v>39</v>
      </c>
      <c r="V153" s="5">
        <v>47030001</v>
      </c>
      <c r="W153" s="5" t="s">
        <v>28</v>
      </c>
    </row>
    <row r="154" spans="2:23" x14ac:dyDescent="0.25">
      <c r="B154" s="4">
        <v>30004820</v>
      </c>
      <c r="C154" s="4">
        <v>0</v>
      </c>
      <c r="D154" s="5">
        <v>21030011</v>
      </c>
      <c r="E154" s="4" t="s">
        <v>620</v>
      </c>
      <c r="F154" s="4">
        <v>1401</v>
      </c>
      <c r="G154" s="6">
        <v>40269</v>
      </c>
      <c r="H154" s="7">
        <v>8328718</v>
      </c>
      <c r="I154" s="7">
        <v>0</v>
      </c>
      <c r="J154" s="7">
        <v>0</v>
      </c>
      <c r="K154" s="7">
        <v>0</v>
      </c>
      <c r="L154" s="7">
        <f t="shared" si="8"/>
        <v>8328718</v>
      </c>
      <c r="M154" s="7">
        <v>-3811451</v>
      </c>
      <c r="N154" s="7">
        <v>-292917</v>
      </c>
      <c r="O154" s="7">
        <v>0</v>
      </c>
      <c r="P154" s="7">
        <f t="shared" si="9"/>
        <v>-4104368</v>
      </c>
      <c r="Q154" s="7">
        <f t="shared" si="10"/>
        <v>4517267</v>
      </c>
      <c r="R154" s="7">
        <f t="shared" si="11"/>
        <v>4224350</v>
      </c>
      <c r="S154" s="5" t="s">
        <v>473</v>
      </c>
      <c r="T154" s="5">
        <v>101401</v>
      </c>
      <c r="U154" s="5" t="s">
        <v>27</v>
      </c>
      <c r="V154" s="5">
        <v>47030001</v>
      </c>
      <c r="W154" s="5" t="s">
        <v>28</v>
      </c>
    </row>
    <row r="155" spans="2:23" x14ac:dyDescent="0.25">
      <c r="B155" s="4">
        <v>30004833</v>
      </c>
      <c r="C155" s="4">
        <v>0</v>
      </c>
      <c r="D155" s="5">
        <v>21030011</v>
      </c>
      <c r="E155" s="4" t="s">
        <v>621</v>
      </c>
      <c r="F155" s="4">
        <v>1401</v>
      </c>
      <c r="G155" s="6">
        <v>40269</v>
      </c>
      <c r="H155" s="7">
        <v>9531671</v>
      </c>
      <c r="I155" s="7">
        <v>0</v>
      </c>
      <c r="J155" s="7">
        <v>0</v>
      </c>
      <c r="K155" s="7">
        <v>0</v>
      </c>
      <c r="L155" s="7">
        <f t="shared" si="8"/>
        <v>9531671</v>
      </c>
      <c r="M155" s="7">
        <v>-4361954</v>
      </c>
      <c r="N155" s="7">
        <v>-335224</v>
      </c>
      <c r="O155" s="7">
        <v>0</v>
      </c>
      <c r="P155" s="7">
        <f t="shared" si="9"/>
        <v>-4697178</v>
      </c>
      <c r="Q155" s="7">
        <f t="shared" si="10"/>
        <v>5169717</v>
      </c>
      <c r="R155" s="7">
        <f t="shared" si="11"/>
        <v>4834493</v>
      </c>
      <c r="S155" s="5" t="s">
        <v>473</v>
      </c>
      <c r="T155" s="5">
        <v>101401</v>
      </c>
      <c r="U155" s="5" t="s">
        <v>27</v>
      </c>
      <c r="V155" s="5">
        <v>47030001</v>
      </c>
      <c r="W155" s="5" t="s">
        <v>28</v>
      </c>
    </row>
    <row r="156" spans="2:23" x14ac:dyDescent="0.25">
      <c r="B156" s="4">
        <v>30004834</v>
      </c>
      <c r="C156" s="4">
        <v>0</v>
      </c>
      <c r="D156" s="5">
        <v>21030011</v>
      </c>
      <c r="E156" s="4" t="s">
        <v>622</v>
      </c>
      <c r="F156" s="4">
        <v>1403</v>
      </c>
      <c r="G156" s="6">
        <v>41356</v>
      </c>
      <c r="H156" s="7">
        <v>9577063</v>
      </c>
      <c r="I156" s="7">
        <v>0</v>
      </c>
      <c r="J156" s="7">
        <v>0</v>
      </c>
      <c r="K156" s="7">
        <v>0</v>
      </c>
      <c r="L156" s="7">
        <f t="shared" si="8"/>
        <v>9577063</v>
      </c>
      <c r="M156" s="7">
        <v>-3023651</v>
      </c>
      <c r="N156" s="7">
        <v>-357846</v>
      </c>
      <c r="O156" s="7">
        <v>0</v>
      </c>
      <c r="P156" s="7">
        <f t="shared" si="9"/>
        <v>-3381497</v>
      </c>
      <c r="Q156" s="7">
        <f t="shared" si="10"/>
        <v>6553412</v>
      </c>
      <c r="R156" s="7">
        <f t="shared" si="11"/>
        <v>6195566</v>
      </c>
      <c r="S156" s="5" t="s">
        <v>473</v>
      </c>
      <c r="T156" s="5">
        <v>101403</v>
      </c>
      <c r="U156" s="5" t="s">
        <v>30</v>
      </c>
      <c r="V156" s="5">
        <v>47030001</v>
      </c>
      <c r="W156" s="5" t="s">
        <v>28</v>
      </c>
    </row>
    <row r="157" spans="2:23" x14ac:dyDescent="0.25">
      <c r="B157" s="4">
        <v>30004838</v>
      </c>
      <c r="C157" s="4">
        <v>0</v>
      </c>
      <c r="D157" s="5">
        <v>21030011</v>
      </c>
      <c r="E157" s="4" t="s">
        <v>623</v>
      </c>
      <c r="F157" s="4">
        <v>1401</v>
      </c>
      <c r="G157" s="6">
        <v>40269</v>
      </c>
      <c r="H157" s="7">
        <v>9834885</v>
      </c>
      <c r="I157" s="7">
        <v>0</v>
      </c>
      <c r="J157" s="7">
        <v>0</v>
      </c>
      <c r="K157" s="7">
        <v>0</v>
      </c>
      <c r="L157" s="7">
        <f t="shared" si="8"/>
        <v>9834885</v>
      </c>
      <c r="M157" s="7">
        <v>-4500714</v>
      </c>
      <c r="N157" s="7">
        <v>-345888</v>
      </c>
      <c r="O157" s="7">
        <v>0</v>
      </c>
      <c r="P157" s="7">
        <f t="shared" si="9"/>
        <v>-4846602</v>
      </c>
      <c r="Q157" s="7">
        <f t="shared" si="10"/>
        <v>5334171</v>
      </c>
      <c r="R157" s="7">
        <f t="shared" si="11"/>
        <v>4988283</v>
      </c>
      <c r="S157" s="5" t="s">
        <v>473</v>
      </c>
      <c r="T157" s="5">
        <v>101401</v>
      </c>
      <c r="U157" s="5" t="s">
        <v>27</v>
      </c>
      <c r="V157" s="5">
        <v>47030001</v>
      </c>
      <c r="W157" s="5" t="s">
        <v>28</v>
      </c>
    </row>
    <row r="158" spans="2:23" x14ac:dyDescent="0.25">
      <c r="B158" s="4">
        <v>30004839</v>
      </c>
      <c r="C158" s="4">
        <v>0</v>
      </c>
      <c r="D158" s="5">
        <v>21030011</v>
      </c>
      <c r="E158" s="4" t="s">
        <v>624</v>
      </c>
      <c r="F158" s="4">
        <v>1401</v>
      </c>
      <c r="G158" s="6">
        <v>40724</v>
      </c>
      <c r="H158" s="7">
        <v>10034368</v>
      </c>
      <c r="I158" s="7">
        <v>0</v>
      </c>
      <c r="J158" s="7">
        <v>0</v>
      </c>
      <c r="K158" s="7">
        <v>0</v>
      </c>
      <c r="L158" s="7">
        <f t="shared" si="8"/>
        <v>10034368</v>
      </c>
      <c r="M158" s="7">
        <v>-4001065</v>
      </c>
      <c r="N158" s="7">
        <v>-362874</v>
      </c>
      <c r="O158" s="7">
        <v>0</v>
      </c>
      <c r="P158" s="7">
        <f t="shared" si="9"/>
        <v>-4363939</v>
      </c>
      <c r="Q158" s="7">
        <f t="shared" si="10"/>
        <v>6033303</v>
      </c>
      <c r="R158" s="7">
        <f t="shared" si="11"/>
        <v>5670429</v>
      </c>
      <c r="S158" s="5" t="s">
        <v>473</v>
      </c>
      <c r="T158" s="5">
        <v>101401</v>
      </c>
      <c r="U158" s="5" t="s">
        <v>27</v>
      </c>
      <c r="V158" s="5">
        <v>47030001</v>
      </c>
      <c r="W158" s="5" t="s">
        <v>28</v>
      </c>
    </row>
    <row r="159" spans="2:23" x14ac:dyDescent="0.25">
      <c r="B159" s="4">
        <v>30004841</v>
      </c>
      <c r="C159" s="4">
        <v>0</v>
      </c>
      <c r="D159" s="5">
        <v>21030011</v>
      </c>
      <c r="E159" s="4" t="s">
        <v>625</v>
      </c>
      <c r="F159" s="4">
        <v>1405</v>
      </c>
      <c r="G159" s="6">
        <v>39545</v>
      </c>
      <c r="H159" s="7">
        <v>10504710</v>
      </c>
      <c r="I159" s="7">
        <v>0</v>
      </c>
      <c r="J159" s="7">
        <v>0</v>
      </c>
      <c r="K159" s="7">
        <v>0</v>
      </c>
      <c r="L159" s="7">
        <f t="shared" si="8"/>
        <v>10504710</v>
      </c>
      <c r="M159" s="7">
        <v>-9862970</v>
      </c>
      <c r="N159" s="7">
        <v>-9695</v>
      </c>
      <c r="O159" s="7">
        <v>0</v>
      </c>
      <c r="P159" s="7">
        <f t="shared" si="9"/>
        <v>-9872665</v>
      </c>
      <c r="Q159" s="7">
        <f t="shared" si="10"/>
        <v>641740</v>
      </c>
      <c r="R159" s="7">
        <f t="shared" si="11"/>
        <v>632045</v>
      </c>
      <c r="S159" s="5" t="s">
        <v>473</v>
      </c>
      <c r="T159" s="5">
        <v>101405</v>
      </c>
      <c r="U159" s="5" t="s">
        <v>39</v>
      </c>
      <c r="V159" s="5">
        <v>47030001</v>
      </c>
      <c r="W159" s="5" t="s">
        <v>28</v>
      </c>
    </row>
    <row r="160" spans="2:23" x14ac:dyDescent="0.25">
      <c r="B160" s="4">
        <v>30004843</v>
      </c>
      <c r="C160" s="4">
        <v>0</v>
      </c>
      <c r="D160" s="5">
        <v>21030011</v>
      </c>
      <c r="E160" s="4" t="s">
        <v>626</v>
      </c>
      <c r="F160" s="4">
        <v>1405</v>
      </c>
      <c r="G160" s="6">
        <v>39545</v>
      </c>
      <c r="H160" s="7">
        <v>5306674</v>
      </c>
      <c r="I160" s="7">
        <v>0</v>
      </c>
      <c r="J160" s="7">
        <v>-5306674</v>
      </c>
      <c r="K160" s="7">
        <v>0</v>
      </c>
      <c r="L160" s="7">
        <f t="shared" si="8"/>
        <v>0</v>
      </c>
      <c r="M160" s="7">
        <v>-4982487</v>
      </c>
      <c r="N160" s="7">
        <v>-1208</v>
      </c>
      <c r="O160" s="7">
        <v>0</v>
      </c>
      <c r="P160" s="7">
        <f t="shared" si="9"/>
        <v>-4983695</v>
      </c>
      <c r="Q160" s="7">
        <f t="shared" si="10"/>
        <v>324187</v>
      </c>
      <c r="R160" s="7">
        <f t="shared" si="11"/>
        <v>-4983695</v>
      </c>
      <c r="S160" s="5" t="s">
        <v>473</v>
      </c>
      <c r="T160" s="5">
        <v>101405</v>
      </c>
      <c r="U160" s="5" t="s">
        <v>39</v>
      </c>
      <c r="V160" s="5">
        <v>47030001</v>
      </c>
      <c r="W160" s="5" t="s">
        <v>28</v>
      </c>
    </row>
    <row r="161" spans="2:23" x14ac:dyDescent="0.25">
      <c r="B161" s="4">
        <v>30004845</v>
      </c>
      <c r="C161" s="4">
        <v>0</v>
      </c>
      <c r="D161" s="5">
        <v>21030011</v>
      </c>
      <c r="E161" s="4" t="s">
        <v>627</v>
      </c>
      <c r="F161" s="4">
        <v>1401</v>
      </c>
      <c r="G161" s="6">
        <v>40269</v>
      </c>
      <c r="H161" s="7">
        <v>10625166</v>
      </c>
      <c r="I161" s="7">
        <v>0</v>
      </c>
      <c r="J161" s="7">
        <v>0</v>
      </c>
      <c r="K161" s="7">
        <v>0</v>
      </c>
      <c r="L161" s="7">
        <f t="shared" si="8"/>
        <v>10625166</v>
      </c>
      <c r="M161" s="7">
        <v>-4862367</v>
      </c>
      <c r="N161" s="7">
        <v>-373681</v>
      </c>
      <c r="O161" s="7">
        <v>0</v>
      </c>
      <c r="P161" s="7">
        <f t="shared" si="9"/>
        <v>-5236048</v>
      </c>
      <c r="Q161" s="7">
        <f t="shared" si="10"/>
        <v>5762799</v>
      </c>
      <c r="R161" s="7">
        <f t="shared" si="11"/>
        <v>5389118</v>
      </c>
      <c r="S161" s="5" t="s">
        <v>473</v>
      </c>
      <c r="T161" s="5">
        <v>101401</v>
      </c>
      <c r="U161" s="5" t="s">
        <v>27</v>
      </c>
      <c r="V161" s="5">
        <v>47030001</v>
      </c>
      <c r="W161" s="5" t="s">
        <v>28</v>
      </c>
    </row>
    <row r="162" spans="2:23" x14ac:dyDescent="0.25">
      <c r="B162" s="4">
        <v>30004857</v>
      </c>
      <c r="C162" s="4">
        <v>0</v>
      </c>
      <c r="D162" s="5">
        <v>21030011</v>
      </c>
      <c r="E162" s="4" t="s">
        <v>628</v>
      </c>
      <c r="F162" s="4">
        <v>1401</v>
      </c>
      <c r="G162" s="6">
        <v>40269</v>
      </c>
      <c r="H162" s="7">
        <v>11851302</v>
      </c>
      <c r="I162" s="7">
        <v>0</v>
      </c>
      <c r="J162" s="7">
        <v>0</v>
      </c>
      <c r="K162" s="7">
        <v>0</v>
      </c>
      <c r="L162" s="7">
        <f t="shared" si="8"/>
        <v>11851302</v>
      </c>
      <c r="M162" s="7">
        <v>-5423479</v>
      </c>
      <c r="N162" s="7">
        <v>-416804</v>
      </c>
      <c r="O162" s="7">
        <v>0</v>
      </c>
      <c r="P162" s="7">
        <f t="shared" si="9"/>
        <v>-5840283</v>
      </c>
      <c r="Q162" s="7">
        <f t="shared" si="10"/>
        <v>6427823</v>
      </c>
      <c r="R162" s="7">
        <f t="shared" si="11"/>
        <v>6011019</v>
      </c>
      <c r="S162" s="5" t="s">
        <v>473</v>
      </c>
      <c r="T162" s="5">
        <v>101401</v>
      </c>
      <c r="U162" s="5" t="s">
        <v>27</v>
      </c>
      <c r="V162" s="5">
        <v>47030001</v>
      </c>
      <c r="W162" s="5" t="s">
        <v>28</v>
      </c>
    </row>
    <row r="163" spans="2:23" x14ac:dyDescent="0.25">
      <c r="B163" s="4">
        <v>30004865</v>
      </c>
      <c r="C163" s="4">
        <v>0</v>
      </c>
      <c r="D163" s="5">
        <v>21030011</v>
      </c>
      <c r="E163" s="4" t="s">
        <v>629</v>
      </c>
      <c r="F163" s="4">
        <v>1401</v>
      </c>
      <c r="G163" s="6">
        <v>40269</v>
      </c>
      <c r="H163" s="7">
        <v>12359820</v>
      </c>
      <c r="I163" s="7">
        <v>0</v>
      </c>
      <c r="J163" s="7">
        <v>0</v>
      </c>
      <c r="K163" s="7">
        <v>0</v>
      </c>
      <c r="L163" s="7">
        <f t="shared" si="8"/>
        <v>12359820</v>
      </c>
      <c r="M163" s="7">
        <v>-5656190</v>
      </c>
      <c r="N163" s="7">
        <v>-434688</v>
      </c>
      <c r="O163" s="7">
        <v>0</v>
      </c>
      <c r="P163" s="7">
        <f t="shared" si="9"/>
        <v>-6090878</v>
      </c>
      <c r="Q163" s="7">
        <f t="shared" si="10"/>
        <v>6703630</v>
      </c>
      <c r="R163" s="7">
        <f t="shared" si="11"/>
        <v>6268942</v>
      </c>
      <c r="S163" s="5" t="s">
        <v>473</v>
      </c>
      <c r="T163" s="5">
        <v>101401</v>
      </c>
      <c r="U163" s="5" t="s">
        <v>27</v>
      </c>
      <c r="V163" s="5">
        <v>47030001</v>
      </c>
      <c r="W163" s="5" t="s">
        <v>28</v>
      </c>
    </row>
    <row r="164" spans="2:23" x14ac:dyDescent="0.25">
      <c r="B164" s="4">
        <v>30004869</v>
      </c>
      <c r="C164" s="4">
        <v>0</v>
      </c>
      <c r="D164" s="5">
        <v>21030011</v>
      </c>
      <c r="E164" s="4" t="s">
        <v>630</v>
      </c>
      <c r="F164" s="4">
        <v>1403</v>
      </c>
      <c r="G164" s="6">
        <v>41356</v>
      </c>
      <c r="H164" s="7">
        <v>13000001</v>
      </c>
      <c r="I164" s="7">
        <v>0</v>
      </c>
      <c r="J164" s="7">
        <v>0</v>
      </c>
      <c r="K164" s="7">
        <v>0</v>
      </c>
      <c r="L164" s="7">
        <f t="shared" si="8"/>
        <v>13000001</v>
      </c>
      <c r="M164" s="7">
        <v>-4104335</v>
      </c>
      <c r="N164" s="7">
        <v>-485744</v>
      </c>
      <c r="O164" s="7">
        <v>0</v>
      </c>
      <c r="P164" s="7">
        <f t="shared" si="9"/>
        <v>-4590079</v>
      </c>
      <c r="Q164" s="7">
        <f t="shared" si="10"/>
        <v>8895666</v>
      </c>
      <c r="R164" s="7">
        <f t="shared" si="11"/>
        <v>8409922</v>
      </c>
      <c r="S164" s="5" t="s">
        <v>473</v>
      </c>
      <c r="T164" s="5">
        <v>101403</v>
      </c>
      <c r="U164" s="5" t="s">
        <v>30</v>
      </c>
      <c r="V164" s="5">
        <v>47030001</v>
      </c>
      <c r="W164" s="5" t="s">
        <v>28</v>
      </c>
    </row>
    <row r="165" spans="2:23" x14ac:dyDescent="0.25">
      <c r="B165" s="4">
        <v>30004876</v>
      </c>
      <c r="C165" s="4">
        <v>0</v>
      </c>
      <c r="D165" s="5">
        <v>21030011</v>
      </c>
      <c r="E165" s="4" t="s">
        <v>631</v>
      </c>
      <c r="F165" s="4">
        <v>1401</v>
      </c>
      <c r="G165" s="6">
        <v>40269</v>
      </c>
      <c r="H165" s="7">
        <v>13316289</v>
      </c>
      <c r="I165" s="7">
        <v>0</v>
      </c>
      <c r="J165" s="7">
        <v>0</v>
      </c>
      <c r="K165" s="7">
        <v>0</v>
      </c>
      <c r="L165" s="7">
        <f t="shared" si="8"/>
        <v>13316289</v>
      </c>
      <c r="M165" s="7">
        <v>-6093898</v>
      </c>
      <c r="N165" s="7">
        <v>-468327</v>
      </c>
      <c r="O165" s="7">
        <v>0</v>
      </c>
      <c r="P165" s="7">
        <f t="shared" si="9"/>
        <v>-6562225</v>
      </c>
      <c r="Q165" s="7">
        <f t="shared" si="10"/>
        <v>7222391</v>
      </c>
      <c r="R165" s="7">
        <f t="shared" si="11"/>
        <v>6754064</v>
      </c>
      <c r="S165" s="5" t="s">
        <v>473</v>
      </c>
      <c r="T165" s="5">
        <v>101401</v>
      </c>
      <c r="U165" s="5" t="s">
        <v>27</v>
      </c>
      <c r="V165" s="5">
        <v>47030001</v>
      </c>
      <c r="W165" s="5" t="s">
        <v>28</v>
      </c>
    </row>
    <row r="166" spans="2:23" x14ac:dyDescent="0.25">
      <c r="B166" s="4">
        <v>30004877</v>
      </c>
      <c r="C166" s="4">
        <v>0</v>
      </c>
      <c r="D166" s="5">
        <v>21030011</v>
      </c>
      <c r="E166" s="4" t="s">
        <v>632</v>
      </c>
      <c r="F166" s="4">
        <v>1401</v>
      </c>
      <c r="G166" s="6">
        <v>40269</v>
      </c>
      <c r="H166" s="7">
        <v>13374630</v>
      </c>
      <c r="I166" s="7">
        <v>0</v>
      </c>
      <c r="J166" s="7">
        <v>0</v>
      </c>
      <c r="K166" s="7">
        <v>0</v>
      </c>
      <c r="L166" s="7">
        <f t="shared" si="8"/>
        <v>13374630</v>
      </c>
      <c r="M166" s="7">
        <v>-6120598</v>
      </c>
      <c r="N166" s="7">
        <v>-470379</v>
      </c>
      <c r="O166" s="7">
        <v>0</v>
      </c>
      <c r="P166" s="7">
        <f t="shared" si="9"/>
        <v>-6590977</v>
      </c>
      <c r="Q166" s="7">
        <f t="shared" si="10"/>
        <v>7254032</v>
      </c>
      <c r="R166" s="7">
        <f t="shared" si="11"/>
        <v>6783653</v>
      </c>
      <c r="S166" s="5" t="s">
        <v>473</v>
      </c>
      <c r="T166" s="5">
        <v>101401</v>
      </c>
      <c r="U166" s="5" t="s">
        <v>27</v>
      </c>
      <c r="V166" s="5">
        <v>47030001</v>
      </c>
      <c r="W166" s="5" t="s">
        <v>28</v>
      </c>
    </row>
    <row r="167" spans="2:23" x14ac:dyDescent="0.25">
      <c r="B167" s="4">
        <v>30004883</v>
      </c>
      <c r="C167" s="4">
        <v>0</v>
      </c>
      <c r="D167" s="5">
        <v>21030011</v>
      </c>
      <c r="E167" s="4" t="s">
        <v>633</v>
      </c>
      <c r="F167" s="4">
        <v>1401</v>
      </c>
      <c r="G167" s="6">
        <v>40269</v>
      </c>
      <c r="H167" s="7">
        <v>13709247</v>
      </c>
      <c r="I167" s="7">
        <v>0</v>
      </c>
      <c r="J167" s="7">
        <v>0</v>
      </c>
      <c r="K167" s="7">
        <v>0</v>
      </c>
      <c r="L167" s="7">
        <f t="shared" si="8"/>
        <v>13709247</v>
      </c>
      <c r="M167" s="7">
        <v>-6273726</v>
      </c>
      <c r="N167" s="7">
        <v>-482147</v>
      </c>
      <c r="O167" s="7">
        <v>0</v>
      </c>
      <c r="P167" s="7">
        <f t="shared" si="9"/>
        <v>-6755873</v>
      </c>
      <c r="Q167" s="7">
        <f t="shared" si="10"/>
        <v>7435521</v>
      </c>
      <c r="R167" s="7">
        <f t="shared" si="11"/>
        <v>6953374</v>
      </c>
      <c r="S167" s="5" t="s">
        <v>473</v>
      </c>
      <c r="T167" s="5">
        <v>101401</v>
      </c>
      <c r="U167" s="5" t="s">
        <v>27</v>
      </c>
      <c r="V167" s="5">
        <v>47030001</v>
      </c>
      <c r="W167" s="5" t="s">
        <v>28</v>
      </c>
    </row>
    <row r="168" spans="2:23" x14ac:dyDescent="0.25">
      <c r="B168" s="4">
        <v>30004890</v>
      </c>
      <c r="C168" s="4">
        <v>0</v>
      </c>
      <c r="D168" s="5">
        <v>21030011</v>
      </c>
      <c r="E168" s="4" t="s">
        <v>634</v>
      </c>
      <c r="F168" s="4">
        <v>1405</v>
      </c>
      <c r="G168" s="6">
        <v>39545</v>
      </c>
      <c r="H168" s="7">
        <v>5360646.75</v>
      </c>
      <c r="I168" s="7">
        <v>0</v>
      </c>
      <c r="J168" s="7">
        <v>-227335</v>
      </c>
      <c r="K168" s="7">
        <v>0</v>
      </c>
      <c r="L168" s="7">
        <f t="shared" si="8"/>
        <v>5133311.75</v>
      </c>
      <c r="M168" s="7">
        <v>-5033162.75</v>
      </c>
      <c r="N168" s="7">
        <v>-4773.08</v>
      </c>
      <c r="O168" s="7">
        <v>0</v>
      </c>
      <c r="P168" s="7">
        <f t="shared" si="9"/>
        <v>-5037935.83</v>
      </c>
      <c r="Q168" s="7">
        <f t="shared" si="10"/>
        <v>327484</v>
      </c>
      <c r="R168" s="7">
        <f t="shared" si="11"/>
        <v>95375.919999999925</v>
      </c>
      <c r="S168" s="5" t="s">
        <v>473</v>
      </c>
      <c r="T168" s="5">
        <v>101405</v>
      </c>
      <c r="U168" s="5" t="s">
        <v>39</v>
      </c>
      <c r="V168" s="5">
        <v>47030001</v>
      </c>
      <c r="W168" s="5" t="s">
        <v>28</v>
      </c>
    </row>
    <row r="169" spans="2:23" x14ac:dyDescent="0.25">
      <c r="B169" s="4">
        <v>30004899</v>
      </c>
      <c r="C169" s="4">
        <v>0</v>
      </c>
      <c r="D169" s="5">
        <v>21030011</v>
      </c>
      <c r="E169" s="4" t="s">
        <v>635</v>
      </c>
      <c r="F169" s="4">
        <v>1405</v>
      </c>
      <c r="G169" s="6">
        <v>39545</v>
      </c>
      <c r="H169" s="7">
        <v>15523484</v>
      </c>
      <c r="I169" s="7">
        <v>0</v>
      </c>
      <c r="J169" s="7">
        <v>0</v>
      </c>
      <c r="K169" s="7">
        <v>0</v>
      </c>
      <c r="L169" s="7">
        <f t="shared" si="8"/>
        <v>15523484</v>
      </c>
      <c r="M169" s="7">
        <v>-14575144</v>
      </c>
      <c r="N169" s="7">
        <v>-14328</v>
      </c>
      <c r="O169" s="7">
        <v>0</v>
      </c>
      <c r="P169" s="7">
        <f t="shared" si="9"/>
        <v>-14589472</v>
      </c>
      <c r="Q169" s="7">
        <f t="shared" si="10"/>
        <v>948340</v>
      </c>
      <c r="R169" s="7">
        <f t="shared" si="11"/>
        <v>934012</v>
      </c>
      <c r="S169" s="5" t="s">
        <v>473</v>
      </c>
      <c r="T169" s="5">
        <v>101405</v>
      </c>
      <c r="U169" s="5" t="s">
        <v>39</v>
      </c>
      <c r="V169" s="5">
        <v>47030001</v>
      </c>
      <c r="W169" s="5" t="s">
        <v>28</v>
      </c>
    </row>
    <row r="170" spans="2:23" x14ac:dyDescent="0.25">
      <c r="B170" s="4">
        <v>30004905</v>
      </c>
      <c r="C170" s="4">
        <v>0</v>
      </c>
      <c r="D170" s="5">
        <v>21030011</v>
      </c>
      <c r="E170" s="4" t="s">
        <v>636</v>
      </c>
      <c r="F170" s="4">
        <v>1401</v>
      </c>
      <c r="G170" s="6">
        <v>40269</v>
      </c>
      <c r="H170" s="7">
        <v>16244160</v>
      </c>
      <c r="I170" s="7">
        <v>0</v>
      </c>
      <c r="J170" s="7">
        <v>0</v>
      </c>
      <c r="K170" s="7">
        <v>0</v>
      </c>
      <c r="L170" s="7">
        <f t="shared" si="8"/>
        <v>16244160</v>
      </c>
      <c r="M170" s="7">
        <v>-7433773</v>
      </c>
      <c r="N170" s="7">
        <v>-571298</v>
      </c>
      <c r="O170" s="7">
        <v>0</v>
      </c>
      <c r="P170" s="7">
        <f t="shared" si="9"/>
        <v>-8005071</v>
      </c>
      <c r="Q170" s="7">
        <f t="shared" si="10"/>
        <v>8810387</v>
      </c>
      <c r="R170" s="7">
        <f t="shared" si="11"/>
        <v>8239089</v>
      </c>
      <c r="S170" s="5" t="s">
        <v>473</v>
      </c>
      <c r="T170" s="5">
        <v>101401</v>
      </c>
      <c r="U170" s="5" t="s">
        <v>27</v>
      </c>
      <c r="V170" s="5">
        <v>47030001</v>
      </c>
      <c r="W170" s="5" t="s">
        <v>28</v>
      </c>
    </row>
    <row r="171" spans="2:23" x14ac:dyDescent="0.25">
      <c r="B171" s="4">
        <v>30004906</v>
      </c>
      <c r="C171" s="4">
        <v>0</v>
      </c>
      <c r="D171" s="5">
        <v>21030011</v>
      </c>
      <c r="E171" s="4" t="s">
        <v>637</v>
      </c>
      <c r="F171" s="4">
        <v>1401</v>
      </c>
      <c r="G171" s="6">
        <v>40269</v>
      </c>
      <c r="H171" s="7">
        <v>13943630.57</v>
      </c>
      <c r="I171" s="7">
        <v>0</v>
      </c>
      <c r="J171" s="7">
        <v>0</v>
      </c>
      <c r="K171" s="7">
        <v>0</v>
      </c>
      <c r="L171" s="7">
        <f t="shared" si="8"/>
        <v>13943630.57</v>
      </c>
      <c r="M171" s="7">
        <v>-6380986.5700000003</v>
      </c>
      <c r="N171" s="7">
        <v>-490390</v>
      </c>
      <c r="O171" s="7">
        <v>0</v>
      </c>
      <c r="P171" s="7">
        <f t="shared" si="9"/>
        <v>-6871376.5700000003</v>
      </c>
      <c r="Q171" s="7">
        <f t="shared" si="10"/>
        <v>7562644</v>
      </c>
      <c r="R171" s="7">
        <f t="shared" si="11"/>
        <v>7072254</v>
      </c>
      <c r="S171" s="5" t="s">
        <v>473</v>
      </c>
      <c r="T171" s="5">
        <v>101401</v>
      </c>
      <c r="U171" s="5" t="s">
        <v>27</v>
      </c>
      <c r="V171" s="5">
        <v>47030001</v>
      </c>
      <c r="W171" s="5" t="s">
        <v>28</v>
      </c>
    </row>
    <row r="172" spans="2:23" x14ac:dyDescent="0.25">
      <c r="B172" s="4">
        <v>30004911</v>
      </c>
      <c r="C172" s="4">
        <v>0</v>
      </c>
      <c r="D172" s="5">
        <v>21030011</v>
      </c>
      <c r="E172" s="4" t="s">
        <v>638</v>
      </c>
      <c r="F172" s="4">
        <v>1401</v>
      </c>
      <c r="G172" s="6">
        <v>40269</v>
      </c>
      <c r="H172" s="7">
        <v>16595853</v>
      </c>
      <c r="I172" s="7">
        <v>0</v>
      </c>
      <c r="J172" s="7">
        <v>0</v>
      </c>
      <c r="K172" s="7">
        <v>0</v>
      </c>
      <c r="L172" s="7">
        <f t="shared" si="8"/>
        <v>16595853</v>
      </c>
      <c r="M172" s="7">
        <v>-7594716</v>
      </c>
      <c r="N172" s="7">
        <v>-583667</v>
      </c>
      <c r="O172" s="7">
        <v>0</v>
      </c>
      <c r="P172" s="7">
        <f t="shared" si="9"/>
        <v>-8178383</v>
      </c>
      <c r="Q172" s="7">
        <f t="shared" si="10"/>
        <v>9001137</v>
      </c>
      <c r="R172" s="7">
        <f t="shared" si="11"/>
        <v>8417470</v>
      </c>
      <c r="S172" s="5" t="s">
        <v>473</v>
      </c>
      <c r="T172" s="5">
        <v>101401</v>
      </c>
      <c r="U172" s="5" t="s">
        <v>27</v>
      </c>
      <c r="V172" s="5">
        <v>47030001</v>
      </c>
      <c r="W172" s="5" t="s">
        <v>28</v>
      </c>
    </row>
    <row r="173" spans="2:23" x14ac:dyDescent="0.25">
      <c r="B173" s="4">
        <v>30004913</v>
      </c>
      <c r="C173" s="4">
        <v>0</v>
      </c>
      <c r="D173" s="5">
        <v>21030011</v>
      </c>
      <c r="E173" s="4" t="s">
        <v>639</v>
      </c>
      <c r="F173" s="4">
        <v>1401</v>
      </c>
      <c r="G173" s="6">
        <v>40269</v>
      </c>
      <c r="H173" s="7">
        <v>16638121</v>
      </c>
      <c r="I173" s="7">
        <v>0</v>
      </c>
      <c r="J173" s="7">
        <v>0</v>
      </c>
      <c r="K173" s="7">
        <v>0</v>
      </c>
      <c r="L173" s="7">
        <f t="shared" si="8"/>
        <v>16638121</v>
      </c>
      <c r="M173" s="7">
        <v>-7614059</v>
      </c>
      <c r="N173" s="7">
        <v>-585154</v>
      </c>
      <c r="O173" s="7">
        <v>0</v>
      </c>
      <c r="P173" s="7">
        <f t="shared" si="9"/>
        <v>-8199213</v>
      </c>
      <c r="Q173" s="7">
        <f t="shared" si="10"/>
        <v>9024062</v>
      </c>
      <c r="R173" s="7">
        <f t="shared" si="11"/>
        <v>8438908</v>
      </c>
      <c r="S173" s="5" t="s">
        <v>473</v>
      </c>
      <c r="T173" s="5">
        <v>101401</v>
      </c>
      <c r="U173" s="5" t="s">
        <v>27</v>
      </c>
      <c r="V173" s="5">
        <v>47030001</v>
      </c>
      <c r="W173" s="5" t="s">
        <v>28</v>
      </c>
    </row>
    <row r="174" spans="2:23" x14ac:dyDescent="0.25">
      <c r="B174" s="4">
        <v>30004914</v>
      </c>
      <c r="C174" s="4">
        <v>0</v>
      </c>
      <c r="D174" s="5">
        <v>21030011</v>
      </c>
      <c r="E174" s="4" t="s">
        <v>640</v>
      </c>
      <c r="F174" s="4">
        <v>1401</v>
      </c>
      <c r="G174" s="6">
        <v>40269</v>
      </c>
      <c r="H174" s="7">
        <v>17633106</v>
      </c>
      <c r="I174" s="7">
        <v>0</v>
      </c>
      <c r="J174" s="7">
        <v>0</v>
      </c>
      <c r="K174" s="7">
        <v>0</v>
      </c>
      <c r="L174" s="7">
        <f t="shared" si="8"/>
        <v>17633106</v>
      </c>
      <c r="M174" s="7">
        <v>-8069390</v>
      </c>
      <c r="N174" s="7">
        <v>-620147</v>
      </c>
      <c r="O174" s="7">
        <v>0</v>
      </c>
      <c r="P174" s="7">
        <f t="shared" si="9"/>
        <v>-8689537</v>
      </c>
      <c r="Q174" s="7">
        <f t="shared" si="10"/>
        <v>9563716</v>
      </c>
      <c r="R174" s="7">
        <f t="shared" si="11"/>
        <v>8943569</v>
      </c>
      <c r="S174" s="5" t="s">
        <v>473</v>
      </c>
      <c r="T174" s="5">
        <v>101401</v>
      </c>
      <c r="U174" s="5" t="s">
        <v>27</v>
      </c>
      <c r="V174" s="5">
        <v>47030001</v>
      </c>
      <c r="W174" s="5" t="s">
        <v>28</v>
      </c>
    </row>
    <row r="175" spans="2:23" x14ac:dyDescent="0.25">
      <c r="B175" s="4">
        <v>30004917</v>
      </c>
      <c r="C175" s="4">
        <v>0</v>
      </c>
      <c r="D175" s="5">
        <v>21030011</v>
      </c>
      <c r="E175" s="4" t="s">
        <v>641</v>
      </c>
      <c r="F175" s="4">
        <v>1401</v>
      </c>
      <c r="G175" s="6">
        <v>40269</v>
      </c>
      <c r="H175" s="7">
        <v>18171906</v>
      </c>
      <c r="I175" s="7">
        <v>0</v>
      </c>
      <c r="J175" s="7">
        <v>0</v>
      </c>
      <c r="K175" s="7">
        <v>0</v>
      </c>
      <c r="L175" s="7">
        <f t="shared" si="8"/>
        <v>18171906</v>
      </c>
      <c r="M175" s="7">
        <v>-8315960</v>
      </c>
      <c r="N175" s="7">
        <v>-639096</v>
      </c>
      <c r="O175" s="7">
        <v>0</v>
      </c>
      <c r="P175" s="7">
        <f t="shared" si="9"/>
        <v>-8955056</v>
      </c>
      <c r="Q175" s="7">
        <f t="shared" si="10"/>
        <v>9855946</v>
      </c>
      <c r="R175" s="7">
        <f t="shared" si="11"/>
        <v>9216850</v>
      </c>
      <c r="S175" s="5" t="s">
        <v>473</v>
      </c>
      <c r="T175" s="5">
        <v>101401</v>
      </c>
      <c r="U175" s="5" t="s">
        <v>27</v>
      </c>
      <c r="V175" s="5">
        <v>47030001</v>
      </c>
      <c r="W175" s="5" t="s">
        <v>28</v>
      </c>
    </row>
    <row r="176" spans="2:23" x14ac:dyDescent="0.25">
      <c r="B176" s="4">
        <v>30004922</v>
      </c>
      <c r="C176" s="4">
        <v>0</v>
      </c>
      <c r="D176" s="5">
        <v>21030011</v>
      </c>
      <c r="E176" s="4" t="s">
        <v>642</v>
      </c>
      <c r="F176" s="4">
        <v>1401</v>
      </c>
      <c r="G176" s="6">
        <v>40269</v>
      </c>
      <c r="H176" s="7">
        <v>19352183</v>
      </c>
      <c r="I176" s="7">
        <v>0</v>
      </c>
      <c r="J176" s="7">
        <v>0</v>
      </c>
      <c r="K176" s="7">
        <v>0</v>
      </c>
      <c r="L176" s="7">
        <f t="shared" si="8"/>
        <v>19352183</v>
      </c>
      <c r="M176" s="7">
        <v>-8856087</v>
      </c>
      <c r="N176" s="7">
        <v>-680606</v>
      </c>
      <c r="O176" s="7">
        <v>0</v>
      </c>
      <c r="P176" s="7">
        <f t="shared" si="9"/>
        <v>-9536693</v>
      </c>
      <c r="Q176" s="7">
        <f t="shared" si="10"/>
        <v>10496096</v>
      </c>
      <c r="R176" s="7">
        <f t="shared" si="11"/>
        <v>9815490</v>
      </c>
      <c r="S176" s="5" t="s">
        <v>473</v>
      </c>
      <c r="T176" s="5">
        <v>101401</v>
      </c>
      <c r="U176" s="5" t="s">
        <v>27</v>
      </c>
      <c r="V176" s="5">
        <v>47030001</v>
      </c>
      <c r="W176" s="5" t="s">
        <v>28</v>
      </c>
    </row>
    <row r="177" spans="2:23" x14ac:dyDescent="0.25">
      <c r="B177" s="4">
        <v>30004923</v>
      </c>
      <c r="C177" s="4">
        <v>0</v>
      </c>
      <c r="D177" s="5">
        <v>21030011</v>
      </c>
      <c r="E177" s="4" t="s">
        <v>643</v>
      </c>
      <c r="F177" s="4">
        <v>1401</v>
      </c>
      <c r="G177" s="6">
        <v>40269</v>
      </c>
      <c r="H177" s="7">
        <v>19417708</v>
      </c>
      <c r="I177" s="7">
        <v>0</v>
      </c>
      <c r="J177" s="7">
        <v>0</v>
      </c>
      <c r="K177" s="7">
        <v>0</v>
      </c>
      <c r="L177" s="7">
        <f t="shared" si="8"/>
        <v>19417708</v>
      </c>
      <c r="M177" s="7">
        <v>-8886076</v>
      </c>
      <c r="N177" s="7">
        <v>-682910</v>
      </c>
      <c r="O177" s="7">
        <v>0</v>
      </c>
      <c r="P177" s="7">
        <f t="shared" si="9"/>
        <v>-9568986</v>
      </c>
      <c r="Q177" s="7">
        <f t="shared" si="10"/>
        <v>10531632</v>
      </c>
      <c r="R177" s="7">
        <f t="shared" si="11"/>
        <v>9848722</v>
      </c>
      <c r="S177" s="5" t="s">
        <v>473</v>
      </c>
      <c r="T177" s="5">
        <v>101401</v>
      </c>
      <c r="U177" s="5" t="s">
        <v>27</v>
      </c>
      <c r="V177" s="5">
        <v>47030001</v>
      </c>
      <c r="W177" s="5" t="s">
        <v>28</v>
      </c>
    </row>
    <row r="178" spans="2:23" x14ac:dyDescent="0.25">
      <c r="B178" s="4">
        <v>30004926</v>
      </c>
      <c r="C178" s="4">
        <v>0</v>
      </c>
      <c r="D178" s="5">
        <v>21030011</v>
      </c>
      <c r="E178" s="4" t="s">
        <v>644</v>
      </c>
      <c r="F178" s="4">
        <v>1401</v>
      </c>
      <c r="G178" s="6">
        <v>40269</v>
      </c>
      <c r="H178" s="7">
        <v>19781240</v>
      </c>
      <c r="I178" s="7">
        <v>0</v>
      </c>
      <c r="J178" s="7">
        <v>0</v>
      </c>
      <c r="K178" s="7">
        <v>0</v>
      </c>
      <c r="L178" s="7">
        <f t="shared" si="8"/>
        <v>19781240</v>
      </c>
      <c r="M178" s="7">
        <v>-9052437</v>
      </c>
      <c r="N178" s="7">
        <v>-695696</v>
      </c>
      <c r="O178" s="7">
        <v>0</v>
      </c>
      <c r="P178" s="7">
        <f t="shared" si="9"/>
        <v>-9748133</v>
      </c>
      <c r="Q178" s="7">
        <f t="shared" si="10"/>
        <v>10728803</v>
      </c>
      <c r="R178" s="7">
        <f t="shared" si="11"/>
        <v>10033107</v>
      </c>
      <c r="S178" s="5" t="s">
        <v>473</v>
      </c>
      <c r="T178" s="5">
        <v>101401</v>
      </c>
      <c r="U178" s="5" t="s">
        <v>27</v>
      </c>
      <c r="V178" s="5">
        <v>47030001</v>
      </c>
      <c r="W178" s="5" t="s">
        <v>28</v>
      </c>
    </row>
    <row r="179" spans="2:23" x14ac:dyDescent="0.25">
      <c r="B179" s="4">
        <v>30004932</v>
      </c>
      <c r="C179" s="4">
        <v>0</v>
      </c>
      <c r="D179" s="5">
        <v>21030011</v>
      </c>
      <c r="E179" s="4" t="s">
        <v>645</v>
      </c>
      <c r="F179" s="4">
        <v>1401</v>
      </c>
      <c r="G179" s="6">
        <v>40269</v>
      </c>
      <c r="H179" s="7">
        <v>20834322</v>
      </c>
      <c r="I179" s="7">
        <v>0</v>
      </c>
      <c r="J179" s="7">
        <v>0</v>
      </c>
      <c r="K179" s="7">
        <v>0</v>
      </c>
      <c r="L179" s="7">
        <f t="shared" si="8"/>
        <v>20834322</v>
      </c>
      <c r="M179" s="7">
        <v>-9534354</v>
      </c>
      <c r="N179" s="7">
        <v>-732732</v>
      </c>
      <c r="O179" s="7">
        <v>0</v>
      </c>
      <c r="P179" s="7">
        <f t="shared" si="9"/>
        <v>-10267086</v>
      </c>
      <c r="Q179" s="7">
        <f t="shared" si="10"/>
        <v>11299968</v>
      </c>
      <c r="R179" s="7">
        <f t="shared" si="11"/>
        <v>10567236</v>
      </c>
      <c r="S179" s="5" t="s">
        <v>473</v>
      </c>
      <c r="T179" s="5">
        <v>101401</v>
      </c>
      <c r="U179" s="5" t="s">
        <v>27</v>
      </c>
      <c r="V179" s="5">
        <v>47030001</v>
      </c>
      <c r="W179" s="5" t="s">
        <v>28</v>
      </c>
    </row>
    <row r="180" spans="2:23" x14ac:dyDescent="0.25">
      <c r="B180" s="4">
        <v>30004933</v>
      </c>
      <c r="C180" s="4">
        <v>0</v>
      </c>
      <c r="D180" s="5">
        <v>21030011</v>
      </c>
      <c r="E180" s="4" t="s">
        <v>646</v>
      </c>
      <c r="F180" s="4">
        <v>1403</v>
      </c>
      <c r="G180" s="6">
        <v>41356</v>
      </c>
      <c r="H180" s="7">
        <v>21169050</v>
      </c>
      <c r="I180" s="7">
        <v>0</v>
      </c>
      <c r="J180" s="7">
        <v>0</v>
      </c>
      <c r="K180" s="7">
        <v>0</v>
      </c>
      <c r="L180" s="7">
        <f t="shared" si="8"/>
        <v>21169050</v>
      </c>
      <c r="M180" s="7">
        <v>-6683450</v>
      </c>
      <c r="N180" s="7">
        <v>-790980</v>
      </c>
      <c r="O180" s="7">
        <v>0</v>
      </c>
      <c r="P180" s="7">
        <f t="shared" si="9"/>
        <v>-7474430</v>
      </c>
      <c r="Q180" s="7">
        <f t="shared" si="10"/>
        <v>14485600</v>
      </c>
      <c r="R180" s="7">
        <f t="shared" si="11"/>
        <v>13694620</v>
      </c>
      <c r="S180" s="5" t="s">
        <v>473</v>
      </c>
      <c r="T180" s="5">
        <v>101403</v>
      </c>
      <c r="U180" s="5" t="s">
        <v>30</v>
      </c>
      <c r="V180" s="5">
        <v>47030001</v>
      </c>
      <c r="W180" s="5" t="s">
        <v>28</v>
      </c>
    </row>
    <row r="181" spans="2:23" x14ac:dyDescent="0.25">
      <c r="B181" s="4">
        <v>30004934</v>
      </c>
      <c r="C181" s="4">
        <v>0</v>
      </c>
      <c r="D181" s="5">
        <v>21030011</v>
      </c>
      <c r="E181" s="4" t="s">
        <v>647</v>
      </c>
      <c r="F181" s="4">
        <v>1401</v>
      </c>
      <c r="G181" s="6">
        <v>40269</v>
      </c>
      <c r="H181" s="7">
        <v>21795719</v>
      </c>
      <c r="I181" s="7">
        <v>0</v>
      </c>
      <c r="J181" s="7">
        <v>0</v>
      </c>
      <c r="K181" s="7">
        <v>0</v>
      </c>
      <c r="L181" s="7">
        <f t="shared" si="8"/>
        <v>21795719</v>
      </c>
      <c r="M181" s="7">
        <v>-9974316</v>
      </c>
      <c r="N181" s="7">
        <v>-766544</v>
      </c>
      <c r="O181" s="7">
        <v>0</v>
      </c>
      <c r="P181" s="7">
        <f t="shared" si="9"/>
        <v>-10740860</v>
      </c>
      <c r="Q181" s="7">
        <f t="shared" si="10"/>
        <v>11821403</v>
      </c>
      <c r="R181" s="7">
        <f t="shared" si="11"/>
        <v>11054859</v>
      </c>
      <c r="S181" s="5" t="s">
        <v>473</v>
      </c>
      <c r="T181" s="5">
        <v>101401</v>
      </c>
      <c r="U181" s="5" t="s">
        <v>27</v>
      </c>
      <c r="V181" s="5">
        <v>47030001</v>
      </c>
      <c r="W181" s="5" t="s">
        <v>28</v>
      </c>
    </row>
    <row r="182" spans="2:23" x14ac:dyDescent="0.25">
      <c r="B182" s="4">
        <v>30004935</v>
      </c>
      <c r="C182" s="4">
        <v>0</v>
      </c>
      <c r="D182" s="5">
        <v>21030011</v>
      </c>
      <c r="E182" s="4" t="s">
        <v>648</v>
      </c>
      <c r="F182" s="4">
        <v>1401</v>
      </c>
      <c r="G182" s="6">
        <v>40269</v>
      </c>
      <c r="H182" s="7">
        <v>22000606</v>
      </c>
      <c r="I182" s="7">
        <v>0</v>
      </c>
      <c r="J182" s="7">
        <v>0</v>
      </c>
      <c r="K182" s="7">
        <v>0</v>
      </c>
      <c r="L182" s="7">
        <f t="shared" si="8"/>
        <v>22000606</v>
      </c>
      <c r="M182" s="7">
        <v>-10068080</v>
      </c>
      <c r="N182" s="7">
        <v>-773750</v>
      </c>
      <c r="O182" s="7">
        <v>0</v>
      </c>
      <c r="P182" s="7">
        <f t="shared" si="9"/>
        <v>-10841830</v>
      </c>
      <c r="Q182" s="7">
        <f t="shared" si="10"/>
        <v>11932526</v>
      </c>
      <c r="R182" s="7">
        <f t="shared" si="11"/>
        <v>11158776</v>
      </c>
      <c r="S182" s="5" t="s">
        <v>473</v>
      </c>
      <c r="T182" s="5">
        <v>101401</v>
      </c>
      <c r="U182" s="5" t="s">
        <v>27</v>
      </c>
      <c r="V182" s="5">
        <v>47030001</v>
      </c>
      <c r="W182" s="5" t="s">
        <v>28</v>
      </c>
    </row>
    <row r="183" spans="2:23" x14ac:dyDescent="0.25">
      <c r="B183" s="4">
        <v>30004936</v>
      </c>
      <c r="C183" s="4">
        <v>0</v>
      </c>
      <c r="D183" s="5">
        <v>21030011</v>
      </c>
      <c r="E183" s="4" t="s">
        <v>649</v>
      </c>
      <c r="F183" s="4">
        <v>1401</v>
      </c>
      <c r="G183" s="6">
        <v>40269</v>
      </c>
      <c r="H183" s="7">
        <v>22081986</v>
      </c>
      <c r="I183" s="7">
        <v>0</v>
      </c>
      <c r="J183" s="7">
        <v>0</v>
      </c>
      <c r="K183" s="7">
        <v>0</v>
      </c>
      <c r="L183" s="7">
        <f t="shared" si="8"/>
        <v>22081986</v>
      </c>
      <c r="M183" s="7">
        <v>-10105321</v>
      </c>
      <c r="N183" s="7">
        <v>-776612</v>
      </c>
      <c r="O183" s="7">
        <v>0</v>
      </c>
      <c r="P183" s="7">
        <f t="shared" si="9"/>
        <v>-10881933</v>
      </c>
      <c r="Q183" s="7">
        <f t="shared" si="10"/>
        <v>11976665</v>
      </c>
      <c r="R183" s="7">
        <f t="shared" si="11"/>
        <v>11200053</v>
      </c>
      <c r="S183" s="5" t="s">
        <v>473</v>
      </c>
      <c r="T183" s="5">
        <v>101401</v>
      </c>
      <c r="U183" s="5" t="s">
        <v>27</v>
      </c>
      <c r="V183" s="5">
        <v>47030001</v>
      </c>
      <c r="W183" s="5" t="s">
        <v>28</v>
      </c>
    </row>
    <row r="184" spans="2:23" x14ac:dyDescent="0.25">
      <c r="B184" s="4">
        <v>30004945</v>
      </c>
      <c r="C184" s="4">
        <v>0</v>
      </c>
      <c r="D184" s="5">
        <v>21030011</v>
      </c>
      <c r="E184" s="4" t="s">
        <v>650</v>
      </c>
      <c r="F184" s="4">
        <v>1405</v>
      </c>
      <c r="G184" s="6">
        <v>40999</v>
      </c>
      <c r="H184" s="7">
        <v>23377402</v>
      </c>
      <c r="I184" s="7">
        <v>0</v>
      </c>
      <c r="J184" s="7">
        <v>0</v>
      </c>
      <c r="K184" s="7">
        <v>0</v>
      </c>
      <c r="L184" s="7">
        <f t="shared" si="8"/>
        <v>23377402</v>
      </c>
      <c r="M184" s="7">
        <v>-18454724</v>
      </c>
      <c r="N184" s="7">
        <v>-234653</v>
      </c>
      <c r="O184" s="7">
        <v>0</v>
      </c>
      <c r="P184" s="7">
        <f t="shared" si="9"/>
        <v>-18689377</v>
      </c>
      <c r="Q184" s="7">
        <f t="shared" si="10"/>
        <v>4922678</v>
      </c>
      <c r="R184" s="7">
        <f t="shared" si="11"/>
        <v>4688025</v>
      </c>
      <c r="S184" s="5" t="s">
        <v>473</v>
      </c>
      <c r="T184" s="5">
        <v>101405</v>
      </c>
      <c r="U184" s="5" t="s">
        <v>39</v>
      </c>
      <c r="V184" s="5">
        <v>47030001</v>
      </c>
      <c r="W184" s="5" t="s">
        <v>28</v>
      </c>
    </row>
    <row r="185" spans="2:23" x14ac:dyDescent="0.25">
      <c r="B185" s="4">
        <v>30004949</v>
      </c>
      <c r="C185" s="4">
        <v>0</v>
      </c>
      <c r="D185" s="5">
        <v>21030011</v>
      </c>
      <c r="E185" s="4" t="s">
        <v>651</v>
      </c>
      <c r="F185" s="4">
        <v>1405</v>
      </c>
      <c r="G185" s="6">
        <v>39545</v>
      </c>
      <c r="H185" s="7">
        <v>24320554</v>
      </c>
      <c r="I185" s="7">
        <v>0</v>
      </c>
      <c r="J185" s="7">
        <v>-1054649</v>
      </c>
      <c r="K185" s="7">
        <v>0</v>
      </c>
      <c r="L185" s="7">
        <f t="shared" si="8"/>
        <v>23265905</v>
      </c>
      <c r="M185" s="7">
        <v>-22834799</v>
      </c>
      <c r="N185" s="7">
        <v>-21669.19</v>
      </c>
      <c r="O185" s="7">
        <v>0</v>
      </c>
      <c r="P185" s="7">
        <f t="shared" si="9"/>
        <v>-22856468.190000001</v>
      </c>
      <c r="Q185" s="7">
        <f t="shared" si="10"/>
        <v>1485755</v>
      </c>
      <c r="R185" s="7">
        <f t="shared" si="11"/>
        <v>409436.80999999866</v>
      </c>
      <c r="S185" s="5" t="s">
        <v>473</v>
      </c>
      <c r="T185" s="5">
        <v>101405</v>
      </c>
      <c r="U185" s="5" t="s">
        <v>39</v>
      </c>
      <c r="V185" s="5">
        <v>47030001</v>
      </c>
      <c r="W185" s="5" t="s">
        <v>28</v>
      </c>
    </row>
    <row r="186" spans="2:23" x14ac:dyDescent="0.25">
      <c r="B186" s="4">
        <v>30004951</v>
      </c>
      <c r="C186" s="4">
        <v>0</v>
      </c>
      <c r="D186" s="5">
        <v>21030011</v>
      </c>
      <c r="E186" s="4" t="s">
        <v>652</v>
      </c>
      <c r="F186" s="4">
        <v>1401</v>
      </c>
      <c r="G186" s="6">
        <v>40269</v>
      </c>
      <c r="H186" s="7">
        <v>24505848</v>
      </c>
      <c r="I186" s="7">
        <v>0</v>
      </c>
      <c r="J186" s="7">
        <v>0</v>
      </c>
      <c r="K186" s="7">
        <v>0</v>
      </c>
      <c r="L186" s="7">
        <f t="shared" si="8"/>
        <v>24505848</v>
      </c>
      <c r="M186" s="7">
        <v>-11214547</v>
      </c>
      <c r="N186" s="7">
        <v>-861858</v>
      </c>
      <c r="O186" s="7">
        <v>0</v>
      </c>
      <c r="P186" s="7">
        <f t="shared" si="9"/>
        <v>-12076405</v>
      </c>
      <c r="Q186" s="7">
        <f t="shared" si="10"/>
        <v>13291301</v>
      </c>
      <c r="R186" s="7">
        <f t="shared" si="11"/>
        <v>12429443</v>
      </c>
      <c r="S186" s="5" t="s">
        <v>473</v>
      </c>
      <c r="T186" s="5">
        <v>101401</v>
      </c>
      <c r="U186" s="5" t="s">
        <v>27</v>
      </c>
      <c r="V186" s="5">
        <v>47030001</v>
      </c>
      <c r="W186" s="5" t="s">
        <v>28</v>
      </c>
    </row>
    <row r="187" spans="2:23" x14ac:dyDescent="0.25">
      <c r="B187" s="4">
        <v>30004955</v>
      </c>
      <c r="C187" s="4">
        <v>0</v>
      </c>
      <c r="D187" s="5">
        <v>21030011</v>
      </c>
      <c r="E187" s="4" t="s">
        <v>653</v>
      </c>
      <c r="F187" s="4">
        <v>1401</v>
      </c>
      <c r="G187" s="6">
        <v>40269</v>
      </c>
      <c r="H187" s="7">
        <v>24874031</v>
      </c>
      <c r="I187" s="7">
        <v>0</v>
      </c>
      <c r="J187" s="7">
        <v>0</v>
      </c>
      <c r="K187" s="7">
        <v>0</v>
      </c>
      <c r="L187" s="7">
        <f t="shared" si="8"/>
        <v>24874031</v>
      </c>
      <c r="M187" s="7">
        <v>-11383039</v>
      </c>
      <c r="N187" s="7">
        <v>-874806</v>
      </c>
      <c r="O187" s="7">
        <v>0</v>
      </c>
      <c r="P187" s="7">
        <f t="shared" si="9"/>
        <v>-12257845</v>
      </c>
      <c r="Q187" s="7">
        <f t="shared" si="10"/>
        <v>13490992</v>
      </c>
      <c r="R187" s="7">
        <f t="shared" si="11"/>
        <v>12616186</v>
      </c>
      <c r="S187" s="5" t="s">
        <v>473</v>
      </c>
      <c r="T187" s="5">
        <v>101401</v>
      </c>
      <c r="U187" s="5" t="s">
        <v>27</v>
      </c>
      <c r="V187" s="5">
        <v>47030001</v>
      </c>
      <c r="W187" s="5" t="s">
        <v>28</v>
      </c>
    </row>
    <row r="188" spans="2:23" x14ac:dyDescent="0.25">
      <c r="B188" s="4">
        <v>30004957</v>
      </c>
      <c r="C188" s="4">
        <v>0</v>
      </c>
      <c r="D188" s="5">
        <v>21030011</v>
      </c>
      <c r="E188" s="4" t="s">
        <v>654</v>
      </c>
      <c r="F188" s="4">
        <v>1401</v>
      </c>
      <c r="G188" s="6">
        <v>40269</v>
      </c>
      <c r="H188" s="7">
        <v>26163371</v>
      </c>
      <c r="I188" s="7">
        <v>0</v>
      </c>
      <c r="J188" s="7">
        <v>0</v>
      </c>
      <c r="K188" s="7">
        <v>0</v>
      </c>
      <c r="L188" s="7">
        <f t="shared" si="8"/>
        <v>26163371</v>
      </c>
      <c r="M188" s="7">
        <v>-11973073</v>
      </c>
      <c r="N188" s="7">
        <v>-920152</v>
      </c>
      <c r="O188" s="7">
        <v>0</v>
      </c>
      <c r="P188" s="7">
        <f t="shared" si="9"/>
        <v>-12893225</v>
      </c>
      <c r="Q188" s="7">
        <f t="shared" si="10"/>
        <v>14190298</v>
      </c>
      <c r="R188" s="7">
        <f t="shared" si="11"/>
        <v>13270146</v>
      </c>
      <c r="S188" s="5" t="s">
        <v>473</v>
      </c>
      <c r="T188" s="5">
        <v>101401</v>
      </c>
      <c r="U188" s="5" t="s">
        <v>27</v>
      </c>
      <c r="V188" s="5">
        <v>47030001</v>
      </c>
      <c r="W188" s="5" t="s">
        <v>28</v>
      </c>
    </row>
    <row r="189" spans="2:23" x14ac:dyDescent="0.25">
      <c r="B189" s="4">
        <v>30004958</v>
      </c>
      <c r="C189" s="4">
        <v>0</v>
      </c>
      <c r="D189" s="5">
        <v>21030011</v>
      </c>
      <c r="E189" s="4" t="s">
        <v>655</v>
      </c>
      <c r="F189" s="4">
        <v>1401</v>
      </c>
      <c r="G189" s="6">
        <v>40269</v>
      </c>
      <c r="H189" s="7">
        <v>26356270</v>
      </c>
      <c r="I189" s="7">
        <v>0</v>
      </c>
      <c r="J189" s="7">
        <v>0</v>
      </c>
      <c r="K189" s="7">
        <v>0</v>
      </c>
      <c r="L189" s="7">
        <f t="shared" si="8"/>
        <v>26356270</v>
      </c>
      <c r="M189" s="7">
        <v>-12061348</v>
      </c>
      <c r="N189" s="7">
        <v>-926936</v>
      </c>
      <c r="O189" s="7">
        <v>0</v>
      </c>
      <c r="P189" s="7">
        <f t="shared" si="9"/>
        <v>-12988284</v>
      </c>
      <c r="Q189" s="7">
        <f t="shared" si="10"/>
        <v>14294922</v>
      </c>
      <c r="R189" s="7">
        <f t="shared" si="11"/>
        <v>13367986</v>
      </c>
      <c r="S189" s="5" t="s">
        <v>473</v>
      </c>
      <c r="T189" s="5">
        <v>101401</v>
      </c>
      <c r="U189" s="5" t="s">
        <v>27</v>
      </c>
      <c r="V189" s="5">
        <v>47030001</v>
      </c>
      <c r="W189" s="5" t="s">
        <v>28</v>
      </c>
    </row>
    <row r="190" spans="2:23" x14ac:dyDescent="0.25">
      <c r="B190" s="4">
        <v>30004961</v>
      </c>
      <c r="C190" s="4">
        <v>0</v>
      </c>
      <c r="D190" s="5">
        <v>21030011</v>
      </c>
      <c r="E190" s="4" t="s">
        <v>656</v>
      </c>
      <c r="F190" s="4">
        <v>1401</v>
      </c>
      <c r="G190" s="6">
        <v>40269</v>
      </c>
      <c r="H190" s="7">
        <v>21542851.199999999</v>
      </c>
      <c r="I190" s="7">
        <v>0</v>
      </c>
      <c r="J190" s="7">
        <v>0</v>
      </c>
      <c r="K190" s="7">
        <v>0</v>
      </c>
      <c r="L190" s="7">
        <f t="shared" si="8"/>
        <v>21542851.199999999</v>
      </c>
      <c r="M190" s="7">
        <v>-9858598.1999999993</v>
      </c>
      <c r="N190" s="7">
        <v>-757651</v>
      </c>
      <c r="O190" s="7">
        <v>0</v>
      </c>
      <c r="P190" s="7">
        <f t="shared" si="9"/>
        <v>-10616249.199999999</v>
      </c>
      <c r="Q190" s="7">
        <f t="shared" si="10"/>
        <v>11684253</v>
      </c>
      <c r="R190" s="7">
        <f t="shared" si="11"/>
        <v>10926602</v>
      </c>
      <c r="S190" s="5" t="s">
        <v>473</v>
      </c>
      <c r="T190" s="5">
        <v>101401</v>
      </c>
      <c r="U190" s="5" t="s">
        <v>27</v>
      </c>
      <c r="V190" s="5">
        <v>47030001</v>
      </c>
      <c r="W190" s="5" t="s">
        <v>28</v>
      </c>
    </row>
    <row r="191" spans="2:23" x14ac:dyDescent="0.25">
      <c r="B191" s="4">
        <v>30004964</v>
      </c>
      <c r="C191" s="4">
        <v>0</v>
      </c>
      <c r="D191" s="5">
        <v>21030011</v>
      </c>
      <c r="E191" s="4" t="s">
        <v>657</v>
      </c>
      <c r="F191" s="4">
        <v>1405</v>
      </c>
      <c r="G191" s="6">
        <v>39545</v>
      </c>
      <c r="H191" s="7">
        <v>28088277</v>
      </c>
      <c r="I191" s="7">
        <v>0</v>
      </c>
      <c r="J191" s="7">
        <v>0</v>
      </c>
      <c r="K191" s="7">
        <v>0</v>
      </c>
      <c r="L191" s="7">
        <f t="shared" si="8"/>
        <v>28088277</v>
      </c>
      <c r="M191" s="7">
        <v>-26372348</v>
      </c>
      <c r="N191" s="7">
        <v>-25924</v>
      </c>
      <c r="O191" s="7">
        <v>0</v>
      </c>
      <c r="P191" s="7">
        <f t="shared" si="9"/>
        <v>-26398272</v>
      </c>
      <c r="Q191" s="7">
        <f t="shared" si="10"/>
        <v>1715929</v>
      </c>
      <c r="R191" s="7">
        <f t="shared" si="11"/>
        <v>1690005</v>
      </c>
      <c r="S191" s="5" t="s">
        <v>473</v>
      </c>
      <c r="T191" s="5">
        <v>101405</v>
      </c>
      <c r="U191" s="5" t="s">
        <v>39</v>
      </c>
      <c r="V191" s="5">
        <v>47030001</v>
      </c>
      <c r="W191" s="5" t="s">
        <v>28</v>
      </c>
    </row>
    <row r="192" spans="2:23" x14ac:dyDescent="0.25">
      <c r="B192" s="4">
        <v>30004967</v>
      </c>
      <c r="C192" s="4">
        <v>0</v>
      </c>
      <c r="D192" s="5">
        <v>21030011</v>
      </c>
      <c r="E192" s="4" t="s">
        <v>658</v>
      </c>
      <c r="F192" s="4">
        <v>1401</v>
      </c>
      <c r="G192" s="6">
        <v>40269</v>
      </c>
      <c r="H192" s="7">
        <v>28487204</v>
      </c>
      <c r="I192" s="7">
        <v>0</v>
      </c>
      <c r="J192" s="7">
        <v>0</v>
      </c>
      <c r="K192" s="7">
        <v>0</v>
      </c>
      <c r="L192" s="7">
        <f t="shared" si="8"/>
        <v>28487204</v>
      </c>
      <c r="M192" s="7">
        <v>-13036522</v>
      </c>
      <c r="N192" s="7">
        <v>-1001880</v>
      </c>
      <c r="O192" s="7">
        <v>0</v>
      </c>
      <c r="P192" s="7">
        <f t="shared" si="9"/>
        <v>-14038402</v>
      </c>
      <c r="Q192" s="7">
        <f t="shared" si="10"/>
        <v>15450682</v>
      </c>
      <c r="R192" s="7">
        <f t="shared" si="11"/>
        <v>14448802</v>
      </c>
      <c r="S192" s="5" t="s">
        <v>473</v>
      </c>
      <c r="T192" s="5">
        <v>101401</v>
      </c>
      <c r="U192" s="5" t="s">
        <v>27</v>
      </c>
      <c r="V192" s="5">
        <v>47030001</v>
      </c>
      <c r="W192" s="5" t="s">
        <v>28</v>
      </c>
    </row>
    <row r="193" spans="2:23" x14ac:dyDescent="0.25">
      <c r="B193" s="4">
        <v>30004969</v>
      </c>
      <c r="C193" s="4">
        <v>0</v>
      </c>
      <c r="D193" s="5">
        <v>21030011</v>
      </c>
      <c r="E193" s="4" t="s">
        <v>659</v>
      </c>
      <c r="F193" s="4">
        <v>1401</v>
      </c>
      <c r="G193" s="6">
        <v>40269</v>
      </c>
      <c r="H193" s="7">
        <v>28925073</v>
      </c>
      <c r="I193" s="7">
        <v>0</v>
      </c>
      <c r="J193" s="7">
        <v>0</v>
      </c>
      <c r="K193" s="7">
        <v>0</v>
      </c>
      <c r="L193" s="7">
        <f t="shared" si="8"/>
        <v>28925073</v>
      </c>
      <c r="M193" s="7">
        <v>-13236906</v>
      </c>
      <c r="N193" s="7">
        <v>-1017280</v>
      </c>
      <c r="O193" s="7">
        <v>0</v>
      </c>
      <c r="P193" s="7">
        <f t="shared" si="9"/>
        <v>-14254186</v>
      </c>
      <c r="Q193" s="7">
        <f t="shared" si="10"/>
        <v>15688167</v>
      </c>
      <c r="R193" s="7">
        <f t="shared" si="11"/>
        <v>14670887</v>
      </c>
      <c r="S193" s="5" t="s">
        <v>473</v>
      </c>
      <c r="T193" s="5">
        <v>101401</v>
      </c>
      <c r="U193" s="5" t="s">
        <v>27</v>
      </c>
      <c r="V193" s="5">
        <v>47030001</v>
      </c>
      <c r="W193" s="5" t="s">
        <v>28</v>
      </c>
    </row>
    <row r="194" spans="2:23" x14ac:dyDescent="0.25">
      <c r="B194" s="4">
        <v>30004973</v>
      </c>
      <c r="C194" s="4">
        <v>0</v>
      </c>
      <c r="D194" s="5">
        <v>21030011</v>
      </c>
      <c r="E194" s="4" t="s">
        <v>660</v>
      </c>
      <c r="F194" s="4">
        <v>1401</v>
      </c>
      <c r="G194" s="6">
        <v>40269</v>
      </c>
      <c r="H194" s="7">
        <v>30193023</v>
      </c>
      <c r="I194" s="7">
        <v>0</v>
      </c>
      <c r="J194" s="7">
        <v>0</v>
      </c>
      <c r="K194" s="7">
        <v>0</v>
      </c>
      <c r="L194" s="7">
        <f t="shared" si="8"/>
        <v>30193023</v>
      </c>
      <c r="M194" s="7">
        <v>-13817154</v>
      </c>
      <c r="N194" s="7">
        <v>-1061873</v>
      </c>
      <c r="O194" s="7">
        <v>0</v>
      </c>
      <c r="P194" s="7">
        <f t="shared" si="9"/>
        <v>-14879027</v>
      </c>
      <c r="Q194" s="7">
        <f t="shared" si="10"/>
        <v>16375869</v>
      </c>
      <c r="R194" s="7">
        <f t="shared" si="11"/>
        <v>15313996</v>
      </c>
      <c r="S194" s="5" t="s">
        <v>473</v>
      </c>
      <c r="T194" s="5">
        <v>101401</v>
      </c>
      <c r="U194" s="5" t="s">
        <v>27</v>
      </c>
      <c r="V194" s="5">
        <v>47030001</v>
      </c>
      <c r="W194" s="5" t="s">
        <v>28</v>
      </c>
    </row>
    <row r="195" spans="2:23" x14ac:dyDescent="0.25">
      <c r="B195" s="4">
        <v>30004981</v>
      </c>
      <c r="C195" s="4">
        <v>0</v>
      </c>
      <c r="D195" s="5">
        <v>21030011</v>
      </c>
      <c r="E195" s="4" t="s">
        <v>661</v>
      </c>
      <c r="F195" s="4">
        <v>1401</v>
      </c>
      <c r="G195" s="6">
        <v>40269</v>
      </c>
      <c r="H195" s="7">
        <v>31385315</v>
      </c>
      <c r="I195" s="7">
        <v>0</v>
      </c>
      <c r="J195" s="7">
        <v>0</v>
      </c>
      <c r="K195" s="7">
        <v>0</v>
      </c>
      <c r="L195" s="7">
        <f t="shared" si="8"/>
        <v>31385315</v>
      </c>
      <c r="M195" s="7">
        <v>-14362777</v>
      </c>
      <c r="N195" s="7">
        <v>-1103805</v>
      </c>
      <c r="O195" s="7">
        <v>0</v>
      </c>
      <c r="P195" s="7">
        <f t="shared" si="9"/>
        <v>-15466582</v>
      </c>
      <c r="Q195" s="7">
        <f t="shared" si="10"/>
        <v>17022538</v>
      </c>
      <c r="R195" s="7">
        <f t="shared" si="11"/>
        <v>15918733</v>
      </c>
      <c r="S195" s="5" t="s">
        <v>473</v>
      </c>
      <c r="T195" s="5">
        <v>101401</v>
      </c>
      <c r="U195" s="5" t="s">
        <v>27</v>
      </c>
      <c r="V195" s="5">
        <v>47030001</v>
      </c>
      <c r="W195" s="5" t="s">
        <v>28</v>
      </c>
    </row>
    <row r="196" spans="2:23" x14ac:dyDescent="0.25">
      <c r="B196" s="4">
        <v>30004983</v>
      </c>
      <c r="C196" s="4">
        <v>0</v>
      </c>
      <c r="D196" s="5">
        <v>21030011</v>
      </c>
      <c r="E196" s="4" t="s">
        <v>662</v>
      </c>
      <c r="F196" s="4">
        <v>1403</v>
      </c>
      <c r="G196" s="6">
        <v>41356</v>
      </c>
      <c r="H196" s="7">
        <v>31565999</v>
      </c>
      <c r="I196" s="7">
        <v>0</v>
      </c>
      <c r="J196" s="7">
        <v>0</v>
      </c>
      <c r="K196" s="7">
        <v>0</v>
      </c>
      <c r="L196" s="7">
        <f t="shared" si="8"/>
        <v>31565999</v>
      </c>
      <c r="M196" s="7">
        <v>-9965954</v>
      </c>
      <c r="N196" s="7">
        <v>-1179461</v>
      </c>
      <c r="O196" s="7">
        <v>0</v>
      </c>
      <c r="P196" s="7">
        <f t="shared" si="9"/>
        <v>-11145415</v>
      </c>
      <c r="Q196" s="7">
        <f t="shared" si="10"/>
        <v>21600045</v>
      </c>
      <c r="R196" s="7">
        <f t="shared" si="11"/>
        <v>20420584</v>
      </c>
      <c r="S196" s="5" t="s">
        <v>473</v>
      </c>
      <c r="T196" s="5">
        <v>101403</v>
      </c>
      <c r="U196" s="5" t="s">
        <v>30</v>
      </c>
      <c r="V196" s="5">
        <v>47030001</v>
      </c>
      <c r="W196" s="5" t="s">
        <v>28</v>
      </c>
    </row>
    <row r="197" spans="2:23" x14ac:dyDescent="0.25">
      <c r="B197" s="4">
        <v>30004986</v>
      </c>
      <c r="C197" s="4">
        <v>0</v>
      </c>
      <c r="D197" s="5">
        <v>21030011</v>
      </c>
      <c r="E197" s="4" t="s">
        <v>663</v>
      </c>
      <c r="F197" s="4">
        <v>1401</v>
      </c>
      <c r="G197" s="6">
        <v>40269</v>
      </c>
      <c r="H197" s="7">
        <v>32711445</v>
      </c>
      <c r="I197" s="7">
        <v>0</v>
      </c>
      <c r="J197" s="7">
        <v>0</v>
      </c>
      <c r="K197" s="7">
        <v>0</v>
      </c>
      <c r="L197" s="7">
        <f t="shared" ref="L197:L260" si="12">SUM(H197:K197)</f>
        <v>32711445</v>
      </c>
      <c r="M197" s="7">
        <v>-14969650</v>
      </c>
      <c r="N197" s="7">
        <v>-1150444</v>
      </c>
      <c r="O197" s="7">
        <v>0</v>
      </c>
      <c r="P197" s="7">
        <f t="shared" ref="P197:P260" si="13">SUM(M197:O197)</f>
        <v>-16120094</v>
      </c>
      <c r="Q197" s="7">
        <f t="shared" ref="Q197:Q260" si="14">H197+M197</f>
        <v>17741795</v>
      </c>
      <c r="R197" s="7">
        <f t="shared" ref="R197:R260" si="15">L197+P197</f>
        <v>16591351</v>
      </c>
      <c r="S197" s="5" t="s">
        <v>473</v>
      </c>
      <c r="T197" s="5">
        <v>101401</v>
      </c>
      <c r="U197" s="5" t="s">
        <v>27</v>
      </c>
      <c r="V197" s="5">
        <v>47030001</v>
      </c>
      <c r="W197" s="5" t="s">
        <v>28</v>
      </c>
    </row>
    <row r="198" spans="2:23" x14ac:dyDescent="0.25">
      <c r="B198" s="4">
        <v>30004988</v>
      </c>
      <c r="C198" s="4">
        <v>0</v>
      </c>
      <c r="D198" s="5">
        <v>21030011</v>
      </c>
      <c r="E198" s="4" t="s">
        <v>664</v>
      </c>
      <c r="F198" s="4">
        <v>1401</v>
      </c>
      <c r="G198" s="6">
        <v>40269</v>
      </c>
      <c r="H198" s="7">
        <v>33069016</v>
      </c>
      <c r="I198" s="7">
        <v>0</v>
      </c>
      <c r="J198" s="7">
        <v>0</v>
      </c>
      <c r="K198" s="7">
        <v>0</v>
      </c>
      <c r="L198" s="7">
        <f t="shared" si="12"/>
        <v>33069016</v>
      </c>
      <c r="M198" s="7">
        <v>-15133285</v>
      </c>
      <c r="N198" s="7">
        <v>-1163020</v>
      </c>
      <c r="O198" s="7">
        <v>0</v>
      </c>
      <c r="P198" s="7">
        <f t="shared" si="13"/>
        <v>-16296305</v>
      </c>
      <c r="Q198" s="7">
        <f t="shared" si="14"/>
        <v>17935731</v>
      </c>
      <c r="R198" s="7">
        <f t="shared" si="15"/>
        <v>16772711</v>
      </c>
      <c r="S198" s="5" t="s">
        <v>473</v>
      </c>
      <c r="T198" s="5">
        <v>101401</v>
      </c>
      <c r="U198" s="5" t="s">
        <v>27</v>
      </c>
      <c r="V198" s="5">
        <v>47030001</v>
      </c>
      <c r="W198" s="5" t="s">
        <v>28</v>
      </c>
    </row>
    <row r="199" spans="2:23" x14ac:dyDescent="0.25">
      <c r="B199" s="4">
        <v>30004989</v>
      </c>
      <c r="C199" s="4">
        <v>0</v>
      </c>
      <c r="D199" s="5">
        <v>21030011</v>
      </c>
      <c r="E199" s="4" t="s">
        <v>665</v>
      </c>
      <c r="F199" s="4">
        <v>1401</v>
      </c>
      <c r="G199" s="6">
        <v>40269</v>
      </c>
      <c r="H199" s="7">
        <v>33310745</v>
      </c>
      <c r="I199" s="7">
        <v>0</v>
      </c>
      <c r="J199" s="7">
        <v>0</v>
      </c>
      <c r="K199" s="7">
        <v>0</v>
      </c>
      <c r="L199" s="7">
        <f t="shared" si="12"/>
        <v>33310745</v>
      </c>
      <c r="M199" s="7">
        <v>-15243907</v>
      </c>
      <c r="N199" s="7">
        <v>-1171521</v>
      </c>
      <c r="O199" s="7">
        <v>0</v>
      </c>
      <c r="P199" s="7">
        <f t="shared" si="13"/>
        <v>-16415428</v>
      </c>
      <c r="Q199" s="7">
        <f t="shared" si="14"/>
        <v>18066838</v>
      </c>
      <c r="R199" s="7">
        <f t="shared" si="15"/>
        <v>16895317</v>
      </c>
      <c r="S199" s="5" t="s">
        <v>473</v>
      </c>
      <c r="T199" s="5">
        <v>101401</v>
      </c>
      <c r="U199" s="5" t="s">
        <v>27</v>
      </c>
      <c r="V199" s="5">
        <v>47030001</v>
      </c>
      <c r="W199" s="5" t="s">
        <v>28</v>
      </c>
    </row>
    <row r="200" spans="2:23" x14ac:dyDescent="0.25">
      <c r="B200" s="4">
        <v>30004991</v>
      </c>
      <c r="C200" s="4">
        <v>0</v>
      </c>
      <c r="D200" s="5">
        <v>21030011</v>
      </c>
      <c r="E200" s="4" t="s">
        <v>666</v>
      </c>
      <c r="F200" s="4">
        <v>1401</v>
      </c>
      <c r="G200" s="6">
        <v>40269</v>
      </c>
      <c r="H200" s="7">
        <v>35117999</v>
      </c>
      <c r="I200" s="7">
        <v>0</v>
      </c>
      <c r="J200" s="7">
        <v>0</v>
      </c>
      <c r="K200" s="7">
        <v>0</v>
      </c>
      <c r="L200" s="7">
        <f t="shared" si="12"/>
        <v>35117999</v>
      </c>
      <c r="M200" s="7">
        <v>-16070958</v>
      </c>
      <c r="N200" s="7">
        <v>-1235082</v>
      </c>
      <c r="O200" s="7">
        <v>0</v>
      </c>
      <c r="P200" s="7">
        <f t="shared" si="13"/>
        <v>-17306040</v>
      </c>
      <c r="Q200" s="7">
        <f t="shared" si="14"/>
        <v>19047041</v>
      </c>
      <c r="R200" s="7">
        <f t="shared" si="15"/>
        <v>17811959</v>
      </c>
      <c r="S200" s="5" t="s">
        <v>473</v>
      </c>
      <c r="T200" s="5">
        <v>101401</v>
      </c>
      <c r="U200" s="5" t="s">
        <v>27</v>
      </c>
      <c r="V200" s="5">
        <v>47030001</v>
      </c>
      <c r="W200" s="5" t="s">
        <v>28</v>
      </c>
    </row>
    <row r="201" spans="2:23" x14ac:dyDescent="0.25">
      <c r="B201" s="4">
        <v>30004997</v>
      </c>
      <c r="C201" s="4">
        <v>0</v>
      </c>
      <c r="D201" s="5">
        <v>21030011</v>
      </c>
      <c r="E201" s="4" t="s">
        <v>667</v>
      </c>
      <c r="F201" s="4">
        <v>1401</v>
      </c>
      <c r="G201" s="6">
        <v>40269</v>
      </c>
      <c r="H201" s="7">
        <v>36838149</v>
      </c>
      <c r="I201" s="7">
        <v>0</v>
      </c>
      <c r="J201" s="7">
        <v>0</v>
      </c>
      <c r="K201" s="7">
        <v>0</v>
      </c>
      <c r="L201" s="7">
        <f t="shared" si="12"/>
        <v>36838149</v>
      </c>
      <c r="M201" s="7">
        <v>-16858143</v>
      </c>
      <c r="N201" s="7">
        <v>-1295578</v>
      </c>
      <c r="O201" s="7">
        <v>0</v>
      </c>
      <c r="P201" s="7">
        <f t="shared" si="13"/>
        <v>-18153721</v>
      </c>
      <c r="Q201" s="7">
        <f t="shared" si="14"/>
        <v>19980006</v>
      </c>
      <c r="R201" s="7">
        <f t="shared" si="15"/>
        <v>18684428</v>
      </c>
      <c r="S201" s="5" t="s">
        <v>473</v>
      </c>
      <c r="T201" s="5">
        <v>101401</v>
      </c>
      <c r="U201" s="5" t="s">
        <v>27</v>
      </c>
      <c r="V201" s="5">
        <v>47030001</v>
      </c>
      <c r="W201" s="5" t="s">
        <v>28</v>
      </c>
    </row>
    <row r="202" spans="2:23" x14ac:dyDescent="0.25">
      <c r="B202" s="4">
        <v>30004999</v>
      </c>
      <c r="C202" s="4">
        <v>0</v>
      </c>
      <c r="D202" s="5">
        <v>21030011</v>
      </c>
      <c r="E202" s="4" t="s">
        <v>668</v>
      </c>
      <c r="F202" s="4">
        <v>1401</v>
      </c>
      <c r="G202" s="6">
        <v>40269</v>
      </c>
      <c r="H202" s="7">
        <v>37024270</v>
      </c>
      <c r="I202" s="7">
        <v>0</v>
      </c>
      <c r="J202" s="7">
        <v>0</v>
      </c>
      <c r="K202" s="7">
        <v>0</v>
      </c>
      <c r="L202" s="7">
        <f t="shared" si="12"/>
        <v>37024270</v>
      </c>
      <c r="M202" s="7">
        <v>-16943316</v>
      </c>
      <c r="N202" s="7">
        <v>-1302124</v>
      </c>
      <c r="O202" s="7">
        <v>0</v>
      </c>
      <c r="P202" s="7">
        <f t="shared" si="13"/>
        <v>-18245440</v>
      </c>
      <c r="Q202" s="7">
        <f t="shared" si="14"/>
        <v>20080954</v>
      </c>
      <c r="R202" s="7">
        <f t="shared" si="15"/>
        <v>18778830</v>
      </c>
      <c r="S202" s="5" t="s">
        <v>473</v>
      </c>
      <c r="T202" s="5">
        <v>101401</v>
      </c>
      <c r="U202" s="5" t="s">
        <v>27</v>
      </c>
      <c r="V202" s="5">
        <v>47030001</v>
      </c>
      <c r="W202" s="5" t="s">
        <v>28</v>
      </c>
    </row>
    <row r="203" spans="2:23" x14ac:dyDescent="0.25">
      <c r="B203" s="4">
        <v>30005000</v>
      </c>
      <c r="C203" s="4">
        <v>0</v>
      </c>
      <c r="D203" s="5">
        <v>21030011</v>
      </c>
      <c r="E203" s="4" t="s">
        <v>669</v>
      </c>
      <c r="F203" s="4">
        <v>1401</v>
      </c>
      <c r="G203" s="6">
        <v>40269</v>
      </c>
      <c r="H203" s="7">
        <v>37578528</v>
      </c>
      <c r="I203" s="7">
        <v>0</v>
      </c>
      <c r="J203" s="7">
        <v>0</v>
      </c>
      <c r="K203" s="7">
        <v>0</v>
      </c>
      <c r="L203" s="7">
        <f t="shared" si="12"/>
        <v>37578528</v>
      </c>
      <c r="M203" s="7">
        <v>-17196960</v>
      </c>
      <c r="N203" s="7">
        <v>-1321617</v>
      </c>
      <c r="O203" s="7">
        <v>0</v>
      </c>
      <c r="P203" s="7">
        <f t="shared" si="13"/>
        <v>-18518577</v>
      </c>
      <c r="Q203" s="7">
        <f t="shared" si="14"/>
        <v>20381568</v>
      </c>
      <c r="R203" s="7">
        <f t="shared" si="15"/>
        <v>19059951</v>
      </c>
      <c r="S203" s="5" t="s">
        <v>473</v>
      </c>
      <c r="T203" s="5">
        <v>101401</v>
      </c>
      <c r="U203" s="5" t="s">
        <v>27</v>
      </c>
      <c r="V203" s="5">
        <v>47030001</v>
      </c>
      <c r="W203" s="5" t="s">
        <v>28</v>
      </c>
    </row>
    <row r="204" spans="2:23" x14ac:dyDescent="0.25">
      <c r="B204" s="4">
        <v>30005001</v>
      </c>
      <c r="C204" s="4">
        <v>0</v>
      </c>
      <c r="D204" s="5">
        <v>21030011</v>
      </c>
      <c r="E204" s="4" t="s">
        <v>670</v>
      </c>
      <c r="F204" s="4">
        <v>1405</v>
      </c>
      <c r="G204" s="6">
        <v>39545</v>
      </c>
      <c r="H204" s="7">
        <v>39126897</v>
      </c>
      <c r="I204" s="7">
        <v>0</v>
      </c>
      <c r="J204" s="7">
        <v>0</v>
      </c>
      <c r="K204" s="7">
        <v>0</v>
      </c>
      <c r="L204" s="7">
        <f t="shared" si="12"/>
        <v>39126897</v>
      </c>
      <c r="M204" s="7">
        <v>-36736612</v>
      </c>
      <c r="N204" s="7">
        <v>-36112</v>
      </c>
      <c r="O204" s="7">
        <v>0</v>
      </c>
      <c r="P204" s="7">
        <f t="shared" si="13"/>
        <v>-36772724</v>
      </c>
      <c r="Q204" s="7">
        <f t="shared" si="14"/>
        <v>2390285</v>
      </c>
      <c r="R204" s="7">
        <f t="shared" si="15"/>
        <v>2354173</v>
      </c>
      <c r="S204" s="5" t="s">
        <v>473</v>
      </c>
      <c r="T204" s="5">
        <v>101405</v>
      </c>
      <c r="U204" s="5" t="s">
        <v>39</v>
      </c>
      <c r="V204" s="5">
        <v>47030001</v>
      </c>
      <c r="W204" s="5" t="s">
        <v>28</v>
      </c>
    </row>
    <row r="205" spans="2:23" x14ac:dyDescent="0.25">
      <c r="B205" s="4">
        <v>30005004</v>
      </c>
      <c r="C205" s="4">
        <v>0</v>
      </c>
      <c r="D205" s="5">
        <v>21030011</v>
      </c>
      <c r="E205" s="4" t="s">
        <v>671</v>
      </c>
      <c r="F205" s="4">
        <v>1405</v>
      </c>
      <c r="G205" s="6">
        <v>40633</v>
      </c>
      <c r="H205" s="7">
        <v>40974552</v>
      </c>
      <c r="I205" s="7">
        <v>0</v>
      </c>
      <c r="J205" s="7">
        <v>0</v>
      </c>
      <c r="K205" s="7">
        <v>0</v>
      </c>
      <c r="L205" s="7">
        <f t="shared" si="12"/>
        <v>40974552</v>
      </c>
      <c r="M205" s="7">
        <v>-33971218</v>
      </c>
      <c r="N205" s="7">
        <v>-330367</v>
      </c>
      <c r="O205" s="7">
        <v>0</v>
      </c>
      <c r="P205" s="7">
        <f t="shared" si="13"/>
        <v>-34301585</v>
      </c>
      <c r="Q205" s="7">
        <f t="shared" si="14"/>
        <v>7003334</v>
      </c>
      <c r="R205" s="7">
        <f t="shared" si="15"/>
        <v>6672967</v>
      </c>
      <c r="S205" s="5" t="s">
        <v>473</v>
      </c>
      <c r="T205" s="5">
        <v>101405</v>
      </c>
      <c r="U205" s="5" t="s">
        <v>39</v>
      </c>
      <c r="V205" s="5">
        <v>47030001</v>
      </c>
      <c r="W205" s="5" t="s">
        <v>28</v>
      </c>
    </row>
    <row r="206" spans="2:23" x14ac:dyDescent="0.25">
      <c r="B206" s="4">
        <v>30005006</v>
      </c>
      <c r="C206" s="4">
        <v>0</v>
      </c>
      <c r="D206" s="5">
        <v>21030011</v>
      </c>
      <c r="E206" s="4" t="s">
        <v>560</v>
      </c>
      <c r="F206" s="4">
        <v>1405</v>
      </c>
      <c r="G206" s="6">
        <v>39545</v>
      </c>
      <c r="H206" s="7">
        <v>41723605</v>
      </c>
      <c r="I206" s="7">
        <v>0</v>
      </c>
      <c r="J206" s="7">
        <v>0</v>
      </c>
      <c r="K206" s="7">
        <v>0</v>
      </c>
      <c r="L206" s="7">
        <f t="shared" si="12"/>
        <v>41723605</v>
      </c>
      <c r="M206" s="7">
        <v>-39174687</v>
      </c>
      <c r="N206" s="7">
        <v>-38509</v>
      </c>
      <c r="O206" s="7">
        <v>0</v>
      </c>
      <c r="P206" s="7">
        <f t="shared" si="13"/>
        <v>-39213196</v>
      </c>
      <c r="Q206" s="7">
        <f t="shared" si="14"/>
        <v>2548918</v>
      </c>
      <c r="R206" s="7">
        <f t="shared" si="15"/>
        <v>2510409</v>
      </c>
      <c r="S206" s="5" t="s">
        <v>473</v>
      </c>
      <c r="T206" s="5">
        <v>101405</v>
      </c>
      <c r="U206" s="5" t="s">
        <v>39</v>
      </c>
      <c r="V206" s="5">
        <v>47030001</v>
      </c>
      <c r="W206" s="5" t="s">
        <v>28</v>
      </c>
    </row>
    <row r="207" spans="2:23" x14ac:dyDescent="0.25">
      <c r="B207" s="4">
        <v>30005007</v>
      </c>
      <c r="C207" s="4">
        <v>0</v>
      </c>
      <c r="D207" s="5">
        <v>21030011</v>
      </c>
      <c r="E207" s="4" t="s">
        <v>672</v>
      </c>
      <c r="F207" s="4">
        <v>1401</v>
      </c>
      <c r="G207" s="6">
        <v>40269</v>
      </c>
      <c r="H207" s="7">
        <v>41938366</v>
      </c>
      <c r="I207" s="7">
        <v>0</v>
      </c>
      <c r="J207" s="7">
        <v>0</v>
      </c>
      <c r="K207" s="7">
        <v>0</v>
      </c>
      <c r="L207" s="7">
        <f t="shared" si="12"/>
        <v>41938366</v>
      </c>
      <c r="M207" s="7">
        <v>-19192141</v>
      </c>
      <c r="N207" s="7">
        <v>-1474950</v>
      </c>
      <c r="O207" s="7">
        <v>0</v>
      </c>
      <c r="P207" s="7">
        <f t="shared" si="13"/>
        <v>-20667091</v>
      </c>
      <c r="Q207" s="7">
        <f t="shared" si="14"/>
        <v>22746225</v>
      </c>
      <c r="R207" s="7">
        <f t="shared" si="15"/>
        <v>21271275</v>
      </c>
      <c r="S207" s="5" t="s">
        <v>473</v>
      </c>
      <c r="T207" s="5">
        <v>101401</v>
      </c>
      <c r="U207" s="5" t="s">
        <v>27</v>
      </c>
      <c r="V207" s="5">
        <v>47030001</v>
      </c>
      <c r="W207" s="5" t="s">
        <v>28</v>
      </c>
    </row>
    <row r="208" spans="2:23" x14ac:dyDescent="0.25">
      <c r="B208" s="4">
        <v>30005009</v>
      </c>
      <c r="C208" s="4">
        <v>0</v>
      </c>
      <c r="D208" s="5">
        <v>21030011</v>
      </c>
      <c r="E208" s="4" t="s">
        <v>673</v>
      </c>
      <c r="F208" s="4">
        <v>1405</v>
      </c>
      <c r="G208" s="6">
        <v>40268</v>
      </c>
      <c r="H208" s="7">
        <v>42910025</v>
      </c>
      <c r="I208" s="7">
        <v>0</v>
      </c>
      <c r="J208" s="7">
        <v>0</v>
      </c>
      <c r="K208" s="7">
        <v>0</v>
      </c>
      <c r="L208" s="7">
        <f t="shared" si="12"/>
        <v>42910025</v>
      </c>
      <c r="M208" s="7">
        <v>-37222699</v>
      </c>
      <c r="N208" s="7">
        <v>-253037</v>
      </c>
      <c r="O208" s="7">
        <v>0</v>
      </c>
      <c r="P208" s="7">
        <f t="shared" si="13"/>
        <v>-37475736</v>
      </c>
      <c r="Q208" s="7">
        <f t="shared" si="14"/>
        <v>5687326</v>
      </c>
      <c r="R208" s="7">
        <f t="shared" si="15"/>
        <v>5434289</v>
      </c>
      <c r="S208" s="5" t="s">
        <v>473</v>
      </c>
      <c r="T208" s="5">
        <v>101405</v>
      </c>
      <c r="U208" s="5" t="s">
        <v>39</v>
      </c>
      <c r="V208" s="5">
        <v>47030001</v>
      </c>
      <c r="W208" s="5" t="s">
        <v>28</v>
      </c>
    </row>
    <row r="209" spans="2:23" x14ac:dyDescent="0.25">
      <c r="B209" s="4">
        <v>30005010</v>
      </c>
      <c r="C209" s="4">
        <v>0</v>
      </c>
      <c r="D209" s="5">
        <v>21030011</v>
      </c>
      <c r="E209" s="4" t="s">
        <v>674</v>
      </c>
      <c r="F209" s="4">
        <v>1401</v>
      </c>
      <c r="G209" s="6">
        <v>40269</v>
      </c>
      <c r="H209" s="7">
        <v>42926901</v>
      </c>
      <c r="I209" s="7">
        <v>0</v>
      </c>
      <c r="J209" s="7">
        <v>0</v>
      </c>
      <c r="K209" s="7">
        <v>0</v>
      </c>
      <c r="L209" s="7">
        <f t="shared" si="12"/>
        <v>42926901</v>
      </c>
      <c r="M209" s="7">
        <v>-19644525</v>
      </c>
      <c r="N209" s="7">
        <v>-1509716</v>
      </c>
      <c r="O209" s="7">
        <v>0</v>
      </c>
      <c r="P209" s="7">
        <f t="shared" si="13"/>
        <v>-21154241</v>
      </c>
      <c r="Q209" s="7">
        <f t="shared" si="14"/>
        <v>23282376</v>
      </c>
      <c r="R209" s="7">
        <f t="shared" si="15"/>
        <v>21772660</v>
      </c>
      <c r="S209" s="5" t="s">
        <v>473</v>
      </c>
      <c r="T209" s="5">
        <v>101401</v>
      </c>
      <c r="U209" s="5" t="s">
        <v>27</v>
      </c>
      <c r="V209" s="5">
        <v>47030001</v>
      </c>
      <c r="W209" s="5" t="s">
        <v>28</v>
      </c>
    </row>
    <row r="210" spans="2:23" x14ac:dyDescent="0.25">
      <c r="B210" s="4">
        <v>30005013</v>
      </c>
      <c r="C210" s="4">
        <v>0</v>
      </c>
      <c r="D210" s="5">
        <v>21030011</v>
      </c>
      <c r="E210" s="4" t="s">
        <v>675</v>
      </c>
      <c r="F210" s="4">
        <v>1405</v>
      </c>
      <c r="G210" s="6">
        <v>39545</v>
      </c>
      <c r="H210" s="7">
        <v>43947510</v>
      </c>
      <c r="I210" s="7">
        <v>0</v>
      </c>
      <c r="J210" s="7">
        <v>-7565850</v>
      </c>
      <c r="K210" s="7">
        <v>0</v>
      </c>
      <c r="L210" s="7">
        <f t="shared" si="12"/>
        <v>36381660</v>
      </c>
      <c r="M210" s="7">
        <v>-41262730</v>
      </c>
      <c r="N210" s="7">
        <v>-35290.089999999997</v>
      </c>
      <c r="O210" s="7">
        <v>0</v>
      </c>
      <c r="P210" s="7">
        <f t="shared" si="13"/>
        <v>-41298020.090000004</v>
      </c>
      <c r="Q210" s="7">
        <f t="shared" si="14"/>
        <v>2684780</v>
      </c>
      <c r="R210" s="7">
        <f t="shared" si="15"/>
        <v>-4916360.0900000036</v>
      </c>
      <c r="S210" s="5" t="s">
        <v>473</v>
      </c>
      <c r="T210" s="5">
        <v>101405</v>
      </c>
      <c r="U210" s="5" t="s">
        <v>39</v>
      </c>
      <c r="V210" s="5">
        <v>47030001</v>
      </c>
      <c r="W210" s="5" t="s">
        <v>28</v>
      </c>
    </row>
    <row r="211" spans="2:23" x14ac:dyDescent="0.25">
      <c r="B211" s="4">
        <v>30005014</v>
      </c>
      <c r="C211" s="4">
        <v>0</v>
      </c>
      <c r="D211" s="5">
        <v>21030011</v>
      </c>
      <c r="E211" s="4" t="s">
        <v>520</v>
      </c>
      <c r="F211" s="4">
        <v>1401</v>
      </c>
      <c r="G211" s="6">
        <v>40269</v>
      </c>
      <c r="H211" s="7">
        <v>44094784</v>
      </c>
      <c r="I211" s="7">
        <v>0</v>
      </c>
      <c r="J211" s="7">
        <v>0</v>
      </c>
      <c r="K211" s="7">
        <v>0</v>
      </c>
      <c r="L211" s="7">
        <f t="shared" si="12"/>
        <v>44094784</v>
      </c>
      <c r="M211" s="7">
        <v>-20178978</v>
      </c>
      <c r="N211" s="7">
        <v>-1550790</v>
      </c>
      <c r="O211" s="7">
        <v>0</v>
      </c>
      <c r="P211" s="7">
        <f t="shared" si="13"/>
        <v>-21729768</v>
      </c>
      <c r="Q211" s="7">
        <f t="shared" si="14"/>
        <v>23915806</v>
      </c>
      <c r="R211" s="7">
        <f t="shared" si="15"/>
        <v>22365016</v>
      </c>
      <c r="S211" s="5" t="s">
        <v>473</v>
      </c>
      <c r="T211" s="5">
        <v>101401</v>
      </c>
      <c r="U211" s="5" t="s">
        <v>27</v>
      </c>
      <c r="V211" s="5">
        <v>47030001</v>
      </c>
      <c r="W211" s="5" t="s">
        <v>28</v>
      </c>
    </row>
    <row r="212" spans="2:23" x14ac:dyDescent="0.25">
      <c r="B212" s="4">
        <v>30005015</v>
      </c>
      <c r="C212" s="4">
        <v>0</v>
      </c>
      <c r="D212" s="5">
        <v>21030011</v>
      </c>
      <c r="E212" s="4" t="s">
        <v>676</v>
      </c>
      <c r="F212" s="4">
        <v>1401</v>
      </c>
      <c r="G212" s="6">
        <v>40269</v>
      </c>
      <c r="H212" s="7">
        <v>44126737</v>
      </c>
      <c r="I212" s="7">
        <v>0</v>
      </c>
      <c r="J212" s="7">
        <v>0</v>
      </c>
      <c r="K212" s="7">
        <v>0</v>
      </c>
      <c r="L212" s="7">
        <f t="shared" si="12"/>
        <v>44126737</v>
      </c>
      <c r="M212" s="7">
        <v>-20193599</v>
      </c>
      <c r="N212" s="7">
        <v>-1551914</v>
      </c>
      <c r="O212" s="7">
        <v>0</v>
      </c>
      <c r="P212" s="7">
        <f t="shared" si="13"/>
        <v>-21745513</v>
      </c>
      <c r="Q212" s="7">
        <f t="shared" si="14"/>
        <v>23933138</v>
      </c>
      <c r="R212" s="7">
        <f t="shared" si="15"/>
        <v>22381224</v>
      </c>
      <c r="S212" s="5" t="s">
        <v>473</v>
      </c>
      <c r="T212" s="5">
        <v>101401</v>
      </c>
      <c r="U212" s="5" t="s">
        <v>27</v>
      </c>
      <c r="V212" s="5">
        <v>47030001</v>
      </c>
      <c r="W212" s="5" t="s">
        <v>28</v>
      </c>
    </row>
    <row r="213" spans="2:23" x14ac:dyDescent="0.25">
      <c r="B213" s="4">
        <v>30005017</v>
      </c>
      <c r="C213" s="4">
        <v>0</v>
      </c>
      <c r="D213" s="5">
        <v>21030011</v>
      </c>
      <c r="E213" s="4" t="s">
        <v>677</v>
      </c>
      <c r="F213" s="4">
        <v>1401</v>
      </c>
      <c r="G213" s="6">
        <v>40269</v>
      </c>
      <c r="H213" s="7">
        <v>45886061</v>
      </c>
      <c r="I213" s="7">
        <v>0</v>
      </c>
      <c r="J213" s="7">
        <v>0</v>
      </c>
      <c r="K213" s="7">
        <v>0</v>
      </c>
      <c r="L213" s="7">
        <f t="shared" si="12"/>
        <v>45886061</v>
      </c>
      <c r="M213" s="7">
        <v>-20998717</v>
      </c>
      <c r="N213" s="7">
        <v>-1613789</v>
      </c>
      <c r="O213" s="7">
        <v>0</v>
      </c>
      <c r="P213" s="7">
        <f t="shared" si="13"/>
        <v>-22612506</v>
      </c>
      <c r="Q213" s="7">
        <f t="shared" si="14"/>
        <v>24887344</v>
      </c>
      <c r="R213" s="7">
        <f t="shared" si="15"/>
        <v>23273555</v>
      </c>
      <c r="S213" s="5" t="s">
        <v>473</v>
      </c>
      <c r="T213" s="5">
        <v>101401</v>
      </c>
      <c r="U213" s="5" t="s">
        <v>27</v>
      </c>
      <c r="V213" s="5">
        <v>47030001</v>
      </c>
      <c r="W213" s="5" t="s">
        <v>28</v>
      </c>
    </row>
    <row r="214" spans="2:23" x14ac:dyDescent="0.25">
      <c r="B214" s="4">
        <v>30005023</v>
      </c>
      <c r="C214" s="4">
        <v>0</v>
      </c>
      <c r="D214" s="5">
        <v>21030011</v>
      </c>
      <c r="E214" s="4" t="s">
        <v>678</v>
      </c>
      <c r="F214" s="4">
        <v>1401</v>
      </c>
      <c r="G214" s="6">
        <v>40269</v>
      </c>
      <c r="H214" s="7">
        <v>48142569</v>
      </c>
      <c r="I214" s="7">
        <v>0</v>
      </c>
      <c r="J214" s="7">
        <v>0</v>
      </c>
      <c r="K214" s="7">
        <v>0</v>
      </c>
      <c r="L214" s="7">
        <f t="shared" si="12"/>
        <v>48142569</v>
      </c>
      <c r="M214" s="7">
        <v>-22031355</v>
      </c>
      <c r="N214" s="7">
        <v>-1693149</v>
      </c>
      <c r="O214" s="7">
        <v>0</v>
      </c>
      <c r="P214" s="7">
        <f t="shared" si="13"/>
        <v>-23724504</v>
      </c>
      <c r="Q214" s="7">
        <f t="shared" si="14"/>
        <v>26111214</v>
      </c>
      <c r="R214" s="7">
        <f t="shared" si="15"/>
        <v>24418065</v>
      </c>
      <c r="S214" s="5" t="s">
        <v>473</v>
      </c>
      <c r="T214" s="5">
        <v>101401</v>
      </c>
      <c r="U214" s="5" t="s">
        <v>27</v>
      </c>
      <c r="V214" s="5">
        <v>47030001</v>
      </c>
      <c r="W214" s="5" t="s">
        <v>28</v>
      </c>
    </row>
    <row r="215" spans="2:23" x14ac:dyDescent="0.25">
      <c r="B215" s="4">
        <v>30005025</v>
      </c>
      <c r="C215" s="4">
        <v>0</v>
      </c>
      <c r="D215" s="5">
        <v>21030011</v>
      </c>
      <c r="E215" s="4" t="s">
        <v>679</v>
      </c>
      <c r="F215" s="4">
        <v>1401</v>
      </c>
      <c r="G215" s="6">
        <v>40269</v>
      </c>
      <c r="H215" s="7">
        <v>49594879</v>
      </c>
      <c r="I215" s="7">
        <v>0</v>
      </c>
      <c r="J215" s="7">
        <v>0</v>
      </c>
      <c r="K215" s="7">
        <v>0</v>
      </c>
      <c r="L215" s="7">
        <f t="shared" si="12"/>
        <v>49594879</v>
      </c>
      <c r="M215" s="7">
        <v>-22695972</v>
      </c>
      <c r="N215" s="7">
        <v>-1744226</v>
      </c>
      <c r="O215" s="7">
        <v>0</v>
      </c>
      <c r="P215" s="7">
        <f t="shared" si="13"/>
        <v>-24440198</v>
      </c>
      <c r="Q215" s="7">
        <f t="shared" si="14"/>
        <v>26898907</v>
      </c>
      <c r="R215" s="7">
        <f t="shared" si="15"/>
        <v>25154681</v>
      </c>
      <c r="S215" s="5" t="s">
        <v>473</v>
      </c>
      <c r="T215" s="5">
        <v>101401</v>
      </c>
      <c r="U215" s="5" t="s">
        <v>27</v>
      </c>
      <c r="V215" s="5">
        <v>47030001</v>
      </c>
      <c r="W215" s="5" t="s">
        <v>28</v>
      </c>
    </row>
    <row r="216" spans="2:23" x14ac:dyDescent="0.25">
      <c r="B216" s="4">
        <v>30005031</v>
      </c>
      <c r="C216" s="4">
        <v>0</v>
      </c>
      <c r="D216" s="5">
        <v>21030011</v>
      </c>
      <c r="E216" s="4" t="s">
        <v>680</v>
      </c>
      <c r="F216" s="4">
        <v>1401</v>
      </c>
      <c r="G216" s="6">
        <v>40269</v>
      </c>
      <c r="H216" s="7">
        <v>56488187</v>
      </c>
      <c r="I216" s="7">
        <v>0</v>
      </c>
      <c r="J216" s="7">
        <v>0</v>
      </c>
      <c r="K216" s="7">
        <v>0</v>
      </c>
      <c r="L216" s="7">
        <f t="shared" si="12"/>
        <v>56488187</v>
      </c>
      <c r="M216" s="7">
        <v>-25850538</v>
      </c>
      <c r="N216" s="7">
        <v>-1986660</v>
      </c>
      <c r="O216" s="7">
        <v>0</v>
      </c>
      <c r="P216" s="7">
        <f t="shared" si="13"/>
        <v>-27837198</v>
      </c>
      <c r="Q216" s="7">
        <f t="shared" si="14"/>
        <v>30637649</v>
      </c>
      <c r="R216" s="7">
        <f t="shared" si="15"/>
        <v>28650989</v>
      </c>
      <c r="S216" s="5" t="s">
        <v>473</v>
      </c>
      <c r="T216" s="5">
        <v>101401</v>
      </c>
      <c r="U216" s="5" t="s">
        <v>27</v>
      </c>
      <c r="V216" s="5">
        <v>47030001</v>
      </c>
      <c r="W216" s="5" t="s">
        <v>28</v>
      </c>
    </row>
    <row r="217" spans="2:23" x14ac:dyDescent="0.25">
      <c r="B217" s="4">
        <v>30005032</v>
      </c>
      <c r="C217" s="4">
        <v>0</v>
      </c>
      <c r="D217" s="5">
        <v>21030011</v>
      </c>
      <c r="E217" s="4" t="s">
        <v>681</v>
      </c>
      <c r="F217" s="4">
        <v>1401</v>
      </c>
      <c r="G217" s="6">
        <v>40269</v>
      </c>
      <c r="H217" s="7">
        <v>59212229</v>
      </c>
      <c r="I217" s="7">
        <v>0</v>
      </c>
      <c r="J217" s="7">
        <v>0</v>
      </c>
      <c r="K217" s="7">
        <v>0</v>
      </c>
      <c r="L217" s="7">
        <f t="shared" si="12"/>
        <v>59212229</v>
      </c>
      <c r="M217" s="7">
        <v>-27097133</v>
      </c>
      <c r="N217" s="7">
        <v>-2082463</v>
      </c>
      <c r="O217" s="7">
        <v>0</v>
      </c>
      <c r="P217" s="7">
        <f t="shared" si="13"/>
        <v>-29179596</v>
      </c>
      <c r="Q217" s="7">
        <f t="shared" si="14"/>
        <v>32115096</v>
      </c>
      <c r="R217" s="7">
        <f t="shared" si="15"/>
        <v>30032633</v>
      </c>
      <c r="S217" s="5" t="s">
        <v>473</v>
      </c>
      <c r="T217" s="5">
        <v>101401</v>
      </c>
      <c r="U217" s="5" t="s">
        <v>27</v>
      </c>
      <c r="V217" s="5">
        <v>47030001</v>
      </c>
      <c r="W217" s="5" t="s">
        <v>28</v>
      </c>
    </row>
    <row r="218" spans="2:23" x14ac:dyDescent="0.25">
      <c r="B218" s="4">
        <v>30005037</v>
      </c>
      <c r="C218" s="4">
        <v>0</v>
      </c>
      <c r="D218" s="5">
        <v>21030011</v>
      </c>
      <c r="E218" s="4" t="s">
        <v>682</v>
      </c>
      <c r="F218" s="4">
        <v>1405</v>
      </c>
      <c r="G218" s="6">
        <v>39903</v>
      </c>
      <c r="H218" s="7">
        <v>63571840</v>
      </c>
      <c r="I218" s="7">
        <v>0</v>
      </c>
      <c r="J218" s="7">
        <v>0</v>
      </c>
      <c r="K218" s="7">
        <v>0</v>
      </c>
      <c r="L218" s="7">
        <f t="shared" si="12"/>
        <v>63571840</v>
      </c>
      <c r="M218" s="7">
        <v>-57492250</v>
      </c>
      <c r="N218" s="7">
        <v>-223201</v>
      </c>
      <c r="O218" s="7">
        <v>0</v>
      </c>
      <c r="P218" s="7">
        <f t="shared" si="13"/>
        <v>-57715451</v>
      </c>
      <c r="Q218" s="7">
        <f t="shared" si="14"/>
        <v>6079590</v>
      </c>
      <c r="R218" s="7">
        <f t="shared" si="15"/>
        <v>5856389</v>
      </c>
      <c r="S218" s="5" t="s">
        <v>473</v>
      </c>
      <c r="T218" s="5">
        <v>101405</v>
      </c>
      <c r="U218" s="5" t="s">
        <v>39</v>
      </c>
      <c r="V218" s="5">
        <v>47030001</v>
      </c>
      <c r="W218" s="5" t="s">
        <v>28</v>
      </c>
    </row>
    <row r="219" spans="2:23" x14ac:dyDescent="0.25">
      <c r="B219" s="4">
        <v>30005041</v>
      </c>
      <c r="C219" s="4">
        <v>0</v>
      </c>
      <c r="D219" s="5">
        <v>21030011</v>
      </c>
      <c r="E219" s="4" t="s">
        <v>683</v>
      </c>
      <c r="F219" s="4">
        <v>1405</v>
      </c>
      <c r="G219" s="6">
        <v>39545</v>
      </c>
      <c r="H219" s="7">
        <v>69013318</v>
      </c>
      <c r="I219" s="7">
        <v>0</v>
      </c>
      <c r="J219" s="7">
        <v>-6644777</v>
      </c>
      <c r="K219" s="7">
        <v>0</v>
      </c>
      <c r="L219" s="7">
        <f t="shared" si="12"/>
        <v>62368541</v>
      </c>
      <c r="M219" s="7">
        <v>-64797256</v>
      </c>
      <c r="N219" s="7">
        <v>-59075.09</v>
      </c>
      <c r="O219" s="7">
        <v>0</v>
      </c>
      <c r="P219" s="7">
        <f t="shared" si="13"/>
        <v>-64856331.090000004</v>
      </c>
      <c r="Q219" s="7">
        <f t="shared" si="14"/>
        <v>4216062</v>
      </c>
      <c r="R219" s="7">
        <f t="shared" si="15"/>
        <v>-2487790.0900000036</v>
      </c>
      <c r="S219" s="5" t="s">
        <v>473</v>
      </c>
      <c r="T219" s="5">
        <v>101405</v>
      </c>
      <c r="U219" s="5" t="s">
        <v>39</v>
      </c>
      <c r="V219" s="5">
        <v>47030001</v>
      </c>
      <c r="W219" s="5" t="s">
        <v>28</v>
      </c>
    </row>
    <row r="220" spans="2:23" x14ac:dyDescent="0.25">
      <c r="B220" s="4">
        <v>30005043</v>
      </c>
      <c r="C220" s="4">
        <v>0</v>
      </c>
      <c r="D220" s="5">
        <v>21030011</v>
      </c>
      <c r="E220" s="4" t="s">
        <v>684</v>
      </c>
      <c r="F220" s="4">
        <v>1401</v>
      </c>
      <c r="G220" s="6">
        <v>40269</v>
      </c>
      <c r="H220" s="7">
        <v>70442848</v>
      </c>
      <c r="I220" s="7">
        <v>0</v>
      </c>
      <c r="J220" s="7">
        <v>0</v>
      </c>
      <c r="K220" s="7">
        <v>0</v>
      </c>
      <c r="L220" s="7">
        <f t="shared" si="12"/>
        <v>70442848</v>
      </c>
      <c r="M220" s="7">
        <v>-32236571</v>
      </c>
      <c r="N220" s="7">
        <v>-2477438</v>
      </c>
      <c r="O220" s="7">
        <v>0</v>
      </c>
      <c r="P220" s="7">
        <f t="shared" si="13"/>
        <v>-34714009</v>
      </c>
      <c r="Q220" s="7">
        <f t="shared" si="14"/>
        <v>38206277</v>
      </c>
      <c r="R220" s="7">
        <f t="shared" si="15"/>
        <v>35728839</v>
      </c>
      <c r="S220" s="5" t="s">
        <v>473</v>
      </c>
      <c r="T220" s="5">
        <v>101401</v>
      </c>
      <c r="U220" s="5" t="s">
        <v>27</v>
      </c>
      <c r="V220" s="5">
        <v>47030001</v>
      </c>
      <c r="W220" s="5" t="s">
        <v>28</v>
      </c>
    </row>
    <row r="221" spans="2:23" x14ac:dyDescent="0.25">
      <c r="B221" s="4">
        <v>30005044</v>
      </c>
      <c r="C221" s="4">
        <v>0</v>
      </c>
      <c r="D221" s="5">
        <v>21030011</v>
      </c>
      <c r="E221" s="4" t="s">
        <v>685</v>
      </c>
      <c r="F221" s="4">
        <v>1401</v>
      </c>
      <c r="G221" s="6">
        <v>40269</v>
      </c>
      <c r="H221" s="7">
        <v>70710095</v>
      </c>
      <c r="I221" s="7">
        <v>0</v>
      </c>
      <c r="J221" s="7">
        <v>0</v>
      </c>
      <c r="K221" s="7">
        <v>0</v>
      </c>
      <c r="L221" s="7">
        <f t="shared" si="12"/>
        <v>70710095</v>
      </c>
      <c r="M221" s="7">
        <v>-32358871</v>
      </c>
      <c r="N221" s="7">
        <v>-2486837</v>
      </c>
      <c r="O221" s="7">
        <v>0</v>
      </c>
      <c r="P221" s="7">
        <f t="shared" si="13"/>
        <v>-34845708</v>
      </c>
      <c r="Q221" s="7">
        <f t="shared" si="14"/>
        <v>38351224</v>
      </c>
      <c r="R221" s="7">
        <f t="shared" si="15"/>
        <v>35864387</v>
      </c>
      <c r="S221" s="5" t="s">
        <v>473</v>
      </c>
      <c r="T221" s="5">
        <v>101401</v>
      </c>
      <c r="U221" s="5" t="s">
        <v>27</v>
      </c>
      <c r="V221" s="5">
        <v>47030001</v>
      </c>
      <c r="W221" s="5" t="s">
        <v>28</v>
      </c>
    </row>
    <row r="222" spans="2:23" x14ac:dyDescent="0.25">
      <c r="B222" s="4">
        <v>30005047</v>
      </c>
      <c r="C222" s="4">
        <v>0</v>
      </c>
      <c r="D222" s="5">
        <v>21030011</v>
      </c>
      <c r="E222" s="4" t="s">
        <v>686</v>
      </c>
      <c r="F222" s="4">
        <v>1401</v>
      </c>
      <c r="G222" s="6">
        <v>40269</v>
      </c>
      <c r="H222" s="7">
        <v>72906674</v>
      </c>
      <c r="I222" s="7">
        <v>0</v>
      </c>
      <c r="J222" s="7">
        <v>0</v>
      </c>
      <c r="K222" s="7">
        <v>0</v>
      </c>
      <c r="L222" s="7">
        <f t="shared" si="12"/>
        <v>72906674</v>
      </c>
      <c r="M222" s="7">
        <v>-33364088</v>
      </c>
      <c r="N222" s="7">
        <v>-2564089</v>
      </c>
      <c r="O222" s="7">
        <v>0</v>
      </c>
      <c r="P222" s="7">
        <f t="shared" si="13"/>
        <v>-35928177</v>
      </c>
      <c r="Q222" s="7">
        <f t="shared" si="14"/>
        <v>39542586</v>
      </c>
      <c r="R222" s="7">
        <f t="shared" si="15"/>
        <v>36978497</v>
      </c>
      <c r="S222" s="5" t="s">
        <v>473</v>
      </c>
      <c r="T222" s="5">
        <v>101401</v>
      </c>
      <c r="U222" s="5" t="s">
        <v>27</v>
      </c>
      <c r="V222" s="5">
        <v>47030001</v>
      </c>
      <c r="W222" s="5" t="s">
        <v>28</v>
      </c>
    </row>
    <row r="223" spans="2:23" x14ac:dyDescent="0.25">
      <c r="B223" s="4">
        <v>30005051</v>
      </c>
      <c r="C223" s="4">
        <v>0</v>
      </c>
      <c r="D223" s="5">
        <v>21030011</v>
      </c>
      <c r="E223" s="4" t="s">
        <v>687</v>
      </c>
      <c r="F223" s="4">
        <v>1401</v>
      </c>
      <c r="G223" s="6">
        <v>40269</v>
      </c>
      <c r="H223" s="7">
        <v>77529330.140000001</v>
      </c>
      <c r="I223" s="7">
        <v>0</v>
      </c>
      <c r="J223" s="7">
        <v>0</v>
      </c>
      <c r="K223" s="7">
        <v>0</v>
      </c>
      <c r="L223" s="7">
        <f t="shared" si="12"/>
        <v>77529330.140000001</v>
      </c>
      <c r="M223" s="7">
        <v>-35479539.140000001</v>
      </c>
      <c r="N223" s="7">
        <v>-2726666</v>
      </c>
      <c r="O223" s="7">
        <v>0</v>
      </c>
      <c r="P223" s="7">
        <f t="shared" si="13"/>
        <v>-38206205.140000001</v>
      </c>
      <c r="Q223" s="7">
        <f t="shared" si="14"/>
        <v>42049791</v>
      </c>
      <c r="R223" s="7">
        <f t="shared" si="15"/>
        <v>39323125</v>
      </c>
      <c r="S223" s="5" t="s">
        <v>473</v>
      </c>
      <c r="T223" s="5">
        <v>101401</v>
      </c>
      <c r="U223" s="5" t="s">
        <v>27</v>
      </c>
      <c r="V223" s="5">
        <v>47030001</v>
      </c>
      <c r="W223" s="5" t="s">
        <v>28</v>
      </c>
    </row>
    <row r="224" spans="2:23" x14ac:dyDescent="0.25">
      <c r="B224" s="4">
        <v>30005053</v>
      </c>
      <c r="C224" s="4">
        <v>0</v>
      </c>
      <c r="D224" s="5">
        <v>21030011</v>
      </c>
      <c r="E224" s="4" t="s">
        <v>688</v>
      </c>
      <c r="F224" s="4">
        <v>1401</v>
      </c>
      <c r="G224" s="6">
        <v>40269</v>
      </c>
      <c r="H224" s="7">
        <v>88456131</v>
      </c>
      <c r="I224" s="7">
        <v>0</v>
      </c>
      <c r="J224" s="7">
        <v>0</v>
      </c>
      <c r="K224" s="7">
        <v>0</v>
      </c>
      <c r="L224" s="7">
        <f t="shared" si="12"/>
        <v>88456131</v>
      </c>
      <c r="M224" s="7">
        <v>-40479943</v>
      </c>
      <c r="N224" s="7">
        <v>-3110956</v>
      </c>
      <c r="O224" s="7">
        <v>0</v>
      </c>
      <c r="P224" s="7">
        <f t="shared" si="13"/>
        <v>-43590899</v>
      </c>
      <c r="Q224" s="7">
        <f t="shared" si="14"/>
        <v>47976188</v>
      </c>
      <c r="R224" s="7">
        <f t="shared" si="15"/>
        <v>44865232</v>
      </c>
      <c r="S224" s="5" t="s">
        <v>473</v>
      </c>
      <c r="T224" s="5">
        <v>101401</v>
      </c>
      <c r="U224" s="5" t="s">
        <v>27</v>
      </c>
      <c r="V224" s="5">
        <v>47030001</v>
      </c>
      <c r="W224" s="5" t="s">
        <v>28</v>
      </c>
    </row>
    <row r="225" spans="2:23" x14ac:dyDescent="0.25">
      <c r="B225" s="4">
        <v>30005057</v>
      </c>
      <c r="C225" s="4">
        <v>0</v>
      </c>
      <c r="D225" s="5">
        <v>21030011</v>
      </c>
      <c r="E225" s="4" t="s">
        <v>689</v>
      </c>
      <c r="F225" s="4">
        <v>1403</v>
      </c>
      <c r="G225" s="6">
        <v>41356</v>
      </c>
      <c r="H225" s="7">
        <v>123137412</v>
      </c>
      <c r="I225" s="7">
        <v>0</v>
      </c>
      <c r="J225" s="7">
        <v>0</v>
      </c>
      <c r="K225" s="7">
        <v>0</v>
      </c>
      <c r="L225" s="7">
        <f t="shared" si="12"/>
        <v>123137412</v>
      </c>
      <c r="M225" s="7">
        <v>-38876694</v>
      </c>
      <c r="N225" s="7">
        <v>-4601018</v>
      </c>
      <c r="O225" s="7">
        <v>0</v>
      </c>
      <c r="P225" s="7">
        <f t="shared" si="13"/>
        <v>-43477712</v>
      </c>
      <c r="Q225" s="7">
        <f t="shared" si="14"/>
        <v>84260718</v>
      </c>
      <c r="R225" s="7">
        <f t="shared" si="15"/>
        <v>79659700</v>
      </c>
      <c r="S225" s="5" t="s">
        <v>473</v>
      </c>
      <c r="T225" s="5">
        <v>101403</v>
      </c>
      <c r="U225" s="5" t="s">
        <v>30</v>
      </c>
      <c r="V225" s="5">
        <v>47030001</v>
      </c>
      <c r="W225" s="5" t="s">
        <v>28</v>
      </c>
    </row>
    <row r="226" spans="2:23" x14ac:dyDescent="0.25">
      <c r="B226" s="4">
        <v>30005060</v>
      </c>
      <c r="C226" s="4">
        <v>0</v>
      </c>
      <c r="D226" s="5">
        <v>21030011</v>
      </c>
      <c r="E226" s="4" t="s">
        <v>690</v>
      </c>
      <c r="F226" s="4">
        <v>1401</v>
      </c>
      <c r="G226" s="6">
        <v>40269</v>
      </c>
      <c r="H226" s="7">
        <v>154702131</v>
      </c>
      <c r="I226" s="7">
        <v>0</v>
      </c>
      <c r="J226" s="7">
        <v>0</v>
      </c>
      <c r="K226" s="7">
        <v>0</v>
      </c>
      <c r="L226" s="7">
        <f t="shared" si="12"/>
        <v>154702131</v>
      </c>
      <c r="M226" s="7">
        <v>-70795922</v>
      </c>
      <c r="N226" s="7">
        <v>-5440793</v>
      </c>
      <c r="O226" s="7">
        <v>0</v>
      </c>
      <c r="P226" s="7">
        <f t="shared" si="13"/>
        <v>-76236715</v>
      </c>
      <c r="Q226" s="7">
        <f t="shared" si="14"/>
        <v>83906209</v>
      </c>
      <c r="R226" s="7">
        <f t="shared" si="15"/>
        <v>78465416</v>
      </c>
      <c r="S226" s="5" t="s">
        <v>473</v>
      </c>
      <c r="T226" s="5">
        <v>101401</v>
      </c>
      <c r="U226" s="5" t="s">
        <v>27</v>
      </c>
      <c r="V226" s="5">
        <v>47030001</v>
      </c>
      <c r="W226" s="5" t="s">
        <v>28</v>
      </c>
    </row>
    <row r="227" spans="2:23" x14ac:dyDescent="0.25">
      <c r="B227" s="4">
        <v>30005061</v>
      </c>
      <c r="C227" s="4">
        <v>0</v>
      </c>
      <c r="D227" s="5">
        <v>21030011</v>
      </c>
      <c r="E227" s="4" t="s">
        <v>558</v>
      </c>
      <c r="F227" s="4">
        <v>1401</v>
      </c>
      <c r="G227" s="6">
        <v>40269</v>
      </c>
      <c r="H227" s="7">
        <v>198875175</v>
      </c>
      <c r="I227" s="7">
        <v>0</v>
      </c>
      <c r="J227" s="7">
        <v>0</v>
      </c>
      <c r="K227" s="7">
        <v>0</v>
      </c>
      <c r="L227" s="7">
        <f t="shared" si="12"/>
        <v>198875175</v>
      </c>
      <c r="M227" s="7">
        <v>-91010715</v>
      </c>
      <c r="N227" s="7">
        <v>-6994336</v>
      </c>
      <c r="O227" s="7">
        <v>0</v>
      </c>
      <c r="P227" s="7">
        <f t="shared" si="13"/>
        <v>-98005051</v>
      </c>
      <c r="Q227" s="7">
        <f t="shared" si="14"/>
        <v>107864460</v>
      </c>
      <c r="R227" s="7">
        <f t="shared" si="15"/>
        <v>100870124</v>
      </c>
      <c r="S227" s="5" t="s">
        <v>473</v>
      </c>
      <c r="T227" s="5">
        <v>101401</v>
      </c>
      <c r="U227" s="5" t="s">
        <v>27</v>
      </c>
      <c r="V227" s="5">
        <v>47030001</v>
      </c>
      <c r="W227" s="5" t="s">
        <v>28</v>
      </c>
    </row>
    <row r="228" spans="2:23" x14ac:dyDescent="0.25">
      <c r="B228" s="4">
        <v>30005063</v>
      </c>
      <c r="C228" s="4">
        <v>0</v>
      </c>
      <c r="D228" s="5">
        <v>21030011</v>
      </c>
      <c r="E228" s="4" t="s">
        <v>691</v>
      </c>
      <c r="F228" s="4">
        <v>1405</v>
      </c>
      <c r="G228" s="6">
        <v>39545</v>
      </c>
      <c r="H228" s="7">
        <v>241657676</v>
      </c>
      <c r="I228" s="7">
        <v>0</v>
      </c>
      <c r="J228" s="7">
        <v>0</v>
      </c>
      <c r="K228" s="7">
        <v>0</v>
      </c>
      <c r="L228" s="7">
        <f t="shared" si="12"/>
        <v>241657676</v>
      </c>
      <c r="M228" s="7">
        <v>-226894672</v>
      </c>
      <c r="N228" s="7">
        <v>-223038</v>
      </c>
      <c r="O228" s="7">
        <v>0</v>
      </c>
      <c r="P228" s="7">
        <f t="shared" si="13"/>
        <v>-227117710</v>
      </c>
      <c r="Q228" s="7">
        <f t="shared" si="14"/>
        <v>14763004</v>
      </c>
      <c r="R228" s="7">
        <f t="shared" si="15"/>
        <v>14539966</v>
      </c>
      <c r="S228" s="5" t="s">
        <v>473</v>
      </c>
      <c r="T228" s="5">
        <v>101405</v>
      </c>
      <c r="U228" s="5" t="s">
        <v>39</v>
      </c>
      <c r="V228" s="5">
        <v>47030001</v>
      </c>
      <c r="W228" s="5" t="s">
        <v>28</v>
      </c>
    </row>
    <row r="229" spans="2:23" x14ac:dyDescent="0.25">
      <c r="B229" s="4">
        <v>30005065</v>
      </c>
      <c r="C229" s="4">
        <v>0</v>
      </c>
      <c r="D229" s="5">
        <v>21030011</v>
      </c>
      <c r="E229" s="4" t="s">
        <v>692</v>
      </c>
      <c r="F229" s="4">
        <v>1405</v>
      </c>
      <c r="G229" s="6">
        <v>39545</v>
      </c>
      <c r="H229" s="7">
        <v>253685734</v>
      </c>
      <c r="I229" s="7">
        <v>0</v>
      </c>
      <c r="J229" s="7">
        <v>0</v>
      </c>
      <c r="K229" s="7">
        <v>0</v>
      </c>
      <c r="L229" s="7">
        <f t="shared" si="12"/>
        <v>253685734</v>
      </c>
      <c r="M229" s="7">
        <v>-238187926</v>
      </c>
      <c r="N229" s="7">
        <v>-234139</v>
      </c>
      <c r="O229" s="7">
        <v>0</v>
      </c>
      <c r="P229" s="7">
        <f t="shared" si="13"/>
        <v>-238422065</v>
      </c>
      <c r="Q229" s="7">
        <f t="shared" si="14"/>
        <v>15497808</v>
      </c>
      <c r="R229" s="7">
        <f t="shared" si="15"/>
        <v>15263669</v>
      </c>
      <c r="S229" s="5" t="s">
        <v>473</v>
      </c>
      <c r="T229" s="5">
        <v>101405</v>
      </c>
      <c r="U229" s="5" t="s">
        <v>39</v>
      </c>
      <c r="V229" s="5">
        <v>47030001</v>
      </c>
      <c r="W229" s="5" t="s">
        <v>28</v>
      </c>
    </row>
    <row r="230" spans="2:23" x14ac:dyDescent="0.25">
      <c r="B230" s="4">
        <v>30005068</v>
      </c>
      <c r="C230" s="4">
        <v>0</v>
      </c>
      <c r="D230" s="5">
        <v>21030011</v>
      </c>
      <c r="E230" s="4" t="s">
        <v>693</v>
      </c>
      <c r="F230" s="4">
        <v>1401</v>
      </c>
      <c r="G230" s="6">
        <v>40269</v>
      </c>
      <c r="H230" s="7">
        <v>372528628</v>
      </c>
      <c r="I230" s="7">
        <v>0</v>
      </c>
      <c r="J230" s="7">
        <v>0</v>
      </c>
      <c r="K230" s="7">
        <v>0</v>
      </c>
      <c r="L230" s="7">
        <f t="shared" si="12"/>
        <v>372528628</v>
      </c>
      <c r="M230" s="7">
        <v>-170479279</v>
      </c>
      <c r="N230" s="7">
        <v>-13101637</v>
      </c>
      <c r="O230" s="7">
        <v>0</v>
      </c>
      <c r="P230" s="7">
        <f t="shared" si="13"/>
        <v>-183580916</v>
      </c>
      <c r="Q230" s="7">
        <f t="shared" si="14"/>
        <v>202049349</v>
      </c>
      <c r="R230" s="7">
        <f t="shared" si="15"/>
        <v>188947712</v>
      </c>
      <c r="S230" s="5" t="s">
        <v>473</v>
      </c>
      <c r="T230" s="5">
        <v>101401</v>
      </c>
      <c r="U230" s="5" t="s">
        <v>27</v>
      </c>
      <c r="V230" s="5">
        <v>47030001</v>
      </c>
      <c r="W230" s="5" t="s">
        <v>28</v>
      </c>
    </row>
    <row r="231" spans="2:23" x14ac:dyDescent="0.25">
      <c r="B231" s="4">
        <v>30005093</v>
      </c>
      <c r="C231" s="4">
        <v>0</v>
      </c>
      <c r="D231" s="5">
        <v>21030011</v>
      </c>
      <c r="E231" s="4" t="s">
        <v>694</v>
      </c>
      <c r="F231" s="4">
        <v>1401</v>
      </c>
      <c r="G231" s="6">
        <v>41356</v>
      </c>
      <c r="H231" s="7">
        <v>29400</v>
      </c>
      <c r="I231" s="7">
        <v>0</v>
      </c>
      <c r="J231" s="7">
        <v>0</v>
      </c>
      <c r="K231" s="7">
        <v>0</v>
      </c>
      <c r="L231" s="7">
        <f t="shared" si="12"/>
        <v>29400</v>
      </c>
      <c r="M231" s="7">
        <v>-9282</v>
      </c>
      <c r="N231" s="7">
        <v>-1099</v>
      </c>
      <c r="O231" s="7">
        <v>0</v>
      </c>
      <c r="P231" s="7">
        <f t="shared" si="13"/>
        <v>-10381</v>
      </c>
      <c r="Q231" s="7">
        <f t="shared" si="14"/>
        <v>20118</v>
      </c>
      <c r="R231" s="7">
        <f t="shared" si="15"/>
        <v>19019</v>
      </c>
      <c r="S231" s="5" t="s">
        <v>473</v>
      </c>
      <c r="T231" s="5">
        <v>101401</v>
      </c>
      <c r="U231" s="5" t="s">
        <v>27</v>
      </c>
      <c r="V231" s="5">
        <v>47030001</v>
      </c>
      <c r="W231" s="5" t="s">
        <v>28</v>
      </c>
    </row>
    <row r="232" spans="2:23" x14ac:dyDescent="0.25">
      <c r="B232" s="4">
        <v>30005216</v>
      </c>
      <c r="C232" s="4">
        <v>0</v>
      </c>
      <c r="D232" s="5">
        <v>21030011</v>
      </c>
      <c r="E232" s="4" t="s">
        <v>695</v>
      </c>
      <c r="F232" s="4">
        <v>1401</v>
      </c>
      <c r="G232" s="6">
        <v>40269</v>
      </c>
      <c r="H232" s="7">
        <v>2105879</v>
      </c>
      <c r="I232" s="7">
        <v>0</v>
      </c>
      <c r="J232" s="7">
        <v>0</v>
      </c>
      <c r="K232" s="7">
        <v>0</v>
      </c>
      <c r="L232" s="7">
        <f t="shared" si="12"/>
        <v>2105879</v>
      </c>
      <c r="M232" s="7">
        <v>-963710</v>
      </c>
      <c r="N232" s="7">
        <v>-74063</v>
      </c>
      <c r="O232" s="7">
        <v>0</v>
      </c>
      <c r="P232" s="7">
        <f t="shared" si="13"/>
        <v>-1037773</v>
      </c>
      <c r="Q232" s="7">
        <f t="shared" si="14"/>
        <v>1142169</v>
      </c>
      <c r="R232" s="7">
        <f t="shared" si="15"/>
        <v>1068106</v>
      </c>
      <c r="S232" s="5" t="s">
        <v>473</v>
      </c>
      <c r="T232" s="5">
        <v>101401</v>
      </c>
      <c r="U232" s="5" t="s">
        <v>27</v>
      </c>
      <c r="V232" s="5">
        <v>47030001</v>
      </c>
      <c r="W232" s="5" t="s">
        <v>28</v>
      </c>
    </row>
    <row r="233" spans="2:23" x14ac:dyDescent="0.25">
      <c r="B233" s="4">
        <v>30005234</v>
      </c>
      <c r="C233" s="4">
        <v>0</v>
      </c>
      <c r="D233" s="5">
        <v>21030011</v>
      </c>
      <c r="E233" s="4" t="s">
        <v>696</v>
      </c>
      <c r="F233" s="4">
        <v>1401</v>
      </c>
      <c r="G233" s="6">
        <v>40269</v>
      </c>
      <c r="H233" s="7">
        <v>3209865</v>
      </c>
      <c r="I233" s="7">
        <v>0</v>
      </c>
      <c r="J233" s="7">
        <v>0</v>
      </c>
      <c r="K233" s="7">
        <v>0</v>
      </c>
      <c r="L233" s="7">
        <f t="shared" si="12"/>
        <v>3209865</v>
      </c>
      <c r="M233" s="7">
        <v>-1468920</v>
      </c>
      <c r="N233" s="7">
        <v>-112889</v>
      </c>
      <c r="O233" s="7">
        <v>0</v>
      </c>
      <c r="P233" s="7">
        <f t="shared" si="13"/>
        <v>-1581809</v>
      </c>
      <c r="Q233" s="7">
        <f t="shared" si="14"/>
        <v>1740945</v>
      </c>
      <c r="R233" s="7">
        <f t="shared" si="15"/>
        <v>1628056</v>
      </c>
      <c r="S233" s="5" t="s">
        <v>473</v>
      </c>
      <c r="T233" s="5">
        <v>101401</v>
      </c>
      <c r="U233" s="5" t="s">
        <v>27</v>
      </c>
      <c r="V233" s="5">
        <v>47030001</v>
      </c>
      <c r="W233" s="5" t="s">
        <v>28</v>
      </c>
    </row>
    <row r="234" spans="2:23" x14ac:dyDescent="0.25">
      <c r="B234" s="4">
        <v>30005240</v>
      </c>
      <c r="C234" s="4">
        <v>0</v>
      </c>
      <c r="D234" s="5">
        <v>21030011</v>
      </c>
      <c r="E234" s="4" t="s">
        <v>697</v>
      </c>
      <c r="F234" s="4">
        <v>1401</v>
      </c>
      <c r="G234" s="6">
        <v>40269</v>
      </c>
      <c r="H234" s="7">
        <v>4168121</v>
      </c>
      <c r="I234" s="7">
        <v>0</v>
      </c>
      <c r="J234" s="7">
        <v>0</v>
      </c>
      <c r="K234" s="7">
        <v>0</v>
      </c>
      <c r="L234" s="7">
        <f t="shared" si="12"/>
        <v>4168121</v>
      </c>
      <c r="M234" s="7">
        <v>-1907448</v>
      </c>
      <c r="N234" s="7">
        <v>-146590</v>
      </c>
      <c r="O234" s="7">
        <v>0</v>
      </c>
      <c r="P234" s="7">
        <f t="shared" si="13"/>
        <v>-2054038</v>
      </c>
      <c r="Q234" s="7">
        <f t="shared" si="14"/>
        <v>2260673</v>
      </c>
      <c r="R234" s="7">
        <f t="shared" si="15"/>
        <v>2114083</v>
      </c>
      <c r="S234" s="5" t="s">
        <v>473</v>
      </c>
      <c r="T234" s="5">
        <v>101401</v>
      </c>
      <c r="U234" s="5" t="s">
        <v>27</v>
      </c>
      <c r="V234" s="5">
        <v>47030001</v>
      </c>
      <c r="W234" s="5" t="s">
        <v>28</v>
      </c>
    </row>
    <row r="235" spans="2:23" x14ac:dyDescent="0.25">
      <c r="B235" s="4">
        <v>30005274</v>
      </c>
      <c r="C235" s="4">
        <v>0</v>
      </c>
      <c r="D235" s="5">
        <v>21030011</v>
      </c>
      <c r="E235" s="4" t="s">
        <v>698</v>
      </c>
      <c r="F235" s="4">
        <v>1401</v>
      </c>
      <c r="G235" s="6">
        <v>40269</v>
      </c>
      <c r="H235" s="7">
        <v>12782055</v>
      </c>
      <c r="I235" s="7">
        <v>0</v>
      </c>
      <c r="J235" s="7">
        <v>0</v>
      </c>
      <c r="K235" s="7">
        <v>0</v>
      </c>
      <c r="L235" s="7">
        <f t="shared" si="12"/>
        <v>12782055</v>
      </c>
      <c r="M235" s="7">
        <v>-5849416</v>
      </c>
      <c r="N235" s="7">
        <v>-449538</v>
      </c>
      <c r="O235" s="7">
        <v>0</v>
      </c>
      <c r="P235" s="7">
        <f t="shared" si="13"/>
        <v>-6298954</v>
      </c>
      <c r="Q235" s="7">
        <f t="shared" si="14"/>
        <v>6932639</v>
      </c>
      <c r="R235" s="7">
        <f t="shared" si="15"/>
        <v>6483101</v>
      </c>
      <c r="S235" s="5" t="s">
        <v>473</v>
      </c>
      <c r="T235" s="5">
        <v>101401</v>
      </c>
      <c r="U235" s="5" t="s">
        <v>27</v>
      </c>
      <c r="V235" s="5">
        <v>47030001</v>
      </c>
      <c r="W235" s="5" t="s">
        <v>28</v>
      </c>
    </row>
    <row r="236" spans="2:23" x14ac:dyDescent="0.25">
      <c r="B236" s="4">
        <v>30005915</v>
      </c>
      <c r="C236" s="4">
        <v>0</v>
      </c>
      <c r="D236" s="5">
        <v>21030011</v>
      </c>
      <c r="E236" s="4" t="s">
        <v>699</v>
      </c>
      <c r="F236" s="4">
        <v>1401</v>
      </c>
      <c r="G236" s="6">
        <v>42340</v>
      </c>
      <c r="H236" s="7">
        <v>1598420</v>
      </c>
      <c r="I236" s="7">
        <v>0</v>
      </c>
      <c r="J236" s="7">
        <v>0</v>
      </c>
      <c r="K236" s="7">
        <v>0</v>
      </c>
      <c r="L236" s="7">
        <f t="shared" si="12"/>
        <v>1598420</v>
      </c>
      <c r="M236" s="7">
        <v>-323791</v>
      </c>
      <c r="N236" s="7">
        <v>-60742</v>
      </c>
      <c r="O236" s="7">
        <v>0</v>
      </c>
      <c r="P236" s="7">
        <f t="shared" si="13"/>
        <v>-384533</v>
      </c>
      <c r="Q236" s="7">
        <f t="shared" si="14"/>
        <v>1274629</v>
      </c>
      <c r="R236" s="7">
        <f t="shared" si="15"/>
        <v>1213887</v>
      </c>
      <c r="S236" s="5" t="s">
        <v>473</v>
      </c>
      <c r="T236" s="5">
        <v>101401</v>
      </c>
      <c r="U236" s="5" t="s">
        <v>27</v>
      </c>
      <c r="V236" s="5">
        <v>47030001</v>
      </c>
      <c r="W236" s="5" t="s">
        <v>28</v>
      </c>
    </row>
    <row r="237" spans="2:23" x14ac:dyDescent="0.25">
      <c r="B237" s="4">
        <v>30006497</v>
      </c>
      <c r="C237" s="4">
        <v>0</v>
      </c>
      <c r="D237" s="5">
        <v>21030011</v>
      </c>
      <c r="E237" s="4" t="s">
        <v>700</v>
      </c>
      <c r="F237" s="4">
        <v>1403</v>
      </c>
      <c r="G237" s="6">
        <v>42826</v>
      </c>
      <c r="H237" s="7">
        <v>1312261</v>
      </c>
      <c r="I237" s="7">
        <v>0</v>
      </c>
      <c r="J237" s="7">
        <v>0</v>
      </c>
      <c r="K237" s="7">
        <v>0</v>
      </c>
      <c r="L237" s="7">
        <f t="shared" si="12"/>
        <v>1312261</v>
      </c>
      <c r="M237" s="7">
        <v>-589886</v>
      </c>
      <c r="N237" s="7">
        <v>-46912</v>
      </c>
      <c r="O237" s="7">
        <v>0</v>
      </c>
      <c r="P237" s="7">
        <f t="shared" si="13"/>
        <v>-636798</v>
      </c>
      <c r="Q237" s="7">
        <f t="shared" si="14"/>
        <v>722375</v>
      </c>
      <c r="R237" s="7">
        <f t="shared" si="15"/>
        <v>675463</v>
      </c>
      <c r="S237" s="5" t="s">
        <v>473</v>
      </c>
      <c r="T237" s="5">
        <v>101403</v>
      </c>
      <c r="U237" s="5" t="s">
        <v>30</v>
      </c>
      <c r="V237" s="5">
        <v>47030001</v>
      </c>
      <c r="W237" s="5" t="s">
        <v>28</v>
      </c>
    </row>
    <row r="238" spans="2:23" x14ac:dyDescent="0.25">
      <c r="B238" s="4">
        <v>30006498</v>
      </c>
      <c r="C238" s="4">
        <v>0</v>
      </c>
      <c r="D238" s="5">
        <v>21030011</v>
      </c>
      <c r="E238" s="4" t="s">
        <v>701</v>
      </c>
      <c r="F238" s="4">
        <v>1403</v>
      </c>
      <c r="G238" s="6">
        <v>42826</v>
      </c>
      <c r="H238" s="7">
        <v>1579034</v>
      </c>
      <c r="I238" s="7">
        <v>0</v>
      </c>
      <c r="J238" s="7">
        <v>0</v>
      </c>
      <c r="K238" s="7">
        <v>0</v>
      </c>
      <c r="L238" s="7">
        <f t="shared" si="12"/>
        <v>1579034</v>
      </c>
      <c r="M238" s="7">
        <v>-709804</v>
      </c>
      <c r="N238" s="7">
        <v>-56448</v>
      </c>
      <c r="O238" s="7">
        <v>0</v>
      </c>
      <c r="P238" s="7">
        <f t="shared" si="13"/>
        <v>-766252</v>
      </c>
      <c r="Q238" s="7">
        <f t="shared" si="14"/>
        <v>869230</v>
      </c>
      <c r="R238" s="7">
        <f t="shared" si="15"/>
        <v>812782</v>
      </c>
      <c r="S238" s="5" t="s">
        <v>473</v>
      </c>
      <c r="T238" s="5">
        <v>101403</v>
      </c>
      <c r="U238" s="5" t="s">
        <v>30</v>
      </c>
      <c r="V238" s="5">
        <v>47030001</v>
      </c>
      <c r="W238" s="5" t="s">
        <v>28</v>
      </c>
    </row>
    <row r="239" spans="2:23" x14ac:dyDescent="0.25">
      <c r="B239" s="4">
        <v>30006499</v>
      </c>
      <c r="C239" s="4">
        <v>0</v>
      </c>
      <c r="D239" s="5">
        <v>21030011</v>
      </c>
      <c r="E239" s="4" t="s">
        <v>702</v>
      </c>
      <c r="F239" s="4">
        <v>1403</v>
      </c>
      <c r="G239" s="6">
        <v>42826</v>
      </c>
      <c r="H239" s="7">
        <v>1897493</v>
      </c>
      <c r="I239" s="7">
        <v>0</v>
      </c>
      <c r="J239" s="7">
        <v>0</v>
      </c>
      <c r="K239" s="7">
        <v>0</v>
      </c>
      <c r="L239" s="7">
        <f t="shared" si="12"/>
        <v>1897493</v>
      </c>
      <c r="M239" s="7">
        <v>-852957</v>
      </c>
      <c r="N239" s="7">
        <v>-67833</v>
      </c>
      <c r="O239" s="7">
        <v>0</v>
      </c>
      <c r="P239" s="7">
        <f t="shared" si="13"/>
        <v>-920790</v>
      </c>
      <c r="Q239" s="7">
        <f t="shared" si="14"/>
        <v>1044536</v>
      </c>
      <c r="R239" s="7">
        <f t="shared" si="15"/>
        <v>976703</v>
      </c>
      <c r="S239" s="5" t="s">
        <v>473</v>
      </c>
      <c r="T239" s="5">
        <v>101403</v>
      </c>
      <c r="U239" s="5" t="s">
        <v>30</v>
      </c>
      <c r="V239" s="5">
        <v>47030001</v>
      </c>
      <c r="W239" s="5" t="s">
        <v>28</v>
      </c>
    </row>
    <row r="240" spans="2:23" x14ac:dyDescent="0.25">
      <c r="B240" s="4">
        <v>30006500</v>
      </c>
      <c r="C240" s="4">
        <v>0</v>
      </c>
      <c r="D240" s="5">
        <v>21030011</v>
      </c>
      <c r="E240" s="4" t="s">
        <v>703</v>
      </c>
      <c r="F240" s="4">
        <v>1403</v>
      </c>
      <c r="G240" s="6">
        <v>42826</v>
      </c>
      <c r="H240" s="7">
        <v>2176043</v>
      </c>
      <c r="I240" s="7">
        <v>0</v>
      </c>
      <c r="J240" s="7">
        <v>0</v>
      </c>
      <c r="K240" s="7">
        <v>0</v>
      </c>
      <c r="L240" s="7">
        <f t="shared" si="12"/>
        <v>2176043</v>
      </c>
      <c r="M240" s="7">
        <v>-978170</v>
      </c>
      <c r="N240" s="7">
        <v>-77791</v>
      </c>
      <c r="O240" s="7">
        <v>0</v>
      </c>
      <c r="P240" s="7">
        <f t="shared" si="13"/>
        <v>-1055961</v>
      </c>
      <c r="Q240" s="7">
        <f t="shared" si="14"/>
        <v>1197873</v>
      </c>
      <c r="R240" s="7">
        <f t="shared" si="15"/>
        <v>1120082</v>
      </c>
      <c r="S240" s="5" t="s">
        <v>473</v>
      </c>
      <c r="T240" s="5">
        <v>101403</v>
      </c>
      <c r="U240" s="5" t="s">
        <v>30</v>
      </c>
      <c r="V240" s="5">
        <v>47030001</v>
      </c>
      <c r="W240" s="5" t="s">
        <v>28</v>
      </c>
    </row>
    <row r="241" spans="2:23" x14ac:dyDescent="0.25">
      <c r="B241" s="4">
        <v>30006501</v>
      </c>
      <c r="C241" s="4">
        <v>0</v>
      </c>
      <c r="D241" s="5">
        <v>21030011</v>
      </c>
      <c r="E241" s="4" t="s">
        <v>704</v>
      </c>
      <c r="F241" s="4">
        <v>1403</v>
      </c>
      <c r="G241" s="6">
        <v>42826</v>
      </c>
      <c r="H241" s="7">
        <v>3472110</v>
      </c>
      <c r="I241" s="7">
        <v>0</v>
      </c>
      <c r="J241" s="7">
        <v>0</v>
      </c>
      <c r="K241" s="7">
        <v>0</v>
      </c>
      <c r="L241" s="7">
        <f t="shared" si="12"/>
        <v>3472110</v>
      </c>
      <c r="M241" s="7">
        <v>-1560775</v>
      </c>
      <c r="N241" s="7">
        <v>-124124</v>
      </c>
      <c r="O241" s="7">
        <v>0</v>
      </c>
      <c r="P241" s="7">
        <f t="shared" si="13"/>
        <v>-1684899</v>
      </c>
      <c r="Q241" s="7">
        <f t="shared" si="14"/>
        <v>1911335</v>
      </c>
      <c r="R241" s="7">
        <f t="shared" si="15"/>
        <v>1787211</v>
      </c>
      <c r="S241" s="5" t="s">
        <v>473</v>
      </c>
      <c r="T241" s="5">
        <v>101403</v>
      </c>
      <c r="U241" s="5" t="s">
        <v>30</v>
      </c>
      <c r="V241" s="5">
        <v>47030001</v>
      </c>
      <c r="W241" s="5" t="s">
        <v>28</v>
      </c>
    </row>
    <row r="242" spans="2:23" x14ac:dyDescent="0.25">
      <c r="B242" s="4">
        <v>30006502</v>
      </c>
      <c r="C242" s="4">
        <v>0</v>
      </c>
      <c r="D242" s="5">
        <v>21030011</v>
      </c>
      <c r="E242" s="4" t="s">
        <v>705</v>
      </c>
      <c r="F242" s="4">
        <v>1403</v>
      </c>
      <c r="G242" s="6">
        <v>42826</v>
      </c>
      <c r="H242" s="7">
        <v>4316685</v>
      </c>
      <c r="I242" s="7">
        <v>0</v>
      </c>
      <c r="J242" s="7">
        <v>0</v>
      </c>
      <c r="K242" s="7">
        <v>0</v>
      </c>
      <c r="L242" s="7">
        <f t="shared" si="12"/>
        <v>4316685</v>
      </c>
      <c r="M242" s="7">
        <v>-1940427</v>
      </c>
      <c r="N242" s="7">
        <v>-154316</v>
      </c>
      <c r="O242" s="7">
        <v>0</v>
      </c>
      <c r="P242" s="7">
        <f t="shared" si="13"/>
        <v>-2094743</v>
      </c>
      <c r="Q242" s="7">
        <f t="shared" si="14"/>
        <v>2376258</v>
      </c>
      <c r="R242" s="7">
        <f t="shared" si="15"/>
        <v>2221942</v>
      </c>
      <c r="S242" s="5" t="s">
        <v>473</v>
      </c>
      <c r="T242" s="5">
        <v>101403</v>
      </c>
      <c r="U242" s="5" t="s">
        <v>30</v>
      </c>
      <c r="V242" s="5">
        <v>47030001</v>
      </c>
      <c r="W242" s="5" t="s">
        <v>28</v>
      </c>
    </row>
    <row r="243" spans="2:23" x14ac:dyDescent="0.25">
      <c r="B243" s="4">
        <v>30006503</v>
      </c>
      <c r="C243" s="4">
        <v>0</v>
      </c>
      <c r="D243" s="5">
        <v>21030011</v>
      </c>
      <c r="E243" s="4" t="s">
        <v>706</v>
      </c>
      <c r="F243" s="4">
        <v>1403</v>
      </c>
      <c r="G243" s="6">
        <v>42826</v>
      </c>
      <c r="H243" s="7">
        <v>4578222</v>
      </c>
      <c r="I243" s="7">
        <v>0</v>
      </c>
      <c r="J243" s="7">
        <v>0</v>
      </c>
      <c r="K243" s="7">
        <v>0</v>
      </c>
      <c r="L243" s="7">
        <f t="shared" si="12"/>
        <v>4578222</v>
      </c>
      <c r="M243" s="7">
        <v>-2057994</v>
      </c>
      <c r="N243" s="7">
        <v>-163665</v>
      </c>
      <c r="O243" s="7">
        <v>0</v>
      </c>
      <c r="P243" s="7">
        <f t="shared" si="13"/>
        <v>-2221659</v>
      </c>
      <c r="Q243" s="7">
        <f t="shared" si="14"/>
        <v>2520228</v>
      </c>
      <c r="R243" s="7">
        <f t="shared" si="15"/>
        <v>2356563</v>
      </c>
      <c r="S243" s="5" t="s">
        <v>473</v>
      </c>
      <c r="T243" s="5">
        <v>101403</v>
      </c>
      <c r="U243" s="5" t="s">
        <v>30</v>
      </c>
      <c r="V243" s="5">
        <v>47030001</v>
      </c>
      <c r="W243" s="5" t="s">
        <v>28</v>
      </c>
    </row>
    <row r="244" spans="2:23" x14ac:dyDescent="0.25">
      <c r="B244" s="4">
        <v>30006504</v>
      </c>
      <c r="C244" s="4">
        <v>0</v>
      </c>
      <c r="D244" s="5">
        <v>21030011</v>
      </c>
      <c r="E244" s="4" t="s">
        <v>707</v>
      </c>
      <c r="F244" s="4">
        <v>1403</v>
      </c>
      <c r="G244" s="6">
        <v>42826</v>
      </c>
      <c r="H244" s="7">
        <v>4836766</v>
      </c>
      <c r="I244" s="7">
        <v>0</v>
      </c>
      <c r="J244" s="7">
        <v>0</v>
      </c>
      <c r="K244" s="7">
        <v>0</v>
      </c>
      <c r="L244" s="7">
        <f t="shared" si="12"/>
        <v>4836766</v>
      </c>
      <c r="M244" s="7">
        <v>-2174212</v>
      </c>
      <c r="N244" s="7">
        <v>-172908</v>
      </c>
      <c r="O244" s="7">
        <v>0</v>
      </c>
      <c r="P244" s="7">
        <f t="shared" si="13"/>
        <v>-2347120</v>
      </c>
      <c r="Q244" s="7">
        <f t="shared" si="14"/>
        <v>2662554</v>
      </c>
      <c r="R244" s="7">
        <f t="shared" si="15"/>
        <v>2489646</v>
      </c>
      <c r="S244" s="5" t="s">
        <v>473</v>
      </c>
      <c r="T244" s="5">
        <v>101403</v>
      </c>
      <c r="U244" s="5" t="s">
        <v>30</v>
      </c>
      <c r="V244" s="5">
        <v>47030001</v>
      </c>
      <c r="W244" s="5" t="s">
        <v>28</v>
      </c>
    </row>
    <row r="245" spans="2:23" x14ac:dyDescent="0.25">
      <c r="B245" s="4">
        <v>30006505</v>
      </c>
      <c r="C245" s="4">
        <v>0</v>
      </c>
      <c r="D245" s="5">
        <v>21030011</v>
      </c>
      <c r="E245" s="4" t="s">
        <v>708</v>
      </c>
      <c r="F245" s="4">
        <v>1403</v>
      </c>
      <c r="G245" s="6">
        <v>42826</v>
      </c>
      <c r="H245" s="7">
        <v>5465977</v>
      </c>
      <c r="I245" s="7">
        <v>0</v>
      </c>
      <c r="J245" s="7">
        <v>0</v>
      </c>
      <c r="K245" s="7">
        <v>0</v>
      </c>
      <c r="L245" s="7">
        <f t="shared" si="12"/>
        <v>5465977</v>
      </c>
      <c r="M245" s="7">
        <v>-2457056</v>
      </c>
      <c r="N245" s="7">
        <v>-195402</v>
      </c>
      <c r="O245" s="7">
        <v>0</v>
      </c>
      <c r="P245" s="7">
        <f t="shared" si="13"/>
        <v>-2652458</v>
      </c>
      <c r="Q245" s="7">
        <f t="shared" si="14"/>
        <v>3008921</v>
      </c>
      <c r="R245" s="7">
        <f t="shared" si="15"/>
        <v>2813519</v>
      </c>
      <c r="S245" s="5" t="s">
        <v>473</v>
      </c>
      <c r="T245" s="5">
        <v>101403</v>
      </c>
      <c r="U245" s="5" t="s">
        <v>30</v>
      </c>
      <c r="V245" s="5">
        <v>47030001</v>
      </c>
      <c r="W245" s="5" t="s">
        <v>28</v>
      </c>
    </row>
    <row r="246" spans="2:23" x14ac:dyDescent="0.25">
      <c r="B246" s="4">
        <v>30006506</v>
      </c>
      <c r="C246" s="4">
        <v>0</v>
      </c>
      <c r="D246" s="5">
        <v>21030011</v>
      </c>
      <c r="E246" s="4" t="s">
        <v>709</v>
      </c>
      <c r="F246" s="4">
        <v>1403</v>
      </c>
      <c r="G246" s="6">
        <v>42826</v>
      </c>
      <c r="H246" s="7">
        <v>5964867</v>
      </c>
      <c r="I246" s="7">
        <v>0</v>
      </c>
      <c r="J246" s="7">
        <v>0</v>
      </c>
      <c r="K246" s="7">
        <v>0</v>
      </c>
      <c r="L246" s="7">
        <f t="shared" si="12"/>
        <v>5964867</v>
      </c>
      <c r="M246" s="7">
        <v>-2681313</v>
      </c>
      <c r="N246" s="7">
        <v>-213236</v>
      </c>
      <c r="O246" s="7">
        <v>0</v>
      </c>
      <c r="P246" s="7">
        <f t="shared" si="13"/>
        <v>-2894549</v>
      </c>
      <c r="Q246" s="7">
        <f t="shared" si="14"/>
        <v>3283554</v>
      </c>
      <c r="R246" s="7">
        <f t="shared" si="15"/>
        <v>3070318</v>
      </c>
      <c r="S246" s="5" t="s">
        <v>473</v>
      </c>
      <c r="T246" s="5">
        <v>101403</v>
      </c>
      <c r="U246" s="5" t="s">
        <v>30</v>
      </c>
      <c r="V246" s="5">
        <v>47030001</v>
      </c>
      <c r="W246" s="5" t="s">
        <v>28</v>
      </c>
    </row>
    <row r="247" spans="2:23" x14ac:dyDescent="0.25">
      <c r="B247" s="4">
        <v>30006507</v>
      </c>
      <c r="C247" s="4">
        <v>0</v>
      </c>
      <c r="D247" s="5">
        <v>21030011</v>
      </c>
      <c r="E247" s="4" t="s">
        <v>710</v>
      </c>
      <c r="F247" s="4">
        <v>1403</v>
      </c>
      <c r="G247" s="6">
        <v>42826</v>
      </c>
      <c r="H247" s="7">
        <v>6224477</v>
      </c>
      <c r="I247" s="7">
        <v>0</v>
      </c>
      <c r="J247" s="7">
        <v>0</v>
      </c>
      <c r="K247" s="7">
        <v>0</v>
      </c>
      <c r="L247" s="7">
        <f t="shared" si="12"/>
        <v>6224477</v>
      </c>
      <c r="M247" s="7">
        <v>-2798012</v>
      </c>
      <c r="N247" s="7">
        <v>-222517</v>
      </c>
      <c r="O247" s="7">
        <v>0</v>
      </c>
      <c r="P247" s="7">
        <f t="shared" si="13"/>
        <v>-3020529</v>
      </c>
      <c r="Q247" s="7">
        <f t="shared" si="14"/>
        <v>3426465</v>
      </c>
      <c r="R247" s="7">
        <f t="shared" si="15"/>
        <v>3203948</v>
      </c>
      <c r="S247" s="5" t="s">
        <v>473</v>
      </c>
      <c r="T247" s="5">
        <v>101403</v>
      </c>
      <c r="U247" s="5" t="s">
        <v>30</v>
      </c>
      <c r="V247" s="5">
        <v>47030001</v>
      </c>
      <c r="W247" s="5" t="s">
        <v>28</v>
      </c>
    </row>
    <row r="248" spans="2:23" x14ac:dyDescent="0.25">
      <c r="B248" s="4">
        <v>30006508</v>
      </c>
      <c r="C248" s="4">
        <v>0</v>
      </c>
      <c r="D248" s="5">
        <v>21030011</v>
      </c>
      <c r="E248" s="4" t="s">
        <v>711</v>
      </c>
      <c r="F248" s="4">
        <v>1403</v>
      </c>
      <c r="G248" s="6">
        <v>42826</v>
      </c>
      <c r="H248" s="7">
        <v>6239561</v>
      </c>
      <c r="I248" s="7">
        <v>0</v>
      </c>
      <c r="J248" s="7">
        <v>0</v>
      </c>
      <c r="K248" s="7">
        <v>0</v>
      </c>
      <c r="L248" s="7">
        <f t="shared" si="12"/>
        <v>6239561</v>
      </c>
      <c r="M248" s="7">
        <v>-2804792</v>
      </c>
      <c r="N248" s="7">
        <v>-223056</v>
      </c>
      <c r="O248" s="7">
        <v>0</v>
      </c>
      <c r="P248" s="7">
        <f t="shared" si="13"/>
        <v>-3027848</v>
      </c>
      <c r="Q248" s="7">
        <f t="shared" si="14"/>
        <v>3434769</v>
      </c>
      <c r="R248" s="7">
        <f t="shared" si="15"/>
        <v>3211713</v>
      </c>
      <c r="S248" s="5" t="s">
        <v>473</v>
      </c>
      <c r="T248" s="5">
        <v>101403</v>
      </c>
      <c r="U248" s="5" t="s">
        <v>30</v>
      </c>
      <c r="V248" s="5">
        <v>47030001</v>
      </c>
      <c r="W248" s="5" t="s">
        <v>28</v>
      </c>
    </row>
    <row r="249" spans="2:23" x14ac:dyDescent="0.25">
      <c r="B249" s="4">
        <v>30006509</v>
      </c>
      <c r="C249" s="4">
        <v>0</v>
      </c>
      <c r="D249" s="5">
        <v>21030011</v>
      </c>
      <c r="E249" s="4" t="s">
        <v>712</v>
      </c>
      <c r="F249" s="4">
        <v>1403</v>
      </c>
      <c r="G249" s="6">
        <v>42826</v>
      </c>
      <c r="H249" s="7">
        <v>6303202</v>
      </c>
      <c r="I249" s="7">
        <v>0</v>
      </c>
      <c r="J249" s="7">
        <v>0</v>
      </c>
      <c r="K249" s="7">
        <v>0</v>
      </c>
      <c r="L249" s="7">
        <f t="shared" si="12"/>
        <v>6303202</v>
      </c>
      <c r="M249" s="7">
        <v>-2833401</v>
      </c>
      <c r="N249" s="7">
        <v>-225331</v>
      </c>
      <c r="O249" s="7">
        <v>0</v>
      </c>
      <c r="P249" s="7">
        <f t="shared" si="13"/>
        <v>-3058732</v>
      </c>
      <c r="Q249" s="7">
        <f t="shared" si="14"/>
        <v>3469801</v>
      </c>
      <c r="R249" s="7">
        <f t="shared" si="15"/>
        <v>3244470</v>
      </c>
      <c r="S249" s="5" t="s">
        <v>473</v>
      </c>
      <c r="T249" s="5">
        <v>101403</v>
      </c>
      <c r="U249" s="5" t="s">
        <v>30</v>
      </c>
      <c r="V249" s="5">
        <v>47030001</v>
      </c>
      <c r="W249" s="5" t="s">
        <v>28</v>
      </c>
    </row>
    <row r="250" spans="2:23" x14ac:dyDescent="0.25">
      <c r="B250" s="4">
        <v>30006510</v>
      </c>
      <c r="C250" s="4">
        <v>0</v>
      </c>
      <c r="D250" s="5">
        <v>21030011</v>
      </c>
      <c r="E250" s="4" t="s">
        <v>713</v>
      </c>
      <c r="F250" s="4">
        <v>1403</v>
      </c>
      <c r="G250" s="6">
        <v>42826</v>
      </c>
      <c r="H250" s="7">
        <v>8010114</v>
      </c>
      <c r="I250" s="7">
        <v>0</v>
      </c>
      <c r="J250" s="7">
        <v>0</v>
      </c>
      <c r="K250" s="7">
        <v>0</v>
      </c>
      <c r="L250" s="7">
        <f t="shared" si="12"/>
        <v>8010114</v>
      </c>
      <c r="M250" s="7">
        <v>-3600688</v>
      </c>
      <c r="N250" s="7">
        <v>-286351</v>
      </c>
      <c r="O250" s="7">
        <v>0</v>
      </c>
      <c r="P250" s="7">
        <f t="shared" si="13"/>
        <v>-3887039</v>
      </c>
      <c r="Q250" s="7">
        <f t="shared" si="14"/>
        <v>4409426</v>
      </c>
      <c r="R250" s="7">
        <f t="shared" si="15"/>
        <v>4123075</v>
      </c>
      <c r="S250" s="5" t="s">
        <v>473</v>
      </c>
      <c r="T250" s="5">
        <v>101403</v>
      </c>
      <c r="U250" s="5" t="s">
        <v>30</v>
      </c>
      <c r="V250" s="5">
        <v>47030001</v>
      </c>
      <c r="W250" s="5" t="s">
        <v>28</v>
      </c>
    </row>
    <row r="251" spans="2:23" x14ac:dyDescent="0.25">
      <c r="B251" s="4">
        <v>30006511</v>
      </c>
      <c r="C251" s="4">
        <v>0</v>
      </c>
      <c r="D251" s="5">
        <v>21030011</v>
      </c>
      <c r="E251" s="4" t="s">
        <v>714</v>
      </c>
      <c r="F251" s="4">
        <v>1403</v>
      </c>
      <c r="G251" s="6">
        <v>42826</v>
      </c>
      <c r="H251" s="7">
        <v>8313104</v>
      </c>
      <c r="I251" s="7">
        <v>0</v>
      </c>
      <c r="J251" s="7">
        <v>0</v>
      </c>
      <c r="K251" s="7">
        <v>0</v>
      </c>
      <c r="L251" s="7">
        <f t="shared" si="12"/>
        <v>8313104</v>
      </c>
      <c r="M251" s="7">
        <v>-3736888</v>
      </c>
      <c r="N251" s="7">
        <v>-297183</v>
      </c>
      <c r="O251" s="7">
        <v>0</v>
      </c>
      <c r="P251" s="7">
        <f t="shared" si="13"/>
        <v>-4034071</v>
      </c>
      <c r="Q251" s="7">
        <f t="shared" si="14"/>
        <v>4576216</v>
      </c>
      <c r="R251" s="7">
        <f t="shared" si="15"/>
        <v>4279033</v>
      </c>
      <c r="S251" s="5" t="s">
        <v>473</v>
      </c>
      <c r="T251" s="5">
        <v>101403</v>
      </c>
      <c r="U251" s="5" t="s">
        <v>30</v>
      </c>
      <c r="V251" s="5">
        <v>47030001</v>
      </c>
      <c r="W251" s="5" t="s">
        <v>28</v>
      </c>
    </row>
    <row r="252" spans="2:23" x14ac:dyDescent="0.25">
      <c r="B252" s="4">
        <v>30006512</v>
      </c>
      <c r="C252" s="4">
        <v>0</v>
      </c>
      <c r="D252" s="5">
        <v>21030011</v>
      </c>
      <c r="E252" s="4" t="s">
        <v>715</v>
      </c>
      <c r="F252" s="4">
        <v>1403</v>
      </c>
      <c r="G252" s="6">
        <v>42826</v>
      </c>
      <c r="H252" s="7">
        <v>8341767</v>
      </c>
      <c r="I252" s="7">
        <v>0</v>
      </c>
      <c r="J252" s="7">
        <v>0</v>
      </c>
      <c r="K252" s="7">
        <v>0</v>
      </c>
      <c r="L252" s="7">
        <f t="shared" si="12"/>
        <v>8341767</v>
      </c>
      <c r="M252" s="7">
        <v>-3749773</v>
      </c>
      <c r="N252" s="7">
        <v>-298208</v>
      </c>
      <c r="O252" s="7">
        <v>0</v>
      </c>
      <c r="P252" s="7">
        <f t="shared" si="13"/>
        <v>-4047981</v>
      </c>
      <c r="Q252" s="7">
        <f t="shared" si="14"/>
        <v>4591994</v>
      </c>
      <c r="R252" s="7">
        <f t="shared" si="15"/>
        <v>4293786</v>
      </c>
      <c r="S252" s="5" t="s">
        <v>473</v>
      </c>
      <c r="T252" s="5">
        <v>101403</v>
      </c>
      <c r="U252" s="5" t="s">
        <v>30</v>
      </c>
      <c r="V252" s="5">
        <v>47030001</v>
      </c>
      <c r="W252" s="5" t="s">
        <v>28</v>
      </c>
    </row>
    <row r="253" spans="2:23" x14ac:dyDescent="0.25">
      <c r="B253" s="4">
        <v>30006513</v>
      </c>
      <c r="C253" s="4">
        <v>0</v>
      </c>
      <c r="D253" s="5">
        <v>21030011</v>
      </c>
      <c r="E253" s="4" t="s">
        <v>716</v>
      </c>
      <c r="F253" s="4">
        <v>1403</v>
      </c>
      <c r="G253" s="6">
        <v>42826</v>
      </c>
      <c r="H253" s="7">
        <v>8760180</v>
      </c>
      <c r="I253" s="7">
        <v>0</v>
      </c>
      <c r="J253" s="7">
        <v>0</v>
      </c>
      <c r="K253" s="7">
        <v>0</v>
      </c>
      <c r="L253" s="7">
        <f t="shared" si="12"/>
        <v>8760180</v>
      </c>
      <c r="M253" s="7">
        <v>-3937854</v>
      </c>
      <c r="N253" s="7">
        <v>-313165</v>
      </c>
      <c r="O253" s="7">
        <v>0</v>
      </c>
      <c r="P253" s="7">
        <f t="shared" si="13"/>
        <v>-4251019</v>
      </c>
      <c r="Q253" s="7">
        <f t="shared" si="14"/>
        <v>4822326</v>
      </c>
      <c r="R253" s="7">
        <f t="shared" si="15"/>
        <v>4509161</v>
      </c>
      <c r="S253" s="5" t="s">
        <v>473</v>
      </c>
      <c r="T253" s="5">
        <v>101403</v>
      </c>
      <c r="U253" s="5" t="s">
        <v>30</v>
      </c>
      <c r="V253" s="5">
        <v>47030001</v>
      </c>
      <c r="W253" s="5" t="s">
        <v>28</v>
      </c>
    </row>
    <row r="254" spans="2:23" x14ac:dyDescent="0.25">
      <c r="B254" s="4">
        <v>30006514</v>
      </c>
      <c r="C254" s="4">
        <v>0</v>
      </c>
      <c r="D254" s="5">
        <v>21030011</v>
      </c>
      <c r="E254" s="4" t="s">
        <v>717</v>
      </c>
      <c r="F254" s="4">
        <v>1403</v>
      </c>
      <c r="G254" s="6">
        <v>42826</v>
      </c>
      <c r="H254" s="7">
        <v>17738749</v>
      </c>
      <c r="I254" s="7">
        <v>0</v>
      </c>
      <c r="J254" s="7">
        <v>0</v>
      </c>
      <c r="K254" s="7">
        <v>0</v>
      </c>
      <c r="L254" s="7">
        <f t="shared" si="12"/>
        <v>17738749</v>
      </c>
      <c r="M254" s="7">
        <v>-7973882</v>
      </c>
      <c r="N254" s="7">
        <v>-634138</v>
      </c>
      <c r="O254" s="7">
        <v>0</v>
      </c>
      <c r="P254" s="7">
        <f t="shared" si="13"/>
        <v>-8608020</v>
      </c>
      <c r="Q254" s="7">
        <f t="shared" si="14"/>
        <v>9764867</v>
      </c>
      <c r="R254" s="7">
        <f t="shared" si="15"/>
        <v>9130729</v>
      </c>
      <c r="S254" s="5" t="s">
        <v>473</v>
      </c>
      <c r="T254" s="5">
        <v>101403</v>
      </c>
      <c r="U254" s="5" t="s">
        <v>30</v>
      </c>
      <c r="V254" s="5">
        <v>47030001</v>
      </c>
      <c r="W254" s="5" t="s">
        <v>28</v>
      </c>
    </row>
    <row r="255" spans="2:23" x14ac:dyDescent="0.25">
      <c r="B255" s="4">
        <v>30006515</v>
      </c>
      <c r="C255" s="4">
        <v>0</v>
      </c>
      <c r="D255" s="5">
        <v>21030011</v>
      </c>
      <c r="E255" s="4" t="s">
        <v>718</v>
      </c>
      <c r="F255" s="4">
        <v>1403</v>
      </c>
      <c r="G255" s="6">
        <v>42826</v>
      </c>
      <c r="H255" s="7">
        <v>19011961</v>
      </c>
      <c r="I255" s="7">
        <v>0</v>
      </c>
      <c r="J255" s="7">
        <v>0</v>
      </c>
      <c r="K255" s="7">
        <v>0</v>
      </c>
      <c r="L255" s="7">
        <f t="shared" si="12"/>
        <v>19011961</v>
      </c>
      <c r="M255" s="7">
        <v>-8546214</v>
      </c>
      <c r="N255" s="7">
        <v>-679653</v>
      </c>
      <c r="O255" s="7">
        <v>0</v>
      </c>
      <c r="P255" s="7">
        <f t="shared" si="13"/>
        <v>-9225867</v>
      </c>
      <c r="Q255" s="7">
        <f t="shared" si="14"/>
        <v>10465747</v>
      </c>
      <c r="R255" s="7">
        <f t="shared" si="15"/>
        <v>9786094</v>
      </c>
      <c r="S255" s="5" t="s">
        <v>473</v>
      </c>
      <c r="T255" s="5">
        <v>101403</v>
      </c>
      <c r="U255" s="5" t="s">
        <v>30</v>
      </c>
      <c r="V255" s="5">
        <v>47030001</v>
      </c>
      <c r="W255" s="5" t="s">
        <v>28</v>
      </c>
    </row>
    <row r="256" spans="2:23" x14ac:dyDescent="0.25">
      <c r="B256" s="4">
        <v>30006516</v>
      </c>
      <c r="C256" s="4">
        <v>0</v>
      </c>
      <c r="D256" s="5">
        <v>21030011</v>
      </c>
      <c r="E256" s="4" t="s">
        <v>719</v>
      </c>
      <c r="F256" s="4">
        <v>1403</v>
      </c>
      <c r="G256" s="6">
        <v>42826</v>
      </c>
      <c r="H256" s="7">
        <v>19104702</v>
      </c>
      <c r="I256" s="7">
        <v>0</v>
      </c>
      <c r="J256" s="7">
        <v>0</v>
      </c>
      <c r="K256" s="7">
        <v>0</v>
      </c>
      <c r="L256" s="7">
        <f t="shared" si="12"/>
        <v>19104702</v>
      </c>
      <c r="M256" s="7">
        <v>-8587900</v>
      </c>
      <c r="N256" s="7">
        <v>-682969</v>
      </c>
      <c r="O256" s="7">
        <v>0</v>
      </c>
      <c r="P256" s="7">
        <f t="shared" si="13"/>
        <v>-9270869</v>
      </c>
      <c r="Q256" s="7">
        <f t="shared" si="14"/>
        <v>10516802</v>
      </c>
      <c r="R256" s="7">
        <f t="shared" si="15"/>
        <v>9833833</v>
      </c>
      <c r="S256" s="5" t="s">
        <v>473</v>
      </c>
      <c r="T256" s="5">
        <v>101403</v>
      </c>
      <c r="U256" s="5" t="s">
        <v>30</v>
      </c>
      <c r="V256" s="5">
        <v>47030001</v>
      </c>
      <c r="W256" s="5" t="s">
        <v>28</v>
      </c>
    </row>
    <row r="257" spans="2:23" x14ac:dyDescent="0.25">
      <c r="B257" s="4">
        <v>30006517</v>
      </c>
      <c r="C257" s="4">
        <v>0</v>
      </c>
      <c r="D257" s="5">
        <v>21030011</v>
      </c>
      <c r="E257" s="4" t="s">
        <v>720</v>
      </c>
      <c r="F257" s="4">
        <v>1403</v>
      </c>
      <c r="G257" s="6">
        <v>42826</v>
      </c>
      <c r="H257" s="7">
        <v>21483451</v>
      </c>
      <c r="I257" s="7">
        <v>0</v>
      </c>
      <c r="J257" s="7">
        <v>0</v>
      </c>
      <c r="K257" s="7">
        <v>0</v>
      </c>
      <c r="L257" s="7">
        <f t="shared" si="12"/>
        <v>21483451</v>
      </c>
      <c r="M257" s="7">
        <v>-9657190</v>
      </c>
      <c r="N257" s="7">
        <v>-768006</v>
      </c>
      <c r="O257" s="7">
        <v>0</v>
      </c>
      <c r="P257" s="7">
        <f t="shared" si="13"/>
        <v>-10425196</v>
      </c>
      <c r="Q257" s="7">
        <f t="shared" si="14"/>
        <v>11826261</v>
      </c>
      <c r="R257" s="7">
        <f t="shared" si="15"/>
        <v>11058255</v>
      </c>
      <c r="S257" s="5" t="s">
        <v>473</v>
      </c>
      <c r="T257" s="5">
        <v>101403</v>
      </c>
      <c r="U257" s="5" t="s">
        <v>30</v>
      </c>
      <c r="V257" s="5">
        <v>47030001</v>
      </c>
      <c r="W257" s="5" t="s">
        <v>28</v>
      </c>
    </row>
    <row r="258" spans="2:23" x14ac:dyDescent="0.25">
      <c r="B258" s="4">
        <v>30006518</v>
      </c>
      <c r="C258" s="4">
        <v>0</v>
      </c>
      <c r="D258" s="5">
        <v>21030011</v>
      </c>
      <c r="E258" s="4" t="s">
        <v>721</v>
      </c>
      <c r="F258" s="4">
        <v>1403</v>
      </c>
      <c r="G258" s="6">
        <v>42826</v>
      </c>
      <c r="H258" s="7">
        <v>27214309</v>
      </c>
      <c r="I258" s="7">
        <v>0</v>
      </c>
      <c r="J258" s="7">
        <v>0</v>
      </c>
      <c r="K258" s="7">
        <v>0</v>
      </c>
      <c r="L258" s="7">
        <f t="shared" si="12"/>
        <v>27214309</v>
      </c>
      <c r="M258" s="7">
        <v>-12233311</v>
      </c>
      <c r="N258" s="7">
        <v>-972877</v>
      </c>
      <c r="O258" s="7">
        <v>0</v>
      </c>
      <c r="P258" s="7">
        <f t="shared" si="13"/>
        <v>-13206188</v>
      </c>
      <c r="Q258" s="7">
        <f t="shared" si="14"/>
        <v>14980998</v>
      </c>
      <c r="R258" s="7">
        <f t="shared" si="15"/>
        <v>14008121</v>
      </c>
      <c r="S258" s="5" t="s">
        <v>473</v>
      </c>
      <c r="T258" s="5">
        <v>101403</v>
      </c>
      <c r="U258" s="5" t="s">
        <v>30</v>
      </c>
      <c r="V258" s="5">
        <v>47030001</v>
      </c>
      <c r="W258" s="5" t="s">
        <v>28</v>
      </c>
    </row>
    <row r="259" spans="2:23" x14ac:dyDescent="0.25">
      <c r="B259" s="4">
        <v>30006519</v>
      </c>
      <c r="C259" s="4">
        <v>0</v>
      </c>
      <c r="D259" s="5">
        <v>21030011</v>
      </c>
      <c r="E259" s="4" t="s">
        <v>722</v>
      </c>
      <c r="F259" s="4">
        <v>1403</v>
      </c>
      <c r="G259" s="6">
        <v>42826</v>
      </c>
      <c r="H259" s="7">
        <v>27484155</v>
      </c>
      <c r="I259" s="7">
        <v>0</v>
      </c>
      <c r="J259" s="7">
        <v>0</v>
      </c>
      <c r="K259" s="7">
        <v>0</v>
      </c>
      <c r="L259" s="7">
        <f t="shared" si="12"/>
        <v>27484155</v>
      </c>
      <c r="M259" s="7">
        <v>-12354612</v>
      </c>
      <c r="N259" s="7">
        <v>-982524</v>
      </c>
      <c r="O259" s="7">
        <v>0</v>
      </c>
      <c r="P259" s="7">
        <f t="shared" si="13"/>
        <v>-13337136</v>
      </c>
      <c r="Q259" s="7">
        <f t="shared" si="14"/>
        <v>15129543</v>
      </c>
      <c r="R259" s="7">
        <f t="shared" si="15"/>
        <v>14147019</v>
      </c>
      <c r="S259" s="5" t="s">
        <v>473</v>
      </c>
      <c r="T259" s="5">
        <v>101403</v>
      </c>
      <c r="U259" s="5" t="s">
        <v>30</v>
      </c>
      <c r="V259" s="5">
        <v>47030001</v>
      </c>
      <c r="W259" s="5" t="s">
        <v>28</v>
      </c>
    </row>
    <row r="260" spans="2:23" x14ac:dyDescent="0.25">
      <c r="B260" s="4">
        <v>30006520</v>
      </c>
      <c r="C260" s="4">
        <v>0</v>
      </c>
      <c r="D260" s="5">
        <v>21030011</v>
      </c>
      <c r="E260" s="4" t="s">
        <v>723</v>
      </c>
      <c r="F260" s="4">
        <v>1403</v>
      </c>
      <c r="G260" s="6">
        <v>42826</v>
      </c>
      <c r="H260" s="7">
        <v>29399560</v>
      </c>
      <c r="I260" s="7">
        <v>0</v>
      </c>
      <c r="J260" s="7">
        <v>0</v>
      </c>
      <c r="K260" s="7">
        <v>0</v>
      </c>
      <c r="L260" s="7">
        <f t="shared" si="12"/>
        <v>29399560</v>
      </c>
      <c r="M260" s="7">
        <v>-13215620</v>
      </c>
      <c r="N260" s="7">
        <v>-1050997</v>
      </c>
      <c r="O260" s="7">
        <v>0</v>
      </c>
      <c r="P260" s="7">
        <f t="shared" si="13"/>
        <v>-14266617</v>
      </c>
      <c r="Q260" s="7">
        <f t="shared" si="14"/>
        <v>16183940</v>
      </c>
      <c r="R260" s="7">
        <f t="shared" si="15"/>
        <v>15132943</v>
      </c>
      <c r="S260" s="5" t="s">
        <v>473</v>
      </c>
      <c r="T260" s="5">
        <v>101403</v>
      </c>
      <c r="U260" s="5" t="s">
        <v>30</v>
      </c>
      <c r="V260" s="5">
        <v>47030001</v>
      </c>
      <c r="W260" s="5" t="s">
        <v>28</v>
      </c>
    </row>
    <row r="261" spans="2:23" x14ac:dyDescent="0.25">
      <c r="B261" s="4">
        <v>30006521</v>
      </c>
      <c r="C261" s="4">
        <v>0</v>
      </c>
      <c r="D261" s="5">
        <v>21030011</v>
      </c>
      <c r="E261" s="4" t="s">
        <v>724</v>
      </c>
      <c r="F261" s="4">
        <v>1403</v>
      </c>
      <c r="G261" s="6">
        <v>42826</v>
      </c>
      <c r="H261" s="7">
        <v>31612783</v>
      </c>
      <c r="I261" s="7">
        <v>0</v>
      </c>
      <c r="J261" s="7">
        <v>0</v>
      </c>
      <c r="K261" s="7">
        <v>0</v>
      </c>
      <c r="L261" s="7">
        <f t="shared" ref="L261:L324" si="16">SUM(H261:K261)</f>
        <v>31612783</v>
      </c>
      <c r="M261" s="7">
        <v>-14210504</v>
      </c>
      <c r="N261" s="7">
        <v>-1130117</v>
      </c>
      <c r="O261" s="7">
        <v>0</v>
      </c>
      <c r="P261" s="7">
        <f t="shared" ref="P261:P324" si="17">SUM(M261:O261)</f>
        <v>-15340621</v>
      </c>
      <c r="Q261" s="7">
        <f t="shared" ref="Q261:Q324" si="18">H261+M261</f>
        <v>17402279</v>
      </c>
      <c r="R261" s="7">
        <f t="shared" ref="R261:R324" si="19">L261+P261</f>
        <v>16272162</v>
      </c>
      <c r="S261" s="5" t="s">
        <v>473</v>
      </c>
      <c r="T261" s="5">
        <v>101403</v>
      </c>
      <c r="U261" s="5" t="s">
        <v>30</v>
      </c>
      <c r="V261" s="5">
        <v>47030001</v>
      </c>
      <c r="W261" s="5" t="s">
        <v>28</v>
      </c>
    </row>
    <row r="262" spans="2:23" x14ac:dyDescent="0.25">
      <c r="B262" s="4">
        <v>30006522</v>
      </c>
      <c r="C262" s="4">
        <v>0</v>
      </c>
      <c r="D262" s="5">
        <v>21030011</v>
      </c>
      <c r="E262" s="4" t="s">
        <v>725</v>
      </c>
      <c r="F262" s="4">
        <v>1403</v>
      </c>
      <c r="G262" s="6">
        <v>42826</v>
      </c>
      <c r="H262" s="7">
        <v>35552135</v>
      </c>
      <c r="I262" s="7">
        <v>0</v>
      </c>
      <c r="J262" s="7">
        <v>0</v>
      </c>
      <c r="K262" s="7">
        <v>0</v>
      </c>
      <c r="L262" s="7">
        <f t="shared" si="16"/>
        <v>35552135</v>
      </c>
      <c r="M262" s="7">
        <v>-15981312</v>
      </c>
      <c r="N262" s="7">
        <v>-1270944</v>
      </c>
      <c r="O262" s="7">
        <v>0</v>
      </c>
      <c r="P262" s="7">
        <f t="shared" si="17"/>
        <v>-17252256</v>
      </c>
      <c r="Q262" s="7">
        <f t="shared" si="18"/>
        <v>19570823</v>
      </c>
      <c r="R262" s="7">
        <f t="shared" si="19"/>
        <v>18299879</v>
      </c>
      <c r="S262" s="5" t="s">
        <v>473</v>
      </c>
      <c r="T262" s="5">
        <v>101403</v>
      </c>
      <c r="U262" s="5" t="s">
        <v>30</v>
      </c>
      <c r="V262" s="5">
        <v>47030001</v>
      </c>
      <c r="W262" s="5" t="s">
        <v>28</v>
      </c>
    </row>
    <row r="263" spans="2:23" x14ac:dyDescent="0.25">
      <c r="B263" s="4">
        <v>30006523</v>
      </c>
      <c r="C263" s="4">
        <v>0</v>
      </c>
      <c r="D263" s="5">
        <v>21030011</v>
      </c>
      <c r="E263" s="4" t="s">
        <v>726</v>
      </c>
      <c r="F263" s="4">
        <v>1403</v>
      </c>
      <c r="G263" s="6">
        <v>42826</v>
      </c>
      <c r="H263" s="7">
        <v>36648622</v>
      </c>
      <c r="I263" s="7">
        <v>0</v>
      </c>
      <c r="J263" s="7">
        <v>0</v>
      </c>
      <c r="K263" s="7">
        <v>0</v>
      </c>
      <c r="L263" s="7">
        <f t="shared" si="16"/>
        <v>36648622</v>
      </c>
      <c r="M263" s="7">
        <v>-16474203</v>
      </c>
      <c r="N263" s="7">
        <v>-1310142</v>
      </c>
      <c r="O263" s="7">
        <v>0</v>
      </c>
      <c r="P263" s="7">
        <f t="shared" si="17"/>
        <v>-17784345</v>
      </c>
      <c r="Q263" s="7">
        <f t="shared" si="18"/>
        <v>20174419</v>
      </c>
      <c r="R263" s="7">
        <f t="shared" si="19"/>
        <v>18864277</v>
      </c>
      <c r="S263" s="5" t="s">
        <v>473</v>
      </c>
      <c r="T263" s="5">
        <v>101403</v>
      </c>
      <c r="U263" s="5" t="s">
        <v>30</v>
      </c>
      <c r="V263" s="5">
        <v>47030001</v>
      </c>
      <c r="W263" s="5" t="s">
        <v>28</v>
      </c>
    </row>
    <row r="264" spans="2:23" x14ac:dyDescent="0.25">
      <c r="B264" s="4">
        <v>30006524</v>
      </c>
      <c r="C264" s="4">
        <v>0</v>
      </c>
      <c r="D264" s="5">
        <v>21030011</v>
      </c>
      <c r="E264" s="4" t="s">
        <v>727</v>
      </c>
      <c r="F264" s="4">
        <v>1403</v>
      </c>
      <c r="G264" s="6">
        <v>42826</v>
      </c>
      <c r="H264" s="7">
        <v>72637326</v>
      </c>
      <c r="I264" s="7">
        <v>0</v>
      </c>
      <c r="J264" s="7">
        <v>0</v>
      </c>
      <c r="K264" s="7">
        <v>0</v>
      </c>
      <c r="L264" s="7">
        <f t="shared" si="16"/>
        <v>72637326</v>
      </c>
      <c r="M264" s="7">
        <v>-32651762</v>
      </c>
      <c r="N264" s="7">
        <v>-2596693</v>
      </c>
      <c r="O264" s="7">
        <v>0</v>
      </c>
      <c r="P264" s="7">
        <f t="shared" si="17"/>
        <v>-35248455</v>
      </c>
      <c r="Q264" s="7">
        <f t="shared" si="18"/>
        <v>39985564</v>
      </c>
      <c r="R264" s="7">
        <f t="shared" si="19"/>
        <v>37388871</v>
      </c>
      <c r="S264" s="5" t="s">
        <v>473</v>
      </c>
      <c r="T264" s="5">
        <v>101403</v>
      </c>
      <c r="U264" s="5" t="s">
        <v>30</v>
      </c>
      <c r="V264" s="5">
        <v>47030001</v>
      </c>
      <c r="W264" s="5" t="s">
        <v>28</v>
      </c>
    </row>
    <row r="265" spans="2:23" x14ac:dyDescent="0.25">
      <c r="B265" s="4">
        <v>30006525</v>
      </c>
      <c r="C265" s="4">
        <v>0</v>
      </c>
      <c r="D265" s="5">
        <v>21030011</v>
      </c>
      <c r="E265" s="4" t="s">
        <v>728</v>
      </c>
      <c r="F265" s="4">
        <v>1403</v>
      </c>
      <c r="G265" s="6">
        <v>42826</v>
      </c>
      <c r="H265" s="7">
        <v>116568317</v>
      </c>
      <c r="I265" s="7">
        <v>0</v>
      </c>
      <c r="J265" s="7">
        <v>0</v>
      </c>
      <c r="K265" s="7">
        <v>0</v>
      </c>
      <c r="L265" s="7">
        <f t="shared" si="16"/>
        <v>116568317</v>
      </c>
      <c r="M265" s="7">
        <v>-52399517</v>
      </c>
      <c r="N265" s="7">
        <v>-4167170</v>
      </c>
      <c r="O265" s="7">
        <v>0</v>
      </c>
      <c r="P265" s="7">
        <f t="shared" si="17"/>
        <v>-56566687</v>
      </c>
      <c r="Q265" s="7">
        <f t="shared" si="18"/>
        <v>64168800</v>
      </c>
      <c r="R265" s="7">
        <f t="shared" si="19"/>
        <v>60001630</v>
      </c>
      <c r="S265" s="5" t="s">
        <v>473</v>
      </c>
      <c r="T265" s="5">
        <v>101403</v>
      </c>
      <c r="U265" s="5" t="s">
        <v>30</v>
      </c>
      <c r="V265" s="5">
        <v>47030001</v>
      </c>
      <c r="W265" s="5" t="s">
        <v>28</v>
      </c>
    </row>
    <row r="266" spans="2:23" x14ac:dyDescent="0.25">
      <c r="B266" s="4">
        <v>30006526</v>
      </c>
      <c r="C266" s="4">
        <v>0</v>
      </c>
      <c r="D266" s="5">
        <v>21030011</v>
      </c>
      <c r="E266" s="4" t="s">
        <v>729</v>
      </c>
      <c r="F266" s="4">
        <v>1403</v>
      </c>
      <c r="G266" s="6">
        <v>42826</v>
      </c>
      <c r="H266" s="7">
        <v>268661580</v>
      </c>
      <c r="I266" s="7">
        <v>0</v>
      </c>
      <c r="J266" s="7">
        <v>0</v>
      </c>
      <c r="K266" s="7">
        <v>0</v>
      </c>
      <c r="L266" s="7">
        <f t="shared" si="16"/>
        <v>268661580</v>
      </c>
      <c r="M266" s="7">
        <v>-120768124</v>
      </c>
      <c r="N266" s="7">
        <v>-9604313</v>
      </c>
      <c r="O266" s="7">
        <v>0</v>
      </c>
      <c r="P266" s="7">
        <f t="shared" si="17"/>
        <v>-130372437</v>
      </c>
      <c r="Q266" s="7">
        <f t="shared" si="18"/>
        <v>147893456</v>
      </c>
      <c r="R266" s="7">
        <f t="shared" si="19"/>
        <v>138289143</v>
      </c>
      <c r="S266" s="5" t="s">
        <v>473</v>
      </c>
      <c r="T266" s="5">
        <v>101403</v>
      </c>
      <c r="U266" s="5" t="s">
        <v>30</v>
      </c>
      <c r="V266" s="5">
        <v>47030001</v>
      </c>
      <c r="W266" s="5" t="s">
        <v>28</v>
      </c>
    </row>
    <row r="267" spans="2:23" x14ac:dyDescent="0.25">
      <c r="B267" s="4">
        <v>30006527</v>
      </c>
      <c r="C267" s="4">
        <v>0</v>
      </c>
      <c r="D267" s="5">
        <v>21030011</v>
      </c>
      <c r="E267" s="4" t="s">
        <v>730</v>
      </c>
      <c r="F267" s="4">
        <v>1403</v>
      </c>
      <c r="G267" s="6">
        <v>42826</v>
      </c>
      <c r="H267" s="7">
        <v>304340608</v>
      </c>
      <c r="I267" s="7">
        <v>0</v>
      </c>
      <c r="J267" s="7">
        <v>0</v>
      </c>
      <c r="K267" s="7">
        <v>0</v>
      </c>
      <c r="L267" s="7">
        <f t="shared" si="16"/>
        <v>304340608</v>
      </c>
      <c r="M267" s="7">
        <v>-136806477</v>
      </c>
      <c r="N267" s="7">
        <v>-10879793</v>
      </c>
      <c r="O267" s="7">
        <v>0</v>
      </c>
      <c r="P267" s="7">
        <f t="shared" si="17"/>
        <v>-147686270</v>
      </c>
      <c r="Q267" s="7">
        <f t="shared" si="18"/>
        <v>167534131</v>
      </c>
      <c r="R267" s="7">
        <f t="shared" si="19"/>
        <v>156654338</v>
      </c>
      <c r="S267" s="5" t="s">
        <v>473</v>
      </c>
      <c r="T267" s="5">
        <v>101403</v>
      </c>
      <c r="U267" s="5" t="s">
        <v>30</v>
      </c>
      <c r="V267" s="5">
        <v>47030001</v>
      </c>
      <c r="W267" s="5" t="s">
        <v>28</v>
      </c>
    </row>
    <row r="268" spans="2:23" x14ac:dyDescent="0.25">
      <c r="B268" s="4">
        <v>30006528</v>
      </c>
      <c r="C268" s="4">
        <v>0</v>
      </c>
      <c r="D268" s="5">
        <v>21030011</v>
      </c>
      <c r="E268" s="4" t="s">
        <v>731</v>
      </c>
      <c r="F268" s="4">
        <v>1403</v>
      </c>
      <c r="G268" s="6">
        <v>42826</v>
      </c>
      <c r="H268" s="7">
        <v>1075561</v>
      </c>
      <c r="I268" s="7">
        <v>0</v>
      </c>
      <c r="J268" s="7">
        <v>0</v>
      </c>
      <c r="K268" s="7">
        <v>0</v>
      </c>
      <c r="L268" s="7">
        <f t="shared" si="16"/>
        <v>1075561</v>
      </c>
      <c r="M268" s="7">
        <v>-473285</v>
      </c>
      <c r="N268" s="7">
        <v>-38612</v>
      </c>
      <c r="O268" s="7">
        <v>0</v>
      </c>
      <c r="P268" s="7">
        <f t="shared" si="17"/>
        <v>-511897</v>
      </c>
      <c r="Q268" s="7">
        <f t="shared" si="18"/>
        <v>602276</v>
      </c>
      <c r="R268" s="7">
        <f t="shared" si="19"/>
        <v>563664</v>
      </c>
      <c r="S268" s="5" t="s">
        <v>473</v>
      </c>
      <c r="T268" s="5">
        <v>101403</v>
      </c>
      <c r="U268" s="5" t="s">
        <v>30</v>
      </c>
      <c r="V268" s="5">
        <v>47030001</v>
      </c>
      <c r="W268" s="5" t="s">
        <v>28</v>
      </c>
    </row>
    <row r="269" spans="2:23" x14ac:dyDescent="0.25">
      <c r="B269" s="4">
        <v>30006529</v>
      </c>
      <c r="C269" s="4">
        <v>0</v>
      </c>
      <c r="D269" s="5">
        <v>21030011</v>
      </c>
      <c r="E269" s="4" t="s">
        <v>732</v>
      </c>
      <c r="F269" s="4">
        <v>1403</v>
      </c>
      <c r="G269" s="6">
        <v>42826</v>
      </c>
      <c r="H269" s="7">
        <v>3455040</v>
      </c>
      <c r="I269" s="7">
        <v>0</v>
      </c>
      <c r="J269" s="7">
        <v>0</v>
      </c>
      <c r="K269" s="7">
        <v>0</v>
      </c>
      <c r="L269" s="7">
        <f t="shared" si="16"/>
        <v>3455040</v>
      </c>
      <c r="M269" s="7">
        <v>-1553101</v>
      </c>
      <c r="N269" s="7">
        <v>-123513</v>
      </c>
      <c r="O269" s="7">
        <v>0</v>
      </c>
      <c r="P269" s="7">
        <f t="shared" si="17"/>
        <v>-1676614</v>
      </c>
      <c r="Q269" s="7">
        <f t="shared" si="18"/>
        <v>1901939</v>
      </c>
      <c r="R269" s="7">
        <f t="shared" si="19"/>
        <v>1778426</v>
      </c>
      <c r="S269" s="5" t="s">
        <v>473</v>
      </c>
      <c r="T269" s="5">
        <v>101403</v>
      </c>
      <c r="U269" s="5" t="s">
        <v>30</v>
      </c>
      <c r="V269" s="5">
        <v>47030001</v>
      </c>
      <c r="W269" s="5" t="s">
        <v>28</v>
      </c>
    </row>
    <row r="270" spans="2:23" x14ac:dyDescent="0.25">
      <c r="B270" s="4">
        <v>30006530</v>
      </c>
      <c r="C270" s="4">
        <v>0</v>
      </c>
      <c r="D270" s="5">
        <v>21030011</v>
      </c>
      <c r="E270" s="4" t="s">
        <v>733</v>
      </c>
      <c r="F270" s="4">
        <v>1403</v>
      </c>
      <c r="G270" s="6">
        <v>42826</v>
      </c>
      <c r="H270" s="7">
        <v>5729598</v>
      </c>
      <c r="I270" s="7">
        <v>0</v>
      </c>
      <c r="J270" s="7">
        <v>0</v>
      </c>
      <c r="K270" s="7">
        <v>0</v>
      </c>
      <c r="L270" s="7">
        <f t="shared" si="16"/>
        <v>5729598</v>
      </c>
      <c r="M270" s="7">
        <v>-1796687</v>
      </c>
      <c r="N270" s="7">
        <v>-215608</v>
      </c>
      <c r="O270" s="7">
        <v>0</v>
      </c>
      <c r="P270" s="7">
        <f t="shared" si="17"/>
        <v>-2012295</v>
      </c>
      <c r="Q270" s="7">
        <f t="shared" si="18"/>
        <v>3932911</v>
      </c>
      <c r="R270" s="7">
        <f t="shared" si="19"/>
        <v>3717303</v>
      </c>
      <c r="S270" s="5" t="s">
        <v>473</v>
      </c>
      <c r="T270" s="5">
        <v>101403</v>
      </c>
      <c r="U270" s="5" t="s">
        <v>30</v>
      </c>
      <c r="V270" s="5">
        <v>47030001</v>
      </c>
      <c r="W270" s="5" t="s">
        <v>28</v>
      </c>
    </row>
    <row r="271" spans="2:23" x14ac:dyDescent="0.25">
      <c r="B271" s="4">
        <v>30006531</v>
      </c>
      <c r="C271" s="4">
        <v>0</v>
      </c>
      <c r="D271" s="5">
        <v>21030011</v>
      </c>
      <c r="E271" s="4" t="s">
        <v>734</v>
      </c>
      <c r="F271" s="4">
        <v>1403</v>
      </c>
      <c r="G271" s="6">
        <v>42826</v>
      </c>
      <c r="H271" s="7">
        <v>10532670</v>
      </c>
      <c r="I271" s="7">
        <v>0</v>
      </c>
      <c r="J271" s="7">
        <v>0</v>
      </c>
      <c r="K271" s="7">
        <v>0</v>
      </c>
      <c r="L271" s="7">
        <f t="shared" si="16"/>
        <v>10532670</v>
      </c>
      <c r="M271" s="7">
        <v>-4734623</v>
      </c>
      <c r="N271" s="7">
        <v>-376530</v>
      </c>
      <c r="O271" s="7">
        <v>0</v>
      </c>
      <c r="P271" s="7">
        <f t="shared" si="17"/>
        <v>-5111153</v>
      </c>
      <c r="Q271" s="7">
        <f t="shared" si="18"/>
        <v>5798047</v>
      </c>
      <c r="R271" s="7">
        <f t="shared" si="19"/>
        <v>5421517</v>
      </c>
      <c r="S271" s="5" t="s">
        <v>473</v>
      </c>
      <c r="T271" s="5">
        <v>101403</v>
      </c>
      <c r="U271" s="5" t="s">
        <v>30</v>
      </c>
      <c r="V271" s="5">
        <v>47030001</v>
      </c>
      <c r="W271" s="5" t="s">
        <v>28</v>
      </c>
    </row>
    <row r="272" spans="2:23" x14ac:dyDescent="0.25">
      <c r="B272" s="4">
        <v>30006532</v>
      </c>
      <c r="C272" s="4">
        <v>0</v>
      </c>
      <c r="D272" s="5">
        <v>21030011</v>
      </c>
      <c r="E272" s="4" t="s">
        <v>735</v>
      </c>
      <c r="F272" s="4">
        <v>1403</v>
      </c>
      <c r="G272" s="6">
        <v>42826</v>
      </c>
      <c r="H272" s="7">
        <v>13744075</v>
      </c>
      <c r="I272" s="7">
        <v>0</v>
      </c>
      <c r="J272" s="7">
        <v>0</v>
      </c>
      <c r="K272" s="7">
        <v>0</v>
      </c>
      <c r="L272" s="7">
        <f t="shared" si="16"/>
        <v>13744075</v>
      </c>
      <c r="M272" s="7">
        <v>-6178204</v>
      </c>
      <c r="N272" s="7">
        <v>-491333</v>
      </c>
      <c r="O272" s="7">
        <v>0</v>
      </c>
      <c r="P272" s="7">
        <f t="shared" si="17"/>
        <v>-6669537</v>
      </c>
      <c r="Q272" s="7">
        <f t="shared" si="18"/>
        <v>7565871</v>
      </c>
      <c r="R272" s="7">
        <f t="shared" si="19"/>
        <v>7074538</v>
      </c>
      <c r="S272" s="5" t="s">
        <v>473</v>
      </c>
      <c r="T272" s="5">
        <v>101403</v>
      </c>
      <c r="U272" s="5" t="s">
        <v>30</v>
      </c>
      <c r="V272" s="5">
        <v>47030001</v>
      </c>
      <c r="W272" s="5" t="s">
        <v>28</v>
      </c>
    </row>
    <row r="273" spans="2:23" x14ac:dyDescent="0.25">
      <c r="B273" s="4">
        <v>30006533</v>
      </c>
      <c r="C273" s="4">
        <v>0</v>
      </c>
      <c r="D273" s="5">
        <v>21030011</v>
      </c>
      <c r="E273" s="4" t="s">
        <v>736</v>
      </c>
      <c r="F273" s="4">
        <v>1403</v>
      </c>
      <c r="G273" s="6">
        <v>42826</v>
      </c>
      <c r="H273" s="7">
        <v>23809301</v>
      </c>
      <c r="I273" s="7">
        <v>0</v>
      </c>
      <c r="J273" s="7">
        <v>0</v>
      </c>
      <c r="K273" s="7">
        <v>0</v>
      </c>
      <c r="L273" s="7">
        <f t="shared" si="16"/>
        <v>23809301</v>
      </c>
      <c r="M273" s="7">
        <v>-10702701</v>
      </c>
      <c r="N273" s="7">
        <v>-851152</v>
      </c>
      <c r="O273" s="7">
        <v>0</v>
      </c>
      <c r="P273" s="7">
        <f t="shared" si="17"/>
        <v>-11553853</v>
      </c>
      <c r="Q273" s="7">
        <f t="shared" si="18"/>
        <v>13106600</v>
      </c>
      <c r="R273" s="7">
        <f t="shared" si="19"/>
        <v>12255448</v>
      </c>
      <c r="S273" s="5" t="s">
        <v>473</v>
      </c>
      <c r="T273" s="5">
        <v>101403</v>
      </c>
      <c r="U273" s="5" t="s">
        <v>30</v>
      </c>
      <c r="V273" s="5">
        <v>47030001</v>
      </c>
      <c r="W273" s="5" t="s">
        <v>28</v>
      </c>
    </row>
    <row r="274" spans="2:23" x14ac:dyDescent="0.25">
      <c r="B274" s="4">
        <v>30006534</v>
      </c>
      <c r="C274" s="4">
        <v>0</v>
      </c>
      <c r="D274" s="5">
        <v>21030011</v>
      </c>
      <c r="E274" s="4" t="s">
        <v>737</v>
      </c>
      <c r="F274" s="4">
        <v>1403</v>
      </c>
      <c r="G274" s="6">
        <v>42826</v>
      </c>
      <c r="H274" s="7">
        <v>30954304</v>
      </c>
      <c r="I274" s="7">
        <v>0</v>
      </c>
      <c r="J274" s="7">
        <v>0</v>
      </c>
      <c r="K274" s="7">
        <v>0</v>
      </c>
      <c r="L274" s="7">
        <f t="shared" si="16"/>
        <v>30954304</v>
      </c>
      <c r="M274" s="7">
        <v>-13914507</v>
      </c>
      <c r="N274" s="7">
        <v>-1106577</v>
      </c>
      <c r="O274" s="7">
        <v>0</v>
      </c>
      <c r="P274" s="7">
        <f t="shared" si="17"/>
        <v>-15021084</v>
      </c>
      <c r="Q274" s="7">
        <f t="shared" si="18"/>
        <v>17039797</v>
      </c>
      <c r="R274" s="7">
        <f t="shared" si="19"/>
        <v>15933220</v>
      </c>
      <c r="S274" s="5" t="s">
        <v>473</v>
      </c>
      <c r="T274" s="5">
        <v>101403</v>
      </c>
      <c r="U274" s="5" t="s">
        <v>30</v>
      </c>
      <c r="V274" s="5">
        <v>47030001</v>
      </c>
      <c r="W274" s="5" t="s">
        <v>28</v>
      </c>
    </row>
    <row r="275" spans="2:23" x14ac:dyDescent="0.25">
      <c r="B275" s="4">
        <v>30006566</v>
      </c>
      <c r="C275" s="4">
        <v>0</v>
      </c>
      <c r="D275" s="5">
        <v>21030011</v>
      </c>
      <c r="E275" s="4" t="s">
        <v>738</v>
      </c>
      <c r="F275" s="4">
        <v>1403</v>
      </c>
      <c r="G275" s="6">
        <v>43190</v>
      </c>
      <c r="H275" s="7">
        <v>782111</v>
      </c>
      <c r="I275" s="7">
        <v>0</v>
      </c>
      <c r="J275" s="7">
        <v>0</v>
      </c>
      <c r="K275" s="7">
        <v>0</v>
      </c>
      <c r="L275" s="7">
        <f t="shared" si="16"/>
        <v>782111</v>
      </c>
      <c r="M275" s="7">
        <v>-89241</v>
      </c>
      <c r="N275" s="7">
        <v>-29720</v>
      </c>
      <c r="O275" s="7">
        <v>0</v>
      </c>
      <c r="P275" s="7">
        <f t="shared" si="17"/>
        <v>-118961</v>
      </c>
      <c r="Q275" s="7">
        <f t="shared" si="18"/>
        <v>692870</v>
      </c>
      <c r="R275" s="7">
        <f t="shared" si="19"/>
        <v>663150</v>
      </c>
      <c r="S275" s="5" t="s">
        <v>473</v>
      </c>
      <c r="T275" s="5">
        <v>101403</v>
      </c>
      <c r="U275" s="5" t="s">
        <v>30</v>
      </c>
      <c r="V275" s="5">
        <v>47030001</v>
      </c>
      <c r="W275" s="5" t="s">
        <v>28</v>
      </c>
    </row>
    <row r="276" spans="2:23" x14ac:dyDescent="0.25">
      <c r="B276" s="4">
        <v>30006567</v>
      </c>
      <c r="C276" s="4">
        <v>0</v>
      </c>
      <c r="D276" s="5">
        <v>21030011</v>
      </c>
      <c r="E276" s="4" t="s">
        <v>739</v>
      </c>
      <c r="F276" s="4">
        <v>1403</v>
      </c>
      <c r="G276" s="6">
        <v>43190</v>
      </c>
      <c r="H276" s="7">
        <v>1035135</v>
      </c>
      <c r="I276" s="7">
        <v>0</v>
      </c>
      <c r="J276" s="7">
        <v>0</v>
      </c>
      <c r="K276" s="7">
        <v>0</v>
      </c>
      <c r="L276" s="7">
        <f t="shared" si="16"/>
        <v>1035135</v>
      </c>
      <c r="M276" s="7">
        <v>-118113</v>
      </c>
      <c r="N276" s="7">
        <v>-39335</v>
      </c>
      <c r="O276" s="7">
        <v>0</v>
      </c>
      <c r="P276" s="7">
        <f t="shared" si="17"/>
        <v>-157448</v>
      </c>
      <c r="Q276" s="7">
        <f t="shared" si="18"/>
        <v>917022</v>
      </c>
      <c r="R276" s="7">
        <f t="shared" si="19"/>
        <v>877687</v>
      </c>
      <c r="S276" s="5" t="s">
        <v>473</v>
      </c>
      <c r="T276" s="5">
        <v>101403</v>
      </c>
      <c r="U276" s="5" t="s">
        <v>30</v>
      </c>
      <c r="V276" s="5">
        <v>47030001</v>
      </c>
      <c r="W276" s="5" t="s">
        <v>28</v>
      </c>
    </row>
    <row r="277" spans="2:23" x14ac:dyDescent="0.25">
      <c r="B277" s="4">
        <v>30006568</v>
      </c>
      <c r="C277" s="4">
        <v>0</v>
      </c>
      <c r="D277" s="5">
        <v>21030011</v>
      </c>
      <c r="E277" s="4" t="s">
        <v>740</v>
      </c>
      <c r="F277" s="4">
        <v>1401</v>
      </c>
      <c r="G277" s="6">
        <v>43190</v>
      </c>
      <c r="H277" s="7">
        <v>2895834</v>
      </c>
      <c r="I277" s="7">
        <v>0</v>
      </c>
      <c r="J277" s="7">
        <v>0</v>
      </c>
      <c r="K277" s="7">
        <v>0</v>
      </c>
      <c r="L277" s="7">
        <f t="shared" si="16"/>
        <v>2895834</v>
      </c>
      <c r="M277" s="7">
        <v>-330427</v>
      </c>
      <c r="N277" s="7">
        <v>-110042</v>
      </c>
      <c r="O277" s="7">
        <v>0</v>
      </c>
      <c r="P277" s="7">
        <f t="shared" si="17"/>
        <v>-440469</v>
      </c>
      <c r="Q277" s="7">
        <f t="shared" si="18"/>
        <v>2565407</v>
      </c>
      <c r="R277" s="7">
        <f t="shared" si="19"/>
        <v>2455365</v>
      </c>
      <c r="S277" s="5" t="s">
        <v>473</v>
      </c>
      <c r="T277" s="5">
        <v>101401</v>
      </c>
      <c r="U277" s="5" t="s">
        <v>27</v>
      </c>
      <c r="V277" s="5">
        <v>47030001</v>
      </c>
      <c r="W277" s="5" t="s">
        <v>28</v>
      </c>
    </row>
    <row r="278" spans="2:23" x14ac:dyDescent="0.25">
      <c r="B278" s="4">
        <v>30006569</v>
      </c>
      <c r="C278" s="4">
        <v>0</v>
      </c>
      <c r="D278" s="5">
        <v>21030011</v>
      </c>
      <c r="E278" s="4" t="s">
        <v>741</v>
      </c>
      <c r="F278" s="4">
        <v>1401</v>
      </c>
      <c r="G278" s="6">
        <v>43190</v>
      </c>
      <c r="H278" s="7">
        <v>288500</v>
      </c>
      <c r="I278" s="7">
        <v>0</v>
      </c>
      <c r="J278" s="7">
        <v>0</v>
      </c>
      <c r="K278" s="7">
        <v>0</v>
      </c>
      <c r="L278" s="7">
        <f t="shared" si="16"/>
        <v>288500</v>
      </c>
      <c r="M278" s="7">
        <v>-32919</v>
      </c>
      <c r="N278" s="7">
        <v>-10963</v>
      </c>
      <c r="O278" s="7">
        <v>0</v>
      </c>
      <c r="P278" s="7">
        <f t="shared" si="17"/>
        <v>-43882</v>
      </c>
      <c r="Q278" s="7">
        <f t="shared" si="18"/>
        <v>255581</v>
      </c>
      <c r="R278" s="7">
        <f t="shared" si="19"/>
        <v>244618</v>
      </c>
      <c r="S278" s="5" t="s">
        <v>473</v>
      </c>
      <c r="T278" s="5">
        <v>101401</v>
      </c>
      <c r="U278" s="5" t="s">
        <v>27</v>
      </c>
      <c r="V278" s="5">
        <v>47030001</v>
      </c>
      <c r="W278" s="5" t="s">
        <v>28</v>
      </c>
    </row>
    <row r="279" spans="2:23" x14ac:dyDescent="0.25">
      <c r="B279" s="4">
        <v>30006570</v>
      </c>
      <c r="C279" s="4">
        <v>0</v>
      </c>
      <c r="D279" s="5">
        <v>21030011</v>
      </c>
      <c r="E279" s="4" t="s">
        <v>742</v>
      </c>
      <c r="F279" s="4">
        <v>1401</v>
      </c>
      <c r="G279" s="6">
        <v>43190</v>
      </c>
      <c r="H279" s="7">
        <v>670362</v>
      </c>
      <c r="I279" s="7">
        <v>0</v>
      </c>
      <c r="J279" s="7">
        <v>0</v>
      </c>
      <c r="K279" s="7">
        <v>0</v>
      </c>
      <c r="L279" s="7">
        <f t="shared" si="16"/>
        <v>670362</v>
      </c>
      <c r="M279" s="7">
        <v>-76492</v>
      </c>
      <c r="N279" s="7">
        <v>-25474</v>
      </c>
      <c r="O279" s="7">
        <v>0</v>
      </c>
      <c r="P279" s="7">
        <f t="shared" si="17"/>
        <v>-101966</v>
      </c>
      <c r="Q279" s="7">
        <f t="shared" si="18"/>
        <v>593870</v>
      </c>
      <c r="R279" s="7">
        <f t="shared" si="19"/>
        <v>568396</v>
      </c>
      <c r="S279" s="5" t="s">
        <v>473</v>
      </c>
      <c r="T279" s="5">
        <v>101401</v>
      </c>
      <c r="U279" s="5" t="s">
        <v>27</v>
      </c>
      <c r="V279" s="5">
        <v>47030001</v>
      </c>
      <c r="W279" s="5" t="s">
        <v>28</v>
      </c>
    </row>
    <row r="280" spans="2:23" x14ac:dyDescent="0.25">
      <c r="B280" s="4">
        <v>30006571</v>
      </c>
      <c r="C280" s="4">
        <v>0</v>
      </c>
      <c r="D280" s="5">
        <v>21030011</v>
      </c>
      <c r="E280" s="4" t="s">
        <v>743</v>
      </c>
      <c r="F280" s="4">
        <v>1401</v>
      </c>
      <c r="G280" s="6">
        <v>43190</v>
      </c>
      <c r="H280" s="7">
        <v>4600</v>
      </c>
      <c r="I280" s="7">
        <v>0</v>
      </c>
      <c r="J280" s="7">
        <v>0</v>
      </c>
      <c r="K280" s="7">
        <v>0</v>
      </c>
      <c r="L280" s="7">
        <f t="shared" si="16"/>
        <v>4600</v>
      </c>
      <c r="M280" s="7">
        <v>-525</v>
      </c>
      <c r="N280" s="7">
        <v>-175</v>
      </c>
      <c r="O280" s="7">
        <v>0</v>
      </c>
      <c r="P280" s="7">
        <f t="shared" si="17"/>
        <v>-700</v>
      </c>
      <c r="Q280" s="7">
        <f t="shared" si="18"/>
        <v>4075</v>
      </c>
      <c r="R280" s="7">
        <f t="shared" si="19"/>
        <v>3900</v>
      </c>
      <c r="S280" s="5" t="s">
        <v>473</v>
      </c>
      <c r="T280" s="5">
        <v>101401</v>
      </c>
      <c r="U280" s="5" t="s">
        <v>27</v>
      </c>
      <c r="V280" s="5">
        <v>47030001</v>
      </c>
      <c r="W280" s="5" t="s">
        <v>28</v>
      </c>
    </row>
    <row r="281" spans="2:23" x14ac:dyDescent="0.25">
      <c r="B281" s="4">
        <v>30006572</v>
      </c>
      <c r="C281" s="4">
        <v>0</v>
      </c>
      <c r="D281" s="5">
        <v>21030011</v>
      </c>
      <c r="E281" s="4" t="s">
        <v>744</v>
      </c>
      <c r="F281" s="4">
        <v>1401</v>
      </c>
      <c r="G281" s="6">
        <v>43190</v>
      </c>
      <c r="H281" s="7">
        <v>296196</v>
      </c>
      <c r="I281" s="7">
        <v>0</v>
      </c>
      <c r="J281" s="7">
        <v>0</v>
      </c>
      <c r="K281" s="7">
        <v>0</v>
      </c>
      <c r="L281" s="7">
        <f t="shared" si="16"/>
        <v>296196</v>
      </c>
      <c r="M281" s="7">
        <v>-33797</v>
      </c>
      <c r="N281" s="7">
        <v>-11255</v>
      </c>
      <c r="O281" s="7">
        <v>0</v>
      </c>
      <c r="P281" s="7">
        <f t="shared" si="17"/>
        <v>-45052</v>
      </c>
      <c r="Q281" s="7">
        <f t="shared" si="18"/>
        <v>262399</v>
      </c>
      <c r="R281" s="7">
        <f t="shared" si="19"/>
        <v>251144</v>
      </c>
      <c r="S281" s="5" t="s">
        <v>473</v>
      </c>
      <c r="T281" s="5">
        <v>101401</v>
      </c>
      <c r="U281" s="5" t="s">
        <v>27</v>
      </c>
      <c r="V281" s="5">
        <v>47030001</v>
      </c>
      <c r="W281" s="5" t="s">
        <v>28</v>
      </c>
    </row>
    <row r="282" spans="2:23" x14ac:dyDescent="0.25">
      <c r="B282" s="4">
        <v>30006573</v>
      </c>
      <c r="C282" s="4">
        <v>0</v>
      </c>
      <c r="D282" s="5">
        <v>21030011</v>
      </c>
      <c r="E282" s="4" t="s">
        <v>745</v>
      </c>
      <c r="F282" s="4">
        <v>1401</v>
      </c>
      <c r="G282" s="6">
        <v>43190</v>
      </c>
      <c r="H282" s="7">
        <v>4280579</v>
      </c>
      <c r="I282" s="7">
        <v>0</v>
      </c>
      <c r="J282" s="7">
        <v>0</v>
      </c>
      <c r="K282" s="7">
        <v>0</v>
      </c>
      <c r="L282" s="7">
        <f t="shared" si="16"/>
        <v>4280579</v>
      </c>
      <c r="M282" s="7">
        <v>-488432</v>
      </c>
      <c r="N282" s="7">
        <v>-162662</v>
      </c>
      <c r="O282" s="7">
        <v>0</v>
      </c>
      <c r="P282" s="7">
        <f t="shared" si="17"/>
        <v>-651094</v>
      </c>
      <c r="Q282" s="7">
        <f t="shared" si="18"/>
        <v>3792147</v>
      </c>
      <c r="R282" s="7">
        <f t="shared" si="19"/>
        <v>3629485</v>
      </c>
      <c r="S282" s="5" t="s">
        <v>473</v>
      </c>
      <c r="T282" s="5">
        <v>101401</v>
      </c>
      <c r="U282" s="5" t="s">
        <v>27</v>
      </c>
      <c r="V282" s="5">
        <v>47030001</v>
      </c>
      <c r="W282" s="5" t="s">
        <v>28</v>
      </c>
    </row>
    <row r="283" spans="2:23" x14ac:dyDescent="0.25">
      <c r="B283" s="4">
        <v>30006595</v>
      </c>
      <c r="C283" s="4">
        <v>0</v>
      </c>
      <c r="D283" s="5">
        <v>21030011</v>
      </c>
      <c r="E283" s="4" t="s">
        <v>746</v>
      </c>
      <c r="F283" s="4">
        <v>1401</v>
      </c>
      <c r="G283" s="6">
        <v>43466</v>
      </c>
      <c r="H283" s="7">
        <v>3573764.5</v>
      </c>
      <c r="I283" s="7">
        <v>0</v>
      </c>
      <c r="J283" s="7">
        <v>0</v>
      </c>
      <c r="K283" s="7">
        <v>0</v>
      </c>
      <c r="L283" s="7">
        <f t="shared" si="16"/>
        <v>3573764.5</v>
      </c>
      <c r="M283" s="7">
        <v>-3355440.5</v>
      </c>
      <c r="N283" s="7">
        <v>-3298</v>
      </c>
      <c r="O283" s="7">
        <v>0</v>
      </c>
      <c r="P283" s="7">
        <f t="shared" si="17"/>
        <v>-3358738.5</v>
      </c>
      <c r="Q283" s="7">
        <f t="shared" si="18"/>
        <v>218324</v>
      </c>
      <c r="R283" s="7">
        <f t="shared" si="19"/>
        <v>215026</v>
      </c>
      <c r="S283" s="5" t="s">
        <v>473</v>
      </c>
      <c r="T283" s="5">
        <v>101401</v>
      </c>
      <c r="U283" s="5" t="s">
        <v>27</v>
      </c>
      <c r="V283" s="5">
        <v>47030001</v>
      </c>
      <c r="W283" s="5" t="s">
        <v>28</v>
      </c>
    </row>
    <row r="284" spans="2:23" x14ac:dyDescent="0.25">
      <c r="B284" s="4">
        <v>30006596</v>
      </c>
      <c r="C284" s="4">
        <v>0</v>
      </c>
      <c r="D284" s="5">
        <v>21030011</v>
      </c>
      <c r="E284" s="4" t="s">
        <v>747</v>
      </c>
      <c r="F284" s="4">
        <v>1401</v>
      </c>
      <c r="G284" s="6">
        <v>43466</v>
      </c>
      <c r="H284" s="7">
        <v>1786882.25</v>
      </c>
      <c r="I284" s="7">
        <v>0</v>
      </c>
      <c r="J284" s="7">
        <v>0</v>
      </c>
      <c r="K284" s="7">
        <v>0</v>
      </c>
      <c r="L284" s="7">
        <f t="shared" si="16"/>
        <v>1786882.25</v>
      </c>
      <c r="M284" s="7">
        <v>-1677720.25</v>
      </c>
      <c r="N284" s="7">
        <v>-1649</v>
      </c>
      <c r="O284" s="7">
        <v>0</v>
      </c>
      <c r="P284" s="7">
        <f t="shared" si="17"/>
        <v>-1679369.25</v>
      </c>
      <c r="Q284" s="7">
        <f t="shared" si="18"/>
        <v>109162</v>
      </c>
      <c r="R284" s="7">
        <f t="shared" si="19"/>
        <v>107513</v>
      </c>
      <c r="S284" s="5" t="s">
        <v>473</v>
      </c>
      <c r="T284" s="5">
        <v>101401</v>
      </c>
      <c r="U284" s="5" t="s">
        <v>27</v>
      </c>
      <c r="V284" s="5">
        <v>47030001</v>
      </c>
      <c r="W284" s="5" t="s">
        <v>28</v>
      </c>
    </row>
    <row r="285" spans="2:23" x14ac:dyDescent="0.25">
      <c r="B285" s="4">
        <v>30006704</v>
      </c>
      <c r="C285" s="4">
        <v>0</v>
      </c>
      <c r="D285" s="5">
        <v>21030011</v>
      </c>
      <c r="E285" s="4" t="s">
        <v>748</v>
      </c>
      <c r="F285" s="4">
        <v>1403</v>
      </c>
      <c r="G285" s="6">
        <v>43865</v>
      </c>
      <c r="H285" s="7">
        <v>2975711</v>
      </c>
      <c r="I285" s="7">
        <v>0</v>
      </c>
      <c r="J285" s="7">
        <v>0</v>
      </c>
      <c r="K285" s="7">
        <v>0</v>
      </c>
      <c r="L285" s="7">
        <f t="shared" si="16"/>
        <v>2975711</v>
      </c>
      <c r="M285" s="7">
        <v>-2793923</v>
      </c>
      <c r="N285" s="7">
        <v>-2746</v>
      </c>
      <c r="O285" s="7">
        <v>0</v>
      </c>
      <c r="P285" s="7">
        <f t="shared" si="17"/>
        <v>-2796669</v>
      </c>
      <c r="Q285" s="7">
        <f t="shared" si="18"/>
        <v>181788</v>
      </c>
      <c r="R285" s="7">
        <f t="shared" si="19"/>
        <v>179042</v>
      </c>
      <c r="S285" s="5" t="s">
        <v>473</v>
      </c>
      <c r="T285" s="5">
        <v>101403</v>
      </c>
      <c r="U285" s="5" t="s">
        <v>30</v>
      </c>
      <c r="V285" s="5">
        <v>47030001</v>
      </c>
      <c r="W285" s="5" t="s">
        <v>28</v>
      </c>
    </row>
    <row r="286" spans="2:23" x14ac:dyDescent="0.25">
      <c r="B286" s="4">
        <v>30006738</v>
      </c>
      <c r="C286" s="4">
        <v>0</v>
      </c>
      <c r="D286" s="5">
        <v>21030011</v>
      </c>
      <c r="E286" s="4" t="s">
        <v>749</v>
      </c>
      <c r="F286" s="4">
        <v>1401</v>
      </c>
      <c r="G286" s="6">
        <v>39545</v>
      </c>
      <c r="H286" s="7">
        <v>0</v>
      </c>
      <c r="I286" s="7">
        <v>0</v>
      </c>
      <c r="J286" s="7">
        <v>91491</v>
      </c>
      <c r="K286" s="7">
        <v>0</v>
      </c>
      <c r="L286" s="7">
        <f t="shared" si="16"/>
        <v>91491</v>
      </c>
      <c r="M286" s="7">
        <v>0</v>
      </c>
      <c r="N286" s="7">
        <v>-70.11</v>
      </c>
      <c r="O286" s="7">
        <v>0</v>
      </c>
      <c r="P286" s="7">
        <f t="shared" si="17"/>
        <v>-70.11</v>
      </c>
      <c r="Q286" s="7">
        <f t="shared" si="18"/>
        <v>0</v>
      </c>
      <c r="R286" s="7">
        <f t="shared" si="19"/>
        <v>91420.89</v>
      </c>
      <c r="S286" s="5" t="s">
        <v>473</v>
      </c>
      <c r="T286" s="5">
        <v>101401</v>
      </c>
      <c r="U286" s="5" t="s">
        <v>27</v>
      </c>
      <c r="V286" s="5">
        <v>47030001</v>
      </c>
      <c r="W286" s="5" t="s">
        <v>28</v>
      </c>
    </row>
    <row r="287" spans="2:23" x14ac:dyDescent="0.25">
      <c r="B287" s="4">
        <v>30006739</v>
      </c>
      <c r="C287" s="4">
        <v>0</v>
      </c>
      <c r="D287" s="5">
        <v>21030011</v>
      </c>
      <c r="E287" s="4" t="s">
        <v>750</v>
      </c>
      <c r="F287" s="4">
        <v>1401</v>
      </c>
      <c r="G287" s="6">
        <v>39545</v>
      </c>
      <c r="H287" s="7">
        <v>0</v>
      </c>
      <c r="I287" s="7">
        <v>0</v>
      </c>
      <c r="J287" s="7">
        <v>135844</v>
      </c>
      <c r="K287" s="7">
        <v>0</v>
      </c>
      <c r="L287" s="7">
        <f t="shared" si="16"/>
        <v>135844</v>
      </c>
      <c r="M287" s="7">
        <v>0</v>
      </c>
      <c r="N287" s="7">
        <v>-104.81</v>
      </c>
      <c r="O287" s="7">
        <v>0</v>
      </c>
      <c r="P287" s="7">
        <f t="shared" si="17"/>
        <v>-104.81</v>
      </c>
      <c r="Q287" s="7">
        <f t="shared" si="18"/>
        <v>0</v>
      </c>
      <c r="R287" s="7">
        <f t="shared" si="19"/>
        <v>135739.19</v>
      </c>
      <c r="S287" s="5" t="s">
        <v>473</v>
      </c>
      <c r="T287" s="5">
        <v>101401</v>
      </c>
      <c r="U287" s="5" t="s">
        <v>27</v>
      </c>
      <c r="V287" s="5">
        <v>47030001</v>
      </c>
      <c r="W287" s="5" t="s">
        <v>28</v>
      </c>
    </row>
    <row r="288" spans="2:23" x14ac:dyDescent="0.25">
      <c r="B288" s="4">
        <v>30006740</v>
      </c>
      <c r="C288" s="4">
        <v>0</v>
      </c>
      <c r="D288" s="5">
        <v>21030011</v>
      </c>
      <c r="E288" s="4" t="s">
        <v>751</v>
      </c>
      <c r="F288" s="4">
        <v>1401</v>
      </c>
      <c r="G288" s="6">
        <v>39545</v>
      </c>
      <c r="H288" s="7">
        <v>0</v>
      </c>
      <c r="I288" s="7">
        <v>0</v>
      </c>
      <c r="J288" s="7">
        <v>215924</v>
      </c>
      <c r="K288" s="7">
        <v>0</v>
      </c>
      <c r="L288" s="7">
        <f t="shared" si="16"/>
        <v>215924</v>
      </c>
      <c r="M288" s="7">
        <v>0</v>
      </c>
      <c r="N288" s="7">
        <v>-165.6</v>
      </c>
      <c r="O288" s="7">
        <v>0</v>
      </c>
      <c r="P288" s="7">
        <f t="shared" si="17"/>
        <v>-165.6</v>
      </c>
      <c r="Q288" s="7">
        <f t="shared" si="18"/>
        <v>0</v>
      </c>
      <c r="R288" s="7">
        <f t="shared" si="19"/>
        <v>215758.4</v>
      </c>
      <c r="S288" s="5" t="s">
        <v>473</v>
      </c>
      <c r="T288" s="5">
        <v>101401</v>
      </c>
      <c r="U288" s="5" t="s">
        <v>27</v>
      </c>
      <c r="V288" s="5">
        <v>47030001</v>
      </c>
      <c r="W288" s="5" t="s">
        <v>28</v>
      </c>
    </row>
    <row r="289" spans="2:23" x14ac:dyDescent="0.25">
      <c r="B289" s="4">
        <v>30006741</v>
      </c>
      <c r="C289" s="4">
        <v>0</v>
      </c>
      <c r="D289" s="5">
        <v>21030011</v>
      </c>
      <c r="E289" s="4" t="s">
        <v>752</v>
      </c>
      <c r="F289" s="4">
        <v>1401</v>
      </c>
      <c r="G289" s="6">
        <v>39545</v>
      </c>
      <c r="H289" s="7">
        <v>0</v>
      </c>
      <c r="I289" s="7">
        <v>0</v>
      </c>
      <c r="J289" s="7">
        <v>39948</v>
      </c>
      <c r="K289" s="7">
        <v>0</v>
      </c>
      <c r="L289" s="7">
        <f t="shared" si="16"/>
        <v>39948</v>
      </c>
      <c r="M289" s="7">
        <v>0</v>
      </c>
      <c r="N289" s="7">
        <v>-30.28</v>
      </c>
      <c r="O289" s="7">
        <v>0</v>
      </c>
      <c r="P289" s="7">
        <f t="shared" si="17"/>
        <v>-30.28</v>
      </c>
      <c r="Q289" s="7">
        <f t="shared" si="18"/>
        <v>0</v>
      </c>
      <c r="R289" s="7">
        <f t="shared" si="19"/>
        <v>39917.72</v>
      </c>
      <c r="S289" s="5" t="s">
        <v>473</v>
      </c>
      <c r="T289" s="5">
        <v>101401</v>
      </c>
      <c r="U289" s="5" t="s">
        <v>27</v>
      </c>
      <c r="V289" s="5">
        <v>47030001</v>
      </c>
      <c r="W289" s="5" t="s">
        <v>28</v>
      </c>
    </row>
    <row r="290" spans="2:23" x14ac:dyDescent="0.25">
      <c r="B290" s="4">
        <v>30006742</v>
      </c>
      <c r="C290" s="4">
        <v>0</v>
      </c>
      <c r="D290" s="5">
        <v>21030011</v>
      </c>
      <c r="E290" s="4" t="s">
        <v>753</v>
      </c>
      <c r="F290" s="4">
        <v>1401</v>
      </c>
      <c r="G290" s="6">
        <v>39545</v>
      </c>
      <c r="H290" s="7">
        <v>0</v>
      </c>
      <c r="I290" s="7">
        <v>0</v>
      </c>
      <c r="J290" s="7">
        <v>300984</v>
      </c>
      <c r="K290" s="7">
        <v>0</v>
      </c>
      <c r="L290" s="7">
        <f t="shared" si="16"/>
        <v>300984</v>
      </c>
      <c r="M290" s="7">
        <v>0</v>
      </c>
      <c r="N290" s="7">
        <v>-231.85</v>
      </c>
      <c r="O290" s="7">
        <v>0</v>
      </c>
      <c r="P290" s="7">
        <f t="shared" si="17"/>
        <v>-231.85</v>
      </c>
      <c r="Q290" s="7">
        <f t="shared" si="18"/>
        <v>0</v>
      </c>
      <c r="R290" s="7">
        <f t="shared" si="19"/>
        <v>300752.15000000002</v>
      </c>
      <c r="S290" s="5" t="s">
        <v>473</v>
      </c>
      <c r="T290" s="5">
        <v>101401</v>
      </c>
      <c r="U290" s="5" t="s">
        <v>27</v>
      </c>
      <c r="V290" s="5">
        <v>47030001</v>
      </c>
      <c r="W290" s="5" t="s">
        <v>28</v>
      </c>
    </row>
    <row r="291" spans="2:23" x14ac:dyDescent="0.25">
      <c r="B291" s="4">
        <v>30006743</v>
      </c>
      <c r="C291" s="4">
        <v>0</v>
      </c>
      <c r="D291" s="5">
        <v>21030011</v>
      </c>
      <c r="E291" s="4" t="s">
        <v>754</v>
      </c>
      <c r="F291" s="4">
        <v>1401</v>
      </c>
      <c r="G291" s="6">
        <v>39545</v>
      </c>
      <c r="H291" s="7">
        <v>0</v>
      </c>
      <c r="I291" s="7">
        <v>0</v>
      </c>
      <c r="J291" s="7">
        <v>39948</v>
      </c>
      <c r="K291" s="7">
        <v>0</v>
      </c>
      <c r="L291" s="7">
        <f t="shared" si="16"/>
        <v>39948</v>
      </c>
      <c r="M291" s="7">
        <v>0</v>
      </c>
      <c r="N291" s="7">
        <v>-30.28</v>
      </c>
      <c r="O291" s="7">
        <v>0</v>
      </c>
      <c r="P291" s="7">
        <f t="shared" si="17"/>
        <v>-30.28</v>
      </c>
      <c r="Q291" s="7">
        <f t="shared" si="18"/>
        <v>0</v>
      </c>
      <c r="R291" s="7">
        <f t="shared" si="19"/>
        <v>39917.72</v>
      </c>
      <c r="S291" s="5" t="s">
        <v>473</v>
      </c>
      <c r="T291" s="5">
        <v>101401</v>
      </c>
      <c r="U291" s="5" t="s">
        <v>27</v>
      </c>
      <c r="V291" s="5">
        <v>47030001</v>
      </c>
      <c r="W291" s="5" t="s">
        <v>28</v>
      </c>
    </row>
    <row r="292" spans="2:23" x14ac:dyDescent="0.25">
      <c r="B292" s="4">
        <v>30006744</v>
      </c>
      <c r="C292" s="4">
        <v>0</v>
      </c>
      <c r="D292" s="5">
        <v>21030011</v>
      </c>
      <c r="E292" s="4" t="s">
        <v>755</v>
      </c>
      <c r="F292" s="4">
        <v>1401</v>
      </c>
      <c r="G292" s="6">
        <v>39545</v>
      </c>
      <c r="H292" s="7">
        <v>0</v>
      </c>
      <c r="I292" s="7">
        <v>0</v>
      </c>
      <c r="J292" s="7">
        <v>9507</v>
      </c>
      <c r="K292" s="7">
        <v>0</v>
      </c>
      <c r="L292" s="7">
        <f t="shared" si="16"/>
        <v>9507</v>
      </c>
      <c r="M292" s="7">
        <v>0</v>
      </c>
      <c r="N292" s="7">
        <v>-7.32</v>
      </c>
      <c r="O292" s="7">
        <v>0</v>
      </c>
      <c r="P292" s="7">
        <f t="shared" si="17"/>
        <v>-7.32</v>
      </c>
      <c r="Q292" s="7">
        <f t="shared" si="18"/>
        <v>0</v>
      </c>
      <c r="R292" s="7">
        <f t="shared" si="19"/>
        <v>9499.68</v>
      </c>
      <c r="S292" s="5" t="s">
        <v>473</v>
      </c>
      <c r="T292" s="5">
        <v>101401</v>
      </c>
      <c r="U292" s="5" t="s">
        <v>27</v>
      </c>
      <c r="V292" s="5">
        <v>47030001</v>
      </c>
      <c r="W292" s="5" t="s">
        <v>28</v>
      </c>
    </row>
    <row r="293" spans="2:23" x14ac:dyDescent="0.25">
      <c r="B293" s="4">
        <v>30006745</v>
      </c>
      <c r="C293" s="4">
        <v>0</v>
      </c>
      <c r="D293" s="5">
        <v>21030011</v>
      </c>
      <c r="E293" s="4" t="s">
        <v>756</v>
      </c>
      <c r="F293" s="4">
        <v>1403</v>
      </c>
      <c r="G293" s="6">
        <v>39545</v>
      </c>
      <c r="H293" s="7">
        <v>0</v>
      </c>
      <c r="I293" s="7">
        <v>0</v>
      </c>
      <c r="J293" s="7">
        <v>131509</v>
      </c>
      <c r="K293" s="7">
        <v>0</v>
      </c>
      <c r="L293" s="7">
        <f t="shared" si="16"/>
        <v>131509</v>
      </c>
      <c r="M293" s="7">
        <v>0</v>
      </c>
      <c r="N293" s="7">
        <v>-100.68</v>
      </c>
      <c r="O293" s="7">
        <v>0</v>
      </c>
      <c r="P293" s="7">
        <f t="shared" si="17"/>
        <v>-100.68</v>
      </c>
      <c r="Q293" s="7">
        <f t="shared" si="18"/>
        <v>0</v>
      </c>
      <c r="R293" s="7">
        <f t="shared" si="19"/>
        <v>131408.32000000001</v>
      </c>
      <c r="S293" s="5" t="s">
        <v>473</v>
      </c>
      <c r="T293" s="5">
        <v>101403</v>
      </c>
      <c r="U293" s="5" t="s">
        <v>30</v>
      </c>
      <c r="V293" s="5">
        <v>47030001</v>
      </c>
      <c r="W293" s="5" t="s">
        <v>28</v>
      </c>
    </row>
    <row r="294" spans="2:23" x14ac:dyDescent="0.25">
      <c r="B294" s="4">
        <v>31003811</v>
      </c>
      <c r="C294" s="4">
        <v>2</v>
      </c>
      <c r="D294" s="5">
        <v>21030001</v>
      </c>
      <c r="E294" s="4" t="s">
        <v>757</v>
      </c>
      <c r="F294" s="4">
        <v>1401</v>
      </c>
      <c r="G294" s="6">
        <v>41806</v>
      </c>
      <c r="H294" s="7">
        <v>1914775</v>
      </c>
      <c r="I294" s="7">
        <v>0</v>
      </c>
      <c r="J294" s="7">
        <v>0</v>
      </c>
      <c r="K294" s="7">
        <v>0</v>
      </c>
      <c r="L294" s="7">
        <f t="shared" si="16"/>
        <v>1914775</v>
      </c>
      <c r="M294" s="7">
        <v>-595378</v>
      </c>
      <c r="N294" s="7">
        <v>-87662</v>
      </c>
      <c r="O294" s="7">
        <v>0</v>
      </c>
      <c r="P294" s="7">
        <f t="shared" si="17"/>
        <v>-683040</v>
      </c>
      <c r="Q294" s="7">
        <f t="shared" si="18"/>
        <v>1319397</v>
      </c>
      <c r="R294" s="7">
        <f t="shared" si="19"/>
        <v>1231735</v>
      </c>
      <c r="S294" s="5" t="s">
        <v>473</v>
      </c>
      <c r="T294" s="5">
        <v>101401</v>
      </c>
      <c r="U294" s="5" t="s">
        <v>27</v>
      </c>
      <c r="V294" s="5">
        <v>47030001</v>
      </c>
      <c r="W294" s="5" t="s">
        <v>28</v>
      </c>
    </row>
    <row r="295" spans="2:23" x14ac:dyDescent="0.25">
      <c r="B295" s="4">
        <v>31003811</v>
      </c>
      <c r="C295" s="4">
        <v>3</v>
      </c>
      <c r="D295" s="5">
        <v>21030001</v>
      </c>
      <c r="E295" s="4" t="s">
        <v>757</v>
      </c>
      <c r="F295" s="4">
        <v>1401</v>
      </c>
      <c r="G295" s="6">
        <v>41912</v>
      </c>
      <c r="H295" s="7">
        <v>14722629</v>
      </c>
      <c r="I295" s="7">
        <v>0</v>
      </c>
      <c r="J295" s="7">
        <v>0</v>
      </c>
      <c r="K295" s="7">
        <v>0</v>
      </c>
      <c r="L295" s="7">
        <f t="shared" si="16"/>
        <v>14722629</v>
      </c>
      <c r="M295" s="7">
        <v>-4435383</v>
      </c>
      <c r="N295" s="7">
        <v>-682222</v>
      </c>
      <c r="O295" s="7">
        <v>0</v>
      </c>
      <c r="P295" s="7">
        <f t="shared" si="17"/>
        <v>-5117605</v>
      </c>
      <c r="Q295" s="7">
        <f t="shared" si="18"/>
        <v>10287246</v>
      </c>
      <c r="R295" s="7">
        <f t="shared" si="19"/>
        <v>9605024</v>
      </c>
      <c r="S295" s="5" t="s">
        <v>473</v>
      </c>
      <c r="T295" s="5">
        <v>101401</v>
      </c>
      <c r="U295" s="5" t="s">
        <v>27</v>
      </c>
      <c r="V295" s="5">
        <v>47030001</v>
      </c>
      <c r="W295" s="5" t="s">
        <v>28</v>
      </c>
    </row>
    <row r="296" spans="2:23" x14ac:dyDescent="0.25">
      <c r="B296" s="4">
        <v>31003811</v>
      </c>
      <c r="C296" s="4">
        <v>4</v>
      </c>
      <c r="D296" s="5">
        <v>21030001</v>
      </c>
      <c r="E296" s="4" t="s">
        <v>757</v>
      </c>
      <c r="F296" s="4">
        <v>1401</v>
      </c>
      <c r="G296" s="6">
        <v>42004</v>
      </c>
      <c r="H296" s="7">
        <v>10401659</v>
      </c>
      <c r="I296" s="7">
        <v>0</v>
      </c>
      <c r="J296" s="7">
        <v>0</v>
      </c>
      <c r="K296" s="7">
        <v>0</v>
      </c>
      <c r="L296" s="7">
        <f t="shared" si="16"/>
        <v>10401659</v>
      </c>
      <c r="M296" s="7">
        <v>-3049640</v>
      </c>
      <c r="N296" s="7">
        <v>-487995</v>
      </c>
      <c r="O296" s="7">
        <v>0</v>
      </c>
      <c r="P296" s="7">
        <f t="shared" si="17"/>
        <v>-3537635</v>
      </c>
      <c r="Q296" s="7">
        <f t="shared" si="18"/>
        <v>7352019</v>
      </c>
      <c r="R296" s="7">
        <f t="shared" si="19"/>
        <v>6864024</v>
      </c>
      <c r="S296" s="5" t="s">
        <v>473</v>
      </c>
      <c r="T296" s="5">
        <v>101401</v>
      </c>
      <c r="U296" s="5" t="s">
        <v>27</v>
      </c>
      <c r="V296" s="5">
        <v>47030001</v>
      </c>
      <c r="W296" s="5" t="s">
        <v>28</v>
      </c>
    </row>
    <row r="297" spans="2:23" x14ac:dyDescent="0.25">
      <c r="B297" s="4">
        <v>31003812</v>
      </c>
      <c r="C297" s="4">
        <v>2</v>
      </c>
      <c r="D297" s="5">
        <v>21030001</v>
      </c>
      <c r="E297" s="4" t="s">
        <v>758</v>
      </c>
      <c r="F297" s="4">
        <v>1403</v>
      </c>
      <c r="G297" s="6">
        <v>41806</v>
      </c>
      <c r="H297" s="7">
        <v>307486</v>
      </c>
      <c r="I297" s="7">
        <v>0</v>
      </c>
      <c r="J297" s="7">
        <v>0</v>
      </c>
      <c r="K297" s="7">
        <v>0</v>
      </c>
      <c r="L297" s="7">
        <f t="shared" si="16"/>
        <v>307486</v>
      </c>
      <c r="M297" s="7">
        <v>-95608</v>
      </c>
      <c r="N297" s="7">
        <v>-14077</v>
      </c>
      <c r="O297" s="7">
        <v>0</v>
      </c>
      <c r="P297" s="7">
        <f t="shared" si="17"/>
        <v>-109685</v>
      </c>
      <c r="Q297" s="7">
        <f t="shared" si="18"/>
        <v>211878</v>
      </c>
      <c r="R297" s="7">
        <f t="shared" si="19"/>
        <v>197801</v>
      </c>
      <c r="S297" s="5" t="s">
        <v>473</v>
      </c>
      <c r="T297" s="5">
        <v>101403</v>
      </c>
      <c r="U297" s="5" t="s">
        <v>30</v>
      </c>
      <c r="V297" s="5">
        <v>47030001</v>
      </c>
      <c r="W297" s="5" t="s">
        <v>28</v>
      </c>
    </row>
    <row r="298" spans="2:23" x14ac:dyDescent="0.25">
      <c r="B298" s="4">
        <v>31003812</v>
      </c>
      <c r="C298" s="4">
        <v>3</v>
      </c>
      <c r="D298" s="5">
        <v>21030001</v>
      </c>
      <c r="E298" s="4" t="s">
        <v>758</v>
      </c>
      <c r="F298" s="4">
        <v>1403</v>
      </c>
      <c r="G298" s="6">
        <v>41912</v>
      </c>
      <c r="H298" s="7">
        <v>2364250</v>
      </c>
      <c r="I298" s="7">
        <v>0</v>
      </c>
      <c r="J298" s="7">
        <v>0</v>
      </c>
      <c r="K298" s="7">
        <v>0</v>
      </c>
      <c r="L298" s="7">
        <f t="shared" si="16"/>
        <v>2364250</v>
      </c>
      <c r="M298" s="7">
        <v>-712261</v>
      </c>
      <c r="N298" s="7">
        <v>-109555</v>
      </c>
      <c r="O298" s="7">
        <v>0</v>
      </c>
      <c r="P298" s="7">
        <f t="shared" si="17"/>
        <v>-821816</v>
      </c>
      <c r="Q298" s="7">
        <f t="shared" si="18"/>
        <v>1651989</v>
      </c>
      <c r="R298" s="7">
        <f t="shared" si="19"/>
        <v>1542434</v>
      </c>
      <c r="S298" s="5" t="s">
        <v>473</v>
      </c>
      <c r="T298" s="5">
        <v>101403</v>
      </c>
      <c r="U298" s="5" t="s">
        <v>30</v>
      </c>
      <c r="V298" s="5">
        <v>47030001</v>
      </c>
      <c r="W298" s="5" t="s">
        <v>28</v>
      </c>
    </row>
    <row r="299" spans="2:23" x14ac:dyDescent="0.25">
      <c r="B299" s="4">
        <v>31003812</v>
      </c>
      <c r="C299" s="4">
        <v>4</v>
      </c>
      <c r="D299" s="5">
        <v>21030001</v>
      </c>
      <c r="E299" s="4" t="s">
        <v>758</v>
      </c>
      <c r="F299" s="4">
        <v>1403</v>
      </c>
      <c r="G299" s="6">
        <v>42004</v>
      </c>
      <c r="H299" s="7">
        <v>1670362</v>
      </c>
      <c r="I299" s="7">
        <v>0</v>
      </c>
      <c r="J299" s="7">
        <v>0</v>
      </c>
      <c r="K299" s="7">
        <v>0</v>
      </c>
      <c r="L299" s="7">
        <f t="shared" si="16"/>
        <v>1670362</v>
      </c>
      <c r="M299" s="7">
        <v>-489728</v>
      </c>
      <c r="N299" s="7">
        <v>-78365</v>
      </c>
      <c r="O299" s="7">
        <v>0</v>
      </c>
      <c r="P299" s="7">
        <f t="shared" si="17"/>
        <v>-568093</v>
      </c>
      <c r="Q299" s="7">
        <f t="shared" si="18"/>
        <v>1180634</v>
      </c>
      <c r="R299" s="7">
        <f t="shared" si="19"/>
        <v>1102269</v>
      </c>
      <c r="S299" s="5" t="s">
        <v>473</v>
      </c>
      <c r="T299" s="5">
        <v>101403</v>
      </c>
      <c r="U299" s="5" t="s">
        <v>30</v>
      </c>
      <c r="V299" s="5">
        <v>47030001</v>
      </c>
      <c r="W299" s="5" t="s">
        <v>28</v>
      </c>
    </row>
    <row r="300" spans="2:23" x14ac:dyDescent="0.25">
      <c r="B300" s="4">
        <v>31003826</v>
      </c>
      <c r="C300" s="4">
        <v>0</v>
      </c>
      <c r="D300" s="5">
        <v>21030001</v>
      </c>
      <c r="E300" s="4" t="s">
        <v>759</v>
      </c>
      <c r="F300" s="4">
        <v>1403</v>
      </c>
      <c r="G300" s="6">
        <v>41790</v>
      </c>
      <c r="H300" s="7">
        <v>3440953</v>
      </c>
      <c r="I300" s="7">
        <v>0</v>
      </c>
      <c r="J300" s="7">
        <v>0</v>
      </c>
      <c r="K300" s="7">
        <v>0</v>
      </c>
      <c r="L300" s="7">
        <f t="shared" si="16"/>
        <v>3440953</v>
      </c>
      <c r="M300" s="7">
        <v>-1245155</v>
      </c>
      <c r="N300" s="7">
        <v>-247876</v>
      </c>
      <c r="O300" s="7">
        <v>0</v>
      </c>
      <c r="P300" s="7">
        <f t="shared" si="17"/>
        <v>-1493031</v>
      </c>
      <c r="Q300" s="7">
        <f t="shared" si="18"/>
        <v>2195798</v>
      </c>
      <c r="R300" s="7">
        <f t="shared" si="19"/>
        <v>1947922</v>
      </c>
      <c r="S300" s="5" t="s">
        <v>473</v>
      </c>
      <c r="T300" s="5">
        <v>101403</v>
      </c>
      <c r="U300" s="5" t="s">
        <v>30</v>
      </c>
      <c r="V300" s="5">
        <v>47030001</v>
      </c>
      <c r="W300" s="5" t="s">
        <v>28</v>
      </c>
    </row>
    <row r="301" spans="2:23" x14ac:dyDescent="0.25">
      <c r="B301" s="4">
        <v>31003831</v>
      </c>
      <c r="C301" s="4">
        <v>0</v>
      </c>
      <c r="D301" s="5">
        <v>21030001</v>
      </c>
      <c r="E301" s="4" t="s">
        <v>760</v>
      </c>
      <c r="F301" s="4">
        <v>1403</v>
      </c>
      <c r="G301" s="6">
        <v>41897</v>
      </c>
      <c r="H301" s="7">
        <v>689488</v>
      </c>
      <c r="I301" s="7">
        <v>0</v>
      </c>
      <c r="J301" s="7">
        <v>0</v>
      </c>
      <c r="K301" s="7">
        <v>0</v>
      </c>
      <c r="L301" s="7">
        <f t="shared" si="16"/>
        <v>689488</v>
      </c>
      <c r="M301" s="7">
        <v>-240020</v>
      </c>
      <c r="N301" s="7">
        <v>-49068</v>
      </c>
      <c r="O301" s="7">
        <v>0</v>
      </c>
      <c r="P301" s="7">
        <f t="shared" si="17"/>
        <v>-289088</v>
      </c>
      <c r="Q301" s="7">
        <f t="shared" si="18"/>
        <v>449468</v>
      </c>
      <c r="R301" s="7">
        <f t="shared" si="19"/>
        <v>400400</v>
      </c>
      <c r="S301" s="5" t="s">
        <v>473</v>
      </c>
      <c r="T301" s="5">
        <v>101403</v>
      </c>
      <c r="U301" s="5" t="s">
        <v>30</v>
      </c>
      <c r="V301" s="5">
        <v>47030001</v>
      </c>
      <c r="W301" s="5" t="s">
        <v>28</v>
      </c>
    </row>
    <row r="302" spans="2:23" x14ac:dyDescent="0.25">
      <c r="B302" s="4">
        <v>31004028</v>
      </c>
      <c r="C302" s="4">
        <v>0</v>
      </c>
      <c r="D302" s="5">
        <v>21030001</v>
      </c>
      <c r="E302" s="4" t="s">
        <v>757</v>
      </c>
      <c r="F302" s="4">
        <v>1401</v>
      </c>
      <c r="G302" s="6">
        <v>41455</v>
      </c>
      <c r="H302" s="7">
        <v>116399289</v>
      </c>
      <c r="I302" s="7">
        <v>0</v>
      </c>
      <c r="J302" s="7">
        <v>0</v>
      </c>
      <c r="K302" s="7">
        <v>0</v>
      </c>
      <c r="L302" s="7">
        <f t="shared" si="16"/>
        <v>116399289</v>
      </c>
      <c r="M302" s="7">
        <v>-41361630</v>
      </c>
      <c r="N302" s="7">
        <v>-4945089</v>
      </c>
      <c r="O302" s="7">
        <v>0</v>
      </c>
      <c r="P302" s="7">
        <f t="shared" si="17"/>
        <v>-46306719</v>
      </c>
      <c r="Q302" s="7">
        <f t="shared" si="18"/>
        <v>75037659</v>
      </c>
      <c r="R302" s="7">
        <f t="shared" si="19"/>
        <v>70092570</v>
      </c>
      <c r="S302" s="5" t="s">
        <v>473</v>
      </c>
      <c r="T302" s="5">
        <v>101401</v>
      </c>
      <c r="U302" s="5" t="s">
        <v>27</v>
      </c>
      <c r="V302" s="5">
        <v>47030001</v>
      </c>
      <c r="W302" s="5" t="s">
        <v>28</v>
      </c>
    </row>
    <row r="303" spans="2:23" x14ac:dyDescent="0.25">
      <c r="B303" s="4">
        <v>31004029</v>
      </c>
      <c r="C303" s="4">
        <v>0</v>
      </c>
      <c r="D303" s="5">
        <v>21030001</v>
      </c>
      <c r="E303" s="4" t="s">
        <v>757</v>
      </c>
      <c r="F303" s="4">
        <v>1401</v>
      </c>
      <c r="G303" s="6">
        <v>41547</v>
      </c>
      <c r="H303" s="7">
        <v>42349419</v>
      </c>
      <c r="I303" s="7">
        <v>0</v>
      </c>
      <c r="J303" s="7">
        <v>0</v>
      </c>
      <c r="K303" s="7">
        <v>0</v>
      </c>
      <c r="L303" s="7">
        <f t="shared" si="16"/>
        <v>42349419</v>
      </c>
      <c r="M303" s="7">
        <v>-14499508</v>
      </c>
      <c r="N303" s="7">
        <v>-1838031</v>
      </c>
      <c r="O303" s="7">
        <v>0</v>
      </c>
      <c r="P303" s="7">
        <f t="shared" si="17"/>
        <v>-16337539</v>
      </c>
      <c r="Q303" s="7">
        <f t="shared" si="18"/>
        <v>27849911</v>
      </c>
      <c r="R303" s="7">
        <f t="shared" si="19"/>
        <v>26011880</v>
      </c>
      <c r="S303" s="5" t="s">
        <v>473</v>
      </c>
      <c r="T303" s="5">
        <v>101401</v>
      </c>
      <c r="U303" s="5" t="s">
        <v>27</v>
      </c>
      <c r="V303" s="5">
        <v>47030001</v>
      </c>
      <c r="W303" s="5" t="s">
        <v>28</v>
      </c>
    </row>
    <row r="304" spans="2:23" x14ac:dyDescent="0.25">
      <c r="B304" s="4">
        <v>31004030</v>
      </c>
      <c r="C304" s="4">
        <v>0</v>
      </c>
      <c r="D304" s="5">
        <v>21030001</v>
      </c>
      <c r="E304" s="4" t="s">
        <v>758</v>
      </c>
      <c r="F304" s="4">
        <v>1403</v>
      </c>
      <c r="G304" s="6">
        <v>41455</v>
      </c>
      <c r="H304" s="7">
        <v>18692111</v>
      </c>
      <c r="I304" s="7">
        <v>0</v>
      </c>
      <c r="J304" s="7">
        <v>0</v>
      </c>
      <c r="K304" s="7">
        <v>0</v>
      </c>
      <c r="L304" s="7">
        <f t="shared" si="16"/>
        <v>18692111</v>
      </c>
      <c r="M304" s="7">
        <v>-6642106</v>
      </c>
      <c r="N304" s="7">
        <v>-794113</v>
      </c>
      <c r="O304" s="7">
        <v>0</v>
      </c>
      <c r="P304" s="7">
        <f t="shared" si="17"/>
        <v>-7436219</v>
      </c>
      <c r="Q304" s="7">
        <f t="shared" si="18"/>
        <v>12050005</v>
      </c>
      <c r="R304" s="7">
        <f t="shared" si="19"/>
        <v>11255892</v>
      </c>
      <c r="S304" s="5" t="s">
        <v>473</v>
      </c>
      <c r="T304" s="5">
        <v>101403</v>
      </c>
      <c r="U304" s="5" t="s">
        <v>30</v>
      </c>
      <c r="V304" s="5">
        <v>47030001</v>
      </c>
      <c r="W304" s="5" t="s">
        <v>28</v>
      </c>
    </row>
    <row r="305" spans="2:23" x14ac:dyDescent="0.25">
      <c r="B305" s="4">
        <v>31004031</v>
      </c>
      <c r="C305" s="4">
        <v>0</v>
      </c>
      <c r="D305" s="5">
        <v>21030001</v>
      </c>
      <c r="E305" s="4" t="s">
        <v>758</v>
      </c>
      <c r="F305" s="4">
        <v>1403</v>
      </c>
      <c r="G305" s="6">
        <v>41547</v>
      </c>
      <c r="H305" s="7">
        <v>6800728</v>
      </c>
      <c r="I305" s="7">
        <v>0</v>
      </c>
      <c r="J305" s="7">
        <v>0</v>
      </c>
      <c r="K305" s="7">
        <v>0</v>
      </c>
      <c r="L305" s="7">
        <f t="shared" si="16"/>
        <v>6800728</v>
      </c>
      <c r="M305" s="7">
        <v>-2328417</v>
      </c>
      <c r="N305" s="7">
        <v>-295162</v>
      </c>
      <c r="O305" s="7">
        <v>0</v>
      </c>
      <c r="P305" s="7">
        <f t="shared" si="17"/>
        <v>-2623579</v>
      </c>
      <c r="Q305" s="7">
        <f t="shared" si="18"/>
        <v>4472311</v>
      </c>
      <c r="R305" s="7">
        <f t="shared" si="19"/>
        <v>4177149</v>
      </c>
      <c r="S305" s="5" t="s">
        <v>473</v>
      </c>
      <c r="T305" s="5">
        <v>101403</v>
      </c>
      <c r="U305" s="5" t="s">
        <v>30</v>
      </c>
      <c r="V305" s="5">
        <v>47030001</v>
      </c>
      <c r="W305" s="5" t="s">
        <v>28</v>
      </c>
    </row>
    <row r="306" spans="2:23" x14ac:dyDescent="0.25">
      <c r="B306" s="4">
        <v>31004032</v>
      </c>
      <c r="C306" s="4">
        <v>0</v>
      </c>
      <c r="D306" s="5">
        <v>21030001</v>
      </c>
      <c r="E306" s="4" t="s">
        <v>758</v>
      </c>
      <c r="F306" s="4">
        <v>1403</v>
      </c>
      <c r="G306" s="6">
        <v>40634</v>
      </c>
      <c r="H306" s="7">
        <v>174905</v>
      </c>
      <c r="I306" s="7">
        <v>0</v>
      </c>
      <c r="J306" s="7">
        <v>0</v>
      </c>
      <c r="K306" s="7">
        <v>0</v>
      </c>
      <c r="L306" s="7">
        <f t="shared" si="16"/>
        <v>174905</v>
      </c>
      <c r="M306" s="7">
        <v>-74819</v>
      </c>
      <c r="N306" s="7">
        <v>-6524</v>
      </c>
      <c r="O306" s="7">
        <v>0</v>
      </c>
      <c r="P306" s="7">
        <f t="shared" si="17"/>
        <v>-81343</v>
      </c>
      <c r="Q306" s="7">
        <f t="shared" si="18"/>
        <v>100086</v>
      </c>
      <c r="R306" s="7">
        <f t="shared" si="19"/>
        <v>93562</v>
      </c>
      <c r="S306" s="5" t="s">
        <v>473</v>
      </c>
      <c r="T306" s="5">
        <v>101403</v>
      </c>
      <c r="U306" s="5" t="s">
        <v>30</v>
      </c>
      <c r="V306" s="5">
        <v>47030001</v>
      </c>
      <c r="W306" s="5" t="s">
        <v>28</v>
      </c>
    </row>
    <row r="307" spans="2:23" x14ac:dyDescent="0.25">
      <c r="B307" s="4">
        <v>31004035</v>
      </c>
      <c r="C307" s="4">
        <v>0</v>
      </c>
      <c r="D307" s="5">
        <v>21030001</v>
      </c>
      <c r="E307" s="4" t="s">
        <v>757</v>
      </c>
      <c r="F307" s="4">
        <v>1401</v>
      </c>
      <c r="G307" s="6">
        <v>40634</v>
      </c>
      <c r="H307" s="7">
        <v>1089168</v>
      </c>
      <c r="I307" s="7">
        <v>0</v>
      </c>
      <c r="J307" s="7">
        <v>0</v>
      </c>
      <c r="K307" s="7">
        <v>0</v>
      </c>
      <c r="L307" s="7">
        <f t="shared" si="16"/>
        <v>1089168</v>
      </c>
      <c r="M307" s="7">
        <v>-465924</v>
      </c>
      <c r="N307" s="7">
        <v>-40628</v>
      </c>
      <c r="O307" s="7">
        <v>0</v>
      </c>
      <c r="P307" s="7">
        <f t="shared" si="17"/>
        <v>-506552</v>
      </c>
      <c r="Q307" s="7">
        <f t="shared" si="18"/>
        <v>623244</v>
      </c>
      <c r="R307" s="7">
        <f t="shared" si="19"/>
        <v>582616</v>
      </c>
      <c r="S307" s="5" t="s">
        <v>473</v>
      </c>
      <c r="T307" s="5">
        <v>101401</v>
      </c>
      <c r="U307" s="5" t="s">
        <v>27</v>
      </c>
      <c r="V307" s="5">
        <v>47030001</v>
      </c>
      <c r="W307" s="5" t="s">
        <v>28</v>
      </c>
    </row>
    <row r="308" spans="2:23" x14ac:dyDescent="0.25">
      <c r="B308" s="4">
        <v>31004042</v>
      </c>
      <c r="C308" s="4">
        <v>0</v>
      </c>
      <c r="D308" s="5">
        <v>21030001</v>
      </c>
      <c r="E308" s="4" t="s">
        <v>758</v>
      </c>
      <c r="F308" s="4">
        <v>1403</v>
      </c>
      <c r="G308" s="6">
        <v>41274</v>
      </c>
      <c r="H308" s="7">
        <v>6684308</v>
      </c>
      <c r="I308" s="7">
        <v>0</v>
      </c>
      <c r="J308" s="7">
        <v>0</v>
      </c>
      <c r="K308" s="7">
        <v>0</v>
      </c>
      <c r="L308" s="7">
        <f t="shared" si="16"/>
        <v>6684308</v>
      </c>
      <c r="M308" s="7">
        <v>-2425985</v>
      </c>
      <c r="N308" s="7">
        <v>-280293</v>
      </c>
      <c r="O308" s="7">
        <v>0</v>
      </c>
      <c r="P308" s="7">
        <f t="shared" si="17"/>
        <v>-2706278</v>
      </c>
      <c r="Q308" s="7">
        <f t="shared" si="18"/>
        <v>4258323</v>
      </c>
      <c r="R308" s="7">
        <f t="shared" si="19"/>
        <v>3978030</v>
      </c>
      <c r="S308" s="5" t="s">
        <v>473</v>
      </c>
      <c r="T308" s="5">
        <v>101403</v>
      </c>
      <c r="U308" s="5" t="s">
        <v>30</v>
      </c>
      <c r="V308" s="5">
        <v>47030001</v>
      </c>
      <c r="W308" s="5" t="s">
        <v>28</v>
      </c>
    </row>
    <row r="309" spans="2:23" x14ac:dyDescent="0.25">
      <c r="B309" s="4">
        <v>31004043</v>
      </c>
      <c r="C309" s="4">
        <v>0</v>
      </c>
      <c r="D309" s="5">
        <v>21030001</v>
      </c>
      <c r="E309" s="4" t="s">
        <v>758</v>
      </c>
      <c r="F309" s="4">
        <v>1403</v>
      </c>
      <c r="G309" s="6">
        <v>41090</v>
      </c>
      <c r="H309" s="7">
        <v>8607842</v>
      </c>
      <c r="I309" s="7">
        <v>0</v>
      </c>
      <c r="J309" s="7">
        <v>0</v>
      </c>
      <c r="K309" s="7">
        <v>0</v>
      </c>
      <c r="L309" s="7">
        <f t="shared" si="16"/>
        <v>8607842</v>
      </c>
      <c r="M309" s="7">
        <v>-3285144</v>
      </c>
      <c r="N309" s="7">
        <v>-349519</v>
      </c>
      <c r="O309" s="7">
        <v>0</v>
      </c>
      <c r="P309" s="7">
        <f t="shared" si="17"/>
        <v>-3634663</v>
      </c>
      <c r="Q309" s="7">
        <f t="shared" si="18"/>
        <v>5322698</v>
      </c>
      <c r="R309" s="7">
        <f t="shared" si="19"/>
        <v>4973179</v>
      </c>
      <c r="S309" s="5" t="s">
        <v>473</v>
      </c>
      <c r="T309" s="5">
        <v>101403</v>
      </c>
      <c r="U309" s="5" t="s">
        <v>30</v>
      </c>
      <c r="V309" s="5">
        <v>47030001</v>
      </c>
      <c r="W309" s="5" t="s">
        <v>28</v>
      </c>
    </row>
    <row r="310" spans="2:23" x14ac:dyDescent="0.25">
      <c r="B310" s="4">
        <v>31004047</v>
      </c>
      <c r="C310" s="4">
        <v>0</v>
      </c>
      <c r="D310" s="5">
        <v>21030001</v>
      </c>
      <c r="E310" s="4" t="s">
        <v>758</v>
      </c>
      <c r="F310" s="4">
        <v>1403</v>
      </c>
      <c r="G310" s="6">
        <v>40908</v>
      </c>
      <c r="H310" s="7">
        <v>10547765</v>
      </c>
      <c r="I310" s="7">
        <v>0</v>
      </c>
      <c r="J310" s="7">
        <v>0</v>
      </c>
      <c r="K310" s="7">
        <v>0</v>
      </c>
      <c r="L310" s="7">
        <f t="shared" si="16"/>
        <v>10547765</v>
      </c>
      <c r="M310" s="7">
        <v>-4220047</v>
      </c>
      <c r="N310" s="7">
        <v>-414390</v>
      </c>
      <c r="O310" s="7">
        <v>0</v>
      </c>
      <c r="P310" s="7">
        <f t="shared" si="17"/>
        <v>-4634437</v>
      </c>
      <c r="Q310" s="7">
        <f t="shared" si="18"/>
        <v>6327718</v>
      </c>
      <c r="R310" s="7">
        <f t="shared" si="19"/>
        <v>5913328</v>
      </c>
      <c r="S310" s="5" t="s">
        <v>473</v>
      </c>
      <c r="T310" s="5">
        <v>101403</v>
      </c>
      <c r="U310" s="5" t="s">
        <v>30</v>
      </c>
      <c r="V310" s="5">
        <v>47030001</v>
      </c>
      <c r="W310" s="5" t="s">
        <v>28</v>
      </c>
    </row>
    <row r="311" spans="2:23" x14ac:dyDescent="0.25">
      <c r="B311" s="4">
        <v>31004055</v>
      </c>
      <c r="C311" s="4">
        <v>0</v>
      </c>
      <c r="D311" s="5">
        <v>21030001</v>
      </c>
      <c r="E311" s="4" t="s">
        <v>758</v>
      </c>
      <c r="F311" s="4">
        <v>1403</v>
      </c>
      <c r="G311" s="6">
        <v>40816</v>
      </c>
      <c r="H311" s="7">
        <v>21512972</v>
      </c>
      <c r="I311" s="7">
        <v>0</v>
      </c>
      <c r="J311" s="7">
        <v>0</v>
      </c>
      <c r="K311" s="7">
        <v>0</v>
      </c>
      <c r="L311" s="7">
        <f t="shared" si="16"/>
        <v>21512972</v>
      </c>
      <c r="M311" s="7">
        <v>-8807442</v>
      </c>
      <c r="N311" s="7">
        <v>-830868</v>
      </c>
      <c r="O311" s="7">
        <v>0</v>
      </c>
      <c r="P311" s="7">
        <f t="shared" si="17"/>
        <v>-9638310</v>
      </c>
      <c r="Q311" s="7">
        <f t="shared" si="18"/>
        <v>12705530</v>
      </c>
      <c r="R311" s="7">
        <f t="shared" si="19"/>
        <v>11874662</v>
      </c>
      <c r="S311" s="5" t="s">
        <v>473</v>
      </c>
      <c r="T311" s="5">
        <v>101403</v>
      </c>
      <c r="U311" s="5" t="s">
        <v>30</v>
      </c>
      <c r="V311" s="5">
        <v>47030001</v>
      </c>
      <c r="W311" s="5" t="s">
        <v>28</v>
      </c>
    </row>
    <row r="312" spans="2:23" x14ac:dyDescent="0.25">
      <c r="B312" s="4">
        <v>31004064</v>
      </c>
      <c r="C312" s="4">
        <v>0</v>
      </c>
      <c r="D312" s="5">
        <v>21030001</v>
      </c>
      <c r="E312" s="4" t="s">
        <v>757</v>
      </c>
      <c r="F312" s="4">
        <v>1401</v>
      </c>
      <c r="G312" s="6">
        <v>41274</v>
      </c>
      <c r="H312" s="7">
        <v>41624440</v>
      </c>
      <c r="I312" s="7">
        <v>0</v>
      </c>
      <c r="J312" s="7">
        <v>0</v>
      </c>
      <c r="K312" s="7">
        <v>0</v>
      </c>
      <c r="L312" s="7">
        <f t="shared" si="16"/>
        <v>41624440</v>
      </c>
      <c r="M312" s="7">
        <v>-15107075</v>
      </c>
      <c r="N312" s="7">
        <v>-1745439</v>
      </c>
      <c r="O312" s="7">
        <v>0</v>
      </c>
      <c r="P312" s="7">
        <f t="shared" si="17"/>
        <v>-16852514</v>
      </c>
      <c r="Q312" s="7">
        <f t="shared" si="18"/>
        <v>26517365</v>
      </c>
      <c r="R312" s="7">
        <f t="shared" si="19"/>
        <v>24771926</v>
      </c>
      <c r="S312" s="5" t="s">
        <v>473</v>
      </c>
      <c r="T312" s="5">
        <v>101401</v>
      </c>
      <c r="U312" s="5" t="s">
        <v>27</v>
      </c>
      <c r="V312" s="5">
        <v>47030001</v>
      </c>
      <c r="W312" s="5" t="s">
        <v>28</v>
      </c>
    </row>
    <row r="313" spans="2:23" x14ac:dyDescent="0.25">
      <c r="B313" s="4">
        <v>31004074</v>
      </c>
      <c r="C313" s="4">
        <v>0</v>
      </c>
      <c r="D313" s="5">
        <v>21030001</v>
      </c>
      <c r="E313" s="4" t="s">
        <v>757</v>
      </c>
      <c r="F313" s="4">
        <v>1401</v>
      </c>
      <c r="G313" s="6">
        <v>41090</v>
      </c>
      <c r="H313" s="7">
        <v>53602647</v>
      </c>
      <c r="I313" s="7">
        <v>0</v>
      </c>
      <c r="J313" s="7">
        <v>0</v>
      </c>
      <c r="K313" s="7">
        <v>0</v>
      </c>
      <c r="L313" s="7">
        <f t="shared" si="16"/>
        <v>53602647</v>
      </c>
      <c r="M313" s="7">
        <v>-20457205</v>
      </c>
      <c r="N313" s="7">
        <v>-2176519</v>
      </c>
      <c r="O313" s="7">
        <v>0</v>
      </c>
      <c r="P313" s="7">
        <f t="shared" si="17"/>
        <v>-22633724</v>
      </c>
      <c r="Q313" s="7">
        <f t="shared" si="18"/>
        <v>33145442</v>
      </c>
      <c r="R313" s="7">
        <f t="shared" si="19"/>
        <v>30968923</v>
      </c>
      <c r="S313" s="5" t="s">
        <v>473</v>
      </c>
      <c r="T313" s="5">
        <v>101401</v>
      </c>
      <c r="U313" s="5" t="s">
        <v>27</v>
      </c>
      <c r="V313" s="5">
        <v>47030001</v>
      </c>
      <c r="W313" s="5" t="s">
        <v>28</v>
      </c>
    </row>
    <row r="314" spans="2:23" x14ac:dyDescent="0.25">
      <c r="B314" s="4">
        <v>31004078</v>
      </c>
      <c r="C314" s="4">
        <v>0</v>
      </c>
      <c r="D314" s="5">
        <v>21030001</v>
      </c>
      <c r="E314" s="4" t="s">
        <v>757</v>
      </c>
      <c r="F314" s="4">
        <v>1401</v>
      </c>
      <c r="G314" s="6">
        <v>40908</v>
      </c>
      <c r="H314" s="7">
        <v>65682917</v>
      </c>
      <c r="I314" s="7">
        <v>0</v>
      </c>
      <c r="J314" s="7">
        <v>0</v>
      </c>
      <c r="K314" s="7">
        <v>0</v>
      </c>
      <c r="L314" s="7">
        <f t="shared" si="16"/>
        <v>65682917</v>
      </c>
      <c r="M314" s="7">
        <v>-26279035</v>
      </c>
      <c r="N314" s="7">
        <v>-2580486</v>
      </c>
      <c r="O314" s="7">
        <v>0</v>
      </c>
      <c r="P314" s="7">
        <f t="shared" si="17"/>
        <v>-28859521</v>
      </c>
      <c r="Q314" s="7">
        <f t="shared" si="18"/>
        <v>39403882</v>
      </c>
      <c r="R314" s="7">
        <f t="shared" si="19"/>
        <v>36823396</v>
      </c>
      <c r="S314" s="5" t="s">
        <v>473</v>
      </c>
      <c r="T314" s="5">
        <v>101401</v>
      </c>
      <c r="U314" s="5" t="s">
        <v>27</v>
      </c>
      <c r="V314" s="5">
        <v>47030001</v>
      </c>
      <c r="W314" s="5" t="s">
        <v>28</v>
      </c>
    </row>
    <row r="315" spans="2:23" x14ac:dyDescent="0.25">
      <c r="B315" s="4">
        <v>31004085</v>
      </c>
      <c r="C315" s="4">
        <v>0</v>
      </c>
      <c r="D315" s="5">
        <v>21030001</v>
      </c>
      <c r="E315" s="4" t="s">
        <v>757</v>
      </c>
      <c r="F315" s="4">
        <v>1401</v>
      </c>
      <c r="G315" s="6">
        <v>40816</v>
      </c>
      <c r="H315" s="7">
        <v>133965321</v>
      </c>
      <c r="I315" s="7">
        <v>0</v>
      </c>
      <c r="J315" s="7">
        <v>0</v>
      </c>
      <c r="K315" s="7">
        <v>0</v>
      </c>
      <c r="L315" s="7">
        <f t="shared" si="16"/>
        <v>133965321</v>
      </c>
      <c r="M315" s="7">
        <v>-54845612</v>
      </c>
      <c r="N315" s="7">
        <v>-5173973</v>
      </c>
      <c r="O315" s="7">
        <v>0</v>
      </c>
      <c r="P315" s="7">
        <f t="shared" si="17"/>
        <v>-60019585</v>
      </c>
      <c r="Q315" s="7">
        <f t="shared" si="18"/>
        <v>79119709</v>
      </c>
      <c r="R315" s="7">
        <f t="shared" si="19"/>
        <v>73945736</v>
      </c>
      <c r="S315" s="5" t="s">
        <v>473</v>
      </c>
      <c r="T315" s="5">
        <v>101401</v>
      </c>
      <c r="U315" s="5" t="s">
        <v>27</v>
      </c>
      <c r="V315" s="5">
        <v>47030001</v>
      </c>
      <c r="W315" s="5" t="s">
        <v>28</v>
      </c>
    </row>
    <row r="316" spans="2:23" x14ac:dyDescent="0.25">
      <c r="B316" s="4">
        <v>31004108</v>
      </c>
      <c r="C316" s="4">
        <v>0</v>
      </c>
      <c r="D316" s="5">
        <v>21030001</v>
      </c>
      <c r="E316" s="4" t="s">
        <v>761</v>
      </c>
      <c r="F316" s="4">
        <v>1401</v>
      </c>
      <c r="G316" s="6">
        <v>41639</v>
      </c>
      <c r="H316" s="7">
        <v>251567</v>
      </c>
      <c r="I316" s="7">
        <v>0</v>
      </c>
      <c r="J316" s="7">
        <v>0</v>
      </c>
      <c r="K316" s="7">
        <v>0</v>
      </c>
      <c r="L316" s="7">
        <f t="shared" si="16"/>
        <v>251567</v>
      </c>
      <c r="M316" s="7">
        <v>-114982</v>
      </c>
      <c r="N316" s="7">
        <v>-15999</v>
      </c>
      <c r="O316" s="7">
        <v>0</v>
      </c>
      <c r="P316" s="7">
        <f t="shared" si="17"/>
        <v>-130981</v>
      </c>
      <c r="Q316" s="7">
        <f t="shared" si="18"/>
        <v>136585</v>
      </c>
      <c r="R316" s="7">
        <f t="shared" si="19"/>
        <v>120586</v>
      </c>
      <c r="S316" s="5" t="s">
        <v>473</v>
      </c>
      <c r="T316" s="5">
        <v>101401</v>
      </c>
      <c r="U316" s="5" t="s">
        <v>27</v>
      </c>
      <c r="V316" s="5">
        <v>47030001</v>
      </c>
      <c r="W316" s="5" t="s">
        <v>28</v>
      </c>
    </row>
    <row r="317" spans="2:23" x14ac:dyDescent="0.25">
      <c r="B317" s="4">
        <v>31004109</v>
      </c>
      <c r="C317" s="4">
        <v>0</v>
      </c>
      <c r="D317" s="5">
        <v>21030001</v>
      </c>
      <c r="E317" s="4" t="s">
        <v>762</v>
      </c>
      <c r="F317" s="4">
        <v>1401</v>
      </c>
      <c r="G317" s="6">
        <v>41618</v>
      </c>
      <c r="H317" s="7">
        <v>669511</v>
      </c>
      <c r="I317" s="7">
        <v>0</v>
      </c>
      <c r="J317" s="7">
        <v>0</v>
      </c>
      <c r="K317" s="7">
        <v>0</v>
      </c>
      <c r="L317" s="7">
        <f t="shared" si="16"/>
        <v>669511</v>
      </c>
      <c r="M317" s="7">
        <v>-308137</v>
      </c>
      <c r="N317" s="7">
        <v>-42622</v>
      </c>
      <c r="O317" s="7">
        <v>0</v>
      </c>
      <c r="P317" s="7">
        <f t="shared" si="17"/>
        <v>-350759</v>
      </c>
      <c r="Q317" s="7">
        <f t="shared" si="18"/>
        <v>361374</v>
      </c>
      <c r="R317" s="7">
        <f t="shared" si="19"/>
        <v>318752</v>
      </c>
      <c r="S317" s="5" t="s">
        <v>473</v>
      </c>
      <c r="T317" s="5">
        <v>101401</v>
      </c>
      <c r="U317" s="5" t="s">
        <v>27</v>
      </c>
      <c r="V317" s="5">
        <v>47030001</v>
      </c>
      <c r="W317" s="5" t="s">
        <v>28</v>
      </c>
    </row>
    <row r="318" spans="2:23" x14ac:dyDescent="0.25">
      <c r="B318" s="4">
        <v>31004113</v>
      </c>
      <c r="C318" s="4">
        <v>0</v>
      </c>
      <c r="D318" s="5">
        <v>21030001</v>
      </c>
      <c r="E318" s="4" t="s">
        <v>763</v>
      </c>
      <c r="F318" s="4">
        <v>1401</v>
      </c>
      <c r="G318" s="6">
        <v>41660</v>
      </c>
      <c r="H318" s="7">
        <v>123982</v>
      </c>
      <c r="I318" s="7">
        <v>0</v>
      </c>
      <c r="J318" s="7">
        <v>0</v>
      </c>
      <c r="K318" s="7">
        <v>0</v>
      </c>
      <c r="L318" s="7">
        <f t="shared" si="16"/>
        <v>123982</v>
      </c>
      <c r="M318" s="7">
        <v>-56274</v>
      </c>
      <c r="N318" s="7">
        <v>-7877</v>
      </c>
      <c r="O318" s="7">
        <v>0</v>
      </c>
      <c r="P318" s="7">
        <f t="shared" si="17"/>
        <v>-64151</v>
      </c>
      <c r="Q318" s="7">
        <f t="shared" si="18"/>
        <v>67708</v>
      </c>
      <c r="R318" s="7">
        <f t="shared" si="19"/>
        <v>59831</v>
      </c>
      <c r="S318" s="5" t="s">
        <v>473</v>
      </c>
      <c r="T318" s="5">
        <v>101401</v>
      </c>
      <c r="U318" s="5" t="s">
        <v>27</v>
      </c>
      <c r="V318" s="5">
        <v>47030001</v>
      </c>
      <c r="W318" s="5" t="s">
        <v>28</v>
      </c>
    </row>
    <row r="319" spans="2:23" x14ac:dyDescent="0.25">
      <c r="B319" s="4">
        <v>31004114</v>
      </c>
      <c r="C319" s="4">
        <v>0</v>
      </c>
      <c r="D319" s="5">
        <v>21030001</v>
      </c>
      <c r="E319" s="4" t="s">
        <v>764</v>
      </c>
      <c r="F319" s="4">
        <v>1401</v>
      </c>
      <c r="G319" s="6">
        <v>40269</v>
      </c>
      <c r="H319" s="7">
        <v>1467</v>
      </c>
      <c r="I319" s="7">
        <v>0</v>
      </c>
      <c r="J319" s="7">
        <v>0</v>
      </c>
      <c r="K319" s="7">
        <v>0</v>
      </c>
      <c r="L319" s="7">
        <f t="shared" si="16"/>
        <v>1467</v>
      </c>
      <c r="M319" s="7">
        <v>-988</v>
      </c>
      <c r="N319" s="7">
        <v>-101</v>
      </c>
      <c r="O319" s="7">
        <v>0</v>
      </c>
      <c r="P319" s="7">
        <f t="shared" si="17"/>
        <v>-1089</v>
      </c>
      <c r="Q319" s="7">
        <f t="shared" si="18"/>
        <v>479</v>
      </c>
      <c r="R319" s="7">
        <f t="shared" si="19"/>
        <v>378</v>
      </c>
      <c r="S319" s="5" t="s">
        <v>473</v>
      </c>
      <c r="T319" s="5">
        <v>101401</v>
      </c>
      <c r="U319" s="5" t="s">
        <v>27</v>
      </c>
      <c r="V319" s="5">
        <v>47030001</v>
      </c>
      <c r="W319" s="5" t="s">
        <v>28</v>
      </c>
    </row>
    <row r="320" spans="2:23" x14ac:dyDescent="0.25">
      <c r="B320" s="4">
        <v>31004115</v>
      </c>
      <c r="C320" s="4">
        <v>0</v>
      </c>
      <c r="D320" s="5">
        <v>21030001</v>
      </c>
      <c r="E320" s="4" t="s">
        <v>765</v>
      </c>
      <c r="F320" s="4">
        <v>1401</v>
      </c>
      <c r="G320" s="6">
        <v>40269</v>
      </c>
      <c r="H320" s="7">
        <v>2782</v>
      </c>
      <c r="I320" s="7">
        <v>0</v>
      </c>
      <c r="J320" s="7">
        <v>0</v>
      </c>
      <c r="K320" s="7">
        <v>0</v>
      </c>
      <c r="L320" s="7">
        <f t="shared" si="16"/>
        <v>2782</v>
      </c>
      <c r="M320" s="7">
        <v>-1874</v>
      </c>
      <c r="N320" s="7">
        <v>-192</v>
      </c>
      <c r="O320" s="7">
        <v>0</v>
      </c>
      <c r="P320" s="7">
        <f t="shared" si="17"/>
        <v>-2066</v>
      </c>
      <c r="Q320" s="7">
        <f t="shared" si="18"/>
        <v>908</v>
      </c>
      <c r="R320" s="7">
        <f t="shared" si="19"/>
        <v>716</v>
      </c>
      <c r="S320" s="5" t="s">
        <v>473</v>
      </c>
      <c r="T320" s="5">
        <v>101401</v>
      </c>
      <c r="U320" s="5" t="s">
        <v>27</v>
      </c>
      <c r="V320" s="5">
        <v>47030001</v>
      </c>
      <c r="W320" s="5" t="s">
        <v>28</v>
      </c>
    </row>
    <row r="321" spans="2:23" x14ac:dyDescent="0.25">
      <c r="B321" s="4">
        <v>31004116</v>
      </c>
      <c r="C321" s="4">
        <v>0</v>
      </c>
      <c r="D321" s="5">
        <v>21030001</v>
      </c>
      <c r="E321" s="4" t="s">
        <v>766</v>
      </c>
      <c r="F321" s="4">
        <v>1401</v>
      </c>
      <c r="G321" s="6">
        <v>40269</v>
      </c>
      <c r="H321" s="7">
        <v>4565</v>
      </c>
      <c r="I321" s="7">
        <v>0</v>
      </c>
      <c r="J321" s="7">
        <v>0</v>
      </c>
      <c r="K321" s="7">
        <v>0</v>
      </c>
      <c r="L321" s="7">
        <f t="shared" si="16"/>
        <v>4565</v>
      </c>
      <c r="M321" s="7">
        <v>-3075</v>
      </c>
      <c r="N321" s="7">
        <v>-315</v>
      </c>
      <c r="O321" s="7">
        <v>0</v>
      </c>
      <c r="P321" s="7">
        <f t="shared" si="17"/>
        <v>-3390</v>
      </c>
      <c r="Q321" s="7">
        <f t="shared" si="18"/>
        <v>1490</v>
      </c>
      <c r="R321" s="7">
        <f t="shared" si="19"/>
        <v>1175</v>
      </c>
      <c r="S321" s="5" t="s">
        <v>473</v>
      </c>
      <c r="T321" s="5">
        <v>101401</v>
      </c>
      <c r="U321" s="5" t="s">
        <v>27</v>
      </c>
      <c r="V321" s="5">
        <v>47030001</v>
      </c>
      <c r="W321" s="5" t="s">
        <v>28</v>
      </c>
    </row>
    <row r="322" spans="2:23" x14ac:dyDescent="0.25">
      <c r="B322" s="4">
        <v>31004117</v>
      </c>
      <c r="C322" s="4">
        <v>0</v>
      </c>
      <c r="D322" s="5">
        <v>21030001</v>
      </c>
      <c r="E322" s="4" t="s">
        <v>767</v>
      </c>
      <c r="F322" s="4">
        <v>1401</v>
      </c>
      <c r="G322" s="6">
        <v>41243</v>
      </c>
      <c r="H322" s="7">
        <v>4879</v>
      </c>
      <c r="I322" s="7">
        <v>0</v>
      </c>
      <c r="J322" s="7">
        <v>0</v>
      </c>
      <c r="K322" s="7">
        <v>0</v>
      </c>
      <c r="L322" s="7">
        <f t="shared" si="16"/>
        <v>4879</v>
      </c>
      <c r="M322" s="7">
        <v>-2526</v>
      </c>
      <c r="N322" s="7">
        <v>-317</v>
      </c>
      <c r="O322" s="7">
        <v>0</v>
      </c>
      <c r="P322" s="7">
        <f t="shared" si="17"/>
        <v>-2843</v>
      </c>
      <c r="Q322" s="7">
        <f t="shared" si="18"/>
        <v>2353</v>
      </c>
      <c r="R322" s="7">
        <f t="shared" si="19"/>
        <v>2036</v>
      </c>
      <c r="S322" s="5" t="s">
        <v>473</v>
      </c>
      <c r="T322" s="5">
        <v>101401</v>
      </c>
      <c r="U322" s="5" t="s">
        <v>27</v>
      </c>
      <c r="V322" s="5">
        <v>47030001</v>
      </c>
      <c r="W322" s="5" t="s">
        <v>28</v>
      </c>
    </row>
    <row r="323" spans="2:23" x14ac:dyDescent="0.25">
      <c r="B323" s="4">
        <v>31004120</v>
      </c>
      <c r="C323" s="4">
        <v>0</v>
      </c>
      <c r="D323" s="5">
        <v>21030001</v>
      </c>
      <c r="E323" s="4" t="s">
        <v>768</v>
      </c>
      <c r="F323" s="4">
        <v>1401</v>
      </c>
      <c r="G323" s="6">
        <v>41182</v>
      </c>
      <c r="H323" s="7">
        <v>9384</v>
      </c>
      <c r="I323" s="7">
        <v>0</v>
      </c>
      <c r="J323" s="7">
        <v>0</v>
      </c>
      <c r="K323" s="7">
        <v>0</v>
      </c>
      <c r="L323" s="7">
        <f t="shared" si="16"/>
        <v>9384</v>
      </c>
      <c r="M323" s="7">
        <v>-4948</v>
      </c>
      <c r="N323" s="7">
        <v>-610</v>
      </c>
      <c r="O323" s="7">
        <v>0</v>
      </c>
      <c r="P323" s="7">
        <f t="shared" si="17"/>
        <v>-5558</v>
      </c>
      <c r="Q323" s="7">
        <f t="shared" si="18"/>
        <v>4436</v>
      </c>
      <c r="R323" s="7">
        <f t="shared" si="19"/>
        <v>3826</v>
      </c>
      <c r="S323" s="5" t="s">
        <v>473</v>
      </c>
      <c r="T323" s="5">
        <v>101401</v>
      </c>
      <c r="U323" s="5" t="s">
        <v>27</v>
      </c>
      <c r="V323" s="5">
        <v>47030001</v>
      </c>
      <c r="W323" s="5" t="s">
        <v>28</v>
      </c>
    </row>
    <row r="324" spans="2:23" x14ac:dyDescent="0.25">
      <c r="B324" s="4">
        <v>31004122</v>
      </c>
      <c r="C324" s="4">
        <v>0</v>
      </c>
      <c r="D324" s="5">
        <v>21030001</v>
      </c>
      <c r="E324" s="4" t="s">
        <v>769</v>
      </c>
      <c r="F324" s="4">
        <v>1401</v>
      </c>
      <c r="G324" s="6">
        <v>40269</v>
      </c>
      <c r="H324" s="7">
        <v>10335</v>
      </c>
      <c r="I324" s="7">
        <v>0</v>
      </c>
      <c r="J324" s="7">
        <v>0</v>
      </c>
      <c r="K324" s="7">
        <v>0</v>
      </c>
      <c r="L324" s="7">
        <f t="shared" si="16"/>
        <v>10335</v>
      </c>
      <c r="M324" s="7">
        <v>-6965</v>
      </c>
      <c r="N324" s="7">
        <v>-713</v>
      </c>
      <c r="O324" s="7">
        <v>0</v>
      </c>
      <c r="P324" s="7">
        <f t="shared" si="17"/>
        <v>-7678</v>
      </c>
      <c r="Q324" s="7">
        <f t="shared" si="18"/>
        <v>3370</v>
      </c>
      <c r="R324" s="7">
        <f t="shared" si="19"/>
        <v>2657</v>
      </c>
      <c r="S324" s="5" t="s">
        <v>473</v>
      </c>
      <c r="T324" s="5">
        <v>101401</v>
      </c>
      <c r="U324" s="5" t="s">
        <v>27</v>
      </c>
      <c r="V324" s="5">
        <v>47030001</v>
      </c>
      <c r="W324" s="5" t="s">
        <v>28</v>
      </c>
    </row>
    <row r="325" spans="2:23" x14ac:dyDescent="0.25">
      <c r="B325" s="4">
        <v>31004123</v>
      </c>
      <c r="C325" s="4">
        <v>0</v>
      </c>
      <c r="D325" s="5">
        <v>21030001</v>
      </c>
      <c r="E325" s="4" t="s">
        <v>770</v>
      </c>
      <c r="F325" s="4">
        <v>1401</v>
      </c>
      <c r="G325" s="6">
        <v>40655</v>
      </c>
      <c r="H325" s="7">
        <v>10649</v>
      </c>
      <c r="I325" s="7">
        <v>0</v>
      </c>
      <c r="J325" s="7">
        <v>0</v>
      </c>
      <c r="K325" s="7">
        <v>0</v>
      </c>
      <c r="L325" s="7">
        <f t="shared" ref="L325:L361" si="20">SUM(H325:K325)</f>
        <v>10649</v>
      </c>
      <c r="M325" s="7">
        <v>-6500</v>
      </c>
      <c r="N325" s="7">
        <v>-716</v>
      </c>
      <c r="O325" s="7">
        <v>0</v>
      </c>
      <c r="P325" s="7">
        <f t="shared" ref="P325:P361" si="21">SUM(M325:O325)</f>
        <v>-7216</v>
      </c>
      <c r="Q325" s="7">
        <f t="shared" ref="Q325:Q361" si="22">H325+M325</f>
        <v>4149</v>
      </c>
      <c r="R325" s="7">
        <f t="shared" ref="R325:R361" si="23">L325+P325</f>
        <v>3433</v>
      </c>
      <c r="S325" s="5" t="s">
        <v>473</v>
      </c>
      <c r="T325" s="5">
        <v>101401</v>
      </c>
      <c r="U325" s="5" t="s">
        <v>27</v>
      </c>
      <c r="V325" s="5">
        <v>47030001</v>
      </c>
      <c r="W325" s="5" t="s">
        <v>28</v>
      </c>
    </row>
    <row r="326" spans="2:23" x14ac:dyDescent="0.25">
      <c r="B326" s="4">
        <v>31004124</v>
      </c>
      <c r="C326" s="4">
        <v>0</v>
      </c>
      <c r="D326" s="5">
        <v>21030001</v>
      </c>
      <c r="E326" s="4" t="s">
        <v>771</v>
      </c>
      <c r="F326" s="4">
        <v>1401</v>
      </c>
      <c r="G326" s="6">
        <v>40269</v>
      </c>
      <c r="H326" s="7">
        <v>11085</v>
      </c>
      <c r="I326" s="7">
        <v>0</v>
      </c>
      <c r="J326" s="7">
        <v>0</v>
      </c>
      <c r="K326" s="7">
        <v>0</v>
      </c>
      <c r="L326" s="7">
        <f t="shared" si="20"/>
        <v>11085</v>
      </c>
      <c r="M326" s="7">
        <v>-7469</v>
      </c>
      <c r="N326" s="7">
        <v>-765</v>
      </c>
      <c r="O326" s="7">
        <v>0</v>
      </c>
      <c r="P326" s="7">
        <f t="shared" si="21"/>
        <v>-8234</v>
      </c>
      <c r="Q326" s="7">
        <f t="shared" si="22"/>
        <v>3616</v>
      </c>
      <c r="R326" s="7">
        <f t="shared" si="23"/>
        <v>2851</v>
      </c>
      <c r="S326" s="5" t="s">
        <v>473</v>
      </c>
      <c r="T326" s="5">
        <v>101401</v>
      </c>
      <c r="U326" s="5" t="s">
        <v>27</v>
      </c>
      <c r="V326" s="5">
        <v>47030001</v>
      </c>
      <c r="W326" s="5" t="s">
        <v>28</v>
      </c>
    </row>
    <row r="327" spans="2:23" x14ac:dyDescent="0.25">
      <c r="B327" s="4">
        <v>31004125</v>
      </c>
      <c r="C327" s="4">
        <v>0</v>
      </c>
      <c r="D327" s="5">
        <v>21030001</v>
      </c>
      <c r="E327" s="4" t="s">
        <v>772</v>
      </c>
      <c r="F327" s="4">
        <v>1401</v>
      </c>
      <c r="G327" s="6">
        <v>40269</v>
      </c>
      <c r="H327" s="7">
        <v>11303</v>
      </c>
      <c r="I327" s="7">
        <v>0</v>
      </c>
      <c r="J327" s="7">
        <v>0</v>
      </c>
      <c r="K327" s="7">
        <v>0</v>
      </c>
      <c r="L327" s="7">
        <f t="shared" si="20"/>
        <v>11303</v>
      </c>
      <c r="M327" s="7">
        <v>-7616</v>
      </c>
      <c r="N327" s="7">
        <v>-780</v>
      </c>
      <c r="O327" s="7">
        <v>0</v>
      </c>
      <c r="P327" s="7">
        <f t="shared" si="21"/>
        <v>-8396</v>
      </c>
      <c r="Q327" s="7">
        <f t="shared" si="22"/>
        <v>3687</v>
      </c>
      <c r="R327" s="7">
        <f t="shared" si="23"/>
        <v>2907</v>
      </c>
      <c r="S327" s="5" t="s">
        <v>473</v>
      </c>
      <c r="T327" s="5">
        <v>101401</v>
      </c>
      <c r="U327" s="5" t="s">
        <v>27</v>
      </c>
      <c r="V327" s="5">
        <v>47030001</v>
      </c>
      <c r="W327" s="5" t="s">
        <v>28</v>
      </c>
    </row>
    <row r="328" spans="2:23" x14ac:dyDescent="0.25">
      <c r="B328" s="4">
        <v>31004126</v>
      </c>
      <c r="C328" s="4">
        <v>0</v>
      </c>
      <c r="D328" s="5">
        <v>21030001</v>
      </c>
      <c r="E328" s="4" t="s">
        <v>773</v>
      </c>
      <c r="F328" s="4">
        <v>1401</v>
      </c>
      <c r="G328" s="6">
        <v>40269</v>
      </c>
      <c r="H328" s="7">
        <v>11411</v>
      </c>
      <c r="I328" s="7">
        <v>0</v>
      </c>
      <c r="J328" s="7">
        <v>0</v>
      </c>
      <c r="K328" s="7">
        <v>0</v>
      </c>
      <c r="L328" s="7">
        <f t="shared" si="20"/>
        <v>11411</v>
      </c>
      <c r="M328" s="7">
        <v>-7690</v>
      </c>
      <c r="N328" s="7">
        <v>-788</v>
      </c>
      <c r="O328" s="7">
        <v>0</v>
      </c>
      <c r="P328" s="7">
        <f t="shared" si="21"/>
        <v>-8478</v>
      </c>
      <c r="Q328" s="7">
        <f t="shared" si="22"/>
        <v>3721</v>
      </c>
      <c r="R328" s="7">
        <f t="shared" si="23"/>
        <v>2933</v>
      </c>
      <c r="S328" s="5" t="s">
        <v>473</v>
      </c>
      <c r="T328" s="5">
        <v>101401</v>
      </c>
      <c r="U328" s="5" t="s">
        <v>27</v>
      </c>
      <c r="V328" s="5">
        <v>47030001</v>
      </c>
      <c r="W328" s="5" t="s">
        <v>28</v>
      </c>
    </row>
    <row r="329" spans="2:23" x14ac:dyDescent="0.25">
      <c r="B329" s="4">
        <v>31004128</v>
      </c>
      <c r="C329" s="4">
        <v>0</v>
      </c>
      <c r="D329" s="5">
        <v>21030001</v>
      </c>
      <c r="E329" s="4" t="s">
        <v>774</v>
      </c>
      <c r="F329" s="4">
        <v>1401</v>
      </c>
      <c r="G329" s="6">
        <v>40269</v>
      </c>
      <c r="H329" s="7">
        <v>13507</v>
      </c>
      <c r="I329" s="7">
        <v>0</v>
      </c>
      <c r="J329" s="7">
        <v>0</v>
      </c>
      <c r="K329" s="7">
        <v>0</v>
      </c>
      <c r="L329" s="7">
        <f t="shared" si="20"/>
        <v>13507</v>
      </c>
      <c r="M329" s="7">
        <v>-9102</v>
      </c>
      <c r="N329" s="7">
        <v>-932</v>
      </c>
      <c r="O329" s="7">
        <v>0</v>
      </c>
      <c r="P329" s="7">
        <f t="shared" si="21"/>
        <v>-10034</v>
      </c>
      <c r="Q329" s="7">
        <f t="shared" si="22"/>
        <v>4405</v>
      </c>
      <c r="R329" s="7">
        <f t="shared" si="23"/>
        <v>3473</v>
      </c>
      <c r="S329" s="5" t="s">
        <v>473</v>
      </c>
      <c r="T329" s="5">
        <v>101401</v>
      </c>
      <c r="U329" s="5" t="s">
        <v>27</v>
      </c>
      <c r="V329" s="5">
        <v>47030001</v>
      </c>
      <c r="W329" s="5" t="s">
        <v>28</v>
      </c>
    </row>
    <row r="330" spans="2:23" x14ac:dyDescent="0.25">
      <c r="B330" s="4">
        <v>31004130</v>
      </c>
      <c r="C330" s="4">
        <v>0</v>
      </c>
      <c r="D330" s="5">
        <v>21030001</v>
      </c>
      <c r="E330" s="4" t="s">
        <v>775</v>
      </c>
      <c r="F330" s="4">
        <v>1405</v>
      </c>
      <c r="G330" s="6">
        <v>39545</v>
      </c>
      <c r="H330" s="7">
        <v>16102</v>
      </c>
      <c r="I330" s="7">
        <v>0</v>
      </c>
      <c r="J330" s="7">
        <v>0</v>
      </c>
      <c r="K330" s="7">
        <v>0</v>
      </c>
      <c r="L330" s="7">
        <f t="shared" si="20"/>
        <v>16102</v>
      </c>
      <c r="M330" s="7">
        <v>-12902</v>
      </c>
      <c r="N330" s="7">
        <v>-1188</v>
      </c>
      <c r="O330" s="7">
        <v>0</v>
      </c>
      <c r="P330" s="7">
        <f t="shared" si="21"/>
        <v>-14090</v>
      </c>
      <c r="Q330" s="7">
        <f t="shared" si="22"/>
        <v>3200</v>
      </c>
      <c r="R330" s="7">
        <f t="shared" si="23"/>
        <v>2012</v>
      </c>
      <c r="S330" s="5" t="s">
        <v>473</v>
      </c>
      <c r="T330" s="5">
        <v>101405</v>
      </c>
      <c r="U330" s="5" t="s">
        <v>39</v>
      </c>
      <c r="V330" s="5">
        <v>47030001</v>
      </c>
      <c r="W330" s="5" t="s">
        <v>28</v>
      </c>
    </row>
    <row r="331" spans="2:23" x14ac:dyDescent="0.25">
      <c r="B331" s="4">
        <v>31004131</v>
      </c>
      <c r="C331" s="4">
        <v>0</v>
      </c>
      <c r="D331" s="5">
        <v>21030001</v>
      </c>
      <c r="E331" s="4" t="s">
        <v>776</v>
      </c>
      <c r="F331" s="4">
        <v>1401</v>
      </c>
      <c r="G331" s="6">
        <v>40269</v>
      </c>
      <c r="H331" s="7">
        <v>16302</v>
      </c>
      <c r="I331" s="7">
        <v>0</v>
      </c>
      <c r="J331" s="7">
        <v>0</v>
      </c>
      <c r="K331" s="7">
        <v>0</v>
      </c>
      <c r="L331" s="7">
        <f t="shared" si="20"/>
        <v>16302</v>
      </c>
      <c r="M331" s="7">
        <v>-10985</v>
      </c>
      <c r="N331" s="7">
        <v>-1125</v>
      </c>
      <c r="O331" s="7">
        <v>0</v>
      </c>
      <c r="P331" s="7">
        <f t="shared" si="21"/>
        <v>-12110</v>
      </c>
      <c r="Q331" s="7">
        <f t="shared" si="22"/>
        <v>5317</v>
      </c>
      <c r="R331" s="7">
        <f t="shared" si="23"/>
        <v>4192</v>
      </c>
      <c r="S331" s="5" t="s">
        <v>473</v>
      </c>
      <c r="T331" s="5">
        <v>101401</v>
      </c>
      <c r="U331" s="5" t="s">
        <v>27</v>
      </c>
      <c r="V331" s="5">
        <v>47030001</v>
      </c>
      <c r="W331" s="5" t="s">
        <v>28</v>
      </c>
    </row>
    <row r="332" spans="2:23" x14ac:dyDescent="0.25">
      <c r="B332" s="4">
        <v>31004134</v>
      </c>
      <c r="C332" s="4">
        <v>0</v>
      </c>
      <c r="D332" s="5">
        <v>21030001</v>
      </c>
      <c r="E332" s="4" t="s">
        <v>777</v>
      </c>
      <c r="F332" s="4">
        <v>1401</v>
      </c>
      <c r="G332" s="6">
        <v>40269</v>
      </c>
      <c r="H332" s="7">
        <v>21043</v>
      </c>
      <c r="I332" s="7">
        <v>0</v>
      </c>
      <c r="J332" s="7">
        <v>0</v>
      </c>
      <c r="K332" s="7">
        <v>0</v>
      </c>
      <c r="L332" s="7">
        <f t="shared" si="20"/>
        <v>21043</v>
      </c>
      <c r="M332" s="7">
        <v>-14179</v>
      </c>
      <c r="N332" s="7">
        <v>-1453</v>
      </c>
      <c r="O332" s="7">
        <v>0</v>
      </c>
      <c r="P332" s="7">
        <f t="shared" si="21"/>
        <v>-15632</v>
      </c>
      <c r="Q332" s="7">
        <f t="shared" si="22"/>
        <v>6864</v>
      </c>
      <c r="R332" s="7">
        <f t="shared" si="23"/>
        <v>5411</v>
      </c>
      <c r="S332" s="5" t="s">
        <v>473</v>
      </c>
      <c r="T332" s="5">
        <v>101401</v>
      </c>
      <c r="U332" s="5" t="s">
        <v>27</v>
      </c>
      <c r="V332" s="5">
        <v>47030001</v>
      </c>
      <c r="W332" s="5" t="s">
        <v>28</v>
      </c>
    </row>
    <row r="333" spans="2:23" x14ac:dyDescent="0.25">
      <c r="B333" s="4">
        <v>31004135</v>
      </c>
      <c r="C333" s="4">
        <v>0</v>
      </c>
      <c r="D333" s="5">
        <v>21030001</v>
      </c>
      <c r="E333" s="4" t="s">
        <v>778</v>
      </c>
      <c r="F333" s="4">
        <v>1401</v>
      </c>
      <c r="G333" s="6">
        <v>40269</v>
      </c>
      <c r="H333" s="7">
        <v>17533.599999999999</v>
      </c>
      <c r="I333" s="7">
        <v>0</v>
      </c>
      <c r="J333" s="7">
        <v>0</v>
      </c>
      <c r="K333" s="7">
        <v>0</v>
      </c>
      <c r="L333" s="7">
        <f t="shared" si="20"/>
        <v>17533.599999999999</v>
      </c>
      <c r="M333" s="7">
        <v>-11814.6</v>
      </c>
      <c r="N333" s="7">
        <v>-1211</v>
      </c>
      <c r="O333" s="7">
        <v>0</v>
      </c>
      <c r="P333" s="7">
        <f t="shared" si="21"/>
        <v>-13025.6</v>
      </c>
      <c r="Q333" s="7">
        <f t="shared" si="22"/>
        <v>5718.9999999999982</v>
      </c>
      <c r="R333" s="7">
        <f t="shared" si="23"/>
        <v>4507.9999999999982</v>
      </c>
      <c r="S333" s="5" t="s">
        <v>473</v>
      </c>
      <c r="T333" s="5">
        <v>101401</v>
      </c>
      <c r="U333" s="5" t="s">
        <v>27</v>
      </c>
      <c r="V333" s="5">
        <v>47030001</v>
      </c>
      <c r="W333" s="5" t="s">
        <v>28</v>
      </c>
    </row>
    <row r="334" spans="2:23" x14ac:dyDescent="0.25">
      <c r="B334" s="4">
        <v>31004137</v>
      </c>
      <c r="C334" s="4">
        <v>0</v>
      </c>
      <c r="D334" s="5">
        <v>21030001</v>
      </c>
      <c r="E334" s="4" t="s">
        <v>779</v>
      </c>
      <c r="F334" s="4">
        <v>1401</v>
      </c>
      <c r="G334" s="6">
        <v>40269</v>
      </c>
      <c r="H334" s="7">
        <v>24172</v>
      </c>
      <c r="I334" s="7">
        <v>0</v>
      </c>
      <c r="J334" s="7">
        <v>0</v>
      </c>
      <c r="K334" s="7">
        <v>0</v>
      </c>
      <c r="L334" s="7">
        <f t="shared" si="20"/>
        <v>24172</v>
      </c>
      <c r="M334" s="7">
        <v>-16287</v>
      </c>
      <c r="N334" s="7">
        <v>-1669</v>
      </c>
      <c r="O334" s="7">
        <v>0</v>
      </c>
      <c r="P334" s="7">
        <f t="shared" si="21"/>
        <v>-17956</v>
      </c>
      <c r="Q334" s="7">
        <f t="shared" si="22"/>
        <v>7885</v>
      </c>
      <c r="R334" s="7">
        <f t="shared" si="23"/>
        <v>6216</v>
      </c>
      <c r="S334" s="5" t="s">
        <v>473</v>
      </c>
      <c r="T334" s="5">
        <v>101401</v>
      </c>
      <c r="U334" s="5" t="s">
        <v>27</v>
      </c>
      <c r="V334" s="5">
        <v>47030001</v>
      </c>
      <c r="W334" s="5" t="s">
        <v>28</v>
      </c>
    </row>
    <row r="335" spans="2:23" x14ac:dyDescent="0.25">
      <c r="B335" s="4">
        <v>31004141</v>
      </c>
      <c r="C335" s="4">
        <v>0</v>
      </c>
      <c r="D335" s="5">
        <v>21030001</v>
      </c>
      <c r="E335" s="4" t="s">
        <v>780</v>
      </c>
      <c r="F335" s="4">
        <v>1401</v>
      </c>
      <c r="G335" s="6">
        <v>40269</v>
      </c>
      <c r="H335" s="7">
        <v>31409</v>
      </c>
      <c r="I335" s="7">
        <v>0</v>
      </c>
      <c r="J335" s="7">
        <v>0</v>
      </c>
      <c r="K335" s="7">
        <v>0</v>
      </c>
      <c r="L335" s="7">
        <f t="shared" si="20"/>
        <v>31409</v>
      </c>
      <c r="M335" s="7">
        <v>-21165</v>
      </c>
      <c r="N335" s="7">
        <v>-2168</v>
      </c>
      <c r="O335" s="7">
        <v>0</v>
      </c>
      <c r="P335" s="7">
        <f t="shared" si="21"/>
        <v>-23333</v>
      </c>
      <c r="Q335" s="7">
        <f t="shared" si="22"/>
        <v>10244</v>
      </c>
      <c r="R335" s="7">
        <f t="shared" si="23"/>
        <v>8076</v>
      </c>
      <c r="S335" s="5" t="s">
        <v>473</v>
      </c>
      <c r="T335" s="5">
        <v>101401</v>
      </c>
      <c r="U335" s="5" t="s">
        <v>27</v>
      </c>
      <c r="V335" s="5">
        <v>47030001</v>
      </c>
      <c r="W335" s="5" t="s">
        <v>28</v>
      </c>
    </row>
    <row r="336" spans="2:23" x14ac:dyDescent="0.25">
      <c r="B336" s="4">
        <v>31004142</v>
      </c>
      <c r="C336" s="4">
        <v>0</v>
      </c>
      <c r="D336" s="5">
        <v>21030001</v>
      </c>
      <c r="E336" s="4" t="s">
        <v>781</v>
      </c>
      <c r="F336" s="4">
        <v>1401</v>
      </c>
      <c r="G336" s="6">
        <v>40269</v>
      </c>
      <c r="H336" s="7">
        <v>33602</v>
      </c>
      <c r="I336" s="7">
        <v>0</v>
      </c>
      <c r="J336" s="7">
        <v>0</v>
      </c>
      <c r="K336" s="7">
        <v>0</v>
      </c>
      <c r="L336" s="7">
        <f t="shared" si="20"/>
        <v>33602</v>
      </c>
      <c r="M336" s="7">
        <v>-22640</v>
      </c>
      <c r="N336" s="7">
        <v>-2320</v>
      </c>
      <c r="O336" s="7">
        <v>0</v>
      </c>
      <c r="P336" s="7">
        <f t="shared" si="21"/>
        <v>-24960</v>
      </c>
      <c r="Q336" s="7">
        <f t="shared" si="22"/>
        <v>10962</v>
      </c>
      <c r="R336" s="7">
        <f t="shared" si="23"/>
        <v>8642</v>
      </c>
      <c r="S336" s="5" t="s">
        <v>473</v>
      </c>
      <c r="T336" s="5">
        <v>101401</v>
      </c>
      <c r="U336" s="5" t="s">
        <v>27</v>
      </c>
      <c r="V336" s="5">
        <v>47030001</v>
      </c>
      <c r="W336" s="5" t="s">
        <v>28</v>
      </c>
    </row>
    <row r="337" spans="2:23" x14ac:dyDescent="0.25">
      <c r="B337" s="4">
        <v>31004143</v>
      </c>
      <c r="C337" s="4">
        <v>0</v>
      </c>
      <c r="D337" s="5">
        <v>21030001</v>
      </c>
      <c r="E337" s="4" t="s">
        <v>782</v>
      </c>
      <c r="F337" s="4">
        <v>1405</v>
      </c>
      <c r="G337" s="6">
        <v>39545</v>
      </c>
      <c r="H337" s="7">
        <v>35020</v>
      </c>
      <c r="I337" s="7">
        <v>0</v>
      </c>
      <c r="J337" s="7">
        <v>0</v>
      </c>
      <c r="K337" s="7">
        <v>0</v>
      </c>
      <c r="L337" s="7">
        <f t="shared" si="20"/>
        <v>35020</v>
      </c>
      <c r="M337" s="7">
        <v>-28060</v>
      </c>
      <c r="N337" s="7">
        <v>-2583</v>
      </c>
      <c r="O337" s="7">
        <v>0</v>
      </c>
      <c r="P337" s="7">
        <f t="shared" si="21"/>
        <v>-30643</v>
      </c>
      <c r="Q337" s="7">
        <f t="shared" si="22"/>
        <v>6960</v>
      </c>
      <c r="R337" s="7">
        <f t="shared" si="23"/>
        <v>4377</v>
      </c>
      <c r="S337" s="5" t="s">
        <v>473</v>
      </c>
      <c r="T337" s="5">
        <v>101405</v>
      </c>
      <c r="U337" s="5" t="s">
        <v>39</v>
      </c>
      <c r="V337" s="5">
        <v>47030001</v>
      </c>
      <c r="W337" s="5" t="s">
        <v>28</v>
      </c>
    </row>
    <row r="338" spans="2:23" x14ac:dyDescent="0.25">
      <c r="B338" s="4">
        <v>31004144</v>
      </c>
      <c r="C338" s="4">
        <v>0</v>
      </c>
      <c r="D338" s="5">
        <v>21030001</v>
      </c>
      <c r="E338" s="4" t="s">
        <v>783</v>
      </c>
      <c r="F338" s="4">
        <v>1401</v>
      </c>
      <c r="G338" s="6">
        <v>40269</v>
      </c>
      <c r="H338" s="7">
        <v>36222</v>
      </c>
      <c r="I338" s="7">
        <v>0</v>
      </c>
      <c r="J338" s="7">
        <v>0</v>
      </c>
      <c r="K338" s="7">
        <v>0</v>
      </c>
      <c r="L338" s="7">
        <f t="shared" si="20"/>
        <v>36222</v>
      </c>
      <c r="M338" s="7">
        <v>-24406</v>
      </c>
      <c r="N338" s="7">
        <v>-2501</v>
      </c>
      <c r="O338" s="7">
        <v>0</v>
      </c>
      <c r="P338" s="7">
        <f t="shared" si="21"/>
        <v>-26907</v>
      </c>
      <c r="Q338" s="7">
        <f t="shared" si="22"/>
        <v>11816</v>
      </c>
      <c r="R338" s="7">
        <f t="shared" si="23"/>
        <v>9315</v>
      </c>
      <c r="S338" s="5" t="s">
        <v>473</v>
      </c>
      <c r="T338" s="5">
        <v>101401</v>
      </c>
      <c r="U338" s="5" t="s">
        <v>27</v>
      </c>
      <c r="V338" s="5">
        <v>47030001</v>
      </c>
      <c r="W338" s="5" t="s">
        <v>28</v>
      </c>
    </row>
    <row r="339" spans="2:23" x14ac:dyDescent="0.25">
      <c r="B339" s="4">
        <v>31004145</v>
      </c>
      <c r="C339" s="4">
        <v>0</v>
      </c>
      <c r="D339" s="5">
        <v>21030001</v>
      </c>
      <c r="E339" s="4" t="s">
        <v>784</v>
      </c>
      <c r="F339" s="4">
        <v>1401</v>
      </c>
      <c r="G339" s="6">
        <v>40655</v>
      </c>
      <c r="H339" s="7">
        <v>48552</v>
      </c>
      <c r="I339" s="7">
        <v>0</v>
      </c>
      <c r="J339" s="7">
        <v>0</v>
      </c>
      <c r="K339" s="7">
        <v>0</v>
      </c>
      <c r="L339" s="7">
        <f t="shared" si="20"/>
        <v>48552</v>
      </c>
      <c r="M339" s="7">
        <v>-29638</v>
      </c>
      <c r="N339" s="7">
        <v>-3262</v>
      </c>
      <c r="O339" s="7">
        <v>0</v>
      </c>
      <c r="P339" s="7">
        <f t="shared" si="21"/>
        <v>-32900</v>
      </c>
      <c r="Q339" s="7">
        <f t="shared" si="22"/>
        <v>18914</v>
      </c>
      <c r="R339" s="7">
        <f t="shared" si="23"/>
        <v>15652</v>
      </c>
      <c r="S339" s="5" t="s">
        <v>473</v>
      </c>
      <c r="T339" s="5">
        <v>101401</v>
      </c>
      <c r="U339" s="5" t="s">
        <v>27</v>
      </c>
      <c r="V339" s="5">
        <v>47030001</v>
      </c>
      <c r="W339" s="5" t="s">
        <v>28</v>
      </c>
    </row>
    <row r="340" spans="2:23" x14ac:dyDescent="0.25">
      <c r="B340" s="4">
        <v>31004146</v>
      </c>
      <c r="C340" s="4">
        <v>0</v>
      </c>
      <c r="D340" s="5">
        <v>21030001</v>
      </c>
      <c r="E340" s="4" t="s">
        <v>785</v>
      </c>
      <c r="F340" s="4">
        <v>1401</v>
      </c>
      <c r="G340" s="6">
        <v>40808</v>
      </c>
      <c r="H340" s="7">
        <v>49553</v>
      </c>
      <c r="I340" s="7">
        <v>0</v>
      </c>
      <c r="J340" s="7">
        <v>0</v>
      </c>
      <c r="K340" s="7">
        <v>0</v>
      </c>
      <c r="L340" s="7">
        <f t="shared" si="20"/>
        <v>49553</v>
      </c>
      <c r="M340" s="7">
        <v>-29031</v>
      </c>
      <c r="N340" s="7">
        <v>-3297</v>
      </c>
      <c r="O340" s="7">
        <v>0</v>
      </c>
      <c r="P340" s="7">
        <f t="shared" si="21"/>
        <v>-32328</v>
      </c>
      <c r="Q340" s="7">
        <f t="shared" si="22"/>
        <v>20522</v>
      </c>
      <c r="R340" s="7">
        <f t="shared" si="23"/>
        <v>17225</v>
      </c>
      <c r="S340" s="5" t="s">
        <v>473</v>
      </c>
      <c r="T340" s="5">
        <v>101401</v>
      </c>
      <c r="U340" s="5" t="s">
        <v>27</v>
      </c>
      <c r="V340" s="5">
        <v>47030001</v>
      </c>
      <c r="W340" s="5" t="s">
        <v>28</v>
      </c>
    </row>
    <row r="341" spans="2:23" x14ac:dyDescent="0.25">
      <c r="B341" s="4">
        <v>31004149</v>
      </c>
      <c r="C341" s="4">
        <v>0</v>
      </c>
      <c r="D341" s="5">
        <v>21030001</v>
      </c>
      <c r="E341" s="4" t="s">
        <v>786</v>
      </c>
      <c r="F341" s="4">
        <v>1401</v>
      </c>
      <c r="G341" s="6">
        <v>40269</v>
      </c>
      <c r="H341" s="7">
        <v>70191</v>
      </c>
      <c r="I341" s="7">
        <v>0</v>
      </c>
      <c r="J341" s="7">
        <v>0</v>
      </c>
      <c r="K341" s="7">
        <v>0</v>
      </c>
      <c r="L341" s="7">
        <f t="shared" si="20"/>
        <v>70191</v>
      </c>
      <c r="M341" s="7">
        <v>-47296</v>
      </c>
      <c r="N341" s="7">
        <v>-4846</v>
      </c>
      <c r="O341" s="7">
        <v>0</v>
      </c>
      <c r="P341" s="7">
        <f t="shared" si="21"/>
        <v>-52142</v>
      </c>
      <c r="Q341" s="7">
        <f t="shared" si="22"/>
        <v>22895</v>
      </c>
      <c r="R341" s="7">
        <f t="shared" si="23"/>
        <v>18049</v>
      </c>
      <c r="S341" s="5" t="s">
        <v>473</v>
      </c>
      <c r="T341" s="5">
        <v>101401</v>
      </c>
      <c r="U341" s="5" t="s">
        <v>27</v>
      </c>
      <c r="V341" s="5">
        <v>47030001</v>
      </c>
      <c r="W341" s="5" t="s">
        <v>28</v>
      </c>
    </row>
    <row r="342" spans="2:23" x14ac:dyDescent="0.25">
      <c r="B342" s="4">
        <v>31004151</v>
      </c>
      <c r="C342" s="4">
        <v>0</v>
      </c>
      <c r="D342" s="5">
        <v>21030001</v>
      </c>
      <c r="E342" s="4" t="s">
        <v>787</v>
      </c>
      <c r="F342" s="4">
        <v>1401</v>
      </c>
      <c r="G342" s="6">
        <v>40269</v>
      </c>
      <c r="H342" s="7">
        <v>77356</v>
      </c>
      <c r="I342" s="7">
        <v>0</v>
      </c>
      <c r="J342" s="7">
        <v>0</v>
      </c>
      <c r="K342" s="7">
        <v>0</v>
      </c>
      <c r="L342" s="7">
        <f t="shared" si="20"/>
        <v>77356</v>
      </c>
      <c r="M342" s="7">
        <v>-52123</v>
      </c>
      <c r="N342" s="7">
        <v>-5341</v>
      </c>
      <c r="O342" s="7">
        <v>0</v>
      </c>
      <c r="P342" s="7">
        <f t="shared" si="21"/>
        <v>-57464</v>
      </c>
      <c r="Q342" s="7">
        <f t="shared" si="22"/>
        <v>25233</v>
      </c>
      <c r="R342" s="7">
        <f t="shared" si="23"/>
        <v>19892</v>
      </c>
      <c r="S342" s="5" t="s">
        <v>473</v>
      </c>
      <c r="T342" s="5">
        <v>101401</v>
      </c>
      <c r="U342" s="5" t="s">
        <v>27</v>
      </c>
      <c r="V342" s="5">
        <v>47030001</v>
      </c>
      <c r="W342" s="5" t="s">
        <v>28</v>
      </c>
    </row>
    <row r="343" spans="2:23" x14ac:dyDescent="0.25">
      <c r="B343" s="4">
        <v>31004163</v>
      </c>
      <c r="C343" s="4">
        <v>0</v>
      </c>
      <c r="D343" s="5">
        <v>21030001</v>
      </c>
      <c r="E343" s="4" t="s">
        <v>788</v>
      </c>
      <c r="F343" s="4">
        <v>1401</v>
      </c>
      <c r="G343" s="6">
        <v>40269</v>
      </c>
      <c r="H343" s="7">
        <v>261653</v>
      </c>
      <c r="I343" s="7">
        <v>0</v>
      </c>
      <c r="J343" s="7">
        <v>0</v>
      </c>
      <c r="K343" s="7">
        <v>0</v>
      </c>
      <c r="L343" s="7">
        <f t="shared" si="20"/>
        <v>261653</v>
      </c>
      <c r="M343" s="7">
        <v>-176305</v>
      </c>
      <c r="N343" s="7">
        <v>-18066</v>
      </c>
      <c r="O343" s="7">
        <v>0</v>
      </c>
      <c r="P343" s="7">
        <f t="shared" si="21"/>
        <v>-194371</v>
      </c>
      <c r="Q343" s="7">
        <f t="shared" si="22"/>
        <v>85348</v>
      </c>
      <c r="R343" s="7">
        <f t="shared" si="23"/>
        <v>67282</v>
      </c>
      <c r="S343" s="5" t="s">
        <v>473</v>
      </c>
      <c r="T343" s="5">
        <v>101401</v>
      </c>
      <c r="U343" s="5" t="s">
        <v>27</v>
      </c>
      <c r="V343" s="5">
        <v>47030001</v>
      </c>
      <c r="W343" s="5" t="s">
        <v>28</v>
      </c>
    </row>
    <row r="344" spans="2:23" x14ac:dyDescent="0.25">
      <c r="B344" s="4">
        <v>31004169</v>
      </c>
      <c r="C344" s="4">
        <v>0</v>
      </c>
      <c r="D344" s="5">
        <v>21030001</v>
      </c>
      <c r="E344" s="4" t="s">
        <v>789</v>
      </c>
      <c r="F344" s="4">
        <v>1401</v>
      </c>
      <c r="G344" s="6">
        <v>41305</v>
      </c>
      <c r="H344" s="7">
        <v>401280</v>
      </c>
      <c r="I344" s="7">
        <v>0</v>
      </c>
      <c r="J344" s="7">
        <v>0</v>
      </c>
      <c r="K344" s="7">
        <v>0</v>
      </c>
      <c r="L344" s="7">
        <f t="shared" si="20"/>
        <v>401280</v>
      </c>
      <c r="M344" s="7">
        <v>-203865</v>
      </c>
      <c r="N344" s="7">
        <v>-25945</v>
      </c>
      <c r="O344" s="7">
        <v>0</v>
      </c>
      <c r="P344" s="7">
        <f t="shared" si="21"/>
        <v>-229810</v>
      </c>
      <c r="Q344" s="7">
        <f t="shared" si="22"/>
        <v>197415</v>
      </c>
      <c r="R344" s="7">
        <f t="shared" si="23"/>
        <v>171470</v>
      </c>
      <c r="S344" s="5" t="s">
        <v>473</v>
      </c>
      <c r="T344" s="5">
        <v>101401</v>
      </c>
      <c r="U344" s="5" t="s">
        <v>27</v>
      </c>
      <c r="V344" s="5">
        <v>47030001</v>
      </c>
      <c r="W344" s="5" t="s">
        <v>28</v>
      </c>
    </row>
    <row r="345" spans="2:23" x14ac:dyDescent="0.25">
      <c r="B345" s="4">
        <v>31004174</v>
      </c>
      <c r="C345" s="4">
        <v>0</v>
      </c>
      <c r="D345" s="5">
        <v>21030001</v>
      </c>
      <c r="E345" s="4" t="s">
        <v>790</v>
      </c>
      <c r="F345" s="4">
        <v>1401</v>
      </c>
      <c r="G345" s="6">
        <v>40269</v>
      </c>
      <c r="H345" s="7">
        <v>476138</v>
      </c>
      <c r="I345" s="7">
        <v>0</v>
      </c>
      <c r="J345" s="7">
        <v>0</v>
      </c>
      <c r="K345" s="7">
        <v>0</v>
      </c>
      <c r="L345" s="7">
        <f t="shared" si="20"/>
        <v>476138</v>
      </c>
      <c r="M345" s="7">
        <v>-320826</v>
      </c>
      <c r="N345" s="7">
        <v>-32876</v>
      </c>
      <c r="O345" s="7">
        <v>0</v>
      </c>
      <c r="P345" s="7">
        <f t="shared" si="21"/>
        <v>-353702</v>
      </c>
      <c r="Q345" s="7">
        <f t="shared" si="22"/>
        <v>155312</v>
      </c>
      <c r="R345" s="7">
        <f t="shared" si="23"/>
        <v>122436</v>
      </c>
      <c r="S345" s="5" t="s">
        <v>473</v>
      </c>
      <c r="T345" s="5">
        <v>101401</v>
      </c>
      <c r="U345" s="5" t="s">
        <v>27</v>
      </c>
      <c r="V345" s="5">
        <v>47030001</v>
      </c>
      <c r="W345" s="5" t="s">
        <v>28</v>
      </c>
    </row>
    <row r="346" spans="2:23" x14ac:dyDescent="0.25">
      <c r="B346" s="4">
        <v>31004175</v>
      </c>
      <c r="C346" s="4">
        <v>0</v>
      </c>
      <c r="D346" s="5">
        <v>21030001</v>
      </c>
      <c r="E346" s="4" t="s">
        <v>791</v>
      </c>
      <c r="F346" s="4">
        <v>1401</v>
      </c>
      <c r="G346" s="6">
        <v>40655</v>
      </c>
      <c r="H346" s="7">
        <v>476825</v>
      </c>
      <c r="I346" s="7">
        <v>0</v>
      </c>
      <c r="J346" s="7">
        <v>0</v>
      </c>
      <c r="K346" s="7">
        <v>0</v>
      </c>
      <c r="L346" s="7">
        <f t="shared" si="20"/>
        <v>476825</v>
      </c>
      <c r="M346" s="7">
        <v>-291059</v>
      </c>
      <c r="N346" s="7">
        <v>-32034</v>
      </c>
      <c r="O346" s="7">
        <v>0</v>
      </c>
      <c r="P346" s="7">
        <f t="shared" si="21"/>
        <v>-323093</v>
      </c>
      <c r="Q346" s="7">
        <f t="shared" si="22"/>
        <v>185766</v>
      </c>
      <c r="R346" s="7">
        <f t="shared" si="23"/>
        <v>153732</v>
      </c>
      <c r="S346" s="5" t="s">
        <v>473</v>
      </c>
      <c r="T346" s="5">
        <v>101401</v>
      </c>
      <c r="U346" s="5" t="s">
        <v>27</v>
      </c>
      <c r="V346" s="5">
        <v>47030001</v>
      </c>
      <c r="W346" s="5" t="s">
        <v>28</v>
      </c>
    </row>
    <row r="347" spans="2:23" x14ac:dyDescent="0.25">
      <c r="B347" s="4">
        <v>31004180</v>
      </c>
      <c r="C347" s="4">
        <v>0</v>
      </c>
      <c r="D347" s="5">
        <v>21030001</v>
      </c>
      <c r="E347" s="4" t="s">
        <v>792</v>
      </c>
      <c r="F347" s="4">
        <v>1405</v>
      </c>
      <c r="G347" s="6">
        <v>39545</v>
      </c>
      <c r="H347" s="7">
        <v>808189</v>
      </c>
      <c r="I347" s="7">
        <v>0</v>
      </c>
      <c r="J347" s="7">
        <v>0</v>
      </c>
      <c r="K347" s="7">
        <v>0</v>
      </c>
      <c r="L347" s="7">
        <f t="shared" si="20"/>
        <v>808189</v>
      </c>
      <c r="M347" s="7">
        <v>-647573</v>
      </c>
      <c r="N347" s="7">
        <v>-59614</v>
      </c>
      <c r="O347" s="7">
        <v>0</v>
      </c>
      <c r="P347" s="7">
        <f t="shared" si="21"/>
        <v>-707187</v>
      </c>
      <c r="Q347" s="7">
        <f t="shared" si="22"/>
        <v>160616</v>
      </c>
      <c r="R347" s="7">
        <f t="shared" si="23"/>
        <v>101002</v>
      </c>
      <c r="S347" s="5" t="s">
        <v>473</v>
      </c>
      <c r="T347" s="5">
        <v>101405</v>
      </c>
      <c r="U347" s="5" t="s">
        <v>39</v>
      </c>
      <c r="V347" s="5">
        <v>47030001</v>
      </c>
      <c r="W347" s="5" t="s">
        <v>28</v>
      </c>
    </row>
    <row r="348" spans="2:23" x14ac:dyDescent="0.25">
      <c r="B348" s="4">
        <v>31004193</v>
      </c>
      <c r="C348" s="4">
        <v>0</v>
      </c>
      <c r="D348" s="5">
        <v>21030001</v>
      </c>
      <c r="E348" s="4" t="s">
        <v>793</v>
      </c>
      <c r="F348" s="4">
        <v>1401</v>
      </c>
      <c r="G348" s="6">
        <v>40269</v>
      </c>
      <c r="H348" s="7">
        <v>1443981</v>
      </c>
      <c r="I348" s="7">
        <v>0</v>
      </c>
      <c r="J348" s="7">
        <v>0</v>
      </c>
      <c r="K348" s="7">
        <v>0</v>
      </c>
      <c r="L348" s="7">
        <f t="shared" si="20"/>
        <v>1443981</v>
      </c>
      <c r="M348" s="7">
        <v>-972968</v>
      </c>
      <c r="N348" s="7">
        <v>-99703</v>
      </c>
      <c r="O348" s="7">
        <v>0</v>
      </c>
      <c r="P348" s="7">
        <f t="shared" si="21"/>
        <v>-1072671</v>
      </c>
      <c r="Q348" s="7">
        <f t="shared" si="22"/>
        <v>471013</v>
      </c>
      <c r="R348" s="7">
        <f t="shared" si="23"/>
        <v>371310</v>
      </c>
      <c r="S348" s="5" t="s">
        <v>473</v>
      </c>
      <c r="T348" s="5">
        <v>101401</v>
      </c>
      <c r="U348" s="5" t="s">
        <v>27</v>
      </c>
      <c r="V348" s="5">
        <v>47030001</v>
      </c>
      <c r="W348" s="5" t="s">
        <v>28</v>
      </c>
    </row>
    <row r="349" spans="2:23" x14ac:dyDescent="0.25">
      <c r="B349" s="4">
        <v>31004194</v>
      </c>
      <c r="C349" s="4">
        <v>0</v>
      </c>
      <c r="D349" s="5">
        <v>21030001</v>
      </c>
      <c r="E349" s="4" t="s">
        <v>794</v>
      </c>
      <c r="F349" s="4">
        <v>1401</v>
      </c>
      <c r="G349" s="6">
        <v>40269</v>
      </c>
      <c r="H349" s="7">
        <v>2244920</v>
      </c>
      <c r="I349" s="7">
        <v>0</v>
      </c>
      <c r="J349" s="7">
        <v>0</v>
      </c>
      <c r="K349" s="7">
        <v>0</v>
      </c>
      <c r="L349" s="7">
        <f t="shared" si="20"/>
        <v>2244920</v>
      </c>
      <c r="M349" s="7">
        <v>-1512648</v>
      </c>
      <c r="N349" s="7">
        <v>-155006</v>
      </c>
      <c r="O349" s="7">
        <v>0</v>
      </c>
      <c r="P349" s="7">
        <f t="shared" si="21"/>
        <v>-1667654</v>
      </c>
      <c r="Q349" s="7">
        <f t="shared" si="22"/>
        <v>732272</v>
      </c>
      <c r="R349" s="7">
        <f t="shared" si="23"/>
        <v>577266</v>
      </c>
      <c r="S349" s="5" t="s">
        <v>473</v>
      </c>
      <c r="T349" s="5">
        <v>101401</v>
      </c>
      <c r="U349" s="5" t="s">
        <v>27</v>
      </c>
      <c r="V349" s="5">
        <v>47030001</v>
      </c>
      <c r="W349" s="5" t="s">
        <v>28</v>
      </c>
    </row>
    <row r="350" spans="2:23" x14ac:dyDescent="0.25">
      <c r="B350" s="4">
        <v>31004197</v>
      </c>
      <c r="C350" s="4">
        <v>0</v>
      </c>
      <c r="D350" s="5">
        <v>21030001</v>
      </c>
      <c r="E350" s="4" t="s">
        <v>795</v>
      </c>
      <c r="F350" s="4">
        <v>1401</v>
      </c>
      <c r="G350" s="6">
        <v>40269</v>
      </c>
      <c r="H350" s="7">
        <v>2556400</v>
      </c>
      <c r="I350" s="7">
        <v>0</v>
      </c>
      <c r="J350" s="7">
        <v>0</v>
      </c>
      <c r="K350" s="7">
        <v>0</v>
      </c>
      <c r="L350" s="7">
        <f t="shared" si="20"/>
        <v>2556400</v>
      </c>
      <c r="M350" s="7">
        <v>-1722526</v>
      </c>
      <c r="N350" s="7">
        <v>-176513</v>
      </c>
      <c r="O350" s="7">
        <v>0</v>
      </c>
      <c r="P350" s="7">
        <f t="shared" si="21"/>
        <v>-1899039</v>
      </c>
      <c r="Q350" s="7">
        <f t="shared" si="22"/>
        <v>833874</v>
      </c>
      <c r="R350" s="7">
        <f t="shared" si="23"/>
        <v>657361</v>
      </c>
      <c r="S350" s="5" t="s">
        <v>473</v>
      </c>
      <c r="T350" s="5">
        <v>101401</v>
      </c>
      <c r="U350" s="5" t="s">
        <v>27</v>
      </c>
      <c r="V350" s="5">
        <v>47030001</v>
      </c>
      <c r="W350" s="5" t="s">
        <v>28</v>
      </c>
    </row>
    <row r="351" spans="2:23" x14ac:dyDescent="0.25">
      <c r="B351" s="4">
        <v>31004201</v>
      </c>
      <c r="C351" s="4">
        <v>0</v>
      </c>
      <c r="D351" s="5">
        <v>21030001</v>
      </c>
      <c r="E351" s="4" t="s">
        <v>796</v>
      </c>
      <c r="F351" s="4">
        <v>1401</v>
      </c>
      <c r="G351" s="6">
        <v>40269</v>
      </c>
      <c r="H351" s="7">
        <v>3657969</v>
      </c>
      <c r="I351" s="7">
        <v>0</v>
      </c>
      <c r="J351" s="7">
        <v>0</v>
      </c>
      <c r="K351" s="7">
        <v>0</v>
      </c>
      <c r="L351" s="7">
        <f t="shared" si="20"/>
        <v>3657969</v>
      </c>
      <c r="M351" s="7">
        <v>-2464774</v>
      </c>
      <c r="N351" s="7">
        <v>-252574</v>
      </c>
      <c r="O351" s="7">
        <v>0</v>
      </c>
      <c r="P351" s="7">
        <f t="shared" si="21"/>
        <v>-2717348</v>
      </c>
      <c r="Q351" s="7">
        <f t="shared" si="22"/>
        <v>1193195</v>
      </c>
      <c r="R351" s="7">
        <f t="shared" si="23"/>
        <v>940621</v>
      </c>
      <c r="S351" s="5" t="s">
        <v>473</v>
      </c>
      <c r="T351" s="5">
        <v>101401</v>
      </c>
      <c r="U351" s="5" t="s">
        <v>27</v>
      </c>
      <c r="V351" s="5">
        <v>47030001</v>
      </c>
      <c r="W351" s="5" t="s">
        <v>28</v>
      </c>
    </row>
    <row r="352" spans="2:23" x14ac:dyDescent="0.25">
      <c r="B352" s="4">
        <v>31004202</v>
      </c>
      <c r="C352" s="4">
        <v>0</v>
      </c>
      <c r="D352" s="5">
        <v>21030001</v>
      </c>
      <c r="E352" s="4" t="s">
        <v>797</v>
      </c>
      <c r="F352" s="4">
        <v>1401</v>
      </c>
      <c r="G352" s="6">
        <v>40269</v>
      </c>
      <c r="H352" s="7">
        <v>9208736.9399999995</v>
      </c>
      <c r="I352" s="7">
        <v>0</v>
      </c>
      <c r="J352" s="7">
        <v>0</v>
      </c>
      <c r="K352" s="7">
        <v>0</v>
      </c>
      <c r="L352" s="7">
        <f t="shared" si="20"/>
        <v>9208736.9399999995</v>
      </c>
      <c r="M352" s="7">
        <v>-6204934.9400000004</v>
      </c>
      <c r="N352" s="7">
        <v>-635841</v>
      </c>
      <c r="O352" s="7">
        <v>0</v>
      </c>
      <c r="P352" s="7">
        <f t="shared" si="21"/>
        <v>-6840775.9400000004</v>
      </c>
      <c r="Q352" s="7">
        <f t="shared" si="22"/>
        <v>3003801.9999999991</v>
      </c>
      <c r="R352" s="7">
        <f t="shared" si="23"/>
        <v>2367960.9999999991</v>
      </c>
      <c r="S352" s="5" t="s">
        <v>473</v>
      </c>
      <c r="T352" s="5">
        <v>101401</v>
      </c>
      <c r="U352" s="5" t="s">
        <v>27</v>
      </c>
      <c r="V352" s="5">
        <v>47030001</v>
      </c>
      <c r="W352" s="5" t="s">
        <v>28</v>
      </c>
    </row>
    <row r="353" spans="2:23" x14ac:dyDescent="0.25">
      <c r="B353" s="4">
        <v>31004265</v>
      </c>
      <c r="C353" s="4">
        <v>0</v>
      </c>
      <c r="D353" s="5">
        <v>21030001</v>
      </c>
      <c r="E353" s="4" t="s">
        <v>798</v>
      </c>
      <c r="F353" s="4">
        <v>1403</v>
      </c>
      <c r="G353" s="6">
        <v>40269</v>
      </c>
      <c r="H353" s="7">
        <v>15988695</v>
      </c>
      <c r="I353" s="7">
        <v>0</v>
      </c>
      <c r="J353" s="7">
        <v>0</v>
      </c>
      <c r="K353" s="7">
        <v>0</v>
      </c>
      <c r="L353" s="7">
        <f t="shared" si="20"/>
        <v>15988695</v>
      </c>
      <c r="M353" s="7">
        <v>-10344359</v>
      </c>
      <c r="N353" s="7">
        <v>-1211225</v>
      </c>
      <c r="O353" s="7">
        <v>0</v>
      </c>
      <c r="P353" s="7">
        <f t="shared" si="21"/>
        <v>-11555584</v>
      </c>
      <c r="Q353" s="7">
        <f t="shared" si="22"/>
        <v>5644336</v>
      </c>
      <c r="R353" s="7">
        <f t="shared" si="23"/>
        <v>4433111</v>
      </c>
      <c r="S353" s="5" t="s">
        <v>473</v>
      </c>
      <c r="T353" s="5">
        <v>101403</v>
      </c>
      <c r="U353" s="5" t="s">
        <v>30</v>
      </c>
      <c r="V353" s="5">
        <v>47030001</v>
      </c>
      <c r="W353" s="5" t="s">
        <v>28</v>
      </c>
    </row>
    <row r="354" spans="2:23" x14ac:dyDescent="0.25">
      <c r="B354" s="4">
        <v>31004311</v>
      </c>
      <c r="C354" s="4">
        <v>0</v>
      </c>
      <c r="D354" s="5">
        <v>21030001</v>
      </c>
      <c r="E354" s="4" t="s">
        <v>799</v>
      </c>
      <c r="F354" s="4">
        <v>1401</v>
      </c>
      <c r="G354" s="6">
        <v>44377</v>
      </c>
      <c r="H354" s="7">
        <v>0</v>
      </c>
      <c r="I354" s="7">
        <v>0</v>
      </c>
      <c r="J354" s="7">
        <v>361641</v>
      </c>
      <c r="K354" s="7">
        <v>0</v>
      </c>
      <c r="L354" s="7">
        <f t="shared" si="20"/>
        <v>361641</v>
      </c>
      <c r="M354" s="7">
        <v>0</v>
      </c>
      <c r="N354" s="7">
        <v>-25885</v>
      </c>
      <c r="O354" s="7">
        <v>0</v>
      </c>
      <c r="P354" s="7">
        <f t="shared" si="21"/>
        <v>-25885</v>
      </c>
      <c r="Q354" s="7">
        <f t="shared" si="22"/>
        <v>0</v>
      </c>
      <c r="R354" s="7">
        <f t="shared" si="23"/>
        <v>335756</v>
      </c>
      <c r="S354" s="5" t="s">
        <v>473</v>
      </c>
      <c r="T354" s="5">
        <v>101401</v>
      </c>
      <c r="U354" s="5" t="s">
        <v>27</v>
      </c>
      <c r="V354" s="5">
        <v>47030001</v>
      </c>
      <c r="W354" s="5" t="s">
        <v>28</v>
      </c>
    </row>
    <row r="355" spans="2:23" x14ac:dyDescent="0.25">
      <c r="B355" s="4">
        <v>32000630</v>
      </c>
      <c r="C355" s="4">
        <v>0</v>
      </c>
      <c r="D355" s="5">
        <v>21030021</v>
      </c>
      <c r="E355" s="4" t="s">
        <v>800</v>
      </c>
      <c r="F355" s="4">
        <v>1401</v>
      </c>
      <c r="G355" s="6">
        <v>40269</v>
      </c>
      <c r="H355" s="7">
        <v>48967</v>
      </c>
      <c r="I355" s="7">
        <v>0</v>
      </c>
      <c r="J355" s="7">
        <v>0</v>
      </c>
      <c r="K355" s="7">
        <v>0</v>
      </c>
      <c r="L355" s="7">
        <f t="shared" si="20"/>
        <v>48967</v>
      </c>
      <c r="M355" s="7">
        <v>-46519</v>
      </c>
      <c r="N355" s="7">
        <v>0</v>
      </c>
      <c r="O355" s="7">
        <v>0</v>
      </c>
      <c r="P355" s="7">
        <f t="shared" si="21"/>
        <v>-46519</v>
      </c>
      <c r="Q355" s="7">
        <f t="shared" si="22"/>
        <v>2448</v>
      </c>
      <c r="R355" s="7">
        <f t="shared" si="23"/>
        <v>2448</v>
      </c>
      <c r="S355" s="5" t="s">
        <v>473</v>
      </c>
      <c r="T355" s="5">
        <v>101401</v>
      </c>
      <c r="U355" s="5" t="s">
        <v>27</v>
      </c>
      <c r="V355" s="5">
        <v>47030001</v>
      </c>
      <c r="W355" s="5" t="s">
        <v>28</v>
      </c>
    </row>
    <row r="356" spans="2:23" x14ac:dyDescent="0.25">
      <c r="B356" s="4">
        <v>32000633</v>
      </c>
      <c r="C356" s="4">
        <v>0</v>
      </c>
      <c r="D356" s="5">
        <v>21030021</v>
      </c>
      <c r="E356" s="4" t="s">
        <v>801</v>
      </c>
      <c r="F356" s="4">
        <v>1401</v>
      </c>
      <c r="G356" s="6">
        <v>40269</v>
      </c>
      <c r="H356" s="7">
        <v>65795</v>
      </c>
      <c r="I356" s="7">
        <v>0</v>
      </c>
      <c r="J356" s="7">
        <v>0</v>
      </c>
      <c r="K356" s="7">
        <v>0</v>
      </c>
      <c r="L356" s="7">
        <f t="shared" si="20"/>
        <v>65795</v>
      </c>
      <c r="M356" s="7">
        <v>-62506</v>
      </c>
      <c r="N356" s="7">
        <v>0</v>
      </c>
      <c r="O356" s="7">
        <v>0</v>
      </c>
      <c r="P356" s="7">
        <f t="shared" si="21"/>
        <v>-62506</v>
      </c>
      <c r="Q356" s="7">
        <f t="shared" si="22"/>
        <v>3289</v>
      </c>
      <c r="R356" s="7">
        <f t="shared" si="23"/>
        <v>3289</v>
      </c>
      <c r="S356" s="5" t="s">
        <v>473</v>
      </c>
      <c r="T356" s="5">
        <v>101401</v>
      </c>
      <c r="U356" s="5" t="s">
        <v>27</v>
      </c>
      <c r="V356" s="5">
        <v>47030001</v>
      </c>
      <c r="W356" s="5" t="s">
        <v>28</v>
      </c>
    </row>
    <row r="357" spans="2:23" x14ac:dyDescent="0.25">
      <c r="B357" s="4">
        <v>32000635</v>
      </c>
      <c r="C357" s="4">
        <v>0</v>
      </c>
      <c r="D357" s="5">
        <v>21030021</v>
      </c>
      <c r="E357" s="4" t="s">
        <v>802</v>
      </c>
      <c r="F357" s="4">
        <v>1405</v>
      </c>
      <c r="G357" s="6">
        <v>39545</v>
      </c>
      <c r="H357" s="7">
        <v>71400</v>
      </c>
      <c r="I357" s="7">
        <v>0</v>
      </c>
      <c r="J357" s="7">
        <v>0</v>
      </c>
      <c r="K357" s="7">
        <v>0</v>
      </c>
      <c r="L357" s="7">
        <f t="shared" si="20"/>
        <v>71400</v>
      </c>
      <c r="M357" s="7">
        <v>-67830</v>
      </c>
      <c r="N357" s="7">
        <v>0</v>
      </c>
      <c r="O357" s="7">
        <v>0</v>
      </c>
      <c r="P357" s="7">
        <f t="shared" si="21"/>
        <v>-67830</v>
      </c>
      <c r="Q357" s="7">
        <f t="shared" si="22"/>
        <v>3570</v>
      </c>
      <c r="R357" s="7">
        <f t="shared" si="23"/>
        <v>3570</v>
      </c>
      <c r="S357" s="5" t="s">
        <v>473</v>
      </c>
      <c r="T357" s="5">
        <v>101405</v>
      </c>
      <c r="U357" s="5" t="s">
        <v>39</v>
      </c>
      <c r="V357" s="5">
        <v>47030001</v>
      </c>
      <c r="W357" s="5" t="s">
        <v>28</v>
      </c>
    </row>
    <row r="358" spans="2:23" x14ac:dyDescent="0.25">
      <c r="B358" s="4">
        <v>32000641</v>
      </c>
      <c r="C358" s="4">
        <v>0</v>
      </c>
      <c r="D358" s="5">
        <v>21030021</v>
      </c>
      <c r="E358" s="4" t="s">
        <v>803</v>
      </c>
      <c r="F358" s="4">
        <v>1405</v>
      </c>
      <c r="G358" s="6">
        <v>39545</v>
      </c>
      <c r="H358" s="7">
        <v>86700</v>
      </c>
      <c r="I358" s="7">
        <v>0</v>
      </c>
      <c r="J358" s="7">
        <v>0</v>
      </c>
      <c r="K358" s="7">
        <v>0</v>
      </c>
      <c r="L358" s="7">
        <f t="shared" si="20"/>
        <v>86700</v>
      </c>
      <c r="M358" s="7">
        <v>-82365</v>
      </c>
      <c r="N358" s="7">
        <v>0</v>
      </c>
      <c r="O358" s="7">
        <v>0</v>
      </c>
      <c r="P358" s="7">
        <f t="shared" si="21"/>
        <v>-82365</v>
      </c>
      <c r="Q358" s="7">
        <f t="shared" si="22"/>
        <v>4335</v>
      </c>
      <c r="R358" s="7">
        <f t="shared" si="23"/>
        <v>4335</v>
      </c>
      <c r="S358" s="5" t="s">
        <v>473</v>
      </c>
      <c r="T358" s="5">
        <v>101405</v>
      </c>
      <c r="U358" s="5" t="s">
        <v>39</v>
      </c>
      <c r="V358" s="5">
        <v>47030001</v>
      </c>
      <c r="W358" s="5" t="s">
        <v>28</v>
      </c>
    </row>
    <row r="359" spans="2:23" x14ac:dyDescent="0.25">
      <c r="B359" s="4">
        <v>32000663</v>
      </c>
      <c r="C359" s="4">
        <v>0</v>
      </c>
      <c r="D359" s="5">
        <v>21030021</v>
      </c>
      <c r="E359" s="4" t="s">
        <v>804</v>
      </c>
      <c r="F359" s="4">
        <v>1401</v>
      </c>
      <c r="G359" s="6">
        <v>40269</v>
      </c>
      <c r="H359" s="7">
        <v>341618</v>
      </c>
      <c r="I359" s="7">
        <v>0</v>
      </c>
      <c r="J359" s="7">
        <v>0</v>
      </c>
      <c r="K359" s="7">
        <v>0</v>
      </c>
      <c r="L359" s="7">
        <f t="shared" si="20"/>
        <v>341618</v>
      </c>
      <c r="M359" s="7">
        <v>-324538</v>
      </c>
      <c r="N359" s="7">
        <v>0</v>
      </c>
      <c r="O359" s="7">
        <v>0</v>
      </c>
      <c r="P359" s="7">
        <f t="shared" si="21"/>
        <v>-324538</v>
      </c>
      <c r="Q359" s="7">
        <f t="shared" si="22"/>
        <v>17080</v>
      </c>
      <c r="R359" s="7">
        <f t="shared" si="23"/>
        <v>17080</v>
      </c>
      <c r="S359" s="5" t="s">
        <v>473</v>
      </c>
      <c r="T359" s="5">
        <v>101401</v>
      </c>
      <c r="U359" s="5" t="s">
        <v>27</v>
      </c>
      <c r="V359" s="5">
        <v>47030001</v>
      </c>
      <c r="W359" s="5" t="s">
        <v>28</v>
      </c>
    </row>
    <row r="360" spans="2:23" x14ac:dyDescent="0.25">
      <c r="B360" s="4">
        <v>32000676</v>
      </c>
      <c r="C360" s="4">
        <v>0</v>
      </c>
      <c r="D360" s="5">
        <v>21030021</v>
      </c>
      <c r="E360" s="4" t="s">
        <v>805</v>
      </c>
      <c r="F360" s="4">
        <v>1401</v>
      </c>
      <c r="G360" s="6">
        <v>40806</v>
      </c>
      <c r="H360" s="7">
        <v>688512</v>
      </c>
      <c r="I360" s="7">
        <v>0</v>
      </c>
      <c r="J360" s="7">
        <v>0</v>
      </c>
      <c r="K360" s="7">
        <v>0</v>
      </c>
      <c r="L360" s="7">
        <f t="shared" si="20"/>
        <v>688512</v>
      </c>
      <c r="M360" s="7">
        <v>-618808</v>
      </c>
      <c r="N360" s="7">
        <v>-35279</v>
      </c>
      <c r="O360" s="7">
        <v>0</v>
      </c>
      <c r="P360" s="7">
        <f t="shared" si="21"/>
        <v>-654087</v>
      </c>
      <c r="Q360" s="7">
        <f t="shared" si="22"/>
        <v>69704</v>
      </c>
      <c r="R360" s="7">
        <f t="shared" si="23"/>
        <v>34425</v>
      </c>
      <c r="S360" s="5" t="s">
        <v>473</v>
      </c>
      <c r="T360" s="5">
        <v>101401</v>
      </c>
      <c r="U360" s="5" t="s">
        <v>27</v>
      </c>
      <c r="V360" s="5">
        <v>47030001</v>
      </c>
      <c r="W360" s="5" t="s">
        <v>28</v>
      </c>
    </row>
    <row r="361" spans="2:23" x14ac:dyDescent="0.25">
      <c r="B361" s="4">
        <v>32000710</v>
      </c>
      <c r="C361" s="4">
        <v>0</v>
      </c>
      <c r="D361" s="5">
        <v>21030021</v>
      </c>
      <c r="E361" s="4" t="s">
        <v>806</v>
      </c>
      <c r="F361" s="4">
        <v>1405</v>
      </c>
      <c r="G361" s="6">
        <v>39545</v>
      </c>
      <c r="H361" s="7">
        <v>2834823</v>
      </c>
      <c r="I361" s="7">
        <v>0</v>
      </c>
      <c r="J361" s="7">
        <v>0</v>
      </c>
      <c r="K361" s="7">
        <v>0</v>
      </c>
      <c r="L361" s="7">
        <f t="shared" si="20"/>
        <v>2834823</v>
      </c>
      <c r="M361" s="7">
        <v>-2693082</v>
      </c>
      <c r="N361" s="7">
        <v>0</v>
      </c>
      <c r="O361" s="7">
        <v>0</v>
      </c>
      <c r="P361" s="7">
        <f t="shared" si="21"/>
        <v>-2693082</v>
      </c>
      <c r="Q361" s="7">
        <f t="shared" si="22"/>
        <v>141741</v>
      </c>
      <c r="R361" s="7">
        <f t="shared" si="23"/>
        <v>141741</v>
      </c>
      <c r="S361" s="5" t="s">
        <v>473</v>
      </c>
      <c r="T361" s="5">
        <v>101405</v>
      </c>
      <c r="U361" s="5" t="s">
        <v>39</v>
      </c>
      <c r="V361" s="5">
        <v>47030001</v>
      </c>
      <c r="W361" s="5" t="s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A69B-8E8D-449E-91E7-5811BF48DE92}">
  <dimension ref="B2:W12"/>
  <sheetViews>
    <sheetView workbookViewId="0">
      <selection activeCell="E3" sqref="E3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60000378</v>
      </c>
      <c r="C5" s="4">
        <v>0</v>
      </c>
      <c r="D5" s="5">
        <v>21050001</v>
      </c>
      <c r="E5" s="4" t="s">
        <v>807</v>
      </c>
      <c r="F5" s="4">
        <v>1401</v>
      </c>
      <c r="G5" s="6">
        <v>40269</v>
      </c>
      <c r="H5" s="7">
        <v>98509</v>
      </c>
      <c r="I5" s="7">
        <v>0</v>
      </c>
      <c r="J5" s="7">
        <v>0</v>
      </c>
      <c r="K5" s="7">
        <v>0</v>
      </c>
      <c r="L5" s="7">
        <f t="shared" ref="L5:L12" si="0">SUM(H5:K5)</f>
        <v>98509</v>
      </c>
      <c r="M5" s="7">
        <v>-93584</v>
      </c>
      <c r="N5" s="7">
        <v>0</v>
      </c>
      <c r="O5" s="7">
        <v>0</v>
      </c>
      <c r="P5" s="7">
        <f t="shared" ref="P5:P12" si="1">SUM(M5:O5)</f>
        <v>-93584</v>
      </c>
      <c r="Q5" s="7">
        <f t="shared" ref="Q5:Q12" si="2">H5+M5</f>
        <v>4925</v>
      </c>
      <c r="R5" s="7">
        <f t="shared" ref="R5:R12" si="3">L5+P5</f>
        <v>4925</v>
      </c>
      <c r="S5" s="5" t="s">
        <v>808</v>
      </c>
      <c r="T5" s="5">
        <v>101401</v>
      </c>
      <c r="U5" s="5" t="s">
        <v>27</v>
      </c>
      <c r="V5" s="5">
        <v>47050021</v>
      </c>
      <c r="W5" s="5" t="s">
        <v>28</v>
      </c>
    </row>
    <row r="6" spans="2:23" x14ac:dyDescent="0.25">
      <c r="B6" s="4">
        <v>60000494</v>
      </c>
      <c r="C6" s="4">
        <v>0</v>
      </c>
      <c r="D6" s="5">
        <v>21050001</v>
      </c>
      <c r="E6" s="4" t="s">
        <v>809</v>
      </c>
      <c r="F6" s="4">
        <v>1401</v>
      </c>
      <c r="G6" s="6">
        <v>41000</v>
      </c>
      <c r="H6" s="7">
        <v>339219</v>
      </c>
      <c r="I6" s="7">
        <v>0</v>
      </c>
      <c r="J6" s="7">
        <v>0</v>
      </c>
      <c r="K6" s="7">
        <v>0</v>
      </c>
      <c r="L6" s="7">
        <f t="shared" si="0"/>
        <v>339219</v>
      </c>
      <c r="M6" s="7">
        <v>-322259</v>
      </c>
      <c r="N6" s="7">
        <v>0</v>
      </c>
      <c r="O6" s="7">
        <v>0</v>
      </c>
      <c r="P6" s="7">
        <f t="shared" si="1"/>
        <v>-322259</v>
      </c>
      <c r="Q6" s="7">
        <f t="shared" si="2"/>
        <v>16960</v>
      </c>
      <c r="R6" s="7">
        <f t="shared" si="3"/>
        <v>16960</v>
      </c>
      <c r="S6" s="5" t="s">
        <v>808</v>
      </c>
      <c r="T6" s="5">
        <v>101401</v>
      </c>
      <c r="U6" s="5" t="s">
        <v>27</v>
      </c>
      <c r="V6" s="5">
        <v>47050021</v>
      </c>
      <c r="W6" s="5" t="s">
        <v>28</v>
      </c>
    </row>
    <row r="7" spans="2:23" x14ac:dyDescent="0.25">
      <c r="B7" s="4">
        <v>60000515</v>
      </c>
      <c r="C7" s="4">
        <v>0</v>
      </c>
      <c r="D7" s="5">
        <v>21050001</v>
      </c>
      <c r="E7" s="4" t="s">
        <v>810</v>
      </c>
      <c r="F7" s="4">
        <v>1401</v>
      </c>
      <c r="G7" s="6">
        <v>40269</v>
      </c>
      <c r="H7" s="7">
        <v>467048</v>
      </c>
      <c r="I7" s="7">
        <v>0</v>
      </c>
      <c r="J7" s="7">
        <v>0</v>
      </c>
      <c r="K7" s="7">
        <v>0</v>
      </c>
      <c r="L7" s="7">
        <f t="shared" si="0"/>
        <v>467048</v>
      </c>
      <c r="M7" s="7">
        <v>-443696</v>
      </c>
      <c r="N7" s="7">
        <v>0</v>
      </c>
      <c r="O7" s="7">
        <v>0</v>
      </c>
      <c r="P7" s="7">
        <f t="shared" si="1"/>
        <v>-443696</v>
      </c>
      <c r="Q7" s="7">
        <f t="shared" si="2"/>
        <v>23352</v>
      </c>
      <c r="R7" s="7">
        <f t="shared" si="3"/>
        <v>23352</v>
      </c>
      <c r="S7" s="5" t="s">
        <v>808</v>
      </c>
      <c r="T7" s="5">
        <v>101401</v>
      </c>
      <c r="U7" s="5" t="s">
        <v>27</v>
      </c>
      <c r="V7" s="5">
        <v>47050021</v>
      </c>
      <c r="W7" s="5" t="s">
        <v>28</v>
      </c>
    </row>
    <row r="8" spans="2:23" x14ac:dyDescent="0.25">
      <c r="B8" s="4">
        <v>60000527</v>
      </c>
      <c r="C8" s="4">
        <v>0</v>
      </c>
      <c r="D8" s="5">
        <v>21050001</v>
      </c>
      <c r="E8" s="4" t="s">
        <v>811</v>
      </c>
      <c r="F8" s="4">
        <v>1401</v>
      </c>
      <c r="G8" s="6">
        <v>41000</v>
      </c>
      <c r="H8" s="7">
        <v>159101</v>
      </c>
      <c r="I8" s="7">
        <v>0</v>
      </c>
      <c r="J8" s="7">
        <v>0</v>
      </c>
      <c r="K8" s="7">
        <v>0</v>
      </c>
      <c r="L8" s="7">
        <f t="shared" si="0"/>
        <v>159101</v>
      </c>
      <c r="M8" s="7">
        <v>-151146</v>
      </c>
      <c r="N8" s="7">
        <v>0</v>
      </c>
      <c r="O8" s="7">
        <v>0</v>
      </c>
      <c r="P8" s="7">
        <f t="shared" si="1"/>
        <v>-151146</v>
      </c>
      <c r="Q8" s="7">
        <f t="shared" si="2"/>
        <v>7955</v>
      </c>
      <c r="R8" s="7">
        <f t="shared" si="3"/>
        <v>7955</v>
      </c>
      <c r="S8" s="5" t="s">
        <v>808</v>
      </c>
      <c r="T8" s="5">
        <v>101401</v>
      </c>
      <c r="U8" s="5" t="s">
        <v>27</v>
      </c>
      <c r="V8" s="5">
        <v>47050021</v>
      </c>
      <c r="W8" s="5" t="s">
        <v>28</v>
      </c>
    </row>
    <row r="9" spans="2:23" x14ac:dyDescent="0.25">
      <c r="B9" s="4">
        <v>60000547</v>
      </c>
      <c r="C9" s="4">
        <v>0</v>
      </c>
      <c r="D9" s="5">
        <v>21050001</v>
      </c>
      <c r="E9" s="4" t="s">
        <v>812</v>
      </c>
      <c r="F9" s="4">
        <v>1401</v>
      </c>
      <c r="G9" s="6">
        <v>40269</v>
      </c>
      <c r="H9" s="7">
        <v>270634.8</v>
      </c>
      <c r="I9" s="7">
        <v>0</v>
      </c>
      <c r="J9" s="7">
        <v>0</v>
      </c>
      <c r="K9" s="7">
        <v>0</v>
      </c>
      <c r="L9" s="7">
        <f t="shared" si="0"/>
        <v>270634.8</v>
      </c>
      <c r="M9" s="7">
        <v>-257103.8</v>
      </c>
      <c r="N9" s="7">
        <v>0</v>
      </c>
      <c r="O9" s="7">
        <v>0</v>
      </c>
      <c r="P9" s="7">
        <f t="shared" si="1"/>
        <v>-257103.8</v>
      </c>
      <c r="Q9" s="7">
        <f t="shared" si="2"/>
        <v>13531</v>
      </c>
      <c r="R9" s="7">
        <f t="shared" si="3"/>
        <v>13531</v>
      </c>
      <c r="S9" s="5" t="s">
        <v>808</v>
      </c>
      <c r="T9" s="5">
        <v>101401</v>
      </c>
      <c r="U9" s="5" t="s">
        <v>27</v>
      </c>
      <c r="V9" s="5">
        <v>47050021</v>
      </c>
      <c r="W9" s="5" t="s">
        <v>28</v>
      </c>
    </row>
    <row r="10" spans="2:23" x14ac:dyDescent="0.25">
      <c r="B10" s="4">
        <v>60000549</v>
      </c>
      <c r="C10" s="4">
        <v>0</v>
      </c>
      <c r="D10" s="5">
        <v>21050001</v>
      </c>
      <c r="E10" s="4" t="s">
        <v>812</v>
      </c>
      <c r="F10" s="4">
        <v>1401</v>
      </c>
      <c r="G10" s="6">
        <v>40269</v>
      </c>
      <c r="H10" s="7">
        <v>261772.6</v>
      </c>
      <c r="I10" s="7">
        <v>0</v>
      </c>
      <c r="J10" s="7">
        <v>0</v>
      </c>
      <c r="K10" s="7">
        <v>0</v>
      </c>
      <c r="L10" s="7">
        <f t="shared" si="0"/>
        <v>261772.6</v>
      </c>
      <c r="M10" s="7">
        <v>-248684.27</v>
      </c>
      <c r="N10" s="7">
        <v>0</v>
      </c>
      <c r="O10" s="7">
        <v>0</v>
      </c>
      <c r="P10" s="7">
        <f t="shared" si="1"/>
        <v>-248684.27</v>
      </c>
      <c r="Q10" s="7">
        <f t="shared" si="2"/>
        <v>13088.330000000016</v>
      </c>
      <c r="R10" s="7">
        <f t="shared" si="3"/>
        <v>13088.330000000016</v>
      </c>
      <c r="S10" s="5" t="s">
        <v>808</v>
      </c>
      <c r="T10" s="5">
        <v>101401</v>
      </c>
      <c r="U10" s="5" t="s">
        <v>27</v>
      </c>
      <c r="V10" s="5">
        <v>47050021</v>
      </c>
      <c r="W10" s="5" t="s">
        <v>28</v>
      </c>
    </row>
    <row r="11" spans="2:23" x14ac:dyDescent="0.25">
      <c r="B11" s="4">
        <v>61000152</v>
      </c>
      <c r="C11" s="4">
        <v>0</v>
      </c>
      <c r="D11" s="5">
        <v>21050011</v>
      </c>
      <c r="E11" s="4" t="s">
        <v>813</v>
      </c>
      <c r="F11" s="4">
        <v>1401</v>
      </c>
      <c r="G11" s="6">
        <v>40269</v>
      </c>
      <c r="H11" s="7">
        <v>23894</v>
      </c>
      <c r="I11" s="7">
        <v>0</v>
      </c>
      <c r="J11" s="7">
        <v>0</v>
      </c>
      <c r="K11" s="7">
        <v>0</v>
      </c>
      <c r="L11" s="7">
        <f t="shared" si="0"/>
        <v>23894</v>
      </c>
      <c r="M11" s="7">
        <v>-22700</v>
      </c>
      <c r="N11" s="7">
        <v>0</v>
      </c>
      <c r="O11" s="7">
        <v>0</v>
      </c>
      <c r="P11" s="7">
        <f t="shared" si="1"/>
        <v>-22700</v>
      </c>
      <c r="Q11" s="7">
        <f t="shared" si="2"/>
        <v>1194</v>
      </c>
      <c r="R11" s="7">
        <f t="shared" si="3"/>
        <v>1194</v>
      </c>
      <c r="S11" s="5" t="s">
        <v>808</v>
      </c>
      <c r="T11" s="5">
        <v>101401</v>
      </c>
      <c r="U11" s="5" t="s">
        <v>27</v>
      </c>
      <c r="V11" s="5">
        <v>47050021</v>
      </c>
      <c r="W11" s="5" t="s">
        <v>28</v>
      </c>
    </row>
    <row r="12" spans="2:23" x14ac:dyDescent="0.25">
      <c r="B12" s="4">
        <v>61000169</v>
      </c>
      <c r="C12" s="4">
        <v>0</v>
      </c>
      <c r="D12" s="5">
        <v>21050011</v>
      </c>
      <c r="E12" s="4" t="s">
        <v>814</v>
      </c>
      <c r="F12" s="4">
        <v>1405</v>
      </c>
      <c r="G12" s="6">
        <v>39545</v>
      </c>
      <c r="H12" s="7">
        <v>51762</v>
      </c>
      <c r="I12" s="7">
        <v>0</v>
      </c>
      <c r="J12" s="7">
        <v>0</v>
      </c>
      <c r="K12" s="7">
        <v>0</v>
      </c>
      <c r="L12" s="7">
        <f t="shared" si="0"/>
        <v>51762</v>
      </c>
      <c r="M12" s="7">
        <v>-49174</v>
      </c>
      <c r="N12" s="7">
        <v>0</v>
      </c>
      <c r="O12" s="7">
        <v>0</v>
      </c>
      <c r="P12" s="7">
        <f t="shared" si="1"/>
        <v>-49174</v>
      </c>
      <c r="Q12" s="7">
        <f t="shared" si="2"/>
        <v>2588</v>
      </c>
      <c r="R12" s="7">
        <f t="shared" si="3"/>
        <v>2588</v>
      </c>
      <c r="S12" s="5" t="s">
        <v>808</v>
      </c>
      <c r="T12" s="5">
        <v>101405</v>
      </c>
      <c r="U12" s="5" t="s">
        <v>39</v>
      </c>
      <c r="V12" s="5">
        <v>47050021</v>
      </c>
      <c r="W12" s="5" t="s">
        <v>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9CB2-4343-4FF8-9596-82DD521B9EF0}">
  <dimension ref="B2:M124"/>
  <sheetViews>
    <sheetView tabSelected="1" topLeftCell="B1" workbookViewId="0">
      <selection activeCell="I8" sqref="I8"/>
    </sheetView>
  </sheetViews>
  <sheetFormatPr defaultRowHeight="15" x14ac:dyDescent="0.25"/>
  <cols>
    <col min="2" max="2" width="6.28515625" customWidth="1"/>
    <col min="3" max="3" width="54.28515625" customWidth="1"/>
    <col min="4" max="4" width="13.7109375" customWidth="1"/>
    <col min="5" max="5" width="10.28515625" customWidth="1"/>
    <col min="6" max="6" width="11.85546875" customWidth="1"/>
    <col min="7" max="7" width="40.42578125" customWidth="1"/>
    <col min="8" max="8" width="10.7109375" customWidth="1"/>
    <col min="9" max="9" width="9.28515625" customWidth="1"/>
    <col min="10" max="10" width="8.28515625" customWidth="1"/>
  </cols>
  <sheetData>
    <row r="2" spans="2:13" x14ac:dyDescent="0.25">
      <c r="B2" s="30" t="s">
        <v>935</v>
      </c>
      <c r="C2" s="31"/>
      <c r="D2" s="32"/>
      <c r="E2" s="33"/>
      <c r="F2" s="33"/>
      <c r="G2" s="34"/>
      <c r="H2" s="33"/>
      <c r="I2" s="35"/>
      <c r="J2" s="35"/>
    </row>
    <row r="3" spans="2:13" x14ac:dyDescent="0.25">
      <c r="B3" s="36" t="s">
        <v>936</v>
      </c>
      <c r="C3" s="31"/>
      <c r="D3" s="32"/>
      <c r="E3" s="33"/>
      <c r="F3" s="33"/>
      <c r="G3" s="34"/>
      <c r="H3" s="33"/>
      <c r="I3" s="35"/>
      <c r="J3" s="35"/>
    </row>
    <row r="4" spans="2:13" x14ac:dyDescent="0.25">
      <c r="B4" s="36"/>
      <c r="C4" s="31"/>
      <c r="D4" s="32"/>
      <c r="E4" s="33"/>
      <c r="F4" s="33"/>
      <c r="G4" s="34"/>
      <c r="H4" s="33"/>
      <c r="I4" s="35"/>
      <c r="J4" s="35"/>
    </row>
    <row r="5" spans="2:13" ht="15.75" thickBot="1" x14ac:dyDescent="0.3">
      <c r="B5" s="9" t="s">
        <v>815</v>
      </c>
      <c r="C5" s="9"/>
      <c r="D5" s="9"/>
      <c r="E5" s="9"/>
      <c r="F5" s="9"/>
      <c r="G5" s="9"/>
      <c r="H5" s="9"/>
      <c r="I5" s="9"/>
      <c r="J5" s="9"/>
    </row>
    <row r="6" spans="2:13" ht="39" thickBot="1" x14ac:dyDescent="0.3">
      <c r="B6" s="10" t="s">
        <v>816</v>
      </c>
      <c r="C6" s="11" t="s">
        <v>817</v>
      </c>
      <c r="D6" s="12" t="s">
        <v>818</v>
      </c>
      <c r="E6" s="12" t="s">
        <v>819</v>
      </c>
      <c r="F6" s="12" t="s">
        <v>820</v>
      </c>
      <c r="G6" s="12" t="s">
        <v>821</v>
      </c>
      <c r="H6" s="12" t="s">
        <v>822</v>
      </c>
      <c r="I6" s="12" t="s">
        <v>823</v>
      </c>
      <c r="J6" s="13" t="s">
        <v>824</v>
      </c>
    </row>
    <row r="7" spans="2:13" x14ac:dyDescent="0.25">
      <c r="B7" s="14" t="s">
        <v>825</v>
      </c>
      <c r="C7" s="15"/>
      <c r="D7" s="16"/>
      <c r="E7" s="17"/>
      <c r="F7" s="17"/>
      <c r="G7" s="18"/>
      <c r="H7" s="17"/>
      <c r="I7" s="19"/>
      <c r="J7" s="20"/>
      <c r="L7" s="79"/>
      <c r="M7" s="79"/>
    </row>
    <row r="8" spans="2:13" x14ac:dyDescent="0.25">
      <c r="B8" s="21">
        <v>1</v>
      </c>
      <c r="C8" s="22" t="s">
        <v>826</v>
      </c>
      <c r="D8" s="23" t="s">
        <v>827</v>
      </c>
      <c r="E8" s="24">
        <f>27.5/(0.3048)</f>
        <v>90.223097112860884</v>
      </c>
      <c r="F8" s="23">
        <v>2007</v>
      </c>
      <c r="G8" s="22" t="s">
        <v>828</v>
      </c>
      <c r="H8" s="17"/>
      <c r="I8" s="22">
        <f>L8*M8</f>
        <v>4536</v>
      </c>
      <c r="J8" s="22">
        <f>I8/(0.3048*0.3048)</f>
        <v>48825.097650195297</v>
      </c>
      <c r="L8" s="79">
        <v>162</v>
      </c>
      <c r="M8" s="79">
        <v>28</v>
      </c>
    </row>
    <row r="9" spans="2:13" x14ac:dyDescent="0.25">
      <c r="B9" s="21">
        <v>2</v>
      </c>
      <c r="C9" s="22" t="s">
        <v>829</v>
      </c>
      <c r="D9" s="25" t="s">
        <v>830</v>
      </c>
      <c r="E9" s="24">
        <f>5/(0.3048)</f>
        <v>16.404199475065617</v>
      </c>
      <c r="F9" s="23">
        <v>2007</v>
      </c>
      <c r="G9" s="22" t="s">
        <v>831</v>
      </c>
      <c r="H9" s="17"/>
      <c r="I9" s="22">
        <f t="shared" ref="I9:I72" si="0">L9*M9</f>
        <v>648</v>
      </c>
      <c r="J9" s="22">
        <f t="shared" ref="J9:J72" si="1">I9/(0.3048*0.3048)</f>
        <v>6975.0139500278992</v>
      </c>
      <c r="L9" s="79">
        <v>108</v>
      </c>
      <c r="M9" s="79">
        <v>6</v>
      </c>
    </row>
    <row r="10" spans="2:13" x14ac:dyDescent="0.25">
      <c r="B10" s="21">
        <v>3</v>
      </c>
      <c r="C10" s="22" t="s">
        <v>832</v>
      </c>
      <c r="D10" s="23" t="s">
        <v>827</v>
      </c>
      <c r="E10" s="24">
        <f>5/(0.3048)</f>
        <v>16.404199475065617</v>
      </c>
      <c r="F10" s="23">
        <v>2007</v>
      </c>
      <c r="G10" s="22" t="s">
        <v>833</v>
      </c>
      <c r="H10" s="17"/>
      <c r="I10" s="22">
        <f t="shared" si="0"/>
        <v>432</v>
      </c>
      <c r="J10" s="22">
        <f t="shared" si="1"/>
        <v>4650.0093000185998</v>
      </c>
      <c r="L10" s="79">
        <v>72</v>
      </c>
      <c r="M10" s="79">
        <v>6</v>
      </c>
    </row>
    <row r="11" spans="2:13" x14ac:dyDescent="0.25">
      <c r="B11" s="21">
        <v>4</v>
      </c>
      <c r="C11" s="22" t="s">
        <v>834</v>
      </c>
      <c r="D11" s="23" t="s">
        <v>827</v>
      </c>
      <c r="E11" s="24">
        <f>20.95/(0.3048)</f>
        <v>68.733595800524924</v>
      </c>
      <c r="F11" s="23">
        <v>2007</v>
      </c>
      <c r="G11" s="22" t="s">
        <v>835</v>
      </c>
      <c r="H11" s="17"/>
      <c r="I11" s="22">
        <f t="shared" si="0"/>
        <v>308.88</v>
      </c>
      <c r="J11" s="22">
        <f t="shared" si="1"/>
        <v>3324.7566495132987</v>
      </c>
      <c r="L11" s="79">
        <v>31.2</v>
      </c>
      <c r="M11" s="79">
        <v>9.9</v>
      </c>
    </row>
    <row r="12" spans="2:13" x14ac:dyDescent="0.25">
      <c r="B12" s="21">
        <v>5</v>
      </c>
      <c r="C12" s="22" t="s">
        <v>836</v>
      </c>
      <c r="D12" s="23" t="s">
        <v>830</v>
      </c>
      <c r="E12" s="24">
        <f>4/(0.3048)</f>
        <v>13.123359580052492</v>
      </c>
      <c r="F12" s="23">
        <v>2007</v>
      </c>
      <c r="G12" s="22" t="s">
        <v>831</v>
      </c>
      <c r="H12" s="17"/>
      <c r="I12" s="22">
        <f t="shared" si="0"/>
        <v>100.07599999999999</v>
      </c>
      <c r="J12" s="22">
        <f t="shared" si="1"/>
        <v>1077.2090988626421</v>
      </c>
      <c r="L12" s="79">
        <v>9.85</v>
      </c>
      <c r="M12" s="79">
        <v>10.16</v>
      </c>
    </row>
    <row r="13" spans="2:13" x14ac:dyDescent="0.25">
      <c r="B13" s="21">
        <v>6</v>
      </c>
      <c r="C13" s="22" t="s">
        <v>837</v>
      </c>
      <c r="D13" s="23" t="s">
        <v>827</v>
      </c>
      <c r="E13" s="24">
        <f>4/(0.3048)</f>
        <v>13.123359580052492</v>
      </c>
      <c r="F13" s="23">
        <v>2007</v>
      </c>
      <c r="G13" s="22" t="s">
        <v>831</v>
      </c>
      <c r="H13" s="17"/>
      <c r="I13" s="22">
        <f t="shared" si="0"/>
        <v>100.07599999999999</v>
      </c>
      <c r="J13" s="22">
        <f>I13/(0.3048*0.3048)</f>
        <v>1077.2090988626421</v>
      </c>
      <c r="L13" s="79">
        <v>9.85</v>
      </c>
      <c r="M13" s="79">
        <v>10.16</v>
      </c>
    </row>
    <row r="14" spans="2:13" x14ac:dyDescent="0.25">
      <c r="B14" s="21">
        <v>7</v>
      </c>
      <c r="C14" s="22" t="s">
        <v>838</v>
      </c>
      <c r="D14" s="23" t="s">
        <v>827</v>
      </c>
      <c r="E14" s="24">
        <f>26/(0.3048)</f>
        <v>85.30183727034121</v>
      </c>
      <c r="F14" s="23">
        <v>2007</v>
      </c>
      <c r="G14" s="22" t="s">
        <v>828</v>
      </c>
      <c r="H14" s="17"/>
      <c r="I14" s="22">
        <f t="shared" si="0"/>
        <v>2016</v>
      </c>
      <c r="J14" s="22">
        <f t="shared" si="1"/>
        <v>21700.043400086797</v>
      </c>
      <c r="L14" s="79">
        <v>72</v>
      </c>
      <c r="M14" s="79">
        <v>28</v>
      </c>
    </row>
    <row r="15" spans="2:13" x14ac:dyDescent="0.25">
      <c r="B15" s="21">
        <v>8</v>
      </c>
      <c r="C15" s="22" t="s">
        <v>839</v>
      </c>
      <c r="D15" s="23" t="s">
        <v>830</v>
      </c>
      <c r="E15" s="24">
        <f>7/(0.3048)</f>
        <v>22.965879265091861</v>
      </c>
      <c r="F15" s="23">
        <v>2007</v>
      </c>
      <c r="G15" s="22" t="s">
        <v>840</v>
      </c>
      <c r="H15" s="17"/>
      <c r="I15" s="22">
        <f t="shared" si="0"/>
        <v>864</v>
      </c>
      <c r="J15" s="22">
        <f t="shared" si="1"/>
        <v>9300.0186000371996</v>
      </c>
      <c r="L15" s="79">
        <v>72</v>
      </c>
      <c r="M15" s="79">
        <v>12</v>
      </c>
    </row>
    <row r="16" spans="2:13" x14ac:dyDescent="0.25">
      <c r="B16" s="21">
        <v>9</v>
      </c>
      <c r="C16" s="22" t="s">
        <v>841</v>
      </c>
      <c r="D16" s="23" t="s">
        <v>827</v>
      </c>
      <c r="E16" s="24">
        <f>5/(0.3048)</f>
        <v>16.404199475065617</v>
      </c>
      <c r="F16" s="23">
        <v>2007</v>
      </c>
      <c r="G16" s="22" t="s">
        <v>828</v>
      </c>
      <c r="H16" s="17"/>
      <c r="I16" s="22">
        <f>L16*M16</f>
        <v>864</v>
      </c>
      <c r="J16" s="22">
        <f t="shared" si="1"/>
        <v>9300.0186000371996</v>
      </c>
      <c r="L16" s="79">
        <v>72</v>
      </c>
      <c r="M16" s="79">
        <v>12</v>
      </c>
    </row>
    <row r="17" spans="2:13" x14ac:dyDescent="0.25">
      <c r="B17" s="21">
        <v>10</v>
      </c>
      <c r="C17" s="22" t="s">
        <v>842</v>
      </c>
      <c r="D17" s="23" t="s">
        <v>827</v>
      </c>
      <c r="E17" s="24">
        <f>29.2/(0.3048)</f>
        <v>95.800524934383191</v>
      </c>
      <c r="F17" s="23">
        <v>2007</v>
      </c>
      <c r="G17" s="22" t="s">
        <v>828</v>
      </c>
      <c r="H17" s="17"/>
      <c r="I17" s="22">
        <f t="shared" si="0"/>
        <v>4896</v>
      </c>
      <c r="J17" s="22">
        <f t="shared" si="1"/>
        <v>52700.105400210799</v>
      </c>
      <c r="L17" s="79">
        <v>136</v>
      </c>
      <c r="M17" s="79">
        <v>36</v>
      </c>
    </row>
    <row r="18" spans="2:13" x14ac:dyDescent="0.25">
      <c r="B18" s="21">
        <v>11</v>
      </c>
      <c r="C18" s="22" t="s">
        <v>843</v>
      </c>
      <c r="D18" s="23" t="s">
        <v>830</v>
      </c>
      <c r="E18" s="24">
        <f>5/(0.3048)</f>
        <v>16.404199475065617</v>
      </c>
      <c r="F18" s="23">
        <v>2007</v>
      </c>
      <c r="G18" s="22" t="s">
        <v>844</v>
      </c>
      <c r="H18" s="17"/>
      <c r="I18" s="22">
        <f t="shared" si="0"/>
        <v>480</v>
      </c>
      <c r="J18" s="22">
        <f t="shared" si="1"/>
        <v>5166.6770000206661</v>
      </c>
      <c r="L18" s="79">
        <v>24</v>
      </c>
      <c r="M18" s="79">
        <v>20</v>
      </c>
    </row>
    <row r="19" spans="2:13" x14ac:dyDescent="0.25">
      <c r="B19" s="21">
        <v>12</v>
      </c>
      <c r="C19" s="22" t="s">
        <v>845</v>
      </c>
      <c r="D19" s="25" t="s">
        <v>830</v>
      </c>
      <c r="E19" s="24">
        <f>25.6/(0.3048)</f>
        <v>83.98950131233596</v>
      </c>
      <c r="F19" s="23">
        <v>2007</v>
      </c>
      <c r="G19" s="22" t="s">
        <v>828</v>
      </c>
      <c r="H19" s="17"/>
      <c r="I19" s="22">
        <f t="shared" si="0"/>
        <v>2240</v>
      </c>
      <c r="J19" s="22">
        <f t="shared" si="1"/>
        <v>24111.159333429776</v>
      </c>
      <c r="L19" s="79">
        <v>56</v>
      </c>
      <c r="M19" s="79">
        <v>40</v>
      </c>
    </row>
    <row r="20" spans="2:13" x14ac:dyDescent="0.25">
      <c r="B20" s="21">
        <v>13</v>
      </c>
      <c r="C20" s="22" t="s">
        <v>846</v>
      </c>
      <c r="D20" s="25" t="s">
        <v>830</v>
      </c>
      <c r="E20" s="24">
        <f>9.6/(0.3048)</f>
        <v>31.496062992125982</v>
      </c>
      <c r="F20" s="23">
        <v>2007</v>
      </c>
      <c r="G20" s="22" t="s">
        <v>828</v>
      </c>
      <c r="H20" s="17"/>
      <c r="I20" s="22">
        <f t="shared" si="0"/>
        <v>512</v>
      </c>
      <c r="J20" s="22">
        <f t="shared" si="1"/>
        <v>5511.1221333553776</v>
      </c>
      <c r="L20" s="79">
        <v>16</v>
      </c>
      <c r="M20" s="79">
        <v>32</v>
      </c>
    </row>
    <row r="21" spans="2:13" x14ac:dyDescent="0.25">
      <c r="B21" s="21">
        <v>14</v>
      </c>
      <c r="C21" s="22" t="s">
        <v>847</v>
      </c>
      <c r="D21" s="25" t="s">
        <v>830</v>
      </c>
      <c r="E21" s="24">
        <f>10/(0.3048)</f>
        <v>32.808398950131235</v>
      </c>
      <c r="F21" s="23">
        <v>2007</v>
      </c>
      <c r="G21" s="22" t="s">
        <v>848</v>
      </c>
      <c r="H21" s="17"/>
      <c r="I21" s="22">
        <f t="shared" si="0"/>
        <v>717.5</v>
      </c>
      <c r="J21" s="22">
        <f t="shared" si="1"/>
        <v>7723.1057239892252</v>
      </c>
      <c r="L21" s="79">
        <v>35</v>
      </c>
      <c r="M21" s="79">
        <v>20.5</v>
      </c>
    </row>
    <row r="22" spans="2:13" x14ac:dyDescent="0.25">
      <c r="B22" s="21">
        <v>15</v>
      </c>
      <c r="C22" s="22" t="s">
        <v>849</v>
      </c>
      <c r="D22" s="25" t="s">
        <v>830</v>
      </c>
      <c r="E22" s="24">
        <f>19/(0.3048)</f>
        <v>62.335958005249338</v>
      </c>
      <c r="F22" s="23">
        <v>2007</v>
      </c>
      <c r="G22" s="22" t="s">
        <v>850</v>
      </c>
      <c r="H22" s="17"/>
      <c r="I22" s="22">
        <f t="shared" si="0"/>
        <v>4032</v>
      </c>
      <c r="J22" s="22">
        <f t="shared" si="1"/>
        <v>43400.086800173594</v>
      </c>
      <c r="L22" s="79">
        <v>56</v>
      </c>
      <c r="M22" s="79">
        <v>72</v>
      </c>
    </row>
    <row r="23" spans="2:13" x14ac:dyDescent="0.25">
      <c r="B23" s="21">
        <v>16</v>
      </c>
      <c r="C23" s="22" t="s">
        <v>851</v>
      </c>
      <c r="D23" s="25" t="s">
        <v>830</v>
      </c>
      <c r="E23" s="24">
        <f>14.769/(0.3048)</f>
        <v>48.454724409448815</v>
      </c>
      <c r="F23" s="23">
        <v>2007</v>
      </c>
      <c r="G23" s="22" t="s">
        <v>850</v>
      </c>
      <c r="H23" s="17"/>
      <c r="I23" s="22">
        <f t="shared" si="0"/>
        <v>6000</v>
      </c>
      <c r="J23" s="22">
        <f t="shared" si="1"/>
        <v>64583.462500258327</v>
      </c>
      <c r="L23" s="79">
        <v>150</v>
      </c>
      <c r="M23" s="79">
        <v>40</v>
      </c>
    </row>
    <row r="24" spans="2:13" x14ac:dyDescent="0.25">
      <c r="B24" s="21">
        <v>17</v>
      </c>
      <c r="C24" s="22" t="s">
        <v>852</v>
      </c>
      <c r="D24" s="25" t="s">
        <v>830</v>
      </c>
      <c r="E24" s="24">
        <f>14.769/(0.3048)</f>
        <v>48.454724409448815</v>
      </c>
      <c r="F24" s="23">
        <v>2007</v>
      </c>
      <c r="G24" s="22" t="s">
        <v>850</v>
      </c>
      <c r="H24" s="17"/>
      <c r="I24" s="22">
        <f t="shared" si="0"/>
        <v>7000</v>
      </c>
      <c r="J24" s="22">
        <f t="shared" si="1"/>
        <v>75347.372916968045</v>
      </c>
      <c r="L24" s="79">
        <v>175</v>
      </c>
      <c r="M24" s="79">
        <v>40</v>
      </c>
    </row>
    <row r="25" spans="2:13" x14ac:dyDescent="0.25">
      <c r="B25" s="21">
        <v>18</v>
      </c>
      <c r="C25" s="22" t="s">
        <v>853</v>
      </c>
      <c r="D25" s="25" t="s">
        <v>830</v>
      </c>
      <c r="E25" s="24">
        <f>9.585/(0.3048)</f>
        <v>31.446850393700789</v>
      </c>
      <c r="F25" s="23">
        <v>2007</v>
      </c>
      <c r="G25" s="22" t="s">
        <v>854</v>
      </c>
      <c r="H25" s="17"/>
      <c r="I25" s="22">
        <f t="shared" si="0"/>
        <v>623.28</v>
      </c>
      <c r="J25" s="22">
        <f t="shared" si="1"/>
        <v>6708.9300845268353</v>
      </c>
      <c r="L25" s="79">
        <v>25.97</v>
      </c>
      <c r="M25" s="79">
        <v>24</v>
      </c>
    </row>
    <row r="26" spans="2:13" x14ac:dyDescent="0.25">
      <c r="B26" s="21">
        <v>19</v>
      </c>
      <c r="C26" s="22" t="s">
        <v>853</v>
      </c>
      <c r="D26" s="25" t="s">
        <v>830</v>
      </c>
      <c r="E26" s="24">
        <f>10.975/(0.3048)</f>
        <v>36.007217847769027</v>
      </c>
      <c r="F26" s="23">
        <v>2007</v>
      </c>
      <c r="G26" s="22" t="s">
        <v>854</v>
      </c>
      <c r="H26" s="17"/>
      <c r="I26" s="22">
        <f t="shared" si="0"/>
        <v>332.82</v>
      </c>
      <c r="J26" s="22">
        <f t="shared" si="1"/>
        <v>3582.4446648893295</v>
      </c>
      <c r="L26" s="79">
        <v>25.8</v>
      </c>
      <c r="M26" s="79">
        <v>12.9</v>
      </c>
    </row>
    <row r="27" spans="2:13" x14ac:dyDescent="0.25">
      <c r="B27" s="21">
        <v>20</v>
      </c>
      <c r="C27" s="22" t="s">
        <v>855</v>
      </c>
      <c r="D27" s="25" t="s">
        <v>830</v>
      </c>
      <c r="E27" s="24">
        <f>9.585/(0.3048)</f>
        <v>31.446850393700789</v>
      </c>
      <c r="F27" s="23">
        <v>2007</v>
      </c>
      <c r="G27" s="22" t="s">
        <v>854</v>
      </c>
      <c r="H27" s="17"/>
      <c r="I27" s="22">
        <f t="shared" si="0"/>
        <v>1460.8799999999999</v>
      </c>
      <c r="J27" s="22">
        <f t="shared" si="1"/>
        <v>15724.781449562897</v>
      </c>
      <c r="L27" s="79">
        <v>72</v>
      </c>
      <c r="M27" s="79">
        <v>20.29</v>
      </c>
    </row>
    <row r="28" spans="2:13" x14ac:dyDescent="0.25">
      <c r="B28" s="21">
        <v>21</v>
      </c>
      <c r="C28" s="22" t="s">
        <v>856</v>
      </c>
      <c r="D28" s="25" t="s">
        <v>830</v>
      </c>
      <c r="E28" s="26"/>
      <c r="F28" s="23">
        <v>2007</v>
      </c>
      <c r="G28" s="22" t="s">
        <v>857</v>
      </c>
      <c r="H28" s="17"/>
      <c r="I28" s="22">
        <f t="shared" si="0"/>
        <v>6400</v>
      </c>
      <c r="J28" s="22">
        <f t="shared" si="1"/>
        <v>68889.026666942213</v>
      </c>
      <c r="L28" s="79">
        <v>80</v>
      </c>
      <c r="M28" s="79">
        <v>80</v>
      </c>
    </row>
    <row r="29" spans="2:13" x14ac:dyDescent="0.25">
      <c r="B29" s="21">
        <v>22</v>
      </c>
      <c r="C29" s="22" t="s">
        <v>858</v>
      </c>
      <c r="D29" s="25" t="s">
        <v>830</v>
      </c>
      <c r="E29" s="26"/>
      <c r="F29" s="23">
        <v>2007</v>
      </c>
      <c r="G29" s="22" t="s">
        <v>859</v>
      </c>
      <c r="H29" s="17"/>
      <c r="I29" s="22">
        <f t="shared" si="0"/>
        <v>4800</v>
      </c>
      <c r="J29" s="22">
        <f t="shared" si="1"/>
        <v>51666.770000206663</v>
      </c>
      <c r="L29" s="79">
        <v>80</v>
      </c>
      <c r="M29" s="79">
        <v>60</v>
      </c>
    </row>
    <row r="30" spans="2:13" x14ac:dyDescent="0.25">
      <c r="B30" s="21">
        <v>23</v>
      </c>
      <c r="C30" s="22" t="s">
        <v>860</v>
      </c>
      <c r="D30" s="25" t="s">
        <v>830</v>
      </c>
      <c r="E30" s="26"/>
      <c r="F30" s="23">
        <v>2007</v>
      </c>
      <c r="G30" s="22" t="s">
        <v>859</v>
      </c>
      <c r="H30" s="17"/>
      <c r="I30" s="22">
        <f t="shared" si="0"/>
        <v>1830</v>
      </c>
      <c r="J30" s="22">
        <f t="shared" si="1"/>
        <v>19697.956062578789</v>
      </c>
      <c r="L30" s="79">
        <v>61</v>
      </c>
      <c r="M30" s="79">
        <v>30</v>
      </c>
    </row>
    <row r="31" spans="2:13" x14ac:dyDescent="0.25">
      <c r="B31" s="21">
        <v>24</v>
      </c>
      <c r="C31" s="22" t="s">
        <v>861</v>
      </c>
      <c r="D31" s="25" t="s">
        <v>830</v>
      </c>
      <c r="E31" s="26"/>
      <c r="F31" s="23">
        <v>2007</v>
      </c>
      <c r="G31" s="22" t="s">
        <v>859</v>
      </c>
      <c r="H31" s="17"/>
      <c r="I31" s="22">
        <f t="shared" si="0"/>
        <v>9000</v>
      </c>
      <c r="J31" s="22">
        <f t="shared" si="1"/>
        <v>96875.193750387494</v>
      </c>
      <c r="L31" s="79">
        <v>200</v>
      </c>
      <c r="M31" s="79">
        <v>45</v>
      </c>
    </row>
    <row r="32" spans="2:13" x14ac:dyDescent="0.25">
      <c r="B32" s="21">
        <v>25</v>
      </c>
      <c r="C32" s="22" t="s">
        <v>862</v>
      </c>
      <c r="D32" s="25" t="s">
        <v>830</v>
      </c>
      <c r="E32" s="26"/>
      <c r="F32" s="23">
        <v>2007</v>
      </c>
      <c r="G32" s="22" t="s">
        <v>859</v>
      </c>
      <c r="H32" s="17"/>
      <c r="I32" s="22">
        <f t="shared" si="0"/>
        <v>140.49900000000002</v>
      </c>
      <c r="J32" s="22">
        <f t="shared" si="1"/>
        <v>1512.3186496372994</v>
      </c>
      <c r="L32" s="79">
        <v>20.100000000000001</v>
      </c>
      <c r="M32" s="79">
        <v>6.99</v>
      </c>
    </row>
    <row r="33" spans="2:13" x14ac:dyDescent="0.25">
      <c r="B33" s="21">
        <v>26</v>
      </c>
      <c r="C33" s="22" t="s">
        <v>863</v>
      </c>
      <c r="D33" s="25" t="s">
        <v>864</v>
      </c>
      <c r="E33" s="26">
        <f>5/(0.3048)</f>
        <v>16.404199475065617</v>
      </c>
      <c r="F33" s="23">
        <v>2007</v>
      </c>
      <c r="G33" s="22" t="s">
        <v>844</v>
      </c>
      <c r="H33" s="17"/>
      <c r="I33" s="22">
        <f t="shared" si="0"/>
        <v>480</v>
      </c>
      <c r="J33" s="22">
        <f t="shared" si="1"/>
        <v>5166.6770000206661</v>
      </c>
      <c r="L33" s="79">
        <v>24</v>
      </c>
      <c r="M33" s="79">
        <v>20</v>
      </c>
    </row>
    <row r="34" spans="2:13" x14ac:dyDescent="0.25">
      <c r="B34" s="21">
        <v>27</v>
      </c>
      <c r="C34" s="22" t="s">
        <v>865</v>
      </c>
      <c r="D34" s="25" t="s">
        <v>864</v>
      </c>
      <c r="E34" s="26">
        <f>5/(0.3048)</f>
        <v>16.404199475065617</v>
      </c>
      <c r="F34" s="23">
        <v>2007</v>
      </c>
      <c r="G34" s="22" t="s">
        <v>844</v>
      </c>
      <c r="H34" s="17"/>
      <c r="I34" s="22">
        <f t="shared" si="0"/>
        <v>384</v>
      </c>
      <c r="J34" s="22">
        <f t="shared" si="1"/>
        <v>4133.3416000165334</v>
      </c>
      <c r="L34" s="79">
        <v>24</v>
      </c>
      <c r="M34" s="79">
        <v>16</v>
      </c>
    </row>
    <row r="35" spans="2:13" x14ac:dyDescent="0.25">
      <c r="B35" s="21">
        <v>28</v>
      </c>
      <c r="C35" s="22" t="s">
        <v>866</v>
      </c>
      <c r="D35" s="25" t="s">
        <v>830</v>
      </c>
      <c r="E35" s="26">
        <f>1.25/(0.3048)</f>
        <v>4.1010498687664043</v>
      </c>
      <c r="F35" s="23">
        <v>2007</v>
      </c>
      <c r="G35" s="22" t="s">
        <v>854</v>
      </c>
      <c r="H35" s="17"/>
      <c r="I35" s="22">
        <f>L35*M35</f>
        <v>1800</v>
      </c>
      <c r="J35" s="22">
        <f t="shared" si="1"/>
        <v>19375.0387500775</v>
      </c>
      <c r="L35" s="79">
        <v>1200</v>
      </c>
      <c r="M35" s="79">
        <v>1.5</v>
      </c>
    </row>
    <row r="36" spans="2:13" x14ac:dyDescent="0.25">
      <c r="B36" s="21"/>
      <c r="C36" s="27" t="s">
        <v>867</v>
      </c>
      <c r="D36" s="25"/>
      <c r="E36" s="26"/>
      <c r="F36" s="23"/>
      <c r="G36" s="22"/>
      <c r="H36" s="17"/>
      <c r="I36" s="22"/>
      <c r="J36" s="22"/>
      <c r="L36" s="79"/>
      <c r="M36" s="79"/>
    </row>
    <row r="37" spans="2:13" x14ac:dyDescent="0.25">
      <c r="B37" s="21">
        <v>29</v>
      </c>
      <c r="C37" s="22" t="s">
        <v>868</v>
      </c>
      <c r="D37" s="25" t="s">
        <v>830</v>
      </c>
      <c r="E37" s="26">
        <f>10.13/(0.3048)</f>
        <v>33.234908136482943</v>
      </c>
      <c r="F37" s="23">
        <v>2007</v>
      </c>
      <c r="G37" s="22" t="s">
        <v>828</v>
      </c>
      <c r="H37" s="17"/>
      <c r="I37" s="22">
        <f t="shared" si="0"/>
        <v>630</v>
      </c>
      <c r="J37" s="22">
        <f t="shared" si="1"/>
        <v>6781.263562527125</v>
      </c>
      <c r="L37" s="79">
        <v>30</v>
      </c>
      <c r="M37" s="79">
        <v>21</v>
      </c>
    </row>
    <row r="38" spans="2:13" x14ac:dyDescent="0.25">
      <c r="B38" s="21">
        <v>30</v>
      </c>
      <c r="C38" s="22" t="s">
        <v>869</v>
      </c>
      <c r="D38" s="25" t="s">
        <v>830</v>
      </c>
      <c r="E38" s="26">
        <f>6.9/(0.3048)</f>
        <v>22.637795275590552</v>
      </c>
      <c r="F38" s="23">
        <v>2007</v>
      </c>
      <c r="G38" s="22" t="s">
        <v>870</v>
      </c>
      <c r="H38" s="17"/>
      <c r="I38" s="22">
        <f t="shared" si="0"/>
        <v>432</v>
      </c>
      <c r="J38" s="22">
        <f t="shared" si="1"/>
        <v>4650.0093000185998</v>
      </c>
      <c r="L38" s="79">
        <v>36</v>
      </c>
      <c r="M38" s="79">
        <v>12</v>
      </c>
    </row>
    <row r="39" spans="2:13" x14ac:dyDescent="0.25">
      <c r="B39" s="21">
        <v>31</v>
      </c>
      <c r="C39" s="22" t="s">
        <v>871</v>
      </c>
      <c r="D39" s="25" t="s">
        <v>830</v>
      </c>
      <c r="E39" s="26">
        <f>4.5/(0.3048)</f>
        <v>14.763779527559054</v>
      </c>
      <c r="F39" s="23">
        <v>2007</v>
      </c>
      <c r="G39" s="22" t="s">
        <v>872</v>
      </c>
      <c r="H39" s="17"/>
      <c r="I39" s="22">
        <f t="shared" si="0"/>
        <v>972</v>
      </c>
      <c r="J39" s="22">
        <f t="shared" si="1"/>
        <v>10462.52092504185</v>
      </c>
      <c r="L39" s="79">
        <v>54</v>
      </c>
      <c r="M39" s="79">
        <v>18</v>
      </c>
    </row>
    <row r="40" spans="2:13" x14ac:dyDescent="0.25">
      <c r="B40" s="21">
        <v>32</v>
      </c>
      <c r="C40" s="22" t="s">
        <v>873</v>
      </c>
      <c r="D40" s="25" t="s">
        <v>827</v>
      </c>
      <c r="E40" s="26">
        <f>4.5/(0.3048)</f>
        <v>14.763779527559054</v>
      </c>
      <c r="F40" s="23">
        <v>2007</v>
      </c>
      <c r="G40" s="22" t="s">
        <v>870</v>
      </c>
      <c r="H40" s="17"/>
      <c r="I40" s="22">
        <f t="shared" si="0"/>
        <v>972</v>
      </c>
      <c r="J40" s="22">
        <f t="shared" si="1"/>
        <v>10462.52092504185</v>
      </c>
      <c r="L40" s="79">
        <v>54</v>
      </c>
      <c r="M40" s="79">
        <v>18</v>
      </c>
    </row>
    <row r="41" spans="2:13" x14ac:dyDescent="0.25">
      <c r="B41" s="21">
        <v>33</v>
      </c>
      <c r="C41" s="22" t="s">
        <v>874</v>
      </c>
      <c r="D41" s="25" t="s">
        <v>830</v>
      </c>
      <c r="E41" s="26">
        <f>3/(0.3048)</f>
        <v>9.8425196850393704</v>
      </c>
      <c r="F41" s="23">
        <v>2007</v>
      </c>
      <c r="G41" s="22" t="s">
        <v>875</v>
      </c>
      <c r="H41" s="17"/>
      <c r="I41" s="22">
        <f t="shared" si="0"/>
        <v>1080</v>
      </c>
      <c r="J41" s="22">
        <f t="shared" si="1"/>
        <v>11625.023250046499</v>
      </c>
      <c r="L41" s="79">
        <v>54</v>
      </c>
      <c r="M41" s="79">
        <v>20</v>
      </c>
    </row>
    <row r="42" spans="2:13" x14ac:dyDescent="0.25">
      <c r="B42" s="21">
        <v>34</v>
      </c>
      <c r="C42" s="22" t="s">
        <v>876</v>
      </c>
      <c r="D42" s="25" t="s">
        <v>830</v>
      </c>
      <c r="E42" s="26"/>
      <c r="F42" s="23">
        <v>2007</v>
      </c>
      <c r="G42" s="22" t="s">
        <v>877</v>
      </c>
      <c r="H42" s="17"/>
      <c r="I42" s="22">
        <f t="shared" si="0"/>
        <v>36000</v>
      </c>
      <c r="J42" s="22">
        <f t="shared" si="1"/>
        <v>387500.77500154998</v>
      </c>
      <c r="L42" s="79">
        <v>240</v>
      </c>
      <c r="M42" s="79">
        <v>150</v>
      </c>
    </row>
    <row r="43" spans="2:13" x14ac:dyDescent="0.25">
      <c r="B43" s="21">
        <v>35</v>
      </c>
      <c r="C43" s="22" t="s">
        <v>878</v>
      </c>
      <c r="D43" s="25" t="s">
        <v>830</v>
      </c>
      <c r="E43" s="26">
        <f>4/(0.3048)</f>
        <v>13.123359580052492</v>
      </c>
      <c r="F43" s="23">
        <v>2007</v>
      </c>
      <c r="G43" s="22" t="s">
        <v>854</v>
      </c>
      <c r="H43" s="17"/>
      <c r="I43" s="22">
        <f t="shared" si="0"/>
        <v>16</v>
      </c>
      <c r="J43" s="22">
        <f t="shared" si="1"/>
        <v>172.22256666735555</v>
      </c>
      <c r="L43" s="79">
        <v>4</v>
      </c>
      <c r="M43" s="79">
        <v>4</v>
      </c>
    </row>
    <row r="44" spans="2:13" x14ac:dyDescent="0.25">
      <c r="B44" s="21"/>
      <c r="C44" s="27" t="s">
        <v>879</v>
      </c>
      <c r="D44" s="25"/>
      <c r="E44" s="26"/>
      <c r="F44" s="23"/>
      <c r="G44" s="22"/>
      <c r="H44" s="17"/>
      <c r="I44" s="22"/>
      <c r="J44" s="22"/>
      <c r="L44" s="79"/>
      <c r="M44" s="79"/>
    </row>
    <row r="45" spans="2:13" x14ac:dyDescent="0.25">
      <c r="B45" s="21"/>
      <c r="C45" s="27" t="s">
        <v>880</v>
      </c>
      <c r="D45" s="25"/>
      <c r="E45" s="26"/>
      <c r="F45" s="23"/>
      <c r="G45" s="22"/>
      <c r="H45" s="17"/>
      <c r="I45" s="22"/>
      <c r="J45" s="22"/>
      <c r="L45" s="79"/>
      <c r="M45" s="79"/>
    </row>
    <row r="46" spans="2:13" x14ac:dyDescent="0.25">
      <c r="B46" s="21">
        <v>36</v>
      </c>
      <c r="C46" s="22" t="s">
        <v>881</v>
      </c>
      <c r="D46" s="25" t="s">
        <v>830</v>
      </c>
      <c r="E46" s="26">
        <f>4/(0.3048)</f>
        <v>13.123359580052492</v>
      </c>
      <c r="F46" s="23">
        <v>2007</v>
      </c>
      <c r="G46" s="22" t="s">
        <v>854</v>
      </c>
      <c r="H46" s="17"/>
      <c r="I46" s="22">
        <f t="shared" si="0"/>
        <v>16</v>
      </c>
      <c r="J46" s="22">
        <f t="shared" si="1"/>
        <v>172.22256666735555</v>
      </c>
      <c r="L46" s="79">
        <v>4</v>
      </c>
      <c r="M46" s="79">
        <v>4</v>
      </c>
    </row>
    <row r="47" spans="2:13" x14ac:dyDescent="0.25">
      <c r="B47" s="21">
        <v>37</v>
      </c>
      <c r="C47" s="22" t="s">
        <v>882</v>
      </c>
      <c r="D47" s="25" t="s">
        <v>830</v>
      </c>
      <c r="E47" s="26">
        <f>4/(0.3048)</f>
        <v>13.123359580052492</v>
      </c>
      <c r="F47" s="23">
        <v>2007</v>
      </c>
      <c r="G47" s="22" t="s">
        <v>854</v>
      </c>
      <c r="H47" s="17"/>
      <c r="I47" s="22">
        <f t="shared" si="0"/>
        <v>16</v>
      </c>
      <c r="J47" s="22">
        <f t="shared" si="1"/>
        <v>172.22256666735555</v>
      </c>
      <c r="L47" s="79">
        <v>4</v>
      </c>
      <c r="M47" s="79">
        <v>4</v>
      </c>
    </row>
    <row r="48" spans="2:13" x14ac:dyDescent="0.25">
      <c r="B48" s="21">
        <v>38</v>
      </c>
      <c r="C48" s="22" t="s">
        <v>883</v>
      </c>
      <c r="D48" s="25" t="s">
        <v>830</v>
      </c>
      <c r="E48" s="26">
        <f>3/(0.3048)</f>
        <v>9.8425196850393704</v>
      </c>
      <c r="F48" s="23">
        <v>2007</v>
      </c>
      <c r="G48" s="22" t="s">
        <v>854</v>
      </c>
      <c r="H48" s="17"/>
      <c r="I48" s="22">
        <f t="shared" si="0"/>
        <v>16</v>
      </c>
      <c r="J48" s="22">
        <f t="shared" si="1"/>
        <v>172.22256666735555</v>
      </c>
      <c r="L48" s="79">
        <v>4</v>
      </c>
      <c r="M48" s="79">
        <v>4</v>
      </c>
    </row>
    <row r="49" spans="2:13" x14ac:dyDescent="0.25">
      <c r="B49" s="21">
        <v>39</v>
      </c>
      <c r="C49" s="22" t="s">
        <v>884</v>
      </c>
      <c r="D49" s="25" t="s">
        <v>830</v>
      </c>
      <c r="E49" s="26"/>
      <c r="F49" s="23">
        <v>2007</v>
      </c>
      <c r="G49" s="22"/>
      <c r="H49" s="17"/>
      <c r="I49" s="22"/>
      <c r="J49" s="22"/>
      <c r="L49" s="79"/>
      <c r="M49" s="79"/>
    </row>
    <row r="50" spans="2:13" x14ac:dyDescent="0.25">
      <c r="B50" s="21">
        <v>40</v>
      </c>
      <c r="C50" s="22" t="s">
        <v>885</v>
      </c>
      <c r="D50" s="25" t="s">
        <v>830</v>
      </c>
      <c r="E50" s="26"/>
      <c r="F50" s="23">
        <v>2007</v>
      </c>
      <c r="G50" s="22" t="s">
        <v>886</v>
      </c>
      <c r="H50" s="17"/>
      <c r="I50" s="22">
        <f t="shared" si="0"/>
        <v>17600</v>
      </c>
      <c r="J50" s="22">
        <f t="shared" si="1"/>
        <v>189444.82333409111</v>
      </c>
      <c r="L50" s="79">
        <v>220</v>
      </c>
      <c r="M50" s="79">
        <v>80</v>
      </c>
    </row>
    <row r="51" spans="2:13" x14ac:dyDescent="0.25">
      <c r="B51" s="21">
        <v>41</v>
      </c>
      <c r="C51" s="22" t="s">
        <v>887</v>
      </c>
      <c r="D51" s="25" t="s">
        <v>830</v>
      </c>
      <c r="E51" s="26"/>
      <c r="F51" s="23">
        <v>2007</v>
      </c>
      <c r="G51" s="22" t="s">
        <v>886</v>
      </c>
      <c r="H51" s="17"/>
      <c r="I51" s="22">
        <f t="shared" si="0"/>
        <v>20900</v>
      </c>
      <c r="J51" s="22">
        <f t="shared" si="1"/>
        <v>224965.72770923318</v>
      </c>
      <c r="L51" s="79">
        <v>190</v>
      </c>
      <c r="M51" s="79">
        <v>110</v>
      </c>
    </row>
    <row r="52" spans="2:13" x14ac:dyDescent="0.25">
      <c r="B52" s="21">
        <v>42</v>
      </c>
      <c r="C52" s="22" t="s">
        <v>888</v>
      </c>
      <c r="D52" s="25" t="s">
        <v>830</v>
      </c>
      <c r="E52" s="26"/>
      <c r="F52" s="23">
        <v>2007</v>
      </c>
      <c r="G52" s="22" t="s">
        <v>886</v>
      </c>
      <c r="H52" s="17"/>
      <c r="I52" s="22">
        <f t="shared" si="0"/>
        <v>14400</v>
      </c>
      <c r="J52" s="22">
        <f t="shared" si="1"/>
        <v>155000.31000062</v>
      </c>
      <c r="L52" s="79">
        <v>180</v>
      </c>
      <c r="M52" s="79">
        <v>80</v>
      </c>
    </row>
    <row r="53" spans="2:13" x14ac:dyDescent="0.25">
      <c r="B53" s="21">
        <v>43</v>
      </c>
      <c r="C53" s="22" t="s">
        <v>889</v>
      </c>
      <c r="D53" s="25" t="s">
        <v>830</v>
      </c>
      <c r="E53" s="26"/>
      <c r="F53" s="23">
        <v>2007</v>
      </c>
      <c r="G53" s="22" t="s">
        <v>886</v>
      </c>
      <c r="H53" s="17"/>
      <c r="I53" s="22">
        <f t="shared" si="0"/>
        <v>5500</v>
      </c>
      <c r="J53" s="22">
        <f t="shared" si="1"/>
        <v>59201.507291903472</v>
      </c>
      <c r="L53" s="79">
        <v>110</v>
      </c>
      <c r="M53" s="79">
        <v>50</v>
      </c>
    </row>
    <row r="54" spans="2:13" x14ac:dyDescent="0.25">
      <c r="B54" s="21">
        <v>44</v>
      </c>
      <c r="C54" s="22" t="s">
        <v>890</v>
      </c>
      <c r="D54" s="25" t="s">
        <v>830</v>
      </c>
      <c r="E54" s="26"/>
      <c r="F54" s="23">
        <v>2007</v>
      </c>
      <c r="G54" s="22" t="s">
        <v>891</v>
      </c>
      <c r="H54" s="17"/>
      <c r="I54" s="22">
        <f t="shared" si="0"/>
        <v>108</v>
      </c>
      <c r="J54" s="22">
        <f t="shared" si="1"/>
        <v>1162.5023250046499</v>
      </c>
      <c r="L54" s="79">
        <v>18</v>
      </c>
      <c r="M54" s="79">
        <v>6</v>
      </c>
    </row>
    <row r="55" spans="2:13" x14ac:dyDescent="0.25">
      <c r="B55" s="21"/>
      <c r="C55" s="27" t="s">
        <v>892</v>
      </c>
      <c r="D55" s="25"/>
      <c r="E55" s="26"/>
      <c r="F55" s="23"/>
      <c r="G55" s="22"/>
      <c r="H55" s="17"/>
      <c r="I55" s="22"/>
      <c r="J55" s="22"/>
      <c r="L55" s="79"/>
      <c r="M55" s="79"/>
    </row>
    <row r="56" spans="2:13" x14ac:dyDescent="0.25">
      <c r="B56" s="21"/>
      <c r="C56" s="27" t="s">
        <v>893</v>
      </c>
      <c r="D56" s="25"/>
      <c r="E56" s="26"/>
      <c r="F56" s="23"/>
      <c r="G56" s="22"/>
      <c r="H56" s="17"/>
      <c r="I56" s="22"/>
      <c r="J56" s="22"/>
      <c r="L56" s="79"/>
      <c r="M56" s="79"/>
    </row>
    <row r="57" spans="2:13" x14ac:dyDescent="0.25">
      <c r="B57" s="21">
        <v>45</v>
      </c>
      <c r="C57" s="22" t="s">
        <v>894</v>
      </c>
      <c r="D57" s="25" t="s">
        <v>827</v>
      </c>
      <c r="E57" s="26">
        <f>4/(0.3048)</f>
        <v>13.123359580052492</v>
      </c>
      <c r="F57" s="23">
        <v>2007</v>
      </c>
      <c r="G57" s="22" t="s">
        <v>844</v>
      </c>
      <c r="H57" s="17"/>
      <c r="I57" s="22">
        <f t="shared" si="0"/>
        <v>434.75</v>
      </c>
      <c r="J57" s="22">
        <f t="shared" si="1"/>
        <v>4679.6100536645517</v>
      </c>
      <c r="L57" s="79">
        <v>23.5</v>
      </c>
      <c r="M57" s="79">
        <v>18.5</v>
      </c>
    </row>
    <row r="58" spans="2:13" x14ac:dyDescent="0.25">
      <c r="B58" s="21">
        <v>46</v>
      </c>
      <c r="C58" s="22" t="s">
        <v>895</v>
      </c>
      <c r="D58" s="25" t="s">
        <v>830</v>
      </c>
      <c r="E58" s="26">
        <f>4/(0.3048)</f>
        <v>13.123359580052492</v>
      </c>
      <c r="F58" s="23">
        <v>2007</v>
      </c>
      <c r="G58" s="22" t="s">
        <v>844</v>
      </c>
      <c r="H58" s="17"/>
      <c r="I58" s="22">
        <f t="shared" si="0"/>
        <v>434.75</v>
      </c>
      <c r="J58" s="22">
        <f t="shared" si="1"/>
        <v>4679.6100536645517</v>
      </c>
      <c r="L58" s="79">
        <v>23.5</v>
      </c>
      <c r="M58" s="79">
        <v>18.5</v>
      </c>
    </row>
    <row r="59" spans="2:13" x14ac:dyDescent="0.25">
      <c r="B59" s="21">
        <v>47</v>
      </c>
      <c r="C59" s="22" t="s">
        <v>896</v>
      </c>
      <c r="D59" s="25" t="s">
        <v>830</v>
      </c>
      <c r="E59" s="26">
        <f>5.252/(0.3048)</f>
        <v>17.230971128608921</v>
      </c>
      <c r="F59" s="23">
        <v>2007</v>
      </c>
      <c r="G59" s="22" t="s">
        <v>870</v>
      </c>
      <c r="H59" s="17"/>
      <c r="I59" s="22">
        <f t="shared" si="0"/>
        <v>564.78093000000001</v>
      </c>
      <c r="J59" s="22">
        <f t="shared" si="1"/>
        <v>6079.2513355860046</v>
      </c>
      <c r="L59" s="79">
        <v>21.63</v>
      </c>
      <c r="M59" s="79">
        <v>26.111000000000001</v>
      </c>
    </row>
    <row r="60" spans="2:13" x14ac:dyDescent="0.25">
      <c r="B60" s="21">
        <v>48</v>
      </c>
      <c r="C60" s="22" t="s">
        <v>897</v>
      </c>
      <c r="D60" s="25" t="s">
        <v>830</v>
      </c>
      <c r="E60" s="26">
        <f>3.2/(0.3048)</f>
        <v>10.498687664041995</v>
      </c>
      <c r="F60" s="23">
        <v>2007</v>
      </c>
      <c r="G60" s="22" t="s">
        <v>898</v>
      </c>
      <c r="H60" s="17"/>
      <c r="I60" s="22">
        <f t="shared" si="0"/>
        <v>96</v>
      </c>
      <c r="J60" s="22">
        <f t="shared" si="1"/>
        <v>1033.3354000041334</v>
      </c>
      <c r="L60" s="79">
        <v>16</v>
      </c>
      <c r="M60" s="79">
        <v>6</v>
      </c>
    </row>
    <row r="61" spans="2:13" x14ac:dyDescent="0.25">
      <c r="B61" s="21">
        <v>49</v>
      </c>
      <c r="C61" s="22" t="s">
        <v>899</v>
      </c>
      <c r="D61" s="25" t="s">
        <v>830</v>
      </c>
      <c r="E61" s="26">
        <f>3.2/(0.3048)</f>
        <v>10.498687664041995</v>
      </c>
      <c r="F61" s="23">
        <v>2007</v>
      </c>
      <c r="G61" s="22" t="s">
        <v>898</v>
      </c>
      <c r="H61" s="17"/>
      <c r="I61" s="22">
        <f t="shared" si="0"/>
        <v>72</v>
      </c>
      <c r="J61" s="22">
        <f t="shared" si="1"/>
        <v>775.00155000309996</v>
      </c>
      <c r="L61" s="79">
        <v>12</v>
      </c>
      <c r="M61" s="79">
        <v>6</v>
      </c>
    </row>
    <row r="62" spans="2:13" x14ac:dyDescent="0.25">
      <c r="B62" s="21">
        <v>50</v>
      </c>
      <c r="C62" s="22" t="s">
        <v>900</v>
      </c>
      <c r="D62" s="25" t="s">
        <v>830</v>
      </c>
      <c r="E62" s="26">
        <f>4/(0.3048)</f>
        <v>13.123359580052492</v>
      </c>
      <c r="F62" s="23">
        <v>2007</v>
      </c>
      <c r="G62" s="22" t="s">
        <v>872</v>
      </c>
      <c r="H62" s="17"/>
      <c r="I62" s="22">
        <f t="shared" si="0"/>
        <v>46.483469999999997</v>
      </c>
      <c r="J62" s="22">
        <f t="shared" si="1"/>
        <v>500.34390693781381</v>
      </c>
      <c r="L62" s="79">
        <v>4.6529999999999996</v>
      </c>
      <c r="M62" s="79">
        <v>9.99</v>
      </c>
    </row>
    <row r="63" spans="2:13" x14ac:dyDescent="0.25">
      <c r="B63" s="21">
        <v>51</v>
      </c>
      <c r="C63" s="22" t="s">
        <v>901</v>
      </c>
      <c r="D63" s="25" t="s">
        <v>830</v>
      </c>
      <c r="E63" s="26">
        <f>4/(0.3048)</f>
        <v>13.123359580052492</v>
      </c>
      <c r="F63" s="23">
        <v>2007</v>
      </c>
      <c r="G63" s="22" t="s">
        <v>872</v>
      </c>
      <c r="H63" s="17"/>
      <c r="I63" s="22">
        <f t="shared" si="0"/>
        <v>46.483469999999997</v>
      </c>
      <c r="J63" s="22">
        <f t="shared" si="1"/>
        <v>500.34390693781381</v>
      </c>
      <c r="L63" s="79">
        <v>4.6529999999999996</v>
      </c>
      <c r="M63" s="79">
        <v>9.99</v>
      </c>
    </row>
    <row r="64" spans="2:13" x14ac:dyDescent="0.25">
      <c r="B64" s="21">
        <v>52</v>
      </c>
      <c r="C64" s="22" t="s">
        <v>902</v>
      </c>
      <c r="D64" s="25" t="s">
        <v>830</v>
      </c>
      <c r="E64" s="26">
        <f>4/(0.3048)</f>
        <v>13.123359580052492</v>
      </c>
      <c r="F64" s="23">
        <v>2007</v>
      </c>
      <c r="G64" s="22" t="s">
        <v>872</v>
      </c>
      <c r="H64" s="17"/>
      <c r="I64" s="22">
        <f t="shared" si="0"/>
        <v>16</v>
      </c>
      <c r="J64" s="22">
        <f t="shared" si="1"/>
        <v>172.22256666735555</v>
      </c>
      <c r="L64" s="79">
        <v>4</v>
      </c>
      <c r="M64" s="79">
        <v>4</v>
      </c>
    </row>
    <row r="65" spans="2:13" x14ac:dyDescent="0.25">
      <c r="B65" s="21">
        <v>53</v>
      </c>
      <c r="C65" s="22" t="s">
        <v>903</v>
      </c>
      <c r="D65" s="25" t="s">
        <v>830</v>
      </c>
      <c r="E65" s="26">
        <f>4/(0.3048)</f>
        <v>13.123359580052492</v>
      </c>
      <c r="F65" s="23">
        <v>2007</v>
      </c>
      <c r="G65" s="22" t="s">
        <v>872</v>
      </c>
      <c r="H65" s="17"/>
      <c r="I65" s="22">
        <f t="shared" si="0"/>
        <v>120</v>
      </c>
      <c r="J65" s="22">
        <f t="shared" si="1"/>
        <v>1291.6692500051665</v>
      </c>
      <c r="L65" s="79">
        <v>12</v>
      </c>
      <c r="M65" s="79">
        <v>10</v>
      </c>
    </row>
    <row r="66" spans="2:13" x14ac:dyDescent="0.25">
      <c r="B66" s="21">
        <v>54</v>
      </c>
      <c r="C66" s="22" t="s">
        <v>904</v>
      </c>
      <c r="D66" s="25" t="s">
        <v>830</v>
      </c>
      <c r="E66" s="26">
        <f>3/(0.3048)</f>
        <v>9.8425196850393704</v>
      </c>
      <c r="F66" s="23">
        <v>2007</v>
      </c>
      <c r="G66" s="22" t="s">
        <v>898</v>
      </c>
      <c r="H66" s="17"/>
      <c r="I66" s="22">
        <f t="shared" si="0"/>
        <v>60</v>
      </c>
      <c r="J66" s="22">
        <f t="shared" si="1"/>
        <v>645.83462500258327</v>
      </c>
      <c r="L66" s="79">
        <v>15</v>
      </c>
      <c r="M66" s="79">
        <v>4</v>
      </c>
    </row>
    <row r="67" spans="2:13" x14ac:dyDescent="0.25">
      <c r="B67" s="21"/>
      <c r="C67" s="27" t="s">
        <v>905</v>
      </c>
      <c r="D67" s="25"/>
      <c r="E67" s="26"/>
      <c r="F67" s="23">
        <v>2007</v>
      </c>
      <c r="G67" s="22"/>
      <c r="H67" s="17"/>
      <c r="I67" s="22"/>
      <c r="J67" s="22"/>
      <c r="L67" s="79"/>
      <c r="M67" s="79"/>
    </row>
    <row r="68" spans="2:13" x14ac:dyDescent="0.25">
      <c r="B68" s="21"/>
      <c r="C68" s="27" t="s">
        <v>906</v>
      </c>
      <c r="D68" s="25"/>
      <c r="E68" s="26"/>
      <c r="F68" s="23">
        <v>2007</v>
      </c>
      <c r="G68" s="22"/>
      <c r="H68" s="17"/>
      <c r="I68" s="22"/>
      <c r="J68" s="22"/>
      <c r="L68" s="79"/>
      <c r="M68" s="79"/>
    </row>
    <row r="69" spans="2:13" x14ac:dyDescent="0.25">
      <c r="B69" s="21">
        <v>55</v>
      </c>
      <c r="C69" s="22" t="s">
        <v>907</v>
      </c>
      <c r="D69" s="25" t="s">
        <v>827</v>
      </c>
      <c r="E69" s="26">
        <f>3.2/(0.3048)</f>
        <v>10.498687664041995</v>
      </c>
      <c r="F69" s="23">
        <v>2007</v>
      </c>
      <c r="G69" s="22" t="s">
        <v>908</v>
      </c>
      <c r="H69" s="17"/>
      <c r="I69" s="22">
        <f t="shared" si="0"/>
        <v>75</v>
      </c>
      <c r="J69" s="22">
        <f t="shared" si="1"/>
        <v>807.29328125322911</v>
      </c>
      <c r="L69" s="79">
        <v>15</v>
      </c>
      <c r="M69" s="79">
        <v>5</v>
      </c>
    </row>
    <row r="70" spans="2:13" x14ac:dyDescent="0.25">
      <c r="B70" s="21">
        <v>56</v>
      </c>
      <c r="C70" s="22" t="s">
        <v>909</v>
      </c>
      <c r="D70" s="25" t="s">
        <v>830</v>
      </c>
      <c r="E70" s="26">
        <f>3.2/(0.3048)</f>
        <v>10.498687664041995</v>
      </c>
      <c r="F70" s="23">
        <v>2007</v>
      </c>
      <c r="G70" s="22" t="s">
        <v>908</v>
      </c>
      <c r="H70" s="17"/>
      <c r="I70" s="22">
        <f t="shared" si="0"/>
        <v>18</v>
      </c>
      <c r="J70" s="22">
        <f t="shared" si="1"/>
        <v>193.75038750077499</v>
      </c>
      <c r="L70" s="79">
        <v>6</v>
      </c>
      <c r="M70" s="79">
        <v>3</v>
      </c>
    </row>
    <row r="71" spans="2:13" x14ac:dyDescent="0.25">
      <c r="B71" s="21">
        <v>57</v>
      </c>
      <c r="C71" s="22" t="s">
        <v>910</v>
      </c>
      <c r="D71" s="25" t="s">
        <v>830</v>
      </c>
      <c r="E71" s="26">
        <f>3/(0.3048)</f>
        <v>9.8425196850393704</v>
      </c>
      <c r="F71" s="23">
        <v>2007</v>
      </c>
      <c r="G71" s="22" t="s">
        <v>911</v>
      </c>
      <c r="H71" s="17"/>
      <c r="I71" s="22">
        <f t="shared" si="0"/>
        <v>4</v>
      </c>
      <c r="J71" s="22">
        <f t="shared" si="1"/>
        <v>43.055641666838888</v>
      </c>
      <c r="L71" s="79">
        <v>2</v>
      </c>
      <c r="M71" s="79">
        <v>2</v>
      </c>
    </row>
    <row r="72" spans="2:13" x14ac:dyDescent="0.25">
      <c r="B72" s="21">
        <v>58</v>
      </c>
      <c r="C72" s="22" t="s">
        <v>912</v>
      </c>
      <c r="D72" s="25" t="s">
        <v>830</v>
      </c>
      <c r="E72" s="26">
        <f>2/(0.3048)</f>
        <v>6.561679790026246</v>
      </c>
      <c r="F72" s="23">
        <v>2007</v>
      </c>
      <c r="G72" s="22" t="s">
        <v>911</v>
      </c>
      <c r="H72" s="17"/>
      <c r="I72" s="22">
        <f t="shared" si="0"/>
        <v>3.75</v>
      </c>
      <c r="J72" s="22">
        <f t="shared" si="1"/>
        <v>40.364664062661454</v>
      </c>
      <c r="L72" s="79">
        <v>2.5</v>
      </c>
      <c r="M72" s="79">
        <v>1.5</v>
      </c>
    </row>
    <row r="73" spans="2:13" x14ac:dyDescent="0.25">
      <c r="B73" s="21">
        <v>59</v>
      </c>
      <c r="C73" s="22" t="s">
        <v>913</v>
      </c>
      <c r="D73" s="25" t="s">
        <v>830</v>
      </c>
      <c r="E73" s="26">
        <f>3/(0.3048)</f>
        <v>9.8425196850393704</v>
      </c>
      <c r="F73" s="23">
        <v>2007</v>
      </c>
      <c r="G73" s="22" t="s">
        <v>911</v>
      </c>
      <c r="H73" s="17"/>
      <c r="I73" s="22">
        <f t="shared" ref="I73:I87" si="2">L73*M73</f>
        <v>60</v>
      </c>
      <c r="J73" s="22">
        <f t="shared" ref="J73:J88" si="3">I73/(0.3048*0.3048)</f>
        <v>645.83462500258327</v>
      </c>
      <c r="L73" s="79">
        <v>10</v>
      </c>
      <c r="M73" s="79">
        <v>6</v>
      </c>
    </row>
    <row r="74" spans="2:13" x14ac:dyDescent="0.25">
      <c r="B74" s="21">
        <v>60</v>
      </c>
      <c r="C74" s="22" t="s">
        <v>914</v>
      </c>
      <c r="D74" s="25" t="s">
        <v>830</v>
      </c>
      <c r="E74" s="26">
        <f>2/(0.3048)</f>
        <v>6.561679790026246</v>
      </c>
      <c r="F74" s="23">
        <v>2007</v>
      </c>
      <c r="G74" s="22" t="s">
        <v>911</v>
      </c>
      <c r="H74" s="17"/>
      <c r="I74" s="22">
        <f t="shared" si="2"/>
        <v>100</v>
      </c>
      <c r="J74" s="22">
        <f t="shared" si="3"/>
        <v>1076.3910416709721</v>
      </c>
      <c r="L74" s="79">
        <v>10</v>
      </c>
      <c r="M74" s="79">
        <v>10</v>
      </c>
    </row>
    <row r="75" spans="2:13" x14ac:dyDescent="0.25">
      <c r="B75" s="21">
        <v>61</v>
      </c>
      <c r="C75" s="22" t="s">
        <v>915</v>
      </c>
      <c r="D75" s="25" t="s">
        <v>830</v>
      </c>
      <c r="E75" s="26">
        <f>4/(0.3048)</f>
        <v>13.123359580052492</v>
      </c>
      <c r="F75" s="23">
        <v>2007</v>
      </c>
      <c r="G75" s="22" t="s">
        <v>911</v>
      </c>
      <c r="H75" s="17"/>
      <c r="I75" s="22">
        <f t="shared" si="2"/>
        <v>200</v>
      </c>
      <c r="J75" s="22">
        <f t="shared" si="3"/>
        <v>2152.7820833419441</v>
      </c>
      <c r="L75" s="79">
        <v>20</v>
      </c>
      <c r="M75" s="79">
        <v>10</v>
      </c>
    </row>
    <row r="76" spans="2:13" x14ac:dyDescent="0.25">
      <c r="B76" s="21">
        <v>62</v>
      </c>
      <c r="C76" s="22" t="s">
        <v>916</v>
      </c>
      <c r="D76" s="25" t="s">
        <v>830</v>
      </c>
      <c r="E76" s="26">
        <f>2/(0.3048)</f>
        <v>6.561679790026246</v>
      </c>
      <c r="F76" s="23">
        <v>2007</v>
      </c>
      <c r="G76" s="22" t="s">
        <v>911</v>
      </c>
      <c r="H76" s="17"/>
      <c r="I76" s="22">
        <f t="shared" si="2"/>
        <v>100</v>
      </c>
      <c r="J76" s="22">
        <f t="shared" si="3"/>
        <v>1076.3910416709721</v>
      </c>
      <c r="L76" s="79">
        <v>10</v>
      </c>
      <c r="M76" s="79">
        <v>10</v>
      </c>
    </row>
    <row r="77" spans="2:13" x14ac:dyDescent="0.25">
      <c r="B77" s="21">
        <v>63</v>
      </c>
      <c r="C77" s="22" t="s">
        <v>917</v>
      </c>
      <c r="D77" s="25" t="s">
        <v>830</v>
      </c>
      <c r="E77" s="26">
        <f>3/(0.3048)</f>
        <v>9.8425196850393704</v>
      </c>
      <c r="F77" s="23">
        <v>2007</v>
      </c>
      <c r="G77" s="22" t="s">
        <v>911</v>
      </c>
      <c r="H77" s="17"/>
      <c r="I77" s="22">
        <f t="shared" si="2"/>
        <v>100</v>
      </c>
      <c r="J77" s="22">
        <f t="shared" si="3"/>
        <v>1076.3910416709721</v>
      </c>
      <c r="L77" s="79">
        <v>25</v>
      </c>
      <c r="M77" s="79">
        <v>4</v>
      </c>
    </row>
    <row r="78" spans="2:13" x14ac:dyDescent="0.25">
      <c r="B78" s="21">
        <v>64</v>
      </c>
      <c r="C78" s="22" t="s">
        <v>918</v>
      </c>
      <c r="D78" s="25" t="s">
        <v>830</v>
      </c>
      <c r="E78" s="26">
        <f>4/(0.3048)</f>
        <v>13.123359580052492</v>
      </c>
      <c r="F78" s="23">
        <v>2007</v>
      </c>
      <c r="G78" s="22" t="s">
        <v>908</v>
      </c>
      <c r="H78" s="17"/>
      <c r="I78" s="22">
        <f t="shared" si="2"/>
        <v>800</v>
      </c>
      <c r="J78" s="22">
        <f t="shared" si="3"/>
        <v>8611.1283333677766</v>
      </c>
      <c r="L78" s="79">
        <v>40</v>
      </c>
      <c r="M78" s="79">
        <v>20</v>
      </c>
    </row>
    <row r="79" spans="2:13" x14ac:dyDescent="0.25">
      <c r="B79" s="21">
        <v>65</v>
      </c>
      <c r="C79" s="22" t="s">
        <v>919</v>
      </c>
      <c r="D79" s="25" t="s">
        <v>830</v>
      </c>
      <c r="E79" s="26">
        <f>3/(0.3048)</f>
        <v>9.8425196850393704</v>
      </c>
      <c r="F79" s="23">
        <v>2007</v>
      </c>
      <c r="G79" s="22" t="s">
        <v>911</v>
      </c>
      <c r="H79" s="17"/>
      <c r="I79" s="22">
        <f t="shared" si="2"/>
        <v>2040</v>
      </c>
      <c r="J79" s="22">
        <f t="shared" si="3"/>
        <v>21958.377250087833</v>
      </c>
      <c r="L79" s="79">
        <v>680</v>
      </c>
      <c r="M79" s="79">
        <v>3</v>
      </c>
    </row>
    <row r="80" spans="2:13" x14ac:dyDescent="0.25">
      <c r="B80" s="21"/>
      <c r="C80" s="27" t="s">
        <v>920</v>
      </c>
      <c r="D80" s="25"/>
      <c r="E80" s="26"/>
      <c r="F80" s="23">
        <v>2007</v>
      </c>
      <c r="G80" s="22"/>
      <c r="H80" s="17"/>
      <c r="I80" s="22"/>
      <c r="J80" s="22"/>
      <c r="L80" s="79"/>
      <c r="M80" s="79"/>
    </row>
    <row r="81" spans="2:13" x14ac:dyDescent="0.25">
      <c r="B81" s="21">
        <v>66</v>
      </c>
      <c r="C81" s="22" t="s">
        <v>921</v>
      </c>
      <c r="D81" s="25" t="s">
        <v>922</v>
      </c>
      <c r="E81" s="26">
        <f>13.92/(0.3048)</f>
        <v>45.669291338582674</v>
      </c>
      <c r="F81" s="23">
        <v>2008</v>
      </c>
      <c r="G81" s="22" t="s">
        <v>831</v>
      </c>
      <c r="H81" s="17"/>
      <c r="I81" s="22">
        <f t="shared" si="2"/>
        <v>278.8571</v>
      </c>
      <c r="J81" s="22">
        <f t="shared" si="3"/>
        <v>3001.5928434634648</v>
      </c>
      <c r="L81" s="79">
        <v>18.22</v>
      </c>
      <c r="M81" s="79">
        <v>15.305</v>
      </c>
    </row>
    <row r="82" spans="2:13" x14ac:dyDescent="0.25">
      <c r="B82" s="21">
        <v>67</v>
      </c>
      <c r="C82" s="22" t="s">
        <v>923</v>
      </c>
      <c r="D82" s="25" t="s">
        <v>922</v>
      </c>
      <c r="E82" s="26">
        <f>14.12/(0.3048)</f>
        <v>46.325459317585299</v>
      </c>
      <c r="F82" s="23">
        <v>2008</v>
      </c>
      <c r="G82" s="22" t="s">
        <v>831</v>
      </c>
      <c r="H82" s="17"/>
      <c r="I82" s="22">
        <f t="shared" si="2"/>
        <v>513.37199999999996</v>
      </c>
      <c r="J82" s="22">
        <f t="shared" si="3"/>
        <v>5525.8902184471026</v>
      </c>
      <c r="L82" s="79">
        <v>23.9</v>
      </c>
      <c r="M82" s="79">
        <v>21.48</v>
      </c>
    </row>
    <row r="83" spans="2:13" x14ac:dyDescent="0.25">
      <c r="B83" s="21">
        <v>68</v>
      </c>
      <c r="C83" s="22" t="s">
        <v>924</v>
      </c>
      <c r="D83" s="25" t="s">
        <v>922</v>
      </c>
      <c r="E83" s="26">
        <f>21.2/(0.3048)</f>
        <v>69.553805774278203</v>
      </c>
      <c r="F83" s="23">
        <v>2007</v>
      </c>
      <c r="G83" s="22" t="s">
        <v>831</v>
      </c>
      <c r="H83" s="17"/>
      <c r="I83" s="22">
        <f t="shared" si="2"/>
        <v>1101.5527999999999</v>
      </c>
      <c r="J83" s="22">
        <f t="shared" si="3"/>
        <v>11857.015658475761</v>
      </c>
      <c r="L83" s="79">
        <v>30.13</v>
      </c>
      <c r="M83" s="79">
        <v>36.56</v>
      </c>
    </row>
    <row r="84" spans="2:13" x14ac:dyDescent="0.25">
      <c r="B84" s="21">
        <v>69</v>
      </c>
      <c r="C84" s="22" t="s">
        <v>925</v>
      </c>
      <c r="D84" s="25" t="s">
        <v>864</v>
      </c>
      <c r="E84" s="26">
        <f>11.465/(0.3048)</f>
        <v>37.614829396325455</v>
      </c>
      <c r="F84" s="23">
        <v>2007</v>
      </c>
      <c r="G84" s="22" t="s">
        <v>831</v>
      </c>
      <c r="H84" s="17"/>
      <c r="I84" s="22">
        <f t="shared" si="2"/>
        <v>265.24799999999999</v>
      </c>
      <c r="J84" s="22">
        <f t="shared" si="3"/>
        <v>2855.10571021142</v>
      </c>
      <c r="L84" s="79">
        <v>17.28</v>
      </c>
      <c r="M84" s="79">
        <v>15.35</v>
      </c>
    </row>
    <row r="85" spans="2:13" x14ac:dyDescent="0.25">
      <c r="B85" s="21">
        <v>70</v>
      </c>
      <c r="C85" s="22" t="s">
        <v>926</v>
      </c>
      <c r="D85" s="25" t="s">
        <v>830</v>
      </c>
      <c r="E85" s="26">
        <f>3/(0.3048)</f>
        <v>9.8425196850393704</v>
      </c>
      <c r="F85" s="23">
        <v>2007</v>
      </c>
      <c r="G85" s="22" t="s">
        <v>898</v>
      </c>
      <c r="H85" s="17"/>
      <c r="I85" s="22">
        <f t="shared" si="2"/>
        <v>240</v>
      </c>
      <c r="J85" s="22">
        <f t="shared" si="3"/>
        <v>2583.3385000103331</v>
      </c>
      <c r="L85" s="79">
        <v>30</v>
      </c>
      <c r="M85" s="79">
        <v>8</v>
      </c>
    </row>
    <row r="86" spans="2:13" x14ac:dyDescent="0.25">
      <c r="B86" s="21">
        <v>71</v>
      </c>
      <c r="C86" s="22" t="s">
        <v>927</v>
      </c>
      <c r="D86" s="25" t="s">
        <v>830</v>
      </c>
      <c r="E86" s="26">
        <f>3/(0.3048)</f>
        <v>9.8425196850393704</v>
      </c>
      <c r="F86" s="23">
        <v>2007</v>
      </c>
      <c r="G86" s="22" t="s">
        <v>898</v>
      </c>
      <c r="H86" s="17"/>
      <c r="I86" s="22">
        <f t="shared" si="2"/>
        <v>810</v>
      </c>
      <c r="J86" s="22">
        <f t="shared" si="3"/>
        <v>8718.7674375348743</v>
      </c>
      <c r="L86" s="79">
        <v>135</v>
      </c>
      <c r="M86" s="79">
        <v>6</v>
      </c>
    </row>
    <row r="87" spans="2:13" x14ac:dyDescent="0.25">
      <c r="B87" s="21">
        <v>72</v>
      </c>
      <c r="C87" s="22" t="s">
        <v>928</v>
      </c>
      <c r="D87" s="25" t="s">
        <v>830</v>
      </c>
      <c r="E87" s="26">
        <f>3/(0.3048)</f>
        <v>9.8425196850393704</v>
      </c>
      <c r="F87" s="23">
        <v>2007</v>
      </c>
      <c r="G87" s="22" t="s">
        <v>898</v>
      </c>
      <c r="H87" s="17"/>
      <c r="I87" s="22">
        <f t="shared" si="2"/>
        <v>225</v>
      </c>
      <c r="J87" s="22">
        <f t="shared" si="3"/>
        <v>2421.8798437596874</v>
      </c>
      <c r="L87" s="79">
        <v>15</v>
      </c>
      <c r="M87" s="79">
        <v>15</v>
      </c>
    </row>
    <row r="88" spans="2:13" x14ac:dyDescent="0.25">
      <c r="B88" s="21">
        <v>73</v>
      </c>
      <c r="C88" s="27" t="s">
        <v>929</v>
      </c>
      <c r="D88" s="25" t="s">
        <v>830</v>
      </c>
      <c r="E88" s="24"/>
      <c r="F88" s="23">
        <v>2008</v>
      </c>
      <c r="G88" s="22" t="s">
        <v>930</v>
      </c>
      <c r="H88" s="17"/>
      <c r="I88" s="28">
        <f>(L88*M88*0.785)+(3.5*60)</f>
        <v>916.5</v>
      </c>
      <c r="J88" s="22">
        <f t="shared" si="3"/>
        <v>9865.1238969144597</v>
      </c>
      <c r="L88" s="79">
        <v>30</v>
      </c>
      <c r="M88" s="79">
        <v>30</v>
      </c>
    </row>
    <row r="89" spans="2:13" x14ac:dyDescent="0.25">
      <c r="B89" s="21">
        <v>74</v>
      </c>
      <c r="C89" s="22" t="s">
        <v>931</v>
      </c>
      <c r="D89" s="25" t="s">
        <v>830</v>
      </c>
      <c r="E89" s="24"/>
      <c r="F89" s="23">
        <v>2007</v>
      </c>
      <c r="G89" s="22" t="s">
        <v>932</v>
      </c>
      <c r="H89" s="17"/>
      <c r="I89" s="28">
        <f>810+600+16195</f>
        <v>17605</v>
      </c>
      <c r="J89" s="22">
        <f>I89/(0.3048)</f>
        <v>57759.186351706034</v>
      </c>
      <c r="L89" s="79"/>
      <c r="M89" s="79"/>
    </row>
    <row r="90" spans="2:13" x14ac:dyDescent="0.25">
      <c r="B90" s="21">
        <v>75</v>
      </c>
      <c r="C90" s="22" t="s">
        <v>933</v>
      </c>
      <c r="D90" s="25" t="s">
        <v>830</v>
      </c>
      <c r="E90" s="24"/>
      <c r="F90" s="23">
        <v>2007</v>
      </c>
      <c r="G90" s="22" t="s">
        <v>930</v>
      </c>
      <c r="H90" s="17"/>
      <c r="I90" s="28">
        <f>645+3535+14+75</f>
        <v>4269</v>
      </c>
      <c r="J90" s="22">
        <f>I90/(0.3048)</f>
        <v>14005.905511811023</v>
      </c>
      <c r="L90" s="79"/>
      <c r="M90" s="79"/>
    </row>
    <row r="91" spans="2:13" ht="15.75" thickBot="1" x14ac:dyDescent="0.3">
      <c r="B91" s="21">
        <v>76</v>
      </c>
      <c r="C91" s="29" t="s">
        <v>934</v>
      </c>
      <c r="D91" s="25" t="s">
        <v>830</v>
      </c>
      <c r="E91" s="24"/>
      <c r="F91" s="23">
        <v>2007</v>
      </c>
      <c r="G91" s="29" t="s">
        <v>930</v>
      </c>
      <c r="H91" s="17"/>
      <c r="I91" s="28">
        <f>4560+768</f>
        <v>5328</v>
      </c>
      <c r="J91" s="22">
        <f>I91/(0.3048)</f>
        <v>17480.314960629919</v>
      </c>
      <c r="L91" s="79"/>
      <c r="M91" s="79"/>
    </row>
    <row r="92" spans="2:13" x14ac:dyDescent="0.25">
      <c r="B92" s="37"/>
      <c r="C92" s="34"/>
      <c r="D92" s="38"/>
      <c r="E92" s="39"/>
      <c r="F92" s="39"/>
      <c r="G92" s="34"/>
      <c r="H92" s="33"/>
      <c r="I92" s="40"/>
      <c r="J92" s="40"/>
      <c r="L92" s="79"/>
      <c r="M92" s="79"/>
    </row>
    <row r="93" spans="2:13" x14ac:dyDescent="0.25">
      <c r="B93" s="37"/>
      <c r="C93" s="34"/>
      <c r="D93" s="38"/>
      <c r="E93" s="39"/>
      <c r="F93" s="39"/>
      <c r="G93" s="34"/>
      <c r="H93" s="33"/>
      <c r="I93" s="40"/>
      <c r="J93" s="40"/>
      <c r="L93" s="79"/>
      <c r="M93" s="79"/>
    </row>
    <row r="94" spans="2:13" x14ac:dyDescent="0.25">
      <c r="B94" s="41"/>
      <c r="C94" s="30"/>
      <c r="D94" s="42"/>
      <c r="E94" s="43"/>
      <c r="F94" s="44"/>
      <c r="G94" s="30"/>
      <c r="H94" s="44"/>
      <c r="I94" s="45"/>
      <c r="J94" s="45"/>
      <c r="L94" s="79"/>
      <c r="M94" s="79"/>
    </row>
    <row r="95" spans="2:13" x14ac:dyDescent="0.25">
      <c r="B95" s="41"/>
      <c r="C95" s="30"/>
      <c r="D95" s="42"/>
      <c r="E95" s="43"/>
      <c r="F95" s="44"/>
      <c r="G95" s="30"/>
      <c r="H95" s="44"/>
      <c r="I95" s="45"/>
      <c r="J95" s="45"/>
      <c r="L95" s="79"/>
      <c r="M95" s="79"/>
    </row>
    <row r="96" spans="2:13" x14ac:dyDescent="0.25">
      <c r="B96" s="30" t="s">
        <v>937</v>
      </c>
      <c r="C96" s="30"/>
      <c r="D96" s="42"/>
      <c r="E96" s="43"/>
      <c r="F96" s="44"/>
      <c r="G96" s="30"/>
      <c r="H96" s="44"/>
      <c r="I96" s="45"/>
      <c r="J96" s="45"/>
      <c r="L96" s="79"/>
      <c r="M96" s="79"/>
    </row>
    <row r="97" spans="2:13" ht="15.75" thickBot="1" x14ac:dyDescent="0.3">
      <c r="B97" s="46" t="s">
        <v>938</v>
      </c>
      <c r="C97" s="30"/>
      <c r="D97" s="47"/>
      <c r="E97" s="44"/>
      <c r="F97" s="44"/>
      <c r="G97" s="30"/>
      <c r="H97" s="44"/>
      <c r="I97" s="35"/>
      <c r="J97" s="40"/>
      <c r="L97" s="2"/>
      <c r="M97" s="2"/>
    </row>
    <row r="98" spans="2:13" ht="39" thickBot="1" x14ac:dyDescent="0.3">
      <c r="B98" s="48" t="s">
        <v>816</v>
      </c>
      <c r="C98" s="49" t="s">
        <v>817</v>
      </c>
      <c r="D98" s="50" t="s">
        <v>818</v>
      </c>
      <c r="E98" s="50" t="s">
        <v>819</v>
      </c>
      <c r="F98" s="50" t="s">
        <v>820</v>
      </c>
      <c r="G98" s="50" t="s">
        <v>821</v>
      </c>
      <c r="H98" s="50" t="s">
        <v>822</v>
      </c>
      <c r="I98" s="50" t="s">
        <v>823</v>
      </c>
      <c r="J98" s="51" t="s">
        <v>824</v>
      </c>
      <c r="L98" s="79"/>
      <c r="M98" s="79"/>
    </row>
    <row r="99" spans="2:13" ht="15.75" thickBot="1" x14ac:dyDescent="0.3">
      <c r="B99" s="52">
        <v>1</v>
      </c>
      <c r="C99" s="53" t="s">
        <v>939</v>
      </c>
      <c r="D99" s="54" t="s">
        <v>830</v>
      </c>
      <c r="E99" s="55">
        <v>10</v>
      </c>
      <c r="F99" s="56">
        <v>2007</v>
      </c>
      <c r="G99" s="53" t="s">
        <v>940</v>
      </c>
      <c r="H99" s="56" t="s">
        <v>941</v>
      </c>
      <c r="I99" s="53">
        <f>5.16*3</f>
        <v>15.48</v>
      </c>
      <c r="J99" s="57">
        <f>I99/(0.3048*0.3048)</f>
        <v>166.6253332506665</v>
      </c>
      <c r="L99" s="79"/>
      <c r="M99" s="79"/>
    </row>
    <row r="100" spans="2:13" ht="15.75" thickBot="1" x14ac:dyDescent="0.3">
      <c r="B100" s="58">
        <v>2</v>
      </c>
      <c r="C100" s="18" t="s">
        <v>942</v>
      </c>
      <c r="D100" s="54" t="s">
        <v>830</v>
      </c>
      <c r="E100" s="59">
        <v>10</v>
      </c>
      <c r="F100" s="60">
        <v>2007</v>
      </c>
      <c r="G100" s="22" t="s">
        <v>940</v>
      </c>
      <c r="H100" s="60" t="s">
        <v>941</v>
      </c>
      <c r="I100" s="61">
        <f>25.08*15.17</f>
        <v>380.46359999999999</v>
      </c>
      <c r="J100" s="57">
        <f t="shared" ref="J100:J118" si="4">I100/(0.3048*0.3048)</f>
        <v>4095.2761072188805</v>
      </c>
      <c r="L100" s="79"/>
      <c r="M100" s="79"/>
    </row>
    <row r="101" spans="2:13" ht="15.75" thickBot="1" x14ac:dyDescent="0.3">
      <c r="B101" s="58">
        <v>3</v>
      </c>
      <c r="C101" s="18" t="s">
        <v>943</v>
      </c>
      <c r="D101" s="54" t="s">
        <v>830</v>
      </c>
      <c r="E101" s="59">
        <v>10</v>
      </c>
      <c r="F101" s="60">
        <v>2007</v>
      </c>
      <c r="G101" s="22" t="s">
        <v>940</v>
      </c>
      <c r="H101" s="60" t="s">
        <v>941</v>
      </c>
      <c r="I101" s="61">
        <f>23.56*22.57</f>
        <v>531.74919999999997</v>
      </c>
      <c r="J101" s="57">
        <f t="shared" si="4"/>
        <v>5723.700752957061</v>
      </c>
      <c r="L101" s="79"/>
      <c r="M101" s="79"/>
    </row>
    <row r="102" spans="2:13" ht="15.75" thickBot="1" x14ac:dyDescent="0.3">
      <c r="B102" s="62">
        <v>4</v>
      </c>
      <c r="C102" s="18" t="s">
        <v>944</v>
      </c>
      <c r="D102" s="54" t="s">
        <v>830</v>
      </c>
      <c r="E102" s="59">
        <v>10</v>
      </c>
      <c r="F102" s="60">
        <v>2007</v>
      </c>
      <c r="G102" s="22" t="s">
        <v>940</v>
      </c>
      <c r="H102" s="60" t="s">
        <v>941</v>
      </c>
      <c r="I102" s="61">
        <f>4*4</f>
        <v>16</v>
      </c>
      <c r="J102" s="57">
        <f t="shared" si="4"/>
        <v>172.22256666735555</v>
      </c>
      <c r="L102" s="79"/>
      <c r="M102" s="79"/>
    </row>
    <row r="103" spans="2:13" ht="15.75" thickBot="1" x14ac:dyDescent="0.3">
      <c r="B103" s="62">
        <v>5</v>
      </c>
      <c r="C103" s="63" t="s">
        <v>945</v>
      </c>
      <c r="D103" s="54" t="s">
        <v>830</v>
      </c>
      <c r="E103" s="64">
        <f t="shared" ref="E103:E111" si="5">7.5/(0.3048)</f>
        <v>24.606299212598422</v>
      </c>
      <c r="F103" s="60">
        <v>2007</v>
      </c>
      <c r="G103" s="22" t="s">
        <v>946</v>
      </c>
      <c r="H103" s="60" t="s">
        <v>941</v>
      </c>
      <c r="I103" s="22">
        <f>48*30</f>
        <v>1440</v>
      </c>
      <c r="J103" s="57">
        <f t="shared" si="4"/>
        <v>15500.031000061999</v>
      </c>
      <c r="L103" s="79"/>
      <c r="M103" s="79"/>
    </row>
    <row r="104" spans="2:13" ht="15.75" thickBot="1" x14ac:dyDescent="0.3">
      <c r="B104" s="58">
        <v>6</v>
      </c>
      <c r="C104" s="63" t="s">
        <v>947</v>
      </c>
      <c r="D104" s="54" t="s">
        <v>830</v>
      </c>
      <c r="E104" s="64">
        <f t="shared" si="5"/>
        <v>24.606299212598422</v>
      </c>
      <c r="F104" s="60">
        <v>2007</v>
      </c>
      <c r="G104" s="22" t="s">
        <v>946</v>
      </c>
      <c r="H104" s="60" t="s">
        <v>941</v>
      </c>
      <c r="I104" s="22">
        <f>48*30</f>
        <v>1440</v>
      </c>
      <c r="J104" s="57">
        <f t="shared" si="4"/>
        <v>15500.031000061999</v>
      </c>
      <c r="L104" s="79"/>
      <c r="M104" s="79"/>
    </row>
    <row r="105" spans="2:13" ht="15.75" thickBot="1" x14ac:dyDescent="0.3">
      <c r="B105" s="62">
        <v>7</v>
      </c>
      <c r="C105" s="63" t="s">
        <v>948</v>
      </c>
      <c r="D105" s="54" t="s">
        <v>830</v>
      </c>
      <c r="E105" s="64">
        <f t="shared" si="5"/>
        <v>24.606299212598422</v>
      </c>
      <c r="F105" s="60">
        <v>2007</v>
      </c>
      <c r="G105" s="22" t="s">
        <v>946</v>
      </c>
      <c r="H105" s="60" t="s">
        <v>941</v>
      </c>
      <c r="I105" s="22">
        <f>30*30</f>
        <v>900</v>
      </c>
      <c r="J105" s="57">
        <f t="shared" si="4"/>
        <v>9687.5193750387498</v>
      </c>
      <c r="L105" s="79"/>
      <c r="M105" s="79"/>
    </row>
    <row r="106" spans="2:13" ht="15.75" thickBot="1" x14ac:dyDescent="0.3">
      <c r="B106" s="58">
        <v>8</v>
      </c>
      <c r="C106" s="63" t="s">
        <v>949</v>
      </c>
      <c r="D106" s="54" t="s">
        <v>830</v>
      </c>
      <c r="E106" s="64">
        <f t="shared" si="5"/>
        <v>24.606299212598422</v>
      </c>
      <c r="F106" s="60">
        <v>2007</v>
      </c>
      <c r="G106" s="22" t="s">
        <v>946</v>
      </c>
      <c r="H106" s="60" t="s">
        <v>941</v>
      </c>
      <c r="I106" s="22">
        <f>120*30</f>
        <v>3600</v>
      </c>
      <c r="J106" s="57">
        <f t="shared" si="4"/>
        <v>38750.077500154999</v>
      </c>
      <c r="L106" s="79"/>
      <c r="M106" s="79"/>
    </row>
    <row r="107" spans="2:13" ht="15.75" thickBot="1" x14ac:dyDescent="0.3">
      <c r="B107" s="62">
        <v>9</v>
      </c>
      <c r="C107" s="63" t="s">
        <v>950</v>
      </c>
      <c r="D107" s="54" t="s">
        <v>830</v>
      </c>
      <c r="E107" s="64">
        <f t="shared" si="5"/>
        <v>24.606299212598422</v>
      </c>
      <c r="F107" s="60">
        <v>2007</v>
      </c>
      <c r="G107" s="22" t="s">
        <v>946</v>
      </c>
      <c r="H107" s="60" t="s">
        <v>941</v>
      </c>
      <c r="I107" s="22">
        <f>40*24</f>
        <v>960</v>
      </c>
      <c r="J107" s="57">
        <f t="shared" si="4"/>
        <v>10333.354000041332</v>
      </c>
      <c r="L107" s="79"/>
      <c r="M107" s="79"/>
    </row>
    <row r="108" spans="2:13" ht="15.75" thickBot="1" x14ac:dyDescent="0.3">
      <c r="B108" s="58">
        <v>10</v>
      </c>
      <c r="C108" s="63" t="s">
        <v>951</v>
      </c>
      <c r="D108" s="54" t="s">
        <v>830</v>
      </c>
      <c r="E108" s="64">
        <f t="shared" si="5"/>
        <v>24.606299212598422</v>
      </c>
      <c r="F108" s="60">
        <v>2007</v>
      </c>
      <c r="G108" s="22" t="s">
        <v>946</v>
      </c>
      <c r="H108" s="60" t="s">
        <v>941</v>
      </c>
      <c r="I108" s="22">
        <f>48*24</f>
        <v>1152</v>
      </c>
      <c r="J108" s="57">
        <f t="shared" si="4"/>
        <v>12400.024800049599</v>
      </c>
      <c r="L108" s="79"/>
      <c r="M108" s="79"/>
    </row>
    <row r="109" spans="2:13" ht="15.75" thickBot="1" x14ac:dyDescent="0.3">
      <c r="B109" s="62">
        <v>11</v>
      </c>
      <c r="C109" s="63" t="s">
        <v>952</v>
      </c>
      <c r="D109" s="54" t="s">
        <v>830</v>
      </c>
      <c r="E109" s="64">
        <f t="shared" si="5"/>
        <v>24.606299212598422</v>
      </c>
      <c r="F109" s="60">
        <v>2007</v>
      </c>
      <c r="G109" s="22" t="s">
        <v>946</v>
      </c>
      <c r="H109" s="60" t="s">
        <v>941</v>
      </c>
      <c r="I109" s="22">
        <f>70*24</f>
        <v>1680</v>
      </c>
      <c r="J109" s="57">
        <f t="shared" si="4"/>
        <v>18083.369500072331</v>
      </c>
      <c r="L109" s="79"/>
      <c r="M109" s="79"/>
    </row>
    <row r="110" spans="2:13" ht="15.75" thickBot="1" x14ac:dyDescent="0.3">
      <c r="B110" s="58">
        <v>12</v>
      </c>
      <c r="C110" s="63" t="s">
        <v>953</v>
      </c>
      <c r="D110" s="54" t="s">
        <v>830</v>
      </c>
      <c r="E110" s="64">
        <f t="shared" si="5"/>
        <v>24.606299212598422</v>
      </c>
      <c r="F110" s="60">
        <v>2007</v>
      </c>
      <c r="G110" s="22" t="s">
        <v>946</v>
      </c>
      <c r="H110" s="60" t="s">
        <v>941</v>
      </c>
      <c r="I110" s="22">
        <f>64*24</f>
        <v>1536</v>
      </c>
      <c r="J110" s="57">
        <f t="shared" si="4"/>
        <v>16533.366400066134</v>
      </c>
      <c r="L110" s="79"/>
      <c r="M110" s="79"/>
    </row>
    <row r="111" spans="2:13" ht="15.75" thickBot="1" x14ac:dyDescent="0.3">
      <c r="B111" s="62">
        <v>13</v>
      </c>
      <c r="C111" s="63" t="s">
        <v>954</v>
      </c>
      <c r="D111" s="54" t="s">
        <v>830</v>
      </c>
      <c r="E111" s="64">
        <f t="shared" si="5"/>
        <v>24.606299212598422</v>
      </c>
      <c r="F111" s="60">
        <v>2007</v>
      </c>
      <c r="G111" s="22" t="s">
        <v>946</v>
      </c>
      <c r="H111" s="60" t="s">
        <v>941</v>
      </c>
      <c r="I111" s="22">
        <f>24*24</f>
        <v>576</v>
      </c>
      <c r="J111" s="57">
        <f t="shared" si="4"/>
        <v>6200.0124000247997</v>
      </c>
      <c r="L111" s="79"/>
      <c r="M111" s="79"/>
    </row>
    <row r="112" spans="2:13" ht="15.75" thickBot="1" x14ac:dyDescent="0.3">
      <c r="B112" s="58">
        <v>14</v>
      </c>
      <c r="C112" s="63" t="s">
        <v>955</v>
      </c>
      <c r="D112" s="54" t="s">
        <v>830</v>
      </c>
      <c r="E112" s="59">
        <v>20</v>
      </c>
      <c r="F112" s="60">
        <v>2007</v>
      </c>
      <c r="G112" s="22" t="s">
        <v>946</v>
      </c>
      <c r="H112" s="60" t="s">
        <v>941</v>
      </c>
      <c r="I112" s="22">
        <f>20*11</f>
        <v>220</v>
      </c>
      <c r="J112" s="57">
        <f t="shared" si="4"/>
        <v>2368.0602916761386</v>
      </c>
      <c r="L112" s="79"/>
      <c r="M112" s="79"/>
    </row>
    <row r="113" spans="2:13" ht="15.75" thickBot="1" x14ac:dyDescent="0.3">
      <c r="B113" s="62">
        <v>15</v>
      </c>
      <c r="C113" s="63" t="s">
        <v>956</v>
      </c>
      <c r="D113" s="54" t="s">
        <v>830</v>
      </c>
      <c r="E113" s="64">
        <f>10/(0.3048)</f>
        <v>32.808398950131235</v>
      </c>
      <c r="F113" s="60">
        <v>2007</v>
      </c>
      <c r="G113" s="22" t="s">
        <v>946</v>
      </c>
      <c r="H113" s="60" t="s">
        <v>941</v>
      </c>
      <c r="I113" s="22">
        <f>24*12</f>
        <v>288</v>
      </c>
      <c r="J113" s="57">
        <f t="shared" si="4"/>
        <v>3100.0062000123999</v>
      </c>
      <c r="L113" s="79"/>
      <c r="M113" s="79"/>
    </row>
    <row r="114" spans="2:13" ht="15.75" thickBot="1" x14ac:dyDescent="0.3">
      <c r="B114" s="58">
        <v>16</v>
      </c>
      <c r="C114" s="63" t="s">
        <v>957</v>
      </c>
      <c r="D114" s="54" t="s">
        <v>830</v>
      </c>
      <c r="E114" s="65">
        <f>13.5/(0.3048)</f>
        <v>44.291338582677163</v>
      </c>
      <c r="F114" s="60">
        <v>2007</v>
      </c>
      <c r="G114" s="22" t="s">
        <v>946</v>
      </c>
      <c r="H114" s="60" t="s">
        <v>941</v>
      </c>
      <c r="I114" s="61">
        <f>44.83*11.61</f>
        <v>520.47629999999992</v>
      </c>
      <c r="J114" s="57">
        <f t="shared" si="4"/>
        <v>5602.3602672205334</v>
      </c>
      <c r="L114" s="79"/>
      <c r="M114" s="79"/>
    </row>
    <row r="115" spans="2:13" ht="15.75" thickBot="1" x14ac:dyDescent="0.3">
      <c r="B115" s="58"/>
      <c r="C115" s="63" t="s">
        <v>958</v>
      </c>
      <c r="D115" s="54" t="s">
        <v>830</v>
      </c>
      <c r="E115" s="65">
        <f>13.5/(0.3048)</f>
        <v>44.291338582677163</v>
      </c>
      <c r="F115" s="60">
        <v>2007</v>
      </c>
      <c r="G115" s="22" t="s">
        <v>946</v>
      </c>
      <c r="H115" s="60" t="s">
        <v>941</v>
      </c>
      <c r="I115" s="61">
        <f>44.83*11.61</f>
        <v>520.47629999999992</v>
      </c>
      <c r="J115" s="57">
        <f t="shared" si="4"/>
        <v>5602.3602672205334</v>
      </c>
      <c r="L115" s="79"/>
      <c r="M115" s="79"/>
    </row>
    <row r="116" spans="2:13" ht="15.75" thickBot="1" x14ac:dyDescent="0.3">
      <c r="B116" s="62">
        <v>17</v>
      </c>
      <c r="C116" s="63" t="s">
        <v>959</v>
      </c>
      <c r="D116" s="54" t="s">
        <v>830</v>
      </c>
      <c r="E116" s="59">
        <v>30</v>
      </c>
      <c r="F116" s="60">
        <v>2007</v>
      </c>
      <c r="G116" s="22" t="s">
        <v>946</v>
      </c>
      <c r="H116" s="60" t="s">
        <v>941</v>
      </c>
      <c r="I116" s="22">
        <f>36.6*31.9</f>
        <v>1167.54</v>
      </c>
      <c r="J116" s="57">
        <f t="shared" si="4"/>
        <v>12567.295967925267</v>
      </c>
      <c r="L116" s="79"/>
      <c r="M116" s="79"/>
    </row>
    <row r="117" spans="2:13" ht="15.75" thickBot="1" x14ac:dyDescent="0.3">
      <c r="B117" s="58">
        <v>18</v>
      </c>
      <c r="C117" s="63" t="s">
        <v>960</v>
      </c>
      <c r="D117" s="54" t="s">
        <v>830</v>
      </c>
      <c r="E117" s="59">
        <v>10</v>
      </c>
      <c r="F117" s="60">
        <v>2007</v>
      </c>
      <c r="G117" s="22" t="s">
        <v>946</v>
      </c>
      <c r="H117" s="60" t="s">
        <v>941</v>
      </c>
      <c r="I117" s="22">
        <f>25*20</f>
        <v>500</v>
      </c>
      <c r="J117" s="57">
        <f t="shared" si="4"/>
        <v>5381.9552083548606</v>
      </c>
      <c r="L117" s="79"/>
      <c r="M117" s="79"/>
    </row>
    <row r="118" spans="2:13" ht="15.75" thickBot="1" x14ac:dyDescent="0.3">
      <c r="B118" s="62">
        <v>19</v>
      </c>
      <c r="C118" s="63" t="s">
        <v>961</v>
      </c>
      <c r="D118" s="54" t="s">
        <v>830</v>
      </c>
      <c r="E118" s="59">
        <v>30</v>
      </c>
      <c r="F118" s="60">
        <v>2007</v>
      </c>
      <c r="G118" s="22" t="s">
        <v>946</v>
      </c>
      <c r="H118" s="60" t="s">
        <v>941</v>
      </c>
      <c r="I118" s="22">
        <f>20*10</f>
        <v>200</v>
      </c>
      <c r="J118" s="57">
        <f t="shared" si="4"/>
        <v>2152.7820833419441</v>
      </c>
      <c r="L118" s="79"/>
      <c r="M118" s="79"/>
    </row>
    <row r="119" spans="2:13" ht="15.75" thickBot="1" x14ac:dyDescent="0.3">
      <c r="B119" s="58">
        <v>20</v>
      </c>
      <c r="C119" s="63" t="s">
        <v>962</v>
      </c>
      <c r="D119" s="54" t="s">
        <v>830</v>
      </c>
      <c r="E119" s="59">
        <v>10</v>
      </c>
      <c r="F119" s="60">
        <v>2007</v>
      </c>
      <c r="G119" s="22" t="s">
        <v>940</v>
      </c>
      <c r="H119" s="60" t="s">
        <v>941</v>
      </c>
      <c r="I119" s="22">
        <f>30*25</f>
        <v>750</v>
      </c>
      <c r="J119" s="57">
        <f>I119/(0.3048*0.3048)</f>
        <v>8072.9328125322909</v>
      </c>
      <c r="L119" s="79"/>
      <c r="M119" s="79"/>
    </row>
    <row r="120" spans="2:13" ht="15.75" thickBot="1" x14ac:dyDescent="0.3">
      <c r="B120" s="62">
        <v>21</v>
      </c>
      <c r="C120" s="22" t="s">
        <v>931</v>
      </c>
      <c r="D120" s="54" t="s">
        <v>830</v>
      </c>
      <c r="E120" s="60"/>
      <c r="F120" s="60">
        <v>2007</v>
      </c>
      <c r="G120" s="22" t="s">
        <v>963</v>
      </c>
      <c r="H120" s="60" t="s">
        <v>941</v>
      </c>
      <c r="I120" s="22">
        <f>29*26</f>
        <v>754</v>
      </c>
      <c r="J120" s="57">
        <f>I120/(0.3048)</f>
        <v>2473.7532808398951</v>
      </c>
      <c r="L120" s="79"/>
      <c r="M120" s="79"/>
    </row>
    <row r="121" spans="2:13" ht="15.75" thickBot="1" x14ac:dyDescent="0.3">
      <c r="B121" s="58">
        <v>22</v>
      </c>
      <c r="C121" s="22" t="s">
        <v>933</v>
      </c>
      <c r="D121" s="54" t="s">
        <v>830</v>
      </c>
      <c r="E121" s="66">
        <f>2.6/(0.3048)</f>
        <v>8.530183727034121</v>
      </c>
      <c r="F121" s="60">
        <v>2007</v>
      </c>
      <c r="G121" s="22" t="s">
        <v>930</v>
      </c>
      <c r="H121" s="60" t="s">
        <v>941</v>
      </c>
      <c r="I121" s="22">
        <v>1350</v>
      </c>
      <c r="J121" s="57">
        <f t="shared" ref="J121:J122" si="6">I121/(0.3048)</f>
        <v>4429.1338582677163</v>
      </c>
      <c r="L121" s="79"/>
      <c r="M121" s="79"/>
    </row>
    <row r="122" spans="2:13" ht="15.75" thickBot="1" x14ac:dyDescent="0.3">
      <c r="B122" s="62">
        <v>23</v>
      </c>
      <c r="C122" s="29" t="s">
        <v>934</v>
      </c>
      <c r="D122" s="67" t="s">
        <v>830</v>
      </c>
      <c r="E122" s="68"/>
      <c r="F122" s="68">
        <v>2007</v>
      </c>
      <c r="G122" s="29" t="s">
        <v>964</v>
      </c>
      <c r="H122" s="68" t="s">
        <v>941</v>
      </c>
      <c r="I122" s="29">
        <v>2200</v>
      </c>
      <c r="J122" s="57">
        <f t="shared" si="6"/>
        <v>7217.847769028871</v>
      </c>
      <c r="L122" s="79"/>
      <c r="M122" s="79"/>
    </row>
    <row r="123" spans="2:13" ht="15.75" thickBot="1" x14ac:dyDescent="0.3">
      <c r="B123" s="69"/>
      <c r="C123" s="70"/>
      <c r="D123" s="71"/>
      <c r="E123" s="71"/>
      <c r="F123" s="71"/>
      <c r="G123" s="72"/>
      <c r="H123" s="71"/>
      <c r="I123" s="73">
        <f>SUM(I99:I122)</f>
        <v>22698.185400000002</v>
      </c>
      <c r="J123" s="73">
        <f>SUM(J99:J122)</f>
        <v>212114.09874208632</v>
      </c>
      <c r="L123" s="80"/>
      <c r="M123" s="80"/>
    </row>
    <row r="124" spans="2:13" ht="15.75" thickBot="1" x14ac:dyDescent="0.3">
      <c r="B124" s="74"/>
      <c r="C124" s="75"/>
      <c r="D124" s="76"/>
      <c r="E124" s="76"/>
      <c r="F124" s="76"/>
      <c r="G124" s="77"/>
      <c r="H124" s="76"/>
      <c r="I124" s="78"/>
      <c r="J124" s="78"/>
    </row>
  </sheetData>
  <mergeCells count="1">
    <mergeCell ref="B5:J5"/>
  </mergeCells>
  <dataValidations count="3">
    <dataValidation type="list" allowBlank="1" showInputMessage="1" showErrorMessage="1" sqref="D8:D17 D19:D91" xr:uid="{EDEFC6D2-9E67-4509-9917-247F77AF928C}">
      <formula1>$N$7:$N$9</formula1>
    </dataValidation>
    <dataValidation type="list" allowBlank="1" showInputMessage="1" showErrorMessage="1" sqref="D18" xr:uid="{A3887400-FF9E-4863-B13D-1CB852EB3F2F}">
      <formula1>$N$7:$N$10</formula1>
    </dataValidation>
    <dataValidation type="list" allowBlank="1" showInputMessage="1" showErrorMessage="1" sqref="H99:H122 H7:H96" xr:uid="{F0523027-572E-4BD2-B4B2-13B4BA9F771C}">
      <formula1>"Very Good, Good, Average, Poor, Ordinary with wreckages in the structure"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Buildings</vt:lpstr>
      <vt:lpstr>Computer &amp; Softwares</vt:lpstr>
      <vt:lpstr>Free Hold Land</vt:lpstr>
      <vt:lpstr>Furniture &amp; Fixtures</vt:lpstr>
      <vt:lpstr>Lease Hold Land</vt:lpstr>
      <vt:lpstr>Plant &amp; Machinery</vt:lpstr>
      <vt:lpstr>Vechiles</vt:lpstr>
      <vt:lpstr>Building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2022-05-20T13:15:38Z</dcterms:created>
  <dcterms:modified xsi:type="dcterms:W3CDTF">2022-05-20T13:28:09Z</dcterms:modified>
</cp:coreProperties>
</file>