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Y:\Arup Banerjee\BHSL DOCS\Palia\Land_working\"/>
    </mc:Choice>
  </mc:AlternateContent>
  <xr:revisionPtr revIDLastSave="0" documentId="13_ncr:1_{0E77A479-6B61-4F9A-AFC9-B9CE8412AE5B}" xr6:coauthVersionLast="47" xr6:coauthVersionMax="47" xr10:uidLastSave="{00000000-0000-0000-0000-000000000000}"/>
  <bookViews>
    <workbookView xWindow="-120" yWindow="-120" windowWidth="20730" windowHeight="11160" activeTab="5" xr2:uid="{00000000-000D-0000-FFFF-FFFF00000000}"/>
  </bookViews>
  <sheets>
    <sheet name="Sheet1" sheetId="1" r:id="rId1"/>
    <sheet name="Land Area Statement" sheetId="2" r:id="rId2"/>
    <sheet name="Land Acquistion" sheetId="3" r:id="rId3"/>
    <sheet name="Land Valuation" sheetId="4" r:id="rId4"/>
    <sheet name="Circle Rates" sheetId="5" r:id="rId5"/>
    <sheet name="Belting" sheetId="6" r:id="rId6"/>
  </sheets>
  <definedNames>
    <definedName name="_xlnm._FilterDatabase" localSheetId="4" hidden="1">'Circle Rates'!$G$5:$O$18</definedName>
    <definedName name="_xlnm._FilterDatabase" localSheetId="0" hidden="1">Sheet1!$E$6:$O$63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2" i="6" l="1"/>
  <c r="G6" i="6"/>
  <c r="G5" i="6"/>
  <c r="F5" i="6"/>
  <c r="F6" i="6" s="1"/>
  <c r="G4" i="6"/>
  <c r="F4" i="6"/>
  <c r="E4" i="6"/>
  <c r="E6" i="6" s="1"/>
  <c r="E7" i="6" l="1"/>
  <c r="G13" i="6" l="1"/>
  <c r="G11" i="6"/>
  <c r="E8" i="6"/>
  <c r="G9" i="6" s="1"/>
  <c r="G10" i="6"/>
  <c r="P15" i="5" l="1"/>
  <c r="I11" i="4" l="1"/>
  <c r="J16" i="2" l="1"/>
  <c r="I11" i="5" l="1"/>
  <c r="H8" i="3" l="1"/>
  <c r="H9" i="3"/>
  <c r="H10" i="3"/>
  <c r="H11" i="3"/>
  <c r="H12" i="3"/>
  <c r="H13" i="3"/>
  <c r="H14" i="3"/>
  <c r="H15" i="3"/>
  <c r="H7" i="3"/>
  <c r="K7" i="5"/>
  <c r="O7" i="5" s="1"/>
  <c r="K8" i="5"/>
  <c r="O8" i="5" s="1"/>
  <c r="K9" i="5"/>
  <c r="O9" i="5" s="1"/>
  <c r="K10" i="5"/>
  <c r="O10" i="5" s="1"/>
  <c r="K11" i="5"/>
  <c r="O11" i="5" s="1"/>
  <c r="K12" i="5"/>
  <c r="O12" i="5" s="1"/>
  <c r="K13" i="5"/>
  <c r="O13" i="5" s="1"/>
  <c r="K14" i="5"/>
  <c r="O14" i="5" s="1"/>
  <c r="K6" i="5"/>
  <c r="O6" i="5" s="1"/>
  <c r="J15" i="5"/>
  <c r="I14" i="5"/>
  <c r="N14" i="5" s="1"/>
  <c r="I13" i="5"/>
  <c r="N13" i="5" s="1"/>
  <c r="I12" i="5"/>
  <c r="N12" i="5" s="1"/>
  <c r="N11" i="5"/>
  <c r="I10" i="5"/>
  <c r="N10" i="5" s="1"/>
  <c r="I9" i="5"/>
  <c r="N9" i="5" s="1"/>
  <c r="I8" i="5"/>
  <c r="N8" i="5" s="1"/>
  <c r="I7" i="5"/>
  <c r="N7" i="5" s="1"/>
  <c r="I6" i="5"/>
  <c r="N6" i="5" s="1"/>
  <c r="I15" i="2"/>
  <c r="I8" i="2"/>
  <c r="I9" i="2"/>
  <c r="I10" i="2"/>
  <c r="I11" i="2"/>
  <c r="I12" i="2"/>
  <c r="I13" i="2"/>
  <c r="I14" i="2"/>
  <c r="K15" i="5" l="1"/>
  <c r="I15" i="5"/>
  <c r="I7" i="2"/>
  <c r="I16" i="2" s="1"/>
  <c r="I8" i="4"/>
  <c r="F16" i="3"/>
  <c r="H16" i="3"/>
  <c r="H18" i="3" s="1"/>
  <c r="H22" i="3" s="1"/>
  <c r="H24" i="3" s="1"/>
  <c r="H26" i="3" s="1"/>
  <c r="I9" i="4" l="1"/>
  <c r="I10" i="4"/>
  <c r="I12" i="4" l="1"/>
  <c r="K12" i="4" s="1"/>
  <c r="K83" i="1" l="1"/>
  <c r="M68" i="1"/>
  <c r="M69" i="1"/>
  <c r="M70" i="1"/>
  <c r="M71" i="1"/>
  <c r="M72" i="1"/>
  <c r="M73" i="1"/>
  <c r="M74" i="1"/>
  <c r="M75" i="1"/>
  <c r="M76" i="1"/>
  <c r="M77" i="1"/>
  <c r="M78" i="1"/>
  <c r="M79" i="1"/>
  <c r="M80" i="1"/>
  <c r="M81" i="1"/>
  <c r="M82" i="1"/>
  <c r="M67" i="1"/>
  <c r="L83" i="1"/>
  <c r="M83" i="1" s="1"/>
  <c r="M8" i="1"/>
  <c r="M9" i="1"/>
  <c r="M10" i="1"/>
  <c r="M11" i="1"/>
  <c r="M12" i="1"/>
  <c r="M13" i="1"/>
  <c r="M14" i="1"/>
  <c r="M15" i="1"/>
  <c r="M16" i="1"/>
  <c r="M17" i="1"/>
  <c r="M18" i="1"/>
  <c r="M19" i="1"/>
  <c r="M20" i="1"/>
  <c r="M21" i="1"/>
  <c r="M22" i="1"/>
  <c r="M23" i="1"/>
  <c r="M24" i="1"/>
  <c r="M25" i="1"/>
  <c r="M26" i="1"/>
  <c r="M27" i="1"/>
  <c r="M28" i="1"/>
  <c r="M29" i="1"/>
  <c r="M30" i="1"/>
  <c r="M32" i="1"/>
  <c r="M33" i="1"/>
  <c r="M34" i="1"/>
  <c r="M35" i="1"/>
  <c r="M36" i="1"/>
  <c r="M37" i="1"/>
  <c r="M38" i="1"/>
  <c r="M39" i="1"/>
  <c r="M41" i="1"/>
  <c r="M42" i="1"/>
  <c r="M43" i="1"/>
  <c r="M44" i="1"/>
  <c r="M45" i="1"/>
  <c r="M46" i="1"/>
  <c r="M47" i="1"/>
  <c r="M48" i="1"/>
  <c r="M49" i="1"/>
  <c r="M50" i="1"/>
  <c r="M51" i="1"/>
  <c r="M52" i="1"/>
  <c r="M53" i="1"/>
  <c r="M54" i="1"/>
  <c r="M56" i="1"/>
  <c r="M58" i="1"/>
  <c r="M59" i="1"/>
  <c r="M60" i="1"/>
  <c r="M61" i="1"/>
  <c r="M7" i="1"/>
  <c r="L57" i="1"/>
  <c r="M57" i="1" s="1"/>
  <c r="K43" i="1"/>
  <c r="L40" i="1"/>
  <c r="M40" i="1" s="1"/>
  <c r="L63" i="1" l="1"/>
  <c r="M63" i="1" s="1"/>
  <c r="L84" i="1" l="1"/>
  <c r="M84" i="1" s="1"/>
</calcChain>
</file>

<file path=xl/sharedStrings.xml><?xml version="1.0" encoding="utf-8"?>
<sst xmlns="http://schemas.openxmlformats.org/spreadsheetml/2006/main" count="312" uniqueCount="201">
  <si>
    <t>S.No</t>
  </si>
  <si>
    <t>Date of Registry</t>
  </si>
  <si>
    <t>Reg.No.</t>
  </si>
  <si>
    <t>Village Name</t>
  </si>
  <si>
    <t>Khata No.</t>
  </si>
  <si>
    <t>Khasara No.</t>
  </si>
  <si>
    <r>
      <t xml:space="preserve">Area  </t>
    </r>
    <r>
      <rPr>
        <i/>
        <sz val="11"/>
        <color theme="1"/>
        <rFont val="Calibri"/>
        <family val="2"/>
        <scheme val="minor"/>
      </rPr>
      <t>(Hect.)</t>
    </r>
  </si>
  <si>
    <r>
      <t xml:space="preserve">Area </t>
    </r>
    <r>
      <rPr>
        <i/>
        <sz val="11"/>
        <color theme="1"/>
        <rFont val="Calibri"/>
        <family val="2"/>
        <scheme val="minor"/>
      </rPr>
      <t>(Acre)</t>
    </r>
  </si>
  <si>
    <r>
      <t xml:space="preserve">Area
</t>
    </r>
    <r>
      <rPr>
        <i/>
        <sz val="11"/>
        <color theme="1"/>
        <rFont val="Calibri"/>
        <family val="2"/>
        <scheme val="minor"/>
      </rPr>
      <t>(sq. mtr.)</t>
    </r>
  </si>
  <si>
    <t>27/10/2006</t>
  </si>
  <si>
    <t>BADAGAON</t>
  </si>
  <si>
    <t>5009/06</t>
  </si>
  <si>
    <t>06/07/2006</t>
  </si>
  <si>
    <t>2755/06</t>
  </si>
  <si>
    <t>45,12</t>
  </si>
  <si>
    <t>1/3 OF 0.490</t>
  </si>
  <si>
    <t>2761/06</t>
  </si>
  <si>
    <t xml:space="preserve"> 11,22,23,24,30,31,34,35</t>
  </si>
  <si>
    <t>1/3 OF 2.772</t>
  </si>
  <si>
    <t>2746/06</t>
  </si>
  <si>
    <t>1/3 OF 0.680</t>
  </si>
  <si>
    <t>2747/06</t>
  </si>
  <si>
    <t>39,21,16,17,18,19,20,45,13,8</t>
  </si>
  <si>
    <t>1/3 OF 2.299</t>
  </si>
  <si>
    <t>2757/06</t>
  </si>
  <si>
    <t>21,45</t>
  </si>
  <si>
    <t>1/3 OF 0.344</t>
  </si>
  <si>
    <t>20/07/2006</t>
  </si>
  <si>
    <t>3114/06</t>
  </si>
  <si>
    <t>3115/06</t>
  </si>
  <si>
    <t>5007/06</t>
  </si>
  <si>
    <t>5008/06</t>
  </si>
  <si>
    <t>3118/06</t>
  </si>
  <si>
    <t>½ of 0.510</t>
  </si>
  <si>
    <t>5052/06</t>
  </si>
  <si>
    <t>2753/06</t>
  </si>
  <si>
    <t>11,22,23,24,30,31,34,35</t>
  </si>
  <si>
    <t>2751/06</t>
  </si>
  <si>
    <t>14,36</t>
  </si>
  <si>
    <t>2750/06</t>
  </si>
  <si>
    <t>244 A</t>
  </si>
  <si>
    <t>2763/06</t>
  </si>
  <si>
    <t>39,26,14,36,13,37</t>
  </si>
  <si>
    <t>1/3 of 2.356</t>
  </si>
  <si>
    <t>2762/06</t>
  </si>
  <si>
    <t>11,13,22,23,24,30,31,34,35</t>
  </si>
  <si>
    <t>1/3 OF 2.958</t>
  </si>
  <si>
    <t>2758/06</t>
  </si>
  <si>
    <t>16,17,18,19,20,08</t>
  </si>
  <si>
    <t>1/3 OF 1.273</t>
  </si>
  <si>
    <t>2756/06</t>
  </si>
  <si>
    <t>26,39,21,14,36,37</t>
  </si>
  <si>
    <t>1/3 OF 2.340</t>
  </si>
  <si>
    <t>2748/06</t>
  </si>
  <si>
    <t>37,12</t>
  </si>
  <si>
    <t>1/3 OF 0.964</t>
  </si>
  <si>
    <t>2759/06</t>
  </si>
  <si>
    <t>2760/06</t>
  </si>
  <si>
    <t>NAGLA</t>
  </si>
  <si>
    <t>2754/06</t>
  </si>
  <si>
    <t>1256,1264</t>
  </si>
  <si>
    <t>2749/06</t>
  </si>
  <si>
    <t>1261,1262,</t>
  </si>
  <si>
    <t>1263,1265</t>
  </si>
  <si>
    <t>28/07/2006</t>
  </si>
  <si>
    <t>3385/06</t>
  </si>
  <si>
    <t>BIJAURIA</t>
  </si>
  <si>
    <t>2685/05</t>
  </si>
  <si>
    <t>73 min.</t>
  </si>
  <si>
    <t>17/07/2004</t>
  </si>
  <si>
    <t>MARUA PASCHIM</t>
  </si>
  <si>
    <t>1607,1605</t>
  </si>
  <si>
    <t>2686/05</t>
  </si>
  <si>
    <t>74 min</t>
  </si>
  <si>
    <t>17/06/2005</t>
  </si>
  <si>
    <t>MAUJA SARKHANA PURAB</t>
  </si>
  <si>
    <t>2506/05</t>
  </si>
  <si>
    <t>6 min</t>
  </si>
  <si>
    <t>2507/05</t>
  </si>
  <si>
    <t>13/07/2005</t>
  </si>
  <si>
    <t>BABORA</t>
  </si>
  <si>
    <t>2816/05</t>
  </si>
  <si>
    <t>3055/04</t>
  </si>
  <si>
    <t>2815/05</t>
  </si>
  <si>
    <t>2798/05</t>
  </si>
  <si>
    <t>105, 111</t>
  </si>
  <si>
    <t>17/03/2008</t>
  </si>
  <si>
    <t>898/08</t>
  </si>
  <si>
    <t>131,922/1479</t>
  </si>
  <si>
    <t>28/09/07</t>
  </si>
  <si>
    <t>3719/07</t>
  </si>
  <si>
    <t>02.05.2003</t>
  </si>
  <si>
    <t>70 , 74</t>
  </si>
  <si>
    <t>15.07.2003</t>
  </si>
  <si>
    <t>PALIA KHURD</t>
  </si>
  <si>
    <t>9.9.2003</t>
  </si>
  <si>
    <t>10.09.2003</t>
  </si>
  <si>
    <t>68 &amp; 69</t>
  </si>
  <si>
    <t>28.07.2003</t>
  </si>
  <si>
    <t>70,74</t>
  </si>
  <si>
    <t>22.02.1991</t>
  </si>
  <si>
    <t>MAJHAGAI</t>
  </si>
  <si>
    <t>4108/2,4111/4,</t>
  </si>
  <si>
    <t>4111/5 &amp; 4108/3</t>
  </si>
  <si>
    <t>10.12.2003</t>
  </si>
  <si>
    <t>Palia Kalan</t>
  </si>
  <si>
    <t>22.06.2010</t>
  </si>
  <si>
    <t>26.05.2003</t>
  </si>
  <si>
    <t>30.05.2003</t>
  </si>
  <si>
    <t>** ACQUISITION Th.</t>
  </si>
  <si>
    <t>notification Dt. 28/12/68</t>
  </si>
  <si>
    <t>Total</t>
  </si>
  <si>
    <t>02.06.2007</t>
  </si>
  <si>
    <t>2128/07</t>
  </si>
  <si>
    <t>27.06.2009</t>
  </si>
  <si>
    <t>2485/09</t>
  </si>
  <si>
    <t>2484/09</t>
  </si>
  <si>
    <t>2486/09</t>
  </si>
  <si>
    <t>2487/09</t>
  </si>
  <si>
    <t>2488/09</t>
  </si>
  <si>
    <t xml:space="preserve">14.07.2010 </t>
  </si>
  <si>
    <t>3102/10</t>
  </si>
  <si>
    <t>14.07.2010</t>
  </si>
  <si>
    <t>3101/10</t>
  </si>
  <si>
    <t>LAND AREA DETAILS  (ECO TECH UNIT)</t>
  </si>
  <si>
    <t>LAND AREA DETAILS</t>
  </si>
  <si>
    <t>99, 119,124, 125 &amp; 61</t>
  </si>
  <si>
    <t>Total Land</t>
  </si>
  <si>
    <t>Land Acquisition</t>
  </si>
  <si>
    <t>CLU-C</t>
  </si>
  <si>
    <t>CLU-B</t>
  </si>
  <si>
    <t>CLU AREA- 0.462</t>
  </si>
  <si>
    <t xml:space="preserve">CLU-A- 0.097 Hect- Not mentioned </t>
  </si>
  <si>
    <t>A</t>
  </si>
  <si>
    <t>Gata No.</t>
  </si>
  <si>
    <t xml:space="preserve">LAND AREA STATEMENT </t>
  </si>
  <si>
    <t>Sr. No.</t>
  </si>
  <si>
    <t>Total no. of Deeds</t>
  </si>
  <si>
    <r>
      <t xml:space="preserve">Land Area 
</t>
    </r>
    <r>
      <rPr>
        <i/>
        <sz val="10"/>
        <color theme="1"/>
        <rFont val="Calibri"/>
        <family val="2"/>
        <scheme val="minor"/>
      </rPr>
      <t>(in Hectare)</t>
    </r>
  </si>
  <si>
    <r>
      <t xml:space="preserve">Land Area 
</t>
    </r>
    <r>
      <rPr>
        <i/>
        <sz val="10"/>
        <color theme="1"/>
        <rFont val="Calibri"/>
        <family val="2"/>
        <scheme val="minor"/>
      </rPr>
      <t>(in Acres)</t>
    </r>
  </si>
  <si>
    <r>
      <t xml:space="preserve">Land Rate under Land Acquisition Act-2013
</t>
    </r>
    <r>
      <rPr>
        <i/>
        <sz val="10"/>
        <rFont val="Calibri"/>
        <family val="2"/>
        <scheme val="minor"/>
      </rPr>
      <t>(in per hectares)</t>
    </r>
  </si>
  <si>
    <t xml:space="preserve">Total </t>
  </si>
  <si>
    <t>Total (A)</t>
  </si>
  <si>
    <r>
      <t xml:space="preserve">Factor for Land Falls under Rural Area </t>
    </r>
    <r>
      <rPr>
        <b/>
        <sz val="11"/>
        <color theme="1"/>
        <rFont val="Calibri"/>
        <family val="2"/>
        <scheme val="minor"/>
      </rPr>
      <t>(B)</t>
    </r>
  </si>
  <si>
    <r>
      <t xml:space="preserve"> 2 times of Value of </t>
    </r>
    <r>
      <rPr>
        <b/>
        <sz val="11"/>
        <color theme="1"/>
        <rFont val="Calibri"/>
        <family val="2"/>
        <scheme val="minor"/>
      </rPr>
      <t>A</t>
    </r>
  </si>
  <si>
    <r>
      <t xml:space="preserve">Value of Assets attached to land or building </t>
    </r>
    <r>
      <rPr>
        <b/>
        <sz val="11"/>
        <color theme="1"/>
        <rFont val="Calibri"/>
        <family val="2"/>
        <scheme val="minor"/>
      </rPr>
      <t>(C)</t>
    </r>
  </si>
  <si>
    <t>Total (D=B+C)</t>
  </si>
  <si>
    <t>Add Solatium
(100%) (E)</t>
  </si>
  <si>
    <t>100% of value D</t>
  </si>
  <si>
    <t>Total Award Value (F=D+E)</t>
  </si>
  <si>
    <t>Sr.No.</t>
  </si>
  <si>
    <t>Particulars</t>
  </si>
  <si>
    <t>Original Land Area</t>
  </si>
  <si>
    <t xml:space="preserve">Fair Market Valuation </t>
  </si>
  <si>
    <t>Rates in per Acres</t>
  </si>
  <si>
    <t>Acres</t>
  </si>
  <si>
    <t>Hectares</t>
  </si>
  <si>
    <t>Add 5% premium for non agriculture land</t>
  </si>
  <si>
    <t>Add 10% for cost &amp; effort considerations to cover administrative cost, effort towards land acquisition &amp; consolidation etc.</t>
  </si>
  <si>
    <t xml:space="preserve">  At Rs.2.5 Lacs per acre</t>
  </si>
  <si>
    <t>GRAND TOTAL</t>
  </si>
  <si>
    <t>Notes:</t>
  </si>
  <si>
    <t>1.  Land area details has been provided to us by the company, which is relied upon in good faith.</t>
  </si>
  <si>
    <t>VALUATION OF PROJECT LAND | BAJAJ HINDUSTHAN SUGAR LIMITED | VILLAGE- PALIA  DISTRICT- LAKHIMPUR KHERI</t>
  </si>
  <si>
    <t xml:space="preserve">FAIR MARKET VALUATION OF LAND OF  : M/S. BAJAJ HINDUSTHAN SUGAR LIMITED, PALIA, LAKHIMPUR KHERI, UTTAR PRTADESH  </t>
  </si>
  <si>
    <t>VALUATION AS PER GOVT. GUIDELINE RATES</t>
  </si>
  <si>
    <r>
      <t xml:space="preserve">Area  </t>
    </r>
    <r>
      <rPr>
        <i/>
        <sz val="11"/>
        <color theme="1"/>
        <rFont val="Calibri"/>
        <family val="2"/>
        <scheme val="minor"/>
      </rPr>
      <t>(Hectare)</t>
    </r>
  </si>
  <si>
    <r>
      <t xml:space="preserve">Govt. Guidelines Rates 
</t>
    </r>
    <r>
      <rPr>
        <i/>
        <sz val="11"/>
        <color theme="1"/>
        <rFont val="Calibri"/>
        <family val="2"/>
        <scheme val="minor"/>
      </rPr>
      <t>(in Hectare)</t>
    </r>
    <r>
      <rPr>
        <b/>
        <sz val="11"/>
        <color theme="1"/>
        <rFont val="Calibri"/>
        <family val="2"/>
        <scheme val="minor"/>
      </rPr>
      <t xml:space="preserve">
</t>
    </r>
  </si>
  <si>
    <r>
      <t xml:space="preserve">Govt. Guidelines Rates 
</t>
    </r>
    <r>
      <rPr>
        <i/>
        <sz val="11"/>
        <color theme="1"/>
        <rFont val="Calibri"/>
        <family val="2"/>
        <scheme val="minor"/>
      </rPr>
      <t>(in sq. mtr.)</t>
    </r>
    <r>
      <rPr>
        <b/>
        <sz val="11"/>
        <color theme="1"/>
        <rFont val="Calibri"/>
        <family val="2"/>
        <scheme val="minor"/>
      </rPr>
      <t xml:space="preserve">
</t>
    </r>
  </si>
  <si>
    <t>Agricultural  Govt. Guideline Value</t>
  </si>
  <si>
    <t>Non- Agricultural  Govt. Guideline Value</t>
  </si>
  <si>
    <t>Remarks:</t>
  </si>
  <si>
    <t>1. The above mentioned land area has been taken on the basis of information/ data provided by the company.</t>
  </si>
  <si>
    <t>2. These circle rates gives only the indicative values. However, actually this value has no reference to the real market transaction value which is much less for this kind of land considering the land used for Industrial purpose comparing it with non-agricultural land. Hence no reference can be derived out of the Circle Guideline Value</t>
  </si>
  <si>
    <t>Badagaon</t>
  </si>
  <si>
    <t>Nangla</t>
  </si>
  <si>
    <t>Bijauria</t>
  </si>
  <si>
    <t>Marua Paschim</t>
  </si>
  <si>
    <t>Mauja Sarkhana Purab</t>
  </si>
  <si>
    <t>Babora</t>
  </si>
  <si>
    <t>Palia Khurd</t>
  </si>
  <si>
    <t>Majhaghai</t>
  </si>
  <si>
    <r>
      <t xml:space="preserve">Area
</t>
    </r>
    <r>
      <rPr>
        <i/>
        <sz val="10"/>
        <rFont val="Calibri"/>
        <family val="2"/>
        <scheme val="minor"/>
      </rPr>
      <t>(in Hectare)</t>
    </r>
  </si>
  <si>
    <r>
      <t xml:space="preserve">Area 
</t>
    </r>
    <r>
      <rPr>
        <i/>
        <sz val="11"/>
        <color theme="1"/>
        <rFont val="Calibri"/>
        <family val="2"/>
        <scheme val="minor"/>
      </rPr>
      <t>(Acre)</t>
    </r>
  </si>
  <si>
    <t xml:space="preserve">Add: Land Development, Site Levelling charges etc. </t>
  </si>
  <si>
    <t>Project Land</t>
  </si>
  <si>
    <r>
      <t>2. As per the our calculations, the market rate for the subject power project is comes out to be</t>
    </r>
    <r>
      <rPr>
        <i/>
        <sz val="11"/>
        <rFont val="Calibri"/>
        <family val="2"/>
        <scheme val="minor"/>
      </rPr>
      <t xml:space="preserve"> Rs.79,55,000/-  per Acres,</t>
    </r>
    <r>
      <rPr>
        <i/>
        <sz val="11"/>
        <color theme="1"/>
        <rFont val="Calibri"/>
        <family val="2"/>
        <scheme val="minor"/>
      </rPr>
      <t xml:space="preserve"> which seems to be reasonable in our point of view. </t>
    </r>
  </si>
  <si>
    <t>PALIA LAND VALUATION BELTING METHOD</t>
  </si>
  <si>
    <t>Calculation by Belting Method</t>
  </si>
  <si>
    <t>Total Area</t>
  </si>
  <si>
    <t>Area (front side)</t>
  </si>
  <si>
    <t>Area (middle part)</t>
  </si>
  <si>
    <t>Area (back side)</t>
  </si>
  <si>
    <t>Area (Acre)</t>
  </si>
  <si>
    <t>Rate (Acre)</t>
  </si>
  <si>
    <t>Value</t>
  </si>
  <si>
    <t>Total Value</t>
  </si>
  <si>
    <t>Average Rate (Acre)</t>
  </si>
  <si>
    <t>Add 5% for cost &amp; effort considerations to cover administrative cost, effort towards land acquisition &amp; consolidation etc.</t>
  </si>
  <si>
    <t>2.5 lacs per acre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</si>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</sst>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quot;₹&quot;\ * #,##0.00_ ;_ &quot;₹&quot;\ * \-#,##0.00_ ;_ &quot;₹&quot;\ * &quot;-&quot;??_ ;_ @_ "/>
    <numFmt numFmtId="43" formatCode="_ * #,##0.00_ ;_ * \-#,##0.00_ ;_ * &quot;-&quot;??_ ;_ @_ "/>
    <numFmt numFmtId="164" formatCode="_(* #,##0.00_);_(* \(#,##0.00\);_(* \-??_);_(@_)"/>
    <numFmt numFmtId="165" formatCode="#,##0.00\ ;&quot; (&quot;#,##0.00\);&quot; -&quot;#\ ;@\ "/>
    <numFmt numFmtId="166" formatCode="_(\$* #,##0.00_);_(\$* \(#,##0.00\);_(\$* \-??_);_(@_)"/>
    <numFmt numFmtId="167" formatCode="0.000"/>
    <numFmt numFmtId="168" formatCode="mm/dd/yy"/>
    <numFmt numFmtId="169" formatCode="mm/dd/yyyy"/>
    <numFmt numFmtId="170" formatCode="0.0000"/>
    <numFmt numFmtId="171" formatCode="0;[Red]0"/>
    <numFmt numFmtId="172" formatCode="_ [$₹-4009]\ * #,##0.00_ ;_ [$₹-4009]\ * \-#,##0.00_ ;_ [$₹-4009]\ * &quot;-&quot;??_ ;_ @_ "/>
    <numFmt numFmtId="173" formatCode="_ [$₹-4009]\ * #,##0_ ;_ [$₹-4009]\ * \-#,##0_ ;_ [$₹-4009]\ * &quot;-&quot;??_ ;_ @_ "/>
    <numFmt numFmtId="174" formatCode="_ &quot;₹&quot;\ * #,##0_ ;_ &quot;₹&quot;\ * \-#,##0_ ;_ &quot;₹&quot;\ * &quot;-&quot;??_ ;_ @_ "/>
    <numFmt numFmtId="177" formatCode="_ &quot;₹&quot;\ * #,##0.00_ ;_ &quot;₹&quot;\ * \-#,##0.00_ ;_ &quot;₹&quot;\ * &quot;-&quot;??_ ;_ @_ "/>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b/>
      <sz val="11"/>
      <color indexed="8"/>
      <name val="Calibri"/>
      <family val="2"/>
    </font>
    <font>
      <sz val="11"/>
      <color indexed="10"/>
      <name val="Calibri"/>
      <family val="2"/>
    </font>
    <font>
      <i/>
      <sz val="11"/>
      <color theme="1"/>
      <name val="Calibri"/>
      <family val="2"/>
      <scheme val="minor"/>
    </font>
    <font>
      <sz val="9"/>
      <name val="Arial"/>
      <family val="2"/>
    </font>
    <font>
      <b/>
      <sz val="10"/>
      <name val="Arial"/>
      <family val="2"/>
    </font>
    <font>
      <sz val="11"/>
      <name val="Calibri"/>
      <family val="2"/>
      <scheme val="minor"/>
    </font>
    <font>
      <b/>
      <sz val="11"/>
      <color theme="0"/>
      <name val="Calibri"/>
      <family val="2"/>
      <scheme val="minor"/>
    </font>
    <font>
      <sz val="11"/>
      <color theme="0"/>
      <name val="Calibri"/>
      <family val="2"/>
      <scheme val="minor"/>
    </font>
    <font>
      <i/>
      <sz val="10"/>
      <color theme="1"/>
      <name val="Calibri"/>
      <family val="2"/>
      <scheme val="minor"/>
    </font>
    <font>
      <b/>
      <sz val="11"/>
      <name val="Calibri"/>
      <family val="2"/>
      <scheme val="minor"/>
    </font>
    <font>
      <i/>
      <sz val="10"/>
      <name val="Calibri"/>
      <family val="2"/>
      <scheme val="minor"/>
    </font>
    <font>
      <b/>
      <sz val="12"/>
      <color theme="0"/>
      <name val="Calibri"/>
      <family val="2"/>
      <scheme val="minor"/>
    </font>
    <font>
      <b/>
      <i/>
      <sz val="11"/>
      <color theme="1"/>
      <name val="Calibri"/>
      <family val="2"/>
      <scheme val="minor"/>
    </font>
    <font>
      <i/>
      <sz val="11"/>
      <name val="Calibri"/>
      <family val="2"/>
      <scheme val="minor"/>
    </font>
    <font>
      <b/>
      <sz val="12"/>
      <color theme="1"/>
      <name val="Calibri"/>
      <family val="2"/>
      <scheme val="minor"/>
    </font>
    <font>
      <sz val="9"/>
      <color theme="1"/>
      <name val="Verdana"/>
      <family val="2"/>
    </font>
  </fonts>
  <fills count="36">
    <fill>
      <patternFill patternType="none"/>
    </fill>
    <fill>
      <patternFill patternType="gray125"/>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5"/>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4">
    <xf numFmtId="0" fontId="0"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8" fillId="21" borderId="2" applyNumberFormat="0" applyAlignment="0" applyProtection="0"/>
    <xf numFmtId="0" fontId="9" fillId="22" borderId="3" applyNumberFormat="0" applyAlignment="0" applyProtection="0"/>
    <xf numFmtId="0" fontId="3" fillId="0" borderId="0" applyNumberFormat="0" applyFont="0" applyFill="0" applyBorder="0" applyProtection="0">
      <alignment horizontal="left"/>
    </xf>
    <xf numFmtId="0" fontId="3" fillId="0" borderId="0" applyNumberFormat="0" applyFont="0" applyFill="0" applyBorder="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8" borderId="2" applyNumberFormat="0" applyAlignment="0" applyProtection="0"/>
    <xf numFmtId="0" fontId="16" fillId="0" borderId="7" applyNumberFormat="0" applyFill="0" applyAlignment="0" applyProtection="0"/>
    <xf numFmtId="0" fontId="17" fillId="23" borderId="0" applyNumberFormat="0" applyBorder="0" applyAlignment="0" applyProtection="0"/>
    <xf numFmtId="0" fontId="3" fillId="24" borderId="8" applyNumberFormat="0" applyFont="0" applyAlignment="0" applyProtection="0"/>
    <xf numFmtId="0" fontId="18" fillId="21" borderId="9" applyNumberFormat="0" applyAlignment="0" applyProtection="0"/>
    <xf numFmtId="4" fontId="19" fillId="25" borderId="9" applyNumberFormat="0" applyProtection="0">
      <alignment horizontal="right" vertical="center"/>
    </xf>
    <xf numFmtId="0" fontId="20" fillId="0" borderId="0" applyNumberFormat="0" applyFill="0" applyBorder="0" applyAlignment="0" applyProtection="0"/>
    <xf numFmtId="0" fontId="21" fillId="0" borderId="10" applyNumberFormat="0" applyFill="0" applyAlignment="0" applyProtection="0"/>
    <xf numFmtId="0" fontId="22" fillId="0" borderId="0" applyNumberFormat="0" applyFill="0" applyBorder="0" applyAlignment="0" applyProtection="0"/>
    <xf numFmtId="43" fontId="1" fillId="0" borderId="0" applyFont="0" applyFill="0" applyBorder="0" applyAlignment="0" applyProtection="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ill="0" applyBorder="0" applyAlignment="0" applyProtection="0"/>
    <xf numFmtId="166" fontId="3" fillId="0" borderId="0" applyFill="0" applyBorder="0" applyAlignment="0" applyProtection="0"/>
    <xf numFmtId="165" fontId="3" fillId="0" borderId="0" applyFill="0" applyBorder="0" applyAlignment="0" applyProtection="0"/>
    <xf numFmtId="0" fontId="1" fillId="0" borderId="0"/>
    <xf numFmtId="164" fontId="3" fillId="0" borderId="0" applyFill="0" applyBorder="0" applyAlignment="0" applyProtection="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 fillId="0" borderId="0" applyFont="0" applyFill="0" applyBorder="0" applyAlignment="0" applyProtection="0"/>
    <xf numFmtId="0" fontId="36" fillId="0" borderId="0"/>
  </cellStyleXfs>
  <cellXfs count="162">
    <xf numFmtId="0" fontId="0" fillId="0" borderId="0" xfId="0"/>
    <xf numFmtId="0" fontId="2"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Border="1" applyAlignment="1">
      <alignment vertical="center"/>
    </xf>
    <xf numFmtId="43" fontId="25" fillId="0" borderId="1" xfId="1" applyFont="1" applyFill="1" applyBorder="1" applyAlignment="1">
      <alignment horizontal="center" vertical="center"/>
    </xf>
    <xf numFmtId="43" fontId="2" fillId="0" borderId="1" xfId="3" applyFont="1" applyFill="1" applyBorder="1" applyAlignment="1">
      <alignment vertical="center"/>
    </xf>
    <xf numFmtId="0" fontId="2" fillId="0" borderId="1" xfId="0" applyFont="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167" fontId="0" fillId="0" borderId="1" xfId="0" applyNumberFormat="1" applyFill="1" applyBorder="1" applyAlignment="1">
      <alignment horizontal="center" vertical="center"/>
    </xf>
    <xf numFmtId="43" fontId="0" fillId="0" borderId="1" xfId="1" applyFont="1" applyFill="1" applyBorder="1" applyAlignment="1">
      <alignment horizontal="center" vertical="center"/>
    </xf>
    <xf numFmtId="168" fontId="0" fillId="0" borderId="1" xfId="0" applyNumberFormat="1" applyFont="1" applyFill="1" applyBorder="1" applyAlignment="1">
      <alignment vertical="center"/>
    </xf>
    <xf numFmtId="167"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169" fontId="0" fillId="0" borderId="1" xfId="0" applyNumberFormat="1" applyFill="1" applyBorder="1" applyAlignment="1">
      <alignment horizontal="left" vertical="center"/>
    </xf>
    <xf numFmtId="170"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24" fillId="0" borderId="1" xfId="0" applyFont="1" applyFill="1" applyBorder="1" applyAlignment="1">
      <alignment vertical="center"/>
    </xf>
    <xf numFmtId="0" fontId="25" fillId="0" borderId="1" xfId="0" applyFont="1" applyFill="1" applyBorder="1" applyAlignment="1">
      <alignment vertical="center"/>
    </xf>
    <xf numFmtId="0" fontId="25" fillId="0" borderId="1" xfId="0" applyFont="1" applyFill="1" applyBorder="1" applyAlignment="1">
      <alignment horizontal="center" vertical="center"/>
    </xf>
    <xf numFmtId="3" fontId="0" fillId="0" borderId="1" xfId="0" applyNumberFormat="1" applyFill="1" applyBorder="1" applyAlignment="1">
      <alignment horizontal="center" vertical="center"/>
    </xf>
    <xf numFmtId="171" fontId="1" fillId="0" borderId="1" xfId="70" applyNumberFormat="1" applyBorder="1" applyAlignment="1">
      <alignment horizontal="center" vertical="center"/>
    </xf>
    <xf numFmtId="15" fontId="1" fillId="0" borderId="1" xfId="70" applyNumberFormat="1" applyBorder="1" applyAlignment="1">
      <alignment horizontal="center" vertical="center"/>
    </xf>
    <xf numFmtId="15" fontId="1" fillId="0" borderId="1" xfId="70" applyNumberFormat="1" applyBorder="1" applyAlignment="1">
      <alignment vertical="center"/>
    </xf>
    <xf numFmtId="43" fontId="1" fillId="0" borderId="1" xfId="3" applyFont="1" applyBorder="1" applyAlignment="1">
      <alignment horizontal="center" vertical="center"/>
    </xf>
    <xf numFmtId="1" fontId="1" fillId="0" borderId="1" xfId="70" applyNumberFormat="1" applyBorder="1" applyAlignment="1">
      <alignment horizontal="center" vertical="center"/>
    </xf>
    <xf numFmtId="0" fontId="1" fillId="0" borderId="1" xfId="70" applyBorder="1" applyAlignment="1">
      <alignment vertical="center"/>
    </xf>
    <xf numFmtId="0" fontId="1" fillId="0" borderId="1" xfId="70" applyBorder="1" applyAlignment="1">
      <alignment horizontal="center" vertical="center"/>
    </xf>
    <xf numFmtId="0" fontId="0" fillId="27" borderId="0" xfId="0" applyFill="1"/>
    <xf numFmtId="0" fontId="1" fillId="0" borderId="1" xfId="70" applyNumberFormat="1" applyBorder="1" applyAlignment="1">
      <alignment horizontal="center" vertical="center"/>
    </xf>
    <xf numFmtId="0" fontId="2" fillId="2" borderId="1" xfId="0" applyFont="1" applyFill="1" applyBorder="1" applyAlignment="1">
      <alignment horizontal="center" vertical="center"/>
    </xf>
    <xf numFmtId="2" fontId="26" fillId="0" borderId="1" xfId="0" applyNumberFormat="1" applyFont="1" applyBorder="1" applyAlignment="1">
      <alignment horizontal="center" vertical="center"/>
    </xf>
    <xf numFmtId="0" fontId="30" fillId="30" borderId="1" xfId="0" applyFont="1" applyFill="1" applyBorder="1" applyAlignment="1">
      <alignment horizontal="center" vertical="center" wrapText="1"/>
    </xf>
    <xf numFmtId="0" fontId="30" fillId="30" borderId="1" xfId="0" applyFont="1" applyFill="1" applyBorder="1" applyAlignment="1">
      <alignment horizontal="center" vertical="center"/>
    </xf>
    <xf numFmtId="0" fontId="0" fillId="0" borderId="1" xfId="0" applyBorder="1"/>
    <xf numFmtId="172" fontId="0" fillId="0" borderId="1" xfId="0" applyNumberFormat="1" applyBorder="1"/>
    <xf numFmtId="0" fontId="2" fillId="0" borderId="1" xfId="0" applyFont="1" applyBorder="1" applyAlignment="1"/>
    <xf numFmtId="2" fontId="0" fillId="0" borderId="1" xfId="0" applyNumberFormat="1" applyBorder="1" applyAlignment="1">
      <alignment horizontal="center" vertical="center"/>
    </xf>
    <xf numFmtId="172" fontId="2" fillId="0" borderId="1" xfId="0" applyNumberFormat="1" applyFont="1" applyBorder="1"/>
    <xf numFmtId="0" fontId="0" fillId="0" borderId="1" xfId="0" applyNumberFormat="1" applyFill="1" applyBorder="1"/>
    <xf numFmtId="172" fontId="2" fillId="0" borderId="1" xfId="0" applyNumberFormat="1" applyFont="1" applyBorder="1" applyAlignment="1">
      <alignment vertical="center"/>
    </xf>
    <xf numFmtId="172" fontId="0" fillId="0" borderId="1" xfId="0" applyNumberFormat="1" applyBorder="1" applyAlignment="1">
      <alignment vertical="center"/>
    </xf>
    <xf numFmtId="0" fontId="2" fillId="32" borderId="1" xfId="0" applyFont="1" applyFill="1" applyBorder="1" applyAlignment="1">
      <alignment vertical="center" wrapText="1"/>
    </xf>
    <xf numFmtId="44" fontId="0" fillId="0" borderId="0" xfId="0" applyNumberFormat="1"/>
    <xf numFmtId="0" fontId="0" fillId="0" borderId="0" xfId="0"/>
    <xf numFmtId="0" fontId="2" fillId="2" borderId="1" xfId="0" applyFont="1" applyFill="1" applyBorder="1" applyAlignment="1">
      <alignment horizontal="center" vertical="center" wrapText="1"/>
    </xf>
    <xf numFmtId="0" fontId="0" fillId="0" borderId="1" xfId="0" applyBorder="1" applyAlignment="1">
      <alignment horizontal="center"/>
    </xf>
    <xf numFmtId="2" fontId="26" fillId="0" borderId="1" xfId="0" applyNumberFormat="1" applyFont="1" applyBorder="1" applyAlignment="1">
      <alignment horizontal="center" vertical="center"/>
    </xf>
    <xf numFmtId="0" fontId="0" fillId="0" borderId="1" xfId="0" applyBorder="1" applyAlignment="1">
      <alignment horizontal="center" vertical="center"/>
    </xf>
    <xf numFmtId="0" fontId="2" fillId="33" borderId="1" xfId="0" applyFont="1" applyFill="1" applyBorder="1" applyAlignment="1">
      <alignment horizontal="center" vertical="center" wrapText="1"/>
    </xf>
    <xf numFmtId="0" fontId="0" fillId="33" borderId="1" xfId="0" applyFont="1" applyFill="1" applyBorder="1" applyAlignment="1">
      <alignment horizontal="center" vertical="center" wrapText="1"/>
    </xf>
    <xf numFmtId="172" fontId="0" fillId="0" borderId="1" xfId="0" applyNumberFormat="1" applyBorder="1" applyAlignment="1">
      <alignment horizontal="center"/>
    </xf>
    <xf numFmtId="173" fontId="2" fillId="2" borderId="1" xfId="0" applyNumberFormat="1" applyFont="1" applyFill="1" applyBorder="1" applyAlignment="1">
      <alignment horizontal="center" vertical="center" wrapText="1"/>
    </xf>
    <xf numFmtId="173" fontId="0" fillId="33" borderId="1" xfId="0" applyNumberFormat="1" applyFont="1" applyFill="1" applyBorder="1" applyAlignment="1">
      <alignment horizontal="center" vertical="center" wrapText="1"/>
    </xf>
    <xf numFmtId="173" fontId="2" fillId="0" borderId="1" xfId="0" applyNumberFormat="1" applyFont="1" applyBorder="1" applyAlignment="1">
      <alignment vertical="center"/>
    </xf>
    <xf numFmtId="2" fontId="2" fillId="0" borderId="1" xfId="0" applyNumberFormat="1" applyFont="1" applyBorder="1" applyAlignment="1">
      <alignment horizontal="center" vertical="center"/>
    </xf>
    <xf numFmtId="0" fontId="26" fillId="0" borderId="1" xfId="0" applyFont="1" applyBorder="1" applyAlignment="1">
      <alignment horizontal="center"/>
    </xf>
    <xf numFmtId="2" fontId="26" fillId="0" borderId="1" xfId="0" applyNumberFormat="1" applyFont="1" applyBorder="1" applyAlignment="1">
      <alignment horizontal="center"/>
    </xf>
    <xf numFmtId="2" fontId="26" fillId="0" borderId="1" xfId="0" applyNumberFormat="1" applyFont="1" applyFill="1" applyBorder="1" applyAlignment="1">
      <alignment horizontal="center"/>
    </xf>
    <xf numFmtId="0" fontId="26" fillId="0" borderId="1" xfId="0" applyFont="1" applyFill="1" applyBorder="1" applyAlignment="1">
      <alignment horizontal="center"/>
    </xf>
    <xf numFmtId="0" fontId="0" fillId="0" borderId="1" xfId="0" applyFill="1" applyBorder="1" applyAlignment="1">
      <alignment horizontal="center"/>
    </xf>
    <xf numFmtId="0" fontId="26" fillId="0" borderId="1" xfId="0" applyFont="1" applyFill="1" applyBorder="1" applyAlignment="1">
      <alignment vertical="center"/>
    </xf>
    <xf numFmtId="2" fontId="26" fillId="0" borderId="1" xfId="0" applyNumberFormat="1" applyFont="1" applyFill="1" applyBorder="1" applyAlignment="1">
      <alignment vertical="center"/>
    </xf>
    <xf numFmtId="172" fontId="26" fillId="33" borderId="1" xfId="0" applyNumberFormat="1" applyFont="1" applyFill="1" applyBorder="1" applyAlignment="1">
      <alignment horizontal="center" vertical="center" wrapText="1"/>
    </xf>
    <xf numFmtId="172" fontId="3" fillId="33" borderId="1" xfId="0" applyNumberFormat="1" applyFont="1" applyFill="1" applyBorder="1" applyAlignment="1">
      <alignment horizontal="center" vertical="center"/>
    </xf>
    <xf numFmtId="0" fontId="0" fillId="0" borderId="1" xfId="0" applyFill="1" applyBorder="1" applyAlignment="1">
      <alignment horizontal="center" vertical="center"/>
    </xf>
    <xf numFmtId="43" fontId="0" fillId="0" borderId="1" xfId="1" applyFont="1" applyFill="1" applyBorder="1" applyAlignment="1">
      <alignment horizontal="center" vertical="center"/>
    </xf>
    <xf numFmtId="173" fontId="2" fillId="0" borderId="1" xfId="0" applyNumberFormat="1" applyFont="1" applyFill="1" applyBorder="1" applyAlignment="1">
      <alignment vertical="center"/>
    </xf>
    <xf numFmtId="0" fontId="26" fillId="0" borderId="1" xfId="0" applyFont="1" applyFill="1" applyBorder="1" applyAlignment="1">
      <alignment horizontal="center" vertical="center"/>
    </xf>
    <xf numFmtId="0" fontId="1" fillId="0" borderId="1" xfId="70" applyFill="1" applyBorder="1" applyAlignment="1">
      <alignment horizontal="center" vertical="center"/>
    </xf>
    <xf numFmtId="167" fontId="0" fillId="0" borderId="1" xfId="57" applyNumberFormat="1" applyFont="1" applyBorder="1"/>
    <xf numFmtId="167" fontId="2" fillId="0" borderId="1" xfId="57" applyNumberFormat="1" applyFont="1" applyBorder="1"/>
    <xf numFmtId="0" fontId="2" fillId="0" borderId="1" xfId="0" applyFont="1" applyBorder="1"/>
    <xf numFmtId="0" fontId="0" fillId="0" borderId="13" xfId="0" applyFont="1" applyBorder="1" applyAlignment="1">
      <alignment vertical="center" wrapText="1"/>
    </xf>
    <xf numFmtId="0" fontId="0" fillId="33" borderId="13" xfId="0" applyFill="1" applyBorder="1" applyAlignment="1">
      <alignment vertical="center" wrapText="1"/>
    </xf>
    <xf numFmtId="0" fontId="0" fillId="0" borderId="13" xfId="0" applyBorder="1" applyAlignment="1">
      <alignment vertical="center"/>
    </xf>
    <xf numFmtId="174" fontId="30" fillId="0" borderId="1" xfId="77" applyNumberFormat="1" applyFont="1" applyBorder="1" applyAlignment="1">
      <alignment vertical="center"/>
    </xf>
    <xf numFmtId="174" fontId="0" fillId="0" borderId="1" xfId="77" applyNumberFormat="1" applyFont="1" applyBorder="1" applyAlignment="1">
      <alignment vertical="center"/>
    </xf>
    <xf numFmtId="174" fontId="2" fillId="32" borderId="1" xfId="77" applyNumberFormat="1" applyFont="1" applyFill="1" applyBorder="1" applyAlignment="1">
      <alignment vertical="center"/>
    </xf>
    <xf numFmtId="173" fontId="0" fillId="0" borderId="0" xfId="0" applyNumberFormat="1"/>
    <xf numFmtId="0" fontId="2" fillId="0" borderId="13" xfId="70" applyFont="1" applyFill="1" applyBorder="1" applyAlignment="1">
      <alignment horizontal="center" vertical="center"/>
    </xf>
    <xf numFmtId="0" fontId="2" fillId="0" borderId="14" xfId="70" applyFont="1" applyFill="1" applyBorder="1" applyAlignment="1">
      <alignment horizontal="center" vertical="center"/>
    </xf>
    <xf numFmtId="0" fontId="2" fillId="0" borderId="15" xfId="70" applyFont="1" applyFill="1" applyBorder="1" applyAlignment="1">
      <alignment horizontal="center" vertical="center"/>
    </xf>
    <xf numFmtId="0" fontId="2" fillId="0" borderId="1" xfId="57" applyFont="1" applyBorder="1" applyAlignment="1">
      <alignment horizontal="center"/>
    </xf>
    <xf numFmtId="0" fontId="1" fillId="0" borderId="1" xfId="70" applyBorder="1" applyAlignment="1">
      <alignment horizontal="center" vertical="center" wrapText="1"/>
    </xf>
    <xf numFmtId="0" fontId="1" fillId="0" borderId="1" xfId="70"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8" xfId="0" applyFont="1" applyFill="1" applyBorder="1" applyAlignment="1">
      <alignment horizontal="center" vertical="center"/>
    </xf>
    <xf numFmtId="171" fontId="1" fillId="0" borderId="1" xfId="70" applyNumberFormat="1" applyBorder="1" applyAlignment="1">
      <alignment horizontal="center" vertical="center" wrapText="1"/>
    </xf>
    <xf numFmtId="167" fontId="1" fillId="0" borderId="1" xfId="70" applyNumberFormat="1" applyBorder="1" applyAlignment="1">
      <alignment horizontal="center" vertical="center"/>
    </xf>
    <xf numFmtId="0" fontId="1" fillId="0" borderId="1" xfId="70" applyNumberFormat="1" applyBorder="1" applyAlignment="1">
      <alignment horizontal="center" vertical="center"/>
    </xf>
    <xf numFmtId="0" fontId="2" fillId="26" borderId="1" xfId="0" applyFont="1" applyFill="1" applyBorder="1" applyAlignment="1">
      <alignment horizontal="center"/>
    </xf>
    <xf numFmtId="0" fontId="0" fillId="26" borderId="1" xfId="0" applyFill="1" applyBorder="1" applyAlignment="1">
      <alignment horizontal="center"/>
    </xf>
    <xf numFmtId="0" fontId="25" fillId="0" borderId="1" xfId="57" applyFont="1" applyFill="1" applyBorder="1" applyAlignment="1">
      <alignment horizontal="center" vertical="center"/>
    </xf>
    <xf numFmtId="0" fontId="0" fillId="0" borderId="1" xfId="0" applyFill="1" applyBorder="1" applyAlignment="1">
      <alignment horizontal="center" vertical="center"/>
    </xf>
    <xf numFmtId="43" fontId="0" fillId="0" borderId="1" xfId="1" applyFont="1" applyFill="1" applyBorder="1" applyAlignment="1">
      <alignment horizontal="center" vertical="center"/>
    </xf>
    <xf numFmtId="0" fontId="0" fillId="0" borderId="1" xfId="0" applyBorder="1" applyAlignment="1">
      <alignment horizontal="center" vertical="center"/>
    </xf>
    <xf numFmtId="0" fontId="0" fillId="0" borderId="1" xfId="0" applyFont="1" applyFill="1" applyBorder="1" applyAlignment="1">
      <alignment horizontal="center" vertical="center"/>
    </xf>
    <xf numFmtId="0" fontId="0" fillId="27" borderId="11" xfId="0" applyFill="1" applyBorder="1" applyAlignment="1">
      <alignment horizontal="center" wrapText="1"/>
    </xf>
    <xf numFmtId="0" fontId="0" fillId="0" borderId="11" xfId="0" applyBorder="1" applyAlignment="1">
      <alignment horizontal="center"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169" fontId="0" fillId="0" borderId="19" xfId="0" applyNumberFormat="1" applyFill="1" applyBorder="1" applyAlignment="1">
      <alignment horizontal="center" vertical="center"/>
    </xf>
    <xf numFmtId="169" fontId="0" fillId="0" borderId="20" xfId="0" applyNumberFormat="1" applyFill="1" applyBorder="1" applyAlignment="1">
      <alignment horizontal="center" vertical="center"/>
    </xf>
    <xf numFmtId="167" fontId="0" fillId="0" borderId="19" xfId="0" applyNumberFormat="1" applyFill="1" applyBorder="1" applyAlignment="1">
      <alignment horizontal="center" vertical="center"/>
    </xf>
    <xf numFmtId="167" fontId="0" fillId="0" borderId="20" xfId="0" applyNumberFormat="1" applyFill="1" applyBorder="1" applyAlignment="1">
      <alignment horizontal="center" vertical="center"/>
    </xf>
    <xf numFmtId="43" fontId="0" fillId="0" borderId="19" xfId="1" applyFont="1" applyFill="1" applyBorder="1" applyAlignment="1">
      <alignment horizontal="center" vertical="center"/>
    </xf>
    <xf numFmtId="43" fontId="0" fillId="0" borderId="20" xfId="1"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7" fillId="28" borderId="1" xfId="0" applyFont="1" applyFill="1" applyBorder="1" applyAlignment="1">
      <alignment horizontal="center"/>
    </xf>
    <xf numFmtId="0" fontId="28" fillId="28"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horizontal="center"/>
    </xf>
    <xf numFmtId="0" fontId="27" fillId="29" borderId="12" xfId="0" applyFont="1" applyFill="1" applyBorder="1" applyAlignment="1">
      <alignment horizontal="center"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0" fillId="0" borderId="1" xfId="0" applyBorder="1" applyAlignment="1">
      <alignment horizontal="left"/>
    </xf>
    <xf numFmtId="0" fontId="2" fillId="0" borderId="1" xfId="0" applyFont="1" applyBorder="1" applyAlignment="1">
      <alignment horizontal="left"/>
    </xf>
    <xf numFmtId="0" fontId="32" fillId="31" borderId="1" xfId="0" applyFont="1" applyFill="1" applyBorder="1" applyAlignment="1">
      <alignment horizontal="center" vertical="center" wrapText="1"/>
    </xf>
    <xf numFmtId="0" fontId="2" fillId="32" borderId="1" xfId="0" applyFont="1" applyFill="1" applyBorder="1" applyAlignment="1">
      <alignment horizontal="center" vertical="center"/>
    </xf>
    <xf numFmtId="0" fontId="2" fillId="32" borderId="16" xfId="0" applyFont="1" applyFill="1" applyBorder="1" applyAlignment="1">
      <alignment vertical="center"/>
    </xf>
    <xf numFmtId="0" fontId="2" fillId="32" borderId="17" xfId="0" applyFont="1" applyFill="1" applyBorder="1" applyAlignment="1">
      <alignment vertical="center"/>
    </xf>
    <xf numFmtId="0" fontId="2" fillId="32" borderId="13" xfId="0" applyFont="1" applyFill="1" applyBorder="1" applyAlignment="1">
      <alignment vertical="center" wrapText="1"/>
    </xf>
    <xf numFmtId="0" fontId="2" fillId="32" borderId="15" xfId="0" applyFont="1" applyFill="1" applyBorder="1" applyAlignment="1">
      <alignment vertical="center" wrapText="1"/>
    </xf>
    <xf numFmtId="44" fontId="2" fillId="32" borderId="1" xfId="77" applyFont="1" applyFill="1" applyBorder="1" applyAlignment="1">
      <alignment vertical="center"/>
    </xf>
    <xf numFmtId="0" fontId="2" fillId="32" borderId="13" xfId="0" applyFont="1" applyFill="1" applyBorder="1" applyAlignment="1">
      <alignment vertical="center"/>
    </xf>
    <xf numFmtId="0" fontId="2" fillId="32" borderId="14" xfId="0" applyFont="1" applyFill="1" applyBorder="1" applyAlignment="1">
      <alignment vertical="center"/>
    </xf>
    <xf numFmtId="0" fontId="2" fillId="32" borderId="15" xfId="0" applyFont="1" applyFill="1" applyBorder="1" applyAlignment="1">
      <alignment vertical="center"/>
    </xf>
    <xf numFmtId="0" fontId="33"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Fill="1" applyBorder="1" applyAlignment="1">
      <alignment horizontal="left" vertical="center" wrapText="1"/>
    </xf>
    <xf numFmtId="9" fontId="0" fillId="0" borderId="13" xfId="0" applyNumberFormat="1" applyFont="1" applyBorder="1" applyAlignment="1">
      <alignment horizontal="center" vertical="center"/>
    </xf>
    <xf numFmtId="0" fontId="0" fillId="0" borderId="15" xfId="0" applyFont="1" applyBorder="1" applyAlignment="1">
      <alignment horizontal="center" vertical="center"/>
    </xf>
    <xf numFmtId="0" fontId="0" fillId="33" borderId="13" xfId="0" applyFill="1" applyBorder="1" applyAlignment="1">
      <alignment vertical="center"/>
    </xf>
    <xf numFmtId="0" fontId="0" fillId="33" borderId="14" xfId="0" applyFill="1" applyBorder="1" applyAlignment="1">
      <alignment vertical="center"/>
    </xf>
    <xf numFmtId="0" fontId="2" fillId="0" borderId="1" xfId="0" applyFont="1" applyBorder="1" applyAlignment="1">
      <alignment horizontal="center"/>
    </xf>
    <xf numFmtId="0" fontId="33" fillId="0" borderId="1" xfId="0" applyFont="1" applyBorder="1" applyAlignment="1">
      <alignment horizontal="left" vertical="center"/>
    </xf>
    <xf numFmtId="0" fontId="33" fillId="0" borderId="1" xfId="0" applyFont="1" applyBorder="1" applyAlignment="1">
      <alignment horizontal="left" wrapText="1"/>
    </xf>
    <xf numFmtId="0" fontId="0" fillId="34" borderId="1" xfId="0" applyFill="1" applyBorder="1" applyAlignment="1">
      <alignment horizontal="center"/>
    </xf>
    <xf numFmtId="0" fontId="27" fillId="34" borderId="1" xfId="0" applyFont="1" applyFill="1" applyBorder="1" applyAlignment="1">
      <alignment horizontal="center"/>
    </xf>
    <xf numFmtId="0" fontId="0" fillId="0" borderId="0" xfId="0"/>
    <xf numFmtId="17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35" fillId="0" borderId="1" xfId="0" applyFont="1" applyBorder="1" applyAlignment="1">
      <alignment horizontal="left" vertical="center"/>
    </xf>
    <xf numFmtId="0" fontId="32" fillId="29" borderId="1" xfId="0" applyFont="1" applyFill="1" applyBorder="1" applyAlignment="1">
      <alignment horizontal="center" vertical="center"/>
    </xf>
    <xf numFmtId="0" fontId="35" fillId="32" borderId="1" xfId="0" applyFont="1" applyFill="1" applyBorder="1" applyAlignment="1">
      <alignment horizontal="center" vertical="center"/>
    </xf>
    <xf numFmtId="174" fontId="2" fillId="0" borderId="1" xfId="0" applyNumberFormat="1" applyFont="1" applyBorder="1" applyAlignment="1">
      <alignment horizontal="center" vertical="center"/>
    </xf>
    <xf numFmtId="0" fontId="2" fillId="0" borderId="1" xfId="0" applyFont="1" applyBorder="1" applyAlignment="1">
      <alignment vertical="center" wrapText="1"/>
    </xf>
    <xf numFmtId="0" fontId="2" fillId="33" borderId="1" xfId="0" applyFont="1" applyFill="1" applyBorder="1" applyAlignment="1">
      <alignment vertical="center" wrapText="1"/>
    </xf>
    <xf numFmtId="174" fontId="2" fillId="0" borderId="1" xfId="0" applyNumberFormat="1" applyFont="1" applyBorder="1" applyAlignment="1">
      <alignment horizontal="center" vertical="center"/>
    </xf>
    <xf numFmtId="0" fontId="2" fillId="35" borderId="1" xfId="0" applyFont="1" applyFill="1" applyBorder="1" applyAlignment="1">
      <alignment horizontal="center" vertical="center"/>
    </xf>
    <xf numFmtId="174" fontId="0" fillId="0" borderId="1" xfId="0" applyNumberFormat="1" applyBorder="1" applyAlignment="1">
      <alignment horizontal="center" vertical="center"/>
    </xf>
    <xf numFmtId="174" fontId="0" fillId="0" borderId="1" xfId="81" applyNumberFormat="1" applyFont="1" applyBorder="1" applyAlignment="1">
      <alignment horizontal="center" vertical="center"/>
    </xf>
  </cellXfs>
  <cellStyles count="84">
    <cellStyle name="=C:\WINNT\SYSTEM32\COMMAND.COM" xfId="5" xr:uid="{00000000-0005-0000-0000-000000000000}"/>
    <cellStyle name="=C:\WINNT\SYSTEM32\COMMAND.COM?AVD=3?CDSRV=Embla?COMPUTERNAME=W5013" xfId="6" xr:uid="{00000000-0005-0000-0000-000001000000}"/>
    <cellStyle name="=C:\WINNT\SYSTEM32\COMMAND.COM?AVD=3?CDSRV=Embla?COMPUTERNAME=W5013 1" xfId="7" xr:uid="{00000000-0005-0000-0000-000002000000}"/>
    <cellStyle name="=C:\WINNT\SYSTEM32\COMMAND.COM?AVD=3?CDSRV=Embla?COMPUTERNAME=W5013 2" xfId="8" xr:uid="{00000000-0005-0000-0000-000003000000}"/>
    <cellStyle name="=C:\WINNT\SYSTEM32\COMMAND.COM?AVD=3?CDSRV=Embla?COMPUTERNAME=W5013 3" xfId="9" xr:uid="{00000000-0005-0000-0000-000004000000}"/>
    <cellStyle name="=C:\WINNT\SYSTEM32\COMMAND.COM?AVD=3?CDSRV=Embla?COMPUTERNAME=W5013 4" xfId="10" xr:uid="{00000000-0005-0000-0000-000005000000}"/>
    <cellStyle name="=C:\WINNT\SYSTEM32\COMMAND.COM_Form 3CD _AY 2009-10 Thanabhawan" xfId="11" xr:uid="{00000000-0005-0000-0000-000006000000}"/>
    <cellStyle name="20% - Accent1 2" xfId="12" xr:uid="{00000000-0005-0000-0000-000007000000}"/>
    <cellStyle name="20% - Accent2 2" xfId="13" xr:uid="{00000000-0005-0000-0000-000008000000}"/>
    <cellStyle name="20% - Accent3 2" xfId="14" xr:uid="{00000000-0005-0000-0000-000009000000}"/>
    <cellStyle name="20% - Accent4 2" xfId="15" xr:uid="{00000000-0005-0000-0000-00000A000000}"/>
    <cellStyle name="20% - Accent5 2" xfId="16" xr:uid="{00000000-0005-0000-0000-00000B000000}"/>
    <cellStyle name="20% - Accent6 2" xfId="17" xr:uid="{00000000-0005-0000-0000-00000C000000}"/>
    <cellStyle name="40% - Accent1 2" xfId="18" xr:uid="{00000000-0005-0000-0000-00000D000000}"/>
    <cellStyle name="40% - Accent2 2" xfId="19" xr:uid="{00000000-0005-0000-0000-00000E000000}"/>
    <cellStyle name="40% - Accent3 2" xfId="20" xr:uid="{00000000-0005-0000-0000-00000F000000}"/>
    <cellStyle name="40% - Accent4 2" xfId="21" xr:uid="{00000000-0005-0000-0000-000010000000}"/>
    <cellStyle name="40% - Accent5 2" xfId="22" xr:uid="{00000000-0005-0000-0000-000011000000}"/>
    <cellStyle name="40% - Accent6 2" xfId="23" xr:uid="{00000000-0005-0000-0000-000012000000}"/>
    <cellStyle name="60% - Accent1 2" xfId="24" xr:uid="{00000000-0005-0000-0000-000013000000}"/>
    <cellStyle name="60% - Accent2 2" xfId="25" xr:uid="{00000000-0005-0000-0000-000014000000}"/>
    <cellStyle name="60% - Accent3 2" xfId="26" xr:uid="{00000000-0005-0000-0000-000015000000}"/>
    <cellStyle name="60% - Accent4 2" xfId="27" xr:uid="{00000000-0005-0000-0000-000016000000}"/>
    <cellStyle name="60% - Accent5 2" xfId="28" xr:uid="{00000000-0005-0000-0000-000017000000}"/>
    <cellStyle name="60% - Accent6 2" xfId="29" xr:uid="{00000000-0005-0000-0000-000018000000}"/>
    <cellStyle name="Accent1 2" xfId="30" xr:uid="{00000000-0005-0000-0000-000019000000}"/>
    <cellStyle name="Accent2 2" xfId="31" xr:uid="{00000000-0005-0000-0000-00001A000000}"/>
    <cellStyle name="Accent3 2" xfId="32" xr:uid="{00000000-0005-0000-0000-00001B000000}"/>
    <cellStyle name="Accent4 2" xfId="33" xr:uid="{00000000-0005-0000-0000-00001C000000}"/>
    <cellStyle name="Accent5 2" xfId="34" xr:uid="{00000000-0005-0000-0000-00001D000000}"/>
    <cellStyle name="Accent6 2" xfId="35" xr:uid="{00000000-0005-0000-0000-00001E000000}"/>
    <cellStyle name="Bad 2" xfId="36" xr:uid="{00000000-0005-0000-0000-00001F000000}"/>
    <cellStyle name="Calculation 2" xfId="37" xr:uid="{00000000-0005-0000-0000-000020000000}"/>
    <cellStyle name="Check Cell 2" xfId="38" xr:uid="{00000000-0005-0000-0000-000021000000}"/>
    <cellStyle name="Comma" xfId="1" builtinId="3"/>
    <cellStyle name="Comma 2" xfId="56" xr:uid="{00000000-0005-0000-0000-000023000000}"/>
    <cellStyle name="Comma 2 2" xfId="69" xr:uid="{00000000-0005-0000-0000-000024000000}"/>
    <cellStyle name="Comma 3" xfId="2" xr:uid="{00000000-0005-0000-0000-000025000000}"/>
    <cellStyle name="Comma 4" xfId="3" xr:uid="{00000000-0005-0000-0000-000026000000}"/>
    <cellStyle name="Comma 5" xfId="67" xr:uid="{00000000-0005-0000-0000-000027000000}"/>
    <cellStyle name="Comma 6" xfId="71" xr:uid="{00000000-0005-0000-0000-000028000000}"/>
    <cellStyle name="Comma 7" xfId="78" xr:uid="{00000000-0005-0000-0000-000029000000}"/>
    <cellStyle name="Currency" xfId="81" builtinId="4"/>
    <cellStyle name="Currency 2" xfId="68" xr:uid="{00000000-0005-0000-0000-00002A000000}"/>
    <cellStyle name="Currency 2 2" xfId="74" xr:uid="{00000000-0005-0000-0000-00002B000000}"/>
    <cellStyle name="Currency 3" xfId="76" xr:uid="{00000000-0005-0000-0000-00002C000000}"/>
    <cellStyle name="Currency 4" xfId="75" xr:uid="{00000000-0005-0000-0000-00002D000000}"/>
    <cellStyle name="Currency 5" xfId="73" xr:uid="{00000000-0005-0000-0000-00002E000000}"/>
    <cellStyle name="Currency 6" xfId="77" xr:uid="{00000000-0005-0000-0000-00002F000000}"/>
    <cellStyle name="Currency 6 2" xfId="80" xr:uid="{00000000-0005-0000-0000-000030000000}"/>
    <cellStyle name="Currency 7" xfId="79" xr:uid="{00000000-0005-0000-0000-000031000000}"/>
    <cellStyle name="Currency 8" xfId="82" xr:uid="{7B568925-1FE2-4672-921E-AB341070FDCA}"/>
    <cellStyle name="DataPilot Category" xfId="39" xr:uid="{00000000-0005-0000-0000-000032000000}"/>
    <cellStyle name="DataPilot Value" xfId="40" xr:uid="{00000000-0005-0000-0000-000033000000}"/>
    <cellStyle name="Excel Built-in Normal" xfId="57" xr:uid="{00000000-0005-0000-0000-000034000000}"/>
    <cellStyle name="Excel Built-in Normal 1" xfId="58" xr:uid="{00000000-0005-0000-0000-000035000000}"/>
    <cellStyle name="Excel Built-in Normal 2" xfId="66" xr:uid="{00000000-0005-0000-0000-000036000000}"/>
    <cellStyle name="Explanatory Text 2" xfId="41" xr:uid="{00000000-0005-0000-0000-000037000000}"/>
    <cellStyle name="Good 2" xfId="42" xr:uid="{00000000-0005-0000-0000-000038000000}"/>
    <cellStyle name="Heading 1 2" xfId="43" xr:uid="{00000000-0005-0000-0000-000039000000}"/>
    <cellStyle name="Heading 2 2" xfId="44" xr:uid="{00000000-0005-0000-0000-00003A000000}"/>
    <cellStyle name="Heading 3 2" xfId="45" xr:uid="{00000000-0005-0000-0000-00003B000000}"/>
    <cellStyle name="Heading 4 2" xfId="46" xr:uid="{00000000-0005-0000-0000-00003C000000}"/>
    <cellStyle name="Input 2" xfId="47" xr:uid="{00000000-0005-0000-0000-00003D000000}"/>
    <cellStyle name="Linked Cell 2" xfId="48" xr:uid="{00000000-0005-0000-0000-00003E000000}"/>
    <cellStyle name="Neutral 2" xfId="49" xr:uid="{00000000-0005-0000-0000-00003F000000}"/>
    <cellStyle name="Normal" xfId="0" builtinId="0"/>
    <cellStyle name="Normal 118" xfId="65" xr:uid="{00000000-0005-0000-0000-000041000000}"/>
    <cellStyle name="Normal 119" xfId="61" xr:uid="{00000000-0005-0000-0000-000042000000}"/>
    <cellStyle name="Normal 120" xfId="64" xr:uid="{00000000-0005-0000-0000-000043000000}"/>
    <cellStyle name="Normal 122" xfId="60" xr:uid="{00000000-0005-0000-0000-000044000000}"/>
    <cellStyle name="Normal 123" xfId="63" xr:uid="{00000000-0005-0000-0000-000045000000}"/>
    <cellStyle name="Normal 124" xfId="72" xr:uid="{00000000-0005-0000-0000-000046000000}"/>
    <cellStyle name="Normal 125" xfId="62" xr:uid="{00000000-0005-0000-0000-000047000000}"/>
    <cellStyle name="Normal 127" xfId="59" xr:uid="{00000000-0005-0000-0000-000048000000}"/>
    <cellStyle name="Normal 2" xfId="4" xr:uid="{00000000-0005-0000-0000-000049000000}"/>
    <cellStyle name="Normal 2 2" xfId="83" xr:uid="{3963F8BC-8FB7-4312-A66D-75A12C0049C2}"/>
    <cellStyle name="Normal 4" xfId="70" xr:uid="{00000000-0005-0000-0000-00004A000000}"/>
    <cellStyle name="Note 2" xfId="50" xr:uid="{00000000-0005-0000-0000-00004B000000}"/>
    <cellStyle name="Output 2" xfId="51" xr:uid="{00000000-0005-0000-0000-00004C000000}"/>
    <cellStyle name="SAPBEXstdData" xfId="52" xr:uid="{00000000-0005-0000-0000-00004D000000}"/>
    <cellStyle name="Title 2" xfId="53" xr:uid="{00000000-0005-0000-0000-00004E000000}"/>
    <cellStyle name="Total 2" xfId="54" xr:uid="{00000000-0005-0000-0000-00004F000000}"/>
    <cellStyle name="Warning Text 2" xfId="55" xr:uid="{00000000-0005-0000-0000-00005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5:P84"/>
  <sheetViews>
    <sheetView workbookViewId="0">
      <selection activeCell="L84" sqref="L84"/>
    </sheetView>
  </sheetViews>
  <sheetFormatPr defaultRowHeight="15" x14ac:dyDescent="0.25"/>
  <cols>
    <col min="6" max="6" width="10.7109375" bestFit="1" customWidth="1"/>
    <col min="7" max="7" width="12.7109375" bestFit="1" customWidth="1"/>
    <col min="8" max="8" width="22.28515625" bestFit="1" customWidth="1"/>
    <col min="9" max="9" width="22" customWidth="1"/>
    <col min="10" max="10" width="7.85546875" bestFit="1" customWidth="1"/>
    <col min="11" max="11" width="11.7109375" bestFit="1" customWidth="1"/>
    <col min="12" max="12" width="11.140625" bestFit="1" customWidth="1"/>
    <col min="13" max="13" width="12" bestFit="1" customWidth="1"/>
    <col min="15" max="15" width="16.140625" customWidth="1"/>
  </cols>
  <sheetData>
    <row r="5" spans="5:13" x14ac:dyDescent="0.25">
      <c r="E5" s="94" t="s">
        <v>125</v>
      </c>
      <c r="F5" s="95"/>
      <c r="G5" s="95"/>
      <c r="H5" s="95"/>
      <c r="I5" s="95"/>
      <c r="J5" s="95"/>
      <c r="K5" s="95"/>
      <c r="L5" s="95"/>
      <c r="M5" s="95"/>
    </row>
    <row r="6" spans="5:13" ht="30" x14ac:dyDescent="0.25">
      <c r="E6" s="1" t="s">
        <v>0</v>
      </c>
      <c r="F6" s="1" t="s">
        <v>1</v>
      </c>
      <c r="G6" s="1" t="s">
        <v>3</v>
      </c>
      <c r="H6" s="1" t="s">
        <v>2</v>
      </c>
      <c r="I6" s="1" t="s">
        <v>4</v>
      </c>
      <c r="J6" s="1" t="s">
        <v>5</v>
      </c>
      <c r="K6" s="1" t="s">
        <v>6</v>
      </c>
      <c r="L6" s="1" t="s">
        <v>183</v>
      </c>
      <c r="M6" s="1" t="s">
        <v>8</v>
      </c>
    </row>
    <row r="7" spans="5:13" x14ac:dyDescent="0.25">
      <c r="E7" s="7">
        <v>1</v>
      </c>
      <c r="F7" s="8" t="s">
        <v>9</v>
      </c>
      <c r="G7" s="8" t="s">
        <v>10</v>
      </c>
      <c r="H7" s="7" t="s">
        <v>11</v>
      </c>
      <c r="I7" s="7">
        <v>40</v>
      </c>
      <c r="J7" s="8"/>
      <c r="K7" s="9">
        <v>0.113</v>
      </c>
      <c r="L7" s="10">
        <v>0.28000000000000003</v>
      </c>
      <c r="M7" s="3">
        <f>(L7*4046.86)</f>
        <v>1133.1208000000001</v>
      </c>
    </row>
    <row r="8" spans="5:13" x14ac:dyDescent="0.25">
      <c r="E8" s="7">
        <v>2</v>
      </c>
      <c r="F8" s="11" t="s">
        <v>12</v>
      </c>
      <c r="G8" s="8" t="s">
        <v>10</v>
      </c>
      <c r="H8" s="7" t="s">
        <v>13</v>
      </c>
      <c r="I8" s="7" t="s">
        <v>14</v>
      </c>
      <c r="J8" s="8"/>
      <c r="K8" s="12" t="s">
        <v>15</v>
      </c>
      <c r="L8" s="10">
        <v>0.4</v>
      </c>
      <c r="M8" s="3">
        <f t="shared" ref="M8:M61" si="0">(L8*4046.86)</f>
        <v>1618.7440000000001</v>
      </c>
    </row>
    <row r="9" spans="5:13" x14ac:dyDescent="0.25">
      <c r="E9" s="7">
        <v>3</v>
      </c>
      <c r="F9" s="11" t="s">
        <v>12</v>
      </c>
      <c r="G9" s="8" t="s">
        <v>10</v>
      </c>
      <c r="H9" s="7" t="s">
        <v>16</v>
      </c>
      <c r="I9" s="13" t="s">
        <v>17</v>
      </c>
      <c r="J9" s="8"/>
      <c r="K9" s="12" t="s">
        <v>18</v>
      </c>
      <c r="L9" s="10">
        <v>2.2799999999999998</v>
      </c>
      <c r="M9" s="3">
        <f t="shared" si="0"/>
        <v>9226.8407999999999</v>
      </c>
    </row>
    <row r="10" spans="5:13" x14ac:dyDescent="0.25">
      <c r="E10" s="7">
        <v>4</v>
      </c>
      <c r="F10" s="14">
        <v>38875</v>
      </c>
      <c r="G10" s="8" t="s">
        <v>10</v>
      </c>
      <c r="H10" s="7" t="s">
        <v>19</v>
      </c>
      <c r="I10" s="7">
        <v>26</v>
      </c>
      <c r="J10" s="8"/>
      <c r="K10" s="7" t="s">
        <v>20</v>
      </c>
      <c r="L10" s="10">
        <v>0.56000000000000005</v>
      </c>
      <c r="M10" s="3">
        <f t="shared" si="0"/>
        <v>2266.2416000000003</v>
      </c>
    </row>
    <row r="11" spans="5:13" ht="30" x14ac:dyDescent="0.25">
      <c r="E11" s="7">
        <v>5</v>
      </c>
      <c r="F11" s="14">
        <v>38875</v>
      </c>
      <c r="G11" s="8" t="s">
        <v>10</v>
      </c>
      <c r="H11" s="7" t="s">
        <v>21</v>
      </c>
      <c r="I11" s="13" t="s">
        <v>22</v>
      </c>
      <c r="J11" s="8"/>
      <c r="K11" s="7" t="s">
        <v>23</v>
      </c>
      <c r="L11" s="10">
        <v>1.89</v>
      </c>
      <c r="M11" s="3">
        <f t="shared" si="0"/>
        <v>7648.5653999999995</v>
      </c>
    </row>
    <row r="12" spans="5:13" x14ac:dyDescent="0.25">
      <c r="E12" s="7">
        <v>6</v>
      </c>
      <c r="F12" s="14">
        <v>38875</v>
      </c>
      <c r="G12" s="8" t="s">
        <v>10</v>
      </c>
      <c r="H12" s="7" t="s">
        <v>24</v>
      </c>
      <c r="I12" s="7" t="s">
        <v>25</v>
      </c>
      <c r="J12" s="8"/>
      <c r="K12" s="7" t="s">
        <v>26</v>
      </c>
      <c r="L12" s="10">
        <v>0.28000000000000003</v>
      </c>
      <c r="M12" s="3">
        <f t="shared" si="0"/>
        <v>1133.1208000000001</v>
      </c>
    </row>
    <row r="13" spans="5:13" x14ac:dyDescent="0.25">
      <c r="E13" s="7">
        <v>7</v>
      </c>
      <c r="F13" s="8" t="s">
        <v>27</v>
      </c>
      <c r="G13" s="8" t="s">
        <v>10</v>
      </c>
      <c r="H13" s="7" t="s">
        <v>28</v>
      </c>
      <c r="I13" s="7">
        <v>27</v>
      </c>
      <c r="J13" s="8"/>
      <c r="K13" s="9">
        <v>0.30399999999999999</v>
      </c>
      <c r="L13" s="10">
        <v>0.75</v>
      </c>
      <c r="M13" s="3">
        <f t="shared" si="0"/>
        <v>3035.145</v>
      </c>
    </row>
    <row r="14" spans="5:13" x14ac:dyDescent="0.25">
      <c r="E14" s="7">
        <v>8</v>
      </c>
      <c r="F14" s="8" t="s">
        <v>27</v>
      </c>
      <c r="G14" s="8" t="s">
        <v>10</v>
      </c>
      <c r="H14" s="7" t="s">
        <v>29</v>
      </c>
      <c r="I14" s="7">
        <v>28</v>
      </c>
      <c r="J14" s="8"/>
      <c r="K14" s="9">
        <v>0.34</v>
      </c>
      <c r="L14" s="10">
        <v>0.84</v>
      </c>
      <c r="M14" s="3">
        <f t="shared" si="0"/>
        <v>3399.3624</v>
      </c>
    </row>
    <row r="15" spans="5:13" x14ac:dyDescent="0.25">
      <c r="E15" s="7">
        <v>9</v>
      </c>
      <c r="F15" s="8" t="s">
        <v>9</v>
      </c>
      <c r="G15" s="8" t="s">
        <v>10</v>
      </c>
      <c r="H15" s="7" t="s">
        <v>30</v>
      </c>
      <c r="I15" s="7">
        <v>41</v>
      </c>
      <c r="J15" s="8"/>
      <c r="K15" s="9">
        <v>0.11700000000000001</v>
      </c>
      <c r="L15" s="10">
        <v>0.28999999999999998</v>
      </c>
      <c r="M15" s="3">
        <f t="shared" si="0"/>
        <v>1173.5894000000001</v>
      </c>
    </row>
    <row r="16" spans="5:13" x14ac:dyDescent="0.25">
      <c r="E16" s="7">
        <v>10</v>
      </c>
      <c r="F16" s="8" t="s">
        <v>9</v>
      </c>
      <c r="G16" s="8" t="s">
        <v>10</v>
      </c>
      <c r="H16" s="7" t="s">
        <v>31</v>
      </c>
      <c r="I16" s="7">
        <v>42</v>
      </c>
      <c r="J16" s="8"/>
      <c r="K16" s="9">
        <v>0.109</v>
      </c>
      <c r="L16" s="10">
        <v>0.27</v>
      </c>
      <c r="M16" s="3">
        <f t="shared" si="0"/>
        <v>1092.6522</v>
      </c>
    </row>
    <row r="17" spans="5:14" x14ac:dyDescent="0.25">
      <c r="E17" s="7">
        <v>11</v>
      </c>
      <c r="F17" s="8" t="s">
        <v>27</v>
      </c>
      <c r="G17" s="8" t="s">
        <v>10</v>
      </c>
      <c r="H17" s="7" t="s">
        <v>32</v>
      </c>
      <c r="I17" s="7">
        <v>32</v>
      </c>
      <c r="J17" s="8"/>
      <c r="K17" s="7" t="s">
        <v>33</v>
      </c>
      <c r="L17" s="10">
        <v>0.63</v>
      </c>
      <c r="M17" s="3">
        <f t="shared" si="0"/>
        <v>2549.5218</v>
      </c>
    </row>
    <row r="18" spans="5:14" x14ac:dyDescent="0.25">
      <c r="E18" s="7">
        <v>12</v>
      </c>
      <c r="F18" s="14">
        <v>38759</v>
      </c>
      <c r="G18" s="8" t="s">
        <v>10</v>
      </c>
      <c r="H18" s="7" t="s">
        <v>34</v>
      </c>
      <c r="I18" s="7">
        <v>32</v>
      </c>
      <c r="J18" s="8"/>
      <c r="K18" s="7" t="s">
        <v>33</v>
      </c>
      <c r="L18" s="10">
        <v>0.63</v>
      </c>
      <c r="M18" s="3">
        <f t="shared" si="0"/>
        <v>2549.5218</v>
      </c>
    </row>
    <row r="19" spans="5:14" x14ac:dyDescent="0.25">
      <c r="E19" s="7">
        <v>13</v>
      </c>
      <c r="F19" s="14">
        <v>38875</v>
      </c>
      <c r="G19" s="8" t="s">
        <v>10</v>
      </c>
      <c r="H19" s="2" t="s">
        <v>35</v>
      </c>
      <c r="I19" s="13" t="s">
        <v>36</v>
      </c>
      <c r="J19" s="8"/>
      <c r="K19" s="2" t="s">
        <v>18</v>
      </c>
      <c r="L19" s="10">
        <v>2.2799999999999998</v>
      </c>
      <c r="M19" s="3">
        <f t="shared" si="0"/>
        <v>9226.8407999999999</v>
      </c>
    </row>
    <row r="20" spans="5:14" x14ac:dyDescent="0.25">
      <c r="E20" s="7">
        <v>14</v>
      </c>
      <c r="F20" s="14">
        <v>38875</v>
      </c>
      <c r="G20" s="8" t="s">
        <v>10</v>
      </c>
      <c r="H20" s="7" t="s">
        <v>37</v>
      </c>
      <c r="I20" s="7" t="s">
        <v>38</v>
      </c>
      <c r="J20" s="8"/>
      <c r="K20" s="7" t="s">
        <v>26</v>
      </c>
      <c r="L20" s="10">
        <v>0.28000000000000003</v>
      </c>
      <c r="M20" s="3">
        <f t="shared" si="0"/>
        <v>1133.1208000000001</v>
      </c>
    </row>
    <row r="21" spans="5:14" x14ac:dyDescent="0.25">
      <c r="E21" s="7">
        <v>15</v>
      </c>
      <c r="F21" s="14">
        <v>38875</v>
      </c>
      <c r="G21" s="8" t="s">
        <v>10</v>
      </c>
      <c r="H21" s="7" t="s">
        <v>39</v>
      </c>
      <c r="I21" s="67" t="s">
        <v>40</v>
      </c>
      <c r="J21" s="8"/>
      <c r="K21" s="9">
        <v>0.20600000000000002</v>
      </c>
      <c r="L21" s="68">
        <v>0.51</v>
      </c>
      <c r="M21" s="3">
        <f t="shared" si="0"/>
        <v>2063.8986</v>
      </c>
      <c r="N21" s="30" t="s">
        <v>129</v>
      </c>
    </row>
    <row r="22" spans="5:14" x14ac:dyDescent="0.25">
      <c r="E22" s="7">
        <v>16</v>
      </c>
      <c r="F22" s="14">
        <v>38875</v>
      </c>
      <c r="G22" s="8" t="s">
        <v>10</v>
      </c>
      <c r="H22" s="7" t="s">
        <v>41</v>
      </c>
      <c r="I22" s="13" t="s">
        <v>42</v>
      </c>
      <c r="J22" s="8"/>
      <c r="K22" s="9" t="s">
        <v>43</v>
      </c>
      <c r="L22" s="10">
        <v>1.9430000000000001</v>
      </c>
      <c r="M22" s="3">
        <f t="shared" si="0"/>
        <v>7863.0489800000005</v>
      </c>
    </row>
    <row r="23" spans="5:14" ht="30" x14ac:dyDescent="0.25">
      <c r="E23" s="7">
        <v>17</v>
      </c>
      <c r="F23" s="14">
        <v>38875</v>
      </c>
      <c r="G23" s="8" t="s">
        <v>10</v>
      </c>
      <c r="H23" s="7" t="s">
        <v>44</v>
      </c>
      <c r="I23" s="13" t="s">
        <v>45</v>
      </c>
      <c r="J23" s="8"/>
      <c r="K23" s="7" t="s">
        <v>46</v>
      </c>
      <c r="L23" s="10">
        <v>2.44</v>
      </c>
      <c r="M23" s="3">
        <f t="shared" si="0"/>
        <v>9874.3384000000005</v>
      </c>
    </row>
    <row r="24" spans="5:14" x14ac:dyDescent="0.25">
      <c r="E24" s="7">
        <v>18</v>
      </c>
      <c r="F24" s="14">
        <v>38875</v>
      </c>
      <c r="G24" s="8" t="s">
        <v>10</v>
      </c>
      <c r="H24" s="7" t="s">
        <v>47</v>
      </c>
      <c r="I24" s="13" t="s">
        <v>48</v>
      </c>
      <c r="J24" s="8"/>
      <c r="K24" s="7" t="s">
        <v>49</v>
      </c>
      <c r="L24" s="10">
        <v>1.05</v>
      </c>
      <c r="M24" s="3">
        <f t="shared" si="0"/>
        <v>4249.2030000000004</v>
      </c>
    </row>
    <row r="25" spans="5:14" x14ac:dyDescent="0.25">
      <c r="E25" s="7">
        <v>19</v>
      </c>
      <c r="F25" s="14">
        <v>38875</v>
      </c>
      <c r="G25" s="8" t="s">
        <v>10</v>
      </c>
      <c r="H25" s="7" t="s">
        <v>50</v>
      </c>
      <c r="I25" s="13" t="s">
        <v>51</v>
      </c>
      <c r="J25" s="8"/>
      <c r="K25" s="7" t="s">
        <v>52</v>
      </c>
      <c r="L25" s="10">
        <v>1.92</v>
      </c>
      <c r="M25" s="3">
        <f t="shared" si="0"/>
        <v>7769.9712</v>
      </c>
    </row>
    <row r="26" spans="5:14" x14ac:dyDescent="0.25">
      <c r="E26" s="7">
        <v>20</v>
      </c>
      <c r="F26" s="14">
        <v>38875</v>
      </c>
      <c r="G26" s="8" t="s">
        <v>10</v>
      </c>
      <c r="H26" s="7" t="s">
        <v>53</v>
      </c>
      <c r="I26" s="7" t="s">
        <v>54</v>
      </c>
      <c r="J26" s="8"/>
      <c r="K26" s="7" t="s">
        <v>55</v>
      </c>
      <c r="L26" s="10">
        <v>0.79</v>
      </c>
      <c r="M26" s="3">
        <f t="shared" si="0"/>
        <v>3197.0194000000001</v>
      </c>
    </row>
    <row r="27" spans="5:14" x14ac:dyDescent="0.25">
      <c r="E27" s="7">
        <v>21</v>
      </c>
      <c r="F27" s="14">
        <v>38875</v>
      </c>
      <c r="G27" s="8" t="s">
        <v>10</v>
      </c>
      <c r="H27" s="7" t="s">
        <v>56</v>
      </c>
      <c r="I27" s="7">
        <v>12</v>
      </c>
      <c r="J27" s="8"/>
      <c r="K27" s="15">
        <v>0.1053</v>
      </c>
      <c r="L27" s="10">
        <v>0.28000000000000003</v>
      </c>
      <c r="M27" s="3">
        <f t="shared" si="0"/>
        <v>1133.1208000000001</v>
      </c>
    </row>
    <row r="28" spans="5:14" x14ac:dyDescent="0.25">
      <c r="E28" s="7">
        <v>22</v>
      </c>
      <c r="F28" s="14">
        <v>38875</v>
      </c>
      <c r="G28" s="8" t="s">
        <v>10</v>
      </c>
      <c r="H28" s="7" t="s">
        <v>57</v>
      </c>
      <c r="I28" s="16" t="s">
        <v>48</v>
      </c>
      <c r="J28" s="8"/>
      <c r="K28" s="7" t="s">
        <v>49</v>
      </c>
      <c r="L28" s="10">
        <v>1.05</v>
      </c>
      <c r="M28" s="3">
        <f t="shared" si="0"/>
        <v>4249.2030000000004</v>
      </c>
    </row>
    <row r="29" spans="5:14" x14ac:dyDescent="0.25">
      <c r="E29" s="7">
        <v>23</v>
      </c>
      <c r="F29" s="14">
        <v>38875</v>
      </c>
      <c r="G29" s="8" t="s">
        <v>58</v>
      </c>
      <c r="H29" s="2" t="s">
        <v>59</v>
      </c>
      <c r="I29" s="2" t="s">
        <v>60</v>
      </c>
      <c r="J29" s="8"/>
      <c r="K29" s="9">
        <v>0.97099999999999997</v>
      </c>
      <c r="L29" s="10">
        <v>2.4</v>
      </c>
      <c r="M29" s="3">
        <f t="shared" si="0"/>
        <v>9712.4639999999999</v>
      </c>
    </row>
    <row r="30" spans="5:14" x14ac:dyDescent="0.25">
      <c r="E30" s="105">
        <v>24</v>
      </c>
      <c r="F30" s="107">
        <v>38875</v>
      </c>
      <c r="G30" s="103" t="s">
        <v>58</v>
      </c>
      <c r="H30" s="105" t="s">
        <v>61</v>
      </c>
      <c r="I30" s="7" t="s">
        <v>62</v>
      </c>
      <c r="J30" s="8"/>
      <c r="K30" s="109">
        <v>1.724</v>
      </c>
      <c r="L30" s="111">
        <v>4.26</v>
      </c>
      <c r="M30" s="113">
        <f t="shared" si="0"/>
        <v>17239.623599999999</v>
      </c>
    </row>
    <row r="31" spans="5:14" x14ac:dyDescent="0.25">
      <c r="E31" s="106"/>
      <c r="F31" s="108"/>
      <c r="G31" s="104"/>
      <c r="H31" s="106"/>
      <c r="I31" s="7" t="s">
        <v>63</v>
      </c>
      <c r="J31" s="8"/>
      <c r="K31" s="110"/>
      <c r="L31" s="112"/>
      <c r="M31" s="114"/>
    </row>
    <row r="32" spans="5:14" x14ac:dyDescent="0.25">
      <c r="E32" s="7">
        <v>25</v>
      </c>
      <c r="F32" s="8" t="s">
        <v>64</v>
      </c>
      <c r="G32" s="8" t="s">
        <v>58</v>
      </c>
      <c r="H32" s="7" t="s">
        <v>65</v>
      </c>
      <c r="I32" s="7">
        <v>1260</v>
      </c>
      <c r="J32" s="8"/>
      <c r="K32" s="9">
        <v>0.17799999999999999</v>
      </c>
      <c r="L32" s="10">
        <v>0.44</v>
      </c>
      <c r="M32" s="3">
        <f t="shared" si="0"/>
        <v>1780.6184000000001</v>
      </c>
    </row>
    <row r="33" spans="5:16" x14ac:dyDescent="0.25">
      <c r="E33" s="7">
        <v>26</v>
      </c>
      <c r="F33" s="14">
        <v>38479</v>
      </c>
      <c r="G33" s="8" t="s">
        <v>66</v>
      </c>
      <c r="H33" s="7" t="s">
        <v>67</v>
      </c>
      <c r="I33" s="7" t="s">
        <v>68</v>
      </c>
      <c r="J33" s="8"/>
      <c r="K33" s="9">
        <v>7.6999999999999999E-2</v>
      </c>
      <c r="L33" s="10">
        <v>0.19</v>
      </c>
      <c r="M33" s="3">
        <f t="shared" si="0"/>
        <v>768.90340000000003</v>
      </c>
    </row>
    <row r="34" spans="5:16" ht="30" x14ac:dyDescent="0.25">
      <c r="E34" s="7">
        <v>27</v>
      </c>
      <c r="F34" s="8" t="s">
        <v>69</v>
      </c>
      <c r="G34" s="17" t="s">
        <v>70</v>
      </c>
      <c r="H34" s="7">
        <v>2646</v>
      </c>
      <c r="I34" s="7" t="s">
        <v>71</v>
      </c>
      <c r="J34" s="8"/>
      <c r="K34" s="7">
        <v>0.20200000000000001</v>
      </c>
      <c r="L34" s="10">
        <v>0.5</v>
      </c>
      <c r="M34" s="3">
        <f t="shared" si="0"/>
        <v>2023.43</v>
      </c>
    </row>
    <row r="35" spans="5:16" x14ac:dyDescent="0.25">
      <c r="E35" s="7">
        <v>28</v>
      </c>
      <c r="F35" s="14">
        <v>38479</v>
      </c>
      <c r="G35" s="8" t="s">
        <v>66</v>
      </c>
      <c r="H35" s="7" t="s">
        <v>72</v>
      </c>
      <c r="I35" s="7" t="s">
        <v>73</v>
      </c>
      <c r="J35" s="8"/>
      <c r="K35" s="9">
        <v>8.1000000000000003E-2</v>
      </c>
      <c r="L35" s="10">
        <v>0.2</v>
      </c>
      <c r="M35" s="3">
        <f t="shared" si="0"/>
        <v>809.37200000000007</v>
      </c>
    </row>
    <row r="36" spans="5:16" ht="45" x14ac:dyDescent="0.25">
      <c r="E36" s="7">
        <v>29</v>
      </c>
      <c r="F36" s="8" t="s">
        <v>74</v>
      </c>
      <c r="G36" s="17" t="s">
        <v>75</v>
      </c>
      <c r="H36" s="7" t="s">
        <v>76</v>
      </c>
      <c r="I36" s="7" t="s">
        <v>77</v>
      </c>
      <c r="J36" s="8"/>
      <c r="K36" s="7">
        <v>0.04</v>
      </c>
      <c r="L36" s="10">
        <v>0.1</v>
      </c>
      <c r="M36" s="3">
        <f t="shared" si="0"/>
        <v>404.68600000000004</v>
      </c>
    </row>
    <row r="37" spans="5:16" ht="45" x14ac:dyDescent="0.25">
      <c r="E37" s="7">
        <v>30</v>
      </c>
      <c r="F37" s="8" t="s">
        <v>74</v>
      </c>
      <c r="G37" s="17" t="s">
        <v>75</v>
      </c>
      <c r="H37" s="7" t="s">
        <v>78</v>
      </c>
      <c r="I37" s="7">
        <v>10</v>
      </c>
      <c r="J37" s="8"/>
      <c r="K37" s="7">
        <v>0.09</v>
      </c>
      <c r="L37" s="10">
        <v>0.22</v>
      </c>
      <c r="M37" s="3">
        <f t="shared" si="0"/>
        <v>890.30920000000003</v>
      </c>
    </row>
    <row r="38" spans="5:16" x14ac:dyDescent="0.25">
      <c r="E38" s="7">
        <v>31</v>
      </c>
      <c r="F38" s="8" t="s">
        <v>79</v>
      </c>
      <c r="G38" s="8" t="s">
        <v>80</v>
      </c>
      <c r="H38" s="7" t="s">
        <v>81</v>
      </c>
      <c r="I38" s="7">
        <v>106</v>
      </c>
      <c r="J38" s="8"/>
      <c r="K38" s="7">
        <v>8.1000000000000003E-2</v>
      </c>
      <c r="L38" s="10">
        <v>0.2</v>
      </c>
      <c r="M38" s="3">
        <f t="shared" si="0"/>
        <v>809.37200000000007</v>
      </c>
    </row>
    <row r="39" spans="5:16" ht="30" x14ac:dyDescent="0.25">
      <c r="E39" s="7">
        <v>32</v>
      </c>
      <c r="F39" s="8" t="s">
        <v>69</v>
      </c>
      <c r="G39" s="17" t="s">
        <v>70</v>
      </c>
      <c r="H39" s="7">
        <v>2606</v>
      </c>
      <c r="I39" s="7">
        <v>1607</v>
      </c>
      <c r="J39" s="8"/>
      <c r="K39" s="7">
        <v>0.45</v>
      </c>
      <c r="L39" s="10">
        <v>1.1100000000000001</v>
      </c>
      <c r="M39" s="3">
        <f t="shared" si="0"/>
        <v>4492.0146000000004</v>
      </c>
    </row>
    <row r="40" spans="5:16" ht="30" x14ac:dyDescent="0.25">
      <c r="E40" s="7">
        <v>33</v>
      </c>
      <c r="F40" s="14">
        <v>38086</v>
      </c>
      <c r="G40" s="17" t="s">
        <v>70</v>
      </c>
      <c r="H40" s="7" t="s">
        <v>82</v>
      </c>
      <c r="I40" s="7">
        <v>1613</v>
      </c>
      <c r="J40" s="8"/>
      <c r="K40" s="7">
        <v>0.22700000000000001</v>
      </c>
      <c r="L40" s="10">
        <f>1.12/2</f>
        <v>0.56000000000000005</v>
      </c>
      <c r="M40" s="3">
        <f t="shared" si="0"/>
        <v>2266.2416000000003</v>
      </c>
    </row>
    <row r="41" spans="5:16" x14ac:dyDescent="0.25">
      <c r="E41" s="7">
        <v>34</v>
      </c>
      <c r="F41" s="8" t="s">
        <v>79</v>
      </c>
      <c r="G41" s="8" t="s">
        <v>80</v>
      </c>
      <c r="H41" s="7" t="s">
        <v>83</v>
      </c>
      <c r="I41" s="7">
        <v>113</v>
      </c>
      <c r="J41" s="8"/>
      <c r="K41" s="7">
        <v>2.4E-2</v>
      </c>
      <c r="L41" s="10">
        <v>0.06</v>
      </c>
      <c r="M41" s="3">
        <f t="shared" si="0"/>
        <v>242.8116</v>
      </c>
    </row>
    <row r="42" spans="5:16" x14ac:dyDescent="0.25">
      <c r="E42" s="7">
        <v>35</v>
      </c>
      <c r="F42" s="14">
        <v>38571</v>
      </c>
      <c r="G42" s="8" t="s">
        <v>80</v>
      </c>
      <c r="H42" s="7" t="s">
        <v>84</v>
      </c>
      <c r="I42" s="7" t="s">
        <v>85</v>
      </c>
      <c r="J42" s="8"/>
      <c r="K42" s="7">
        <v>5.7000000000000002E-2</v>
      </c>
      <c r="L42" s="10">
        <v>0.14000000000000001</v>
      </c>
      <c r="M42" s="3">
        <f t="shared" si="0"/>
        <v>566.56040000000007</v>
      </c>
    </row>
    <row r="43" spans="5:16" x14ac:dyDescent="0.25">
      <c r="E43" s="7">
        <v>36</v>
      </c>
      <c r="F43" s="8" t="s">
        <v>86</v>
      </c>
      <c r="G43" s="18" t="s">
        <v>10</v>
      </c>
      <c r="H43" s="7" t="s">
        <v>87</v>
      </c>
      <c r="I43" s="2" t="s">
        <v>88</v>
      </c>
      <c r="J43" s="8"/>
      <c r="K43" s="7">
        <f>0.045+0.045</f>
        <v>0.09</v>
      </c>
      <c r="L43" s="10">
        <v>0.22</v>
      </c>
      <c r="M43" s="3">
        <f t="shared" si="0"/>
        <v>890.30920000000003</v>
      </c>
    </row>
    <row r="44" spans="5:16" x14ac:dyDescent="0.25">
      <c r="E44" s="7">
        <v>37</v>
      </c>
      <c r="F44" s="8" t="s">
        <v>89</v>
      </c>
      <c r="G44" s="18" t="s">
        <v>66</v>
      </c>
      <c r="H44" s="7" t="s">
        <v>90</v>
      </c>
      <c r="I44" s="7">
        <v>324</v>
      </c>
      <c r="J44" s="8"/>
      <c r="K44" s="7">
        <v>4.2000000000000003E-2</v>
      </c>
      <c r="L44" s="10">
        <v>0.105</v>
      </c>
      <c r="M44" s="3">
        <f t="shared" si="0"/>
        <v>424.9203</v>
      </c>
    </row>
    <row r="45" spans="5:16" x14ac:dyDescent="0.25">
      <c r="E45" s="7">
        <v>38</v>
      </c>
      <c r="F45" s="18" t="s">
        <v>91</v>
      </c>
      <c r="G45" s="18" t="s">
        <v>10</v>
      </c>
      <c r="H45" s="7">
        <v>1115</v>
      </c>
      <c r="I45" s="67" t="s">
        <v>92</v>
      </c>
      <c r="J45" s="63"/>
      <c r="K45" s="70">
        <v>1.196</v>
      </c>
      <c r="L45" s="68">
        <v>2.9550000000000001</v>
      </c>
      <c r="M45" s="8">
        <f t="shared" si="0"/>
        <v>11958.471300000001</v>
      </c>
      <c r="N45" s="102" t="s">
        <v>130</v>
      </c>
    </row>
    <row r="46" spans="5:16" x14ac:dyDescent="0.25">
      <c r="E46" s="7">
        <v>39</v>
      </c>
      <c r="F46" s="8" t="s">
        <v>93</v>
      </c>
      <c r="G46" s="18" t="s">
        <v>94</v>
      </c>
      <c r="H46" s="7">
        <v>1662</v>
      </c>
      <c r="I46" s="70">
        <v>127</v>
      </c>
      <c r="J46" s="63"/>
      <c r="K46" s="70">
        <v>0.314</v>
      </c>
      <c r="L46" s="68">
        <v>0.77500000000000002</v>
      </c>
      <c r="M46" s="8">
        <f t="shared" si="0"/>
        <v>3136.3165000000004</v>
      </c>
      <c r="N46" s="102"/>
      <c r="O46" s="30" t="s">
        <v>131</v>
      </c>
    </row>
    <row r="47" spans="5:16" x14ac:dyDescent="0.25">
      <c r="E47" s="7">
        <v>40</v>
      </c>
      <c r="F47" s="8" t="s">
        <v>95</v>
      </c>
      <c r="G47" s="18" t="s">
        <v>10</v>
      </c>
      <c r="H47" s="7">
        <v>2282</v>
      </c>
      <c r="I47" s="67">
        <v>67</v>
      </c>
      <c r="J47" s="8"/>
      <c r="K47" s="67">
        <v>0.60699999999999998</v>
      </c>
      <c r="L47" s="68">
        <v>1.5</v>
      </c>
      <c r="M47" s="8">
        <f t="shared" si="0"/>
        <v>6070.29</v>
      </c>
      <c r="N47" s="102"/>
    </row>
    <row r="48" spans="5:16" x14ac:dyDescent="0.25">
      <c r="E48" s="7">
        <v>41</v>
      </c>
      <c r="F48" s="8" t="s">
        <v>96</v>
      </c>
      <c r="G48" s="18" t="s">
        <v>10</v>
      </c>
      <c r="H48" s="7">
        <v>2291</v>
      </c>
      <c r="I48" s="67">
        <v>72</v>
      </c>
      <c r="J48" s="8"/>
      <c r="K48" s="67">
        <v>0.23499999999999999</v>
      </c>
      <c r="L48" s="68">
        <v>0.57999999999999996</v>
      </c>
      <c r="M48" s="8">
        <f t="shared" si="0"/>
        <v>2347.1788000000001</v>
      </c>
      <c r="N48" s="102"/>
      <c r="O48" s="30" t="s">
        <v>132</v>
      </c>
      <c r="P48" s="30"/>
    </row>
    <row r="49" spans="5:14" x14ac:dyDescent="0.25">
      <c r="E49" s="7">
        <v>42</v>
      </c>
      <c r="F49" s="8" t="s">
        <v>96</v>
      </c>
      <c r="G49" s="18" t="s">
        <v>10</v>
      </c>
      <c r="H49" s="7">
        <v>2289</v>
      </c>
      <c r="I49" s="67" t="s">
        <v>97</v>
      </c>
      <c r="J49" s="8"/>
      <c r="K49" s="67">
        <v>0.36799999999999999</v>
      </c>
      <c r="L49" s="68">
        <v>0.91</v>
      </c>
      <c r="M49" s="8">
        <f t="shared" si="0"/>
        <v>3682.6426000000001</v>
      </c>
      <c r="N49" s="102"/>
    </row>
    <row r="50" spans="5:14" x14ac:dyDescent="0.25">
      <c r="E50" s="7">
        <v>43</v>
      </c>
      <c r="F50" s="8" t="s">
        <v>96</v>
      </c>
      <c r="G50" s="18" t="s">
        <v>10</v>
      </c>
      <c r="H50" s="7">
        <v>2290</v>
      </c>
      <c r="I50" s="67">
        <v>71</v>
      </c>
      <c r="J50" s="8"/>
      <c r="K50" s="67">
        <v>0.33200000000000002</v>
      </c>
      <c r="L50" s="68">
        <v>0.82</v>
      </c>
      <c r="M50" s="8">
        <f t="shared" si="0"/>
        <v>3318.4252000000001</v>
      </c>
      <c r="N50" s="102"/>
    </row>
    <row r="51" spans="5:14" x14ac:dyDescent="0.25">
      <c r="E51" s="7">
        <v>44</v>
      </c>
      <c r="F51" s="8" t="s">
        <v>98</v>
      </c>
      <c r="G51" s="18" t="s">
        <v>10</v>
      </c>
      <c r="H51" s="7">
        <v>1961</v>
      </c>
      <c r="I51" s="7">
        <v>161</v>
      </c>
      <c r="J51" s="8"/>
      <c r="K51" s="7">
        <v>0.13800000000000001</v>
      </c>
      <c r="L51" s="10">
        <v>0.34</v>
      </c>
      <c r="M51" s="3">
        <f t="shared" si="0"/>
        <v>1375.9324000000001</v>
      </c>
      <c r="N51" s="102"/>
    </row>
    <row r="52" spans="5:14" x14ac:dyDescent="0.25">
      <c r="E52" s="7">
        <v>45</v>
      </c>
      <c r="F52" s="8" t="s">
        <v>98</v>
      </c>
      <c r="G52" s="18" t="s">
        <v>10</v>
      </c>
      <c r="H52" s="7">
        <v>1960</v>
      </c>
      <c r="I52" s="7">
        <v>181</v>
      </c>
      <c r="J52" s="8"/>
      <c r="K52" s="7">
        <v>7.6999999999999999E-2</v>
      </c>
      <c r="L52" s="10">
        <v>0.19</v>
      </c>
      <c r="M52" s="3">
        <f t="shared" si="0"/>
        <v>768.90340000000003</v>
      </c>
      <c r="N52" s="102"/>
    </row>
    <row r="53" spans="5:14" x14ac:dyDescent="0.25">
      <c r="E53" s="7">
        <v>46</v>
      </c>
      <c r="F53" s="19" t="s">
        <v>91</v>
      </c>
      <c r="G53" s="18" t="s">
        <v>10</v>
      </c>
      <c r="H53" s="7">
        <v>1114</v>
      </c>
      <c r="I53" s="67" t="s">
        <v>99</v>
      </c>
      <c r="J53" s="8"/>
      <c r="K53" s="70">
        <v>1.196</v>
      </c>
      <c r="L53" s="68">
        <v>2.9550000000000001</v>
      </c>
      <c r="M53" s="3">
        <f t="shared" si="0"/>
        <v>11958.471300000001</v>
      </c>
      <c r="N53" s="102"/>
    </row>
    <row r="54" spans="5:14" x14ac:dyDescent="0.25">
      <c r="E54" s="97">
        <v>47</v>
      </c>
      <c r="F54" s="97" t="s">
        <v>100</v>
      </c>
      <c r="G54" s="100" t="s">
        <v>101</v>
      </c>
      <c r="H54" s="97">
        <v>1958</v>
      </c>
      <c r="I54" s="7" t="s">
        <v>102</v>
      </c>
      <c r="J54" s="8"/>
      <c r="K54" s="97">
        <v>2.347</v>
      </c>
      <c r="L54" s="98">
        <v>5.8</v>
      </c>
      <c r="M54" s="99">
        <f t="shared" si="0"/>
        <v>23471.788</v>
      </c>
    </row>
    <row r="55" spans="5:14" x14ac:dyDescent="0.25">
      <c r="E55" s="97"/>
      <c r="F55" s="97"/>
      <c r="G55" s="100"/>
      <c r="H55" s="97"/>
      <c r="I55" s="7" t="s">
        <v>103</v>
      </c>
      <c r="J55" s="8"/>
      <c r="K55" s="97"/>
      <c r="L55" s="98"/>
      <c r="M55" s="99"/>
    </row>
    <row r="56" spans="5:14" x14ac:dyDescent="0.25">
      <c r="E56" s="7">
        <v>48</v>
      </c>
      <c r="F56" s="8" t="s">
        <v>104</v>
      </c>
      <c r="G56" s="18" t="s">
        <v>105</v>
      </c>
      <c r="H56" s="7">
        <v>3152</v>
      </c>
      <c r="I56" s="7">
        <v>555</v>
      </c>
      <c r="J56" s="8"/>
      <c r="K56" s="7">
        <v>0.28299999999999997</v>
      </c>
      <c r="L56" s="10">
        <v>0.7</v>
      </c>
      <c r="M56" s="3">
        <f t="shared" si="0"/>
        <v>2832.8020000000001</v>
      </c>
    </row>
    <row r="57" spans="5:14" x14ac:dyDescent="0.25">
      <c r="E57" s="7">
        <v>49</v>
      </c>
      <c r="F57" s="8" t="s">
        <v>106</v>
      </c>
      <c r="G57" s="18" t="s">
        <v>10</v>
      </c>
      <c r="H57" s="7">
        <v>2730</v>
      </c>
      <c r="I57" s="7">
        <v>15</v>
      </c>
      <c r="J57" s="8"/>
      <c r="K57" s="7">
        <v>0.312</v>
      </c>
      <c r="L57" s="10">
        <f>0.77</f>
        <v>0.77</v>
      </c>
      <c r="M57" s="3">
        <f t="shared" si="0"/>
        <v>3116.0822000000003</v>
      </c>
    </row>
    <row r="58" spans="5:14" x14ac:dyDescent="0.25">
      <c r="E58" s="7">
        <v>50</v>
      </c>
      <c r="F58" s="18" t="s">
        <v>107</v>
      </c>
      <c r="G58" s="18" t="s">
        <v>10</v>
      </c>
      <c r="H58" s="7">
        <v>1221</v>
      </c>
      <c r="I58" s="7">
        <v>177</v>
      </c>
      <c r="J58" s="8"/>
      <c r="K58" s="7">
        <v>0.76500000000000001</v>
      </c>
      <c r="L58" s="10">
        <v>1.89</v>
      </c>
      <c r="M58" s="3">
        <f t="shared" si="0"/>
        <v>7648.5653999999995</v>
      </c>
    </row>
    <row r="59" spans="5:14" x14ac:dyDescent="0.25">
      <c r="E59" s="7">
        <v>51</v>
      </c>
      <c r="F59" s="18" t="s">
        <v>107</v>
      </c>
      <c r="G59" s="18" t="s">
        <v>10</v>
      </c>
      <c r="H59" s="7">
        <v>1222</v>
      </c>
      <c r="I59" s="7">
        <v>168</v>
      </c>
      <c r="J59" s="8"/>
      <c r="K59" s="7">
        <v>0.56699999999999995</v>
      </c>
      <c r="L59" s="10">
        <v>1.4</v>
      </c>
      <c r="M59" s="3">
        <f t="shared" si="0"/>
        <v>5665.6040000000003</v>
      </c>
    </row>
    <row r="60" spans="5:14" x14ac:dyDescent="0.25">
      <c r="E60" s="7">
        <v>52</v>
      </c>
      <c r="F60" s="18" t="s">
        <v>108</v>
      </c>
      <c r="G60" s="18" t="s">
        <v>10</v>
      </c>
      <c r="H60" s="7">
        <v>1248</v>
      </c>
      <c r="I60" s="7">
        <v>691</v>
      </c>
      <c r="J60" s="8"/>
      <c r="K60" s="7">
        <v>0.255</v>
      </c>
      <c r="L60" s="10">
        <v>0.63</v>
      </c>
      <c r="M60" s="3">
        <f t="shared" si="0"/>
        <v>2549.5218</v>
      </c>
    </row>
    <row r="61" spans="5:14" x14ac:dyDescent="0.25">
      <c r="E61" s="7">
        <v>53</v>
      </c>
      <c r="F61" s="8"/>
      <c r="G61" s="18" t="s">
        <v>10</v>
      </c>
      <c r="H61" s="20" t="s">
        <v>109</v>
      </c>
      <c r="I61" s="22" t="s">
        <v>126</v>
      </c>
      <c r="J61" s="8"/>
      <c r="K61" s="2">
        <v>42.42</v>
      </c>
      <c r="L61" s="68">
        <v>104.82</v>
      </c>
      <c r="M61" s="3">
        <f t="shared" si="0"/>
        <v>424191.8652</v>
      </c>
      <c r="N61" s="101" t="s">
        <v>128</v>
      </c>
    </row>
    <row r="62" spans="5:14" x14ac:dyDescent="0.25">
      <c r="E62" s="7"/>
      <c r="F62" s="8"/>
      <c r="G62" s="8"/>
      <c r="H62" s="21" t="s">
        <v>110</v>
      </c>
      <c r="I62" s="18"/>
      <c r="J62" s="8"/>
      <c r="K62" s="9"/>
      <c r="L62" s="10"/>
      <c r="M62" s="3"/>
      <c r="N62" s="101"/>
    </row>
    <row r="63" spans="5:14" x14ac:dyDescent="0.25">
      <c r="E63" s="96" t="s">
        <v>111</v>
      </c>
      <c r="F63" s="96"/>
      <c r="G63" s="96"/>
      <c r="H63" s="96"/>
      <c r="I63" s="96"/>
      <c r="J63" s="96"/>
      <c r="K63" s="9"/>
      <c r="L63" s="4">
        <f>SUM(L7:L62)</f>
        <v>159.38299999999998</v>
      </c>
      <c r="M63" s="3">
        <f>(L63*4046.86)</f>
        <v>645000.6873799999</v>
      </c>
    </row>
    <row r="65" spans="5:14" x14ac:dyDescent="0.25">
      <c r="E65" s="94" t="s">
        <v>124</v>
      </c>
      <c r="F65" s="95"/>
      <c r="G65" s="95"/>
      <c r="H65" s="95"/>
      <c r="I65" s="95"/>
      <c r="J65" s="95"/>
      <c r="K65" s="95"/>
      <c r="L65" s="95"/>
      <c r="M65" s="95"/>
    </row>
    <row r="66" spans="5:14" ht="30" x14ac:dyDescent="0.25">
      <c r="E66" s="1" t="s">
        <v>0</v>
      </c>
      <c r="F66" s="1" t="s">
        <v>1</v>
      </c>
      <c r="G66" s="1" t="s">
        <v>3</v>
      </c>
      <c r="H66" s="1" t="s">
        <v>2</v>
      </c>
      <c r="I66" s="47" t="s">
        <v>134</v>
      </c>
      <c r="J66" s="1" t="s">
        <v>5</v>
      </c>
      <c r="K66" s="1" t="s">
        <v>6</v>
      </c>
      <c r="L66" s="1" t="s">
        <v>7</v>
      </c>
      <c r="M66" s="1" t="s">
        <v>8</v>
      </c>
    </row>
    <row r="67" spans="5:14" x14ac:dyDescent="0.25">
      <c r="E67" s="23">
        <v>1</v>
      </c>
      <c r="F67" s="24" t="s">
        <v>112</v>
      </c>
      <c r="G67" s="18" t="s">
        <v>10</v>
      </c>
      <c r="H67" s="23">
        <v>63</v>
      </c>
      <c r="I67" s="24" t="s">
        <v>113</v>
      </c>
      <c r="J67" s="25"/>
      <c r="K67" s="26">
        <v>0.182</v>
      </c>
      <c r="L67" s="26">
        <v>0.44972000000000001</v>
      </c>
      <c r="M67" s="3">
        <f>(L67*4046.86)</f>
        <v>1819.9538792000001</v>
      </c>
    </row>
    <row r="68" spans="5:14" x14ac:dyDescent="0.25">
      <c r="E68" s="91">
        <v>2</v>
      </c>
      <c r="F68" s="87" t="s">
        <v>114</v>
      </c>
      <c r="G68" s="88" t="s">
        <v>10</v>
      </c>
      <c r="H68" s="27">
        <v>83</v>
      </c>
      <c r="I68" s="87" t="s">
        <v>115</v>
      </c>
      <c r="J68" s="28"/>
      <c r="K68" s="26">
        <v>0.57399999999999995</v>
      </c>
      <c r="L68" s="26">
        <v>1.41778</v>
      </c>
      <c r="M68" s="3">
        <f t="shared" ref="M68:M84" si="1">(L68*4046.86)</f>
        <v>5737.5571708000007</v>
      </c>
    </row>
    <row r="69" spans="5:14" x14ac:dyDescent="0.25">
      <c r="E69" s="86"/>
      <c r="F69" s="87"/>
      <c r="G69" s="89"/>
      <c r="H69" s="27">
        <v>89</v>
      </c>
      <c r="I69" s="87"/>
      <c r="J69" s="28"/>
      <c r="K69" s="26">
        <v>0.498</v>
      </c>
      <c r="L69" s="26">
        <v>1.2300600000000002</v>
      </c>
      <c r="M69" s="3">
        <f t="shared" si="1"/>
        <v>4977.8806116000005</v>
      </c>
    </row>
    <row r="70" spans="5:14" x14ac:dyDescent="0.25">
      <c r="E70" s="86">
        <v>3</v>
      </c>
      <c r="F70" s="92" t="s">
        <v>114</v>
      </c>
      <c r="G70" s="88" t="s">
        <v>10</v>
      </c>
      <c r="H70" s="29">
        <v>62</v>
      </c>
      <c r="I70" s="87" t="s">
        <v>116</v>
      </c>
      <c r="J70" s="28"/>
      <c r="K70" s="26">
        <v>0.59099999999999997</v>
      </c>
      <c r="L70" s="26">
        <v>1.45977</v>
      </c>
      <c r="M70" s="3">
        <f t="shared" si="1"/>
        <v>5907.4848222000001</v>
      </c>
    </row>
    <row r="71" spans="5:14" x14ac:dyDescent="0.25">
      <c r="E71" s="86"/>
      <c r="F71" s="92"/>
      <c r="G71" s="90"/>
      <c r="H71" s="29">
        <v>57</v>
      </c>
      <c r="I71" s="87"/>
      <c r="J71" s="28"/>
      <c r="K71" s="26">
        <v>0.29099999999999998</v>
      </c>
      <c r="L71" s="26">
        <v>0.71877000000000002</v>
      </c>
      <c r="M71" s="3">
        <f t="shared" si="1"/>
        <v>2908.7615622000003</v>
      </c>
    </row>
    <row r="72" spans="5:14" x14ac:dyDescent="0.25">
      <c r="E72" s="86"/>
      <c r="F72" s="92"/>
      <c r="G72" s="89"/>
      <c r="H72" s="29">
        <v>58</v>
      </c>
      <c r="I72" s="87"/>
      <c r="J72" s="28"/>
      <c r="K72" s="26">
        <v>0.3</v>
      </c>
      <c r="L72" s="26">
        <v>0.74099999999999999</v>
      </c>
      <c r="M72" s="3">
        <f t="shared" si="1"/>
        <v>2998.7232600000002</v>
      </c>
    </row>
    <row r="73" spans="5:14" x14ac:dyDescent="0.25">
      <c r="E73" s="86">
        <v>4</v>
      </c>
      <c r="F73" s="87" t="s">
        <v>114</v>
      </c>
      <c r="G73" s="88" t="s">
        <v>10</v>
      </c>
      <c r="H73" s="29">
        <v>84</v>
      </c>
      <c r="I73" s="87" t="s">
        <v>117</v>
      </c>
      <c r="J73" s="28"/>
      <c r="K73" s="26">
        <v>0.15</v>
      </c>
      <c r="L73" s="26">
        <v>0.3705</v>
      </c>
      <c r="M73" s="3">
        <f t="shared" si="1"/>
        <v>1499.3616300000001</v>
      </c>
    </row>
    <row r="74" spans="5:14" x14ac:dyDescent="0.25">
      <c r="E74" s="86"/>
      <c r="F74" s="87"/>
      <c r="G74" s="89"/>
      <c r="H74" s="29">
        <v>85</v>
      </c>
      <c r="I74" s="87"/>
      <c r="J74" s="28"/>
      <c r="K74" s="26">
        <v>0.48199999999999998</v>
      </c>
      <c r="L74" s="26">
        <v>1.1905400000000002</v>
      </c>
      <c r="M74" s="3">
        <f t="shared" si="1"/>
        <v>4817.9487044000007</v>
      </c>
    </row>
    <row r="75" spans="5:14" x14ac:dyDescent="0.25">
      <c r="E75" s="86">
        <v>5</v>
      </c>
      <c r="F75" s="87" t="s">
        <v>114</v>
      </c>
      <c r="G75" s="88" t="s">
        <v>10</v>
      </c>
      <c r="H75" s="29">
        <v>90</v>
      </c>
      <c r="I75" s="87" t="s">
        <v>118</v>
      </c>
      <c r="J75" s="28"/>
      <c r="K75" s="26">
        <v>0.50600000000000001</v>
      </c>
      <c r="L75" s="26">
        <v>1.2498200000000002</v>
      </c>
      <c r="M75" s="3">
        <f t="shared" si="1"/>
        <v>5057.8465652000004</v>
      </c>
    </row>
    <row r="76" spans="5:14" x14ac:dyDescent="0.25">
      <c r="E76" s="86"/>
      <c r="F76" s="87"/>
      <c r="G76" s="89"/>
      <c r="H76" s="29">
        <v>64</v>
      </c>
      <c r="I76" s="87"/>
      <c r="J76" s="28"/>
      <c r="K76" s="26">
        <v>0.51400000000000001</v>
      </c>
      <c r="L76" s="26">
        <v>1.2695800000000002</v>
      </c>
      <c r="M76" s="3">
        <f t="shared" si="1"/>
        <v>5137.8125188000004</v>
      </c>
    </row>
    <row r="77" spans="5:14" x14ac:dyDescent="0.25">
      <c r="E77" s="86">
        <v>6</v>
      </c>
      <c r="F77" s="87" t="s">
        <v>114</v>
      </c>
      <c r="G77" s="88" t="s">
        <v>10</v>
      </c>
      <c r="H77" s="29">
        <v>60</v>
      </c>
      <c r="I77" s="87" t="s">
        <v>119</v>
      </c>
      <c r="J77" s="28"/>
      <c r="K77" s="26">
        <v>0.251</v>
      </c>
      <c r="L77" s="26">
        <v>0.61997000000000002</v>
      </c>
      <c r="M77" s="3">
        <f t="shared" si="1"/>
        <v>2508.9317942000002</v>
      </c>
    </row>
    <row r="78" spans="5:14" x14ac:dyDescent="0.25">
      <c r="E78" s="86"/>
      <c r="F78" s="87"/>
      <c r="G78" s="90"/>
      <c r="H78" s="29">
        <v>61</v>
      </c>
      <c r="I78" s="87"/>
      <c r="J78" s="28"/>
      <c r="K78" s="26">
        <v>0.247</v>
      </c>
      <c r="L78" s="26">
        <v>0.61009000000000002</v>
      </c>
      <c r="M78" s="3">
        <f t="shared" si="1"/>
        <v>2468.9488174000003</v>
      </c>
    </row>
    <row r="79" spans="5:14" x14ac:dyDescent="0.25">
      <c r="E79" s="86"/>
      <c r="F79" s="87"/>
      <c r="G79" s="89"/>
      <c r="H79" s="29">
        <v>91</v>
      </c>
      <c r="I79" s="87"/>
      <c r="J79" s="28"/>
      <c r="K79" s="26">
        <v>0.29099999999999998</v>
      </c>
      <c r="L79" s="26">
        <v>0.71877000000000002</v>
      </c>
      <c r="M79" s="3">
        <f t="shared" si="1"/>
        <v>2908.7615622000003</v>
      </c>
    </row>
    <row r="80" spans="5:14" x14ac:dyDescent="0.25">
      <c r="E80" s="23">
        <v>7</v>
      </c>
      <c r="F80" s="29" t="s">
        <v>120</v>
      </c>
      <c r="G80" s="18" t="s">
        <v>10</v>
      </c>
      <c r="H80" s="71">
        <v>123</v>
      </c>
      <c r="I80" s="31" t="s">
        <v>121</v>
      </c>
      <c r="J80" s="28"/>
      <c r="K80" s="26">
        <v>9.7000000000000003E-2</v>
      </c>
      <c r="L80" s="26">
        <v>0.23959000000000003</v>
      </c>
      <c r="M80" s="3">
        <f t="shared" si="1"/>
        <v>969.58718740000018</v>
      </c>
      <c r="N80" s="30" t="s">
        <v>133</v>
      </c>
    </row>
    <row r="81" spans="5:13" x14ac:dyDescent="0.25">
      <c r="E81" s="91">
        <v>8</v>
      </c>
      <c r="F81" s="92" t="s">
        <v>122</v>
      </c>
      <c r="G81" s="88" t="s">
        <v>10</v>
      </c>
      <c r="H81" s="29">
        <v>63</v>
      </c>
      <c r="I81" s="93" t="s">
        <v>123</v>
      </c>
      <c r="J81" s="28"/>
      <c r="K81" s="26">
        <v>0.34399999999999997</v>
      </c>
      <c r="L81" s="26">
        <v>0.84967999999999999</v>
      </c>
      <c r="M81" s="3">
        <f t="shared" si="1"/>
        <v>3438.5360048000002</v>
      </c>
    </row>
    <row r="82" spans="5:13" x14ac:dyDescent="0.25">
      <c r="E82" s="86"/>
      <c r="F82" s="92"/>
      <c r="G82" s="89"/>
      <c r="H82" s="29">
        <v>59</v>
      </c>
      <c r="I82" s="93"/>
      <c r="J82" s="28"/>
      <c r="K82" s="26">
        <v>0.24299999999999999</v>
      </c>
      <c r="L82" s="26">
        <v>0.60021000000000002</v>
      </c>
      <c r="M82" s="3">
        <f t="shared" si="1"/>
        <v>2428.9658406000003</v>
      </c>
    </row>
    <row r="83" spans="5:13" x14ac:dyDescent="0.25">
      <c r="E83" s="82" t="s">
        <v>111</v>
      </c>
      <c r="F83" s="83"/>
      <c r="G83" s="83"/>
      <c r="H83" s="83"/>
      <c r="I83" s="83"/>
      <c r="J83" s="84"/>
      <c r="K83" s="5">
        <f>SUM(K67:K82)</f>
        <v>5.5610000000000017</v>
      </c>
      <c r="L83" s="5">
        <f>SUM(L67:L82)</f>
        <v>13.735849999999999</v>
      </c>
      <c r="M83" s="6">
        <f t="shared" si="1"/>
        <v>55587.061930999997</v>
      </c>
    </row>
    <row r="84" spans="5:13" x14ac:dyDescent="0.25">
      <c r="E84" s="85" t="s">
        <v>127</v>
      </c>
      <c r="F84" s="85"/>
      <c r="G84" s="85"/>
      <c r="H84" s="85"/>
      <c r="I84" s="85"/>
      <c r="J84" s="85"/>
      <c r="K84" s="72"/>
      <c r="L84" s="73">
        <f>+L83+L63</f>
        <v>173.11884999999998</v>
      </c>
      <c r="M84" s="74">
        <f t="shared" si="1"/>
        <v>700587.74931099999</v>
      </c>
    </row>
  </sheetData>
  <autoFilter ref="E6:O63" xr:uid="{00000000-0009-0000-0000-000000000000}"/>
  <mergeCells count="45">
    <mergeCell ref="L30:L31"/>
    <mergeCell ref="M30:M31"/>
    <mergeCell ref="I68:I69"/>
    <mergeCell ref="I70:I72"/>
    <mergeCell ref="I73:I74"/>
    <mergeCell ref="G30:G31"/>
    <mergeCell ref="E30:E31"/>
    <mergeCell ref="F30:F31"/>
    <mergeCell ref="H30:H31"/>
    <mergeCell ref="K30:K31"/>
    <mergeCell ref="N61:N62"/>
    <mergeCell ref="N45:N53"/>
    <mergeCell ref="E70:E72"/>
    <mergeCell ref="F70:F72"/>
    <mergeCell ref="G70:G72"/>
    <mergeCell ref="E73:E74"/>
    <mergeCell ref="F73:F74"/>
    <mergeCell ref="G73:G74"/>
    <mergeCell ref="E5:M5"/>
    <mergeCell ref="E63:J63"/>
    <mergeCell ref="E68:E69"/>
    <mergeCell ref="F68:F69"/>
    <mergeCell ref="G68:G69"/>
    <mergeCell ref="E65:M65"/>
    <mergeCell ref="K54:K55"/>
    <mergeCell ref="L54:L55"/>
    <mergeCell ref="M54:M55"/>
    <mergeCell ref="H54:H55"/>
    <mergeCell ref="G54:G55"/>
    <mergeCell ref="F54:F55"/>
    <mergeCell ref="E54:E55"/>
    <mergeCell ref="E83:J83"/>
    <mergeCell ref="E84:J84"/>
    <mergeCell ref="E75:E76"/>
    <mergeCell ref="F75:F76"/>
    <mergeCell ref="G75:G76"/>
    <mergeCell ref="E77:E79"/>
    <mergeCell ref="F77:F79"/>
    <mergeCell ref="G77:G79"/>
    <mergeCell ref="E81:E82"/>
    <mergeCell ref="F81:F82"/>
    <mergeCell ref="G81:G82"/>
    <mergeCell ref="I75:I76"/>
    <mergeCell ref="I77:I79"/>
    <mergeCell ref="I81:I8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5:J16"/>
  <sheetViews>
    <sheetView workbookViewId="0">
      <selection activeCell="I23" sqref="I23"/>
    </sheetView>
  </sheetViews>
  <sheetFormatPr defaultRowHeight="15" x14ac:dyDescent="0.25"/>
  <cols>
    <col min="7" max="7" width="20.7109375" bestFit="1" customWidth="1"/>
  </cols>
  <sheetData>
    <row r="5" spans="6:10" x14ac:dyDescent="0.25">
      <c r="F5" s="115" t="s">
        <v>135</v>
      </c>
      <c r="G5" s="116"/>
      <c r="H5" s="116"/>
      <c r="I5" s="116"/>
      <c r="J5" s="116"/>
    </row>
    <row r="6" spans="6:10" ht="55.5" x14ac:dyDescent="0.25">
      <c r="F6" s="32" t="s">
        <v>136</v>
      </c>
      <c r="G6" s="32" t="s">
        <v>3</v>
      </c>
      <c r="H6" s="1" t="s">
        <v>137</v>
      </c>
      <c r="I6" s="1" t="s">
        <v>138</v>
      </c>
      <c r="J6" s="1" t="s">
        <v>139</v>
      </c>
    </row>
    <row r="7" spans="6:10" x14ac:dyDescent="0.25">
      <c r="F7" s="58">
        <v>1</v>
      </c>
      <c r="G7" s="61" t="s">
        <v>174</v>
      </c>
      <c r="H7" s="58">
        <v>44</v>
      </c>
      <c r="I7" s="59">
        <f>(J7/2.471)</f>
        <v>62.873330635370301</v>
      </c>
      <c r="J7" s="60">
        <v>155.36000000000001</v>
      </c>
    </row>
    <row r="8" spans="6:10" x14ac:dyDescent="0.25">
      <c r="F8" s="58">
        <v>2</v>
      </c>
      <c r="G8" s="58" t="s">
        <v>175</v>
      </c>
      <c r="H8" s="58">
        <v>3</v>
      </c>
      <c r="I8" s="59">
        <f t="shared" ref="I8:I15" si="0">(J8/2.471)</f>
        <v>2.8733306353702952</v>
      </c>
      <c r="J8" s="58">
        <v>7.1</v>
      </c>
    </row>
    <row r="9" spans="6:10" x14ac:dyDescent="0.25">
      <c r="F9" s="58">
        <v>3</v>
      </c>
      <c r="G9" s="62" t="s">
        <v>176</v>
      </c>
      <c r="H9" s="50">
        <v>3</v>
      </c>
      <c r="I9" s="59">
        <f t="shared" si="0"/>
        <v>0.20234722784297854</v>
      </c>
      <c r="J9" s="50">
        <v>0.5</v>
      </c>
    </row>
    <row r="10" spans="6:10" x14ac:dyDescent="0.25">
      <c r="F10" s="58">
        <v>4</v>
      </c>
      <c r="G10" s="48" t="s">
        <v>177</v>
      </c>
      <c r="H10" s="50">
        <v>3</v>
      </c>
      <c r="I10" s="59">
        <f t="shared" si="0"/>
        <v>0.87818696883852687</v>
      </c>
      <c r="J10" s="50">
        <v>2.17</v>
      </c>
    </row>
    <row r="11" spans="6:10" x14ac:dyDescent="0.25">
      <c r="F11" s="58">
        <v>5</v>
      </c>
      <c r="G11" s="48" t="s">
        <v>178</v>
      </c>
      <c r="H11" s="50">
        <v>2</v>
      </c>
      <c r="I11" s="59">
        <f t="shared" si="0"/>
        <v>0.12950222581950627</v>
      </c>
      <c r="J11" s="50">
        <v>0.32</v>
      </c>
    </row>
    <row r="12" spans="6:10" x14ac:dyDescent="0.25">
      <c r="F12" s="58">
        <v>6</v>
      </c>
      <c r="G12" s="62" t="s">
        <v>179</v>
      </c>
      <c r="H12" s="50">
        <v>3</v>
      </c>
      <c r="I12" s="59">
        <f t="shared" si="0"/>
        <v>0.16187778227438285</v>
      </c>
      <c r="J12" s="50">
        <v>0.4</v>
      </c>
    </row>
    <row r="13" spans="6:10" x14ac:dyDescent="0.25">
      <c r="F13" s="58">
        <v>7</v>
      </c>
      <c r="G13" s="48" t="s">
        <v>180</v>
      </c>
      <c r="H13" s="50">
        <v>1</v>
      </c>
      <c r="I13" s="59">
        <f t="shared" si="0"/>
        <v>0.31566167543504653</v>
      </c>
      <c r="J13" s="50">
        <v>0.78</v>
      </c>
    </row>
    <row r="14" spans="6:10" x14ac:dyDescent="0.25">
      <c r="F14" s="58">
        <v>8</v>
      </c>
      <c r="G14" s="48" t="s">
        <v>105</v>
      </c>
      <c r="H14" s="50">
        <v>1</v>
      </c>
      <c r="I14" s="59">
        <f t="shared" si="0"/>
        <v>0.28328611898016992</v>
      </c>
      <c r="J14" s="50">
        <v>0.7</v>
      </c>
    </row>
    <row r="15" spans="6:10" x14ac:dyDescent="0.25">
      <c r="F15" s="58">
        <v>9</v>
      </c>
      <c r="G15" s="48" t="s">
        <v>181</v>
      </c>
      <c r="H15" s="50">
        <v>1</v>
      </c>
      <c r="I15" s="60">
        <f t="shared" si="0"/>
        <v>2.3472278429785511</v>
      </c>
      <c r="J15" s="50">
        <v>5.8</v>
      </c>
    </row>
    <row r="16" spans="6:10" x14ac:dyDescent="0.25">
      <c r="F16" s="117" t="s">
        <v>111</v>
      </c>
      <c r="G16" s="117"/>
      <c r="H16" s="117"/>
      <c r="I16" s="57">
        <f>SUM(I7:I15)</f>
        <v>70.064751112909775</v>
      </c>
      <c r="J16" s="57">
        <f>SUM(J7:J15)</f>
        <v>173.13</v>
      </c>
    </row>
  </sheetData>
  <mergeCells count="2">
    <mergeCell ref="F5:J5"/>
    <mergeCell ref="F16:H1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5:H26"/>
  <sheetViews>
    <sheetView topLeftCell="A4" workbookViewId="0">
      <selection activeCell="E5" sqref="E5:H26"/>
    </sheetView>
  </sheetViews>
  <sheetFormatPr defaultRowHeight="15" x14ac:dyDescent="0.25"/>
  <cols>
    <col min="5" max="5" width="20.7109375" bestFit="1" customWidth="1"/>
    <col min="6" max="6" width="36.5703125" customWidth="1"/>
    <col min="7" max="7" width="20" bestFit="1" customWidth="1"/>
    <col min="8" max="8" width="18.5703125" bestFit="1" customWidth="1"/>
  </cols>
  <sheetData>
    <row r="5" spans="5:8" ht="33.75" customHeight="1" x14ac:dyDescent="0.25">
      <c r="E5" s="119" t="s">
        <v>163</v>
      </c>
      <c r="F5" s="119"/>
      <c r="G5" s="119"/>
      <c r="H5" s="119"/>
    </row>
    <row r="6" spans="5:8" ht="57.75" x14ac:dyDescent="0.25">
      <c r="E6" s="34" t="s">
        <v>3</v>
      </c>
      <c r="F6" s="34" t="s">
        <v>182</v>
      </c>
      <c r="G6" s="34" t="s">
        <v>140</v>
      </c>
      <c r="H6" s="35" t="s">
        <v>141</v>
      </c>
    </row>
    <row r="7" spans="5:8" x14ac:dyDescent="0.25">
      <c r="E7" s="61" t="s">
        <v>174</v>
      </c>
      <c r="F7" s="33">
        <v>62.87</v>
      </c>
      <c r="G7" s="65">
        <v>4700000</v>
      </c>
      <c r="H7" s="37">
        <f>(F7*G7)</f>
        <v>295489000</v>
      </c>
    </row>
    <row r="8" spans="5:8" s="46" customFormat="1" x14ac:dyDescent="0.25">
      <c r="E8" s="58" t="s">
        <v>175</v>
      </c>
      <c r="F8" s="49">
        <v>2.87</v>
      </c>
      <c r="G8" s="65">
        <v>4700000</v>
      </c>
      <c r="H8" s="37">
        <f t="shared" ref="H8:H15" si="0">(F8*G8)</f>
        <v>13489000</v>
      </c>
    </row>
    <row r="9" spans="5:8" s="46" customFormat="1" x14ac:dyDescent="0.25">
      <c r="E9" s="62" t="s">
        <v>176</v>
      </c>
      <c r="F9" s="49">
        <v>0.2</v>
      </c>
      <c r="G9" s="37">
        <v>3300000</v>
      </c>
      <c r="H9" s="37">
        <f t="shared" si="0"/>
        <v>660000</v>
      </c>
    </row>
    <row r="10" spans="5:8" s="46" customFormat="1" x14ac:dyDescent="0.25">
      <c r="E10" s="48" t="s">
        <v>177</v>
      </c>
      <c r="F10" s="49">
        <v>0.88</v>
      </c>
      <c r="G10" s="37">
        <v>3300000</v>
      </c>
      <c r="H10" s="37">
        <f t="shared" si="0"/>
        <v>2904000</v>
      </c>
    </row>
    <row r="11" spans="5:8" s="46" customFormat="1" x14ac:dyDescent="0.25">
      <c r="E11" s="48" t="s">
        <v>178</v>
      </c>
      <c r="F11" s="49">
        <v>0.13</v>
      </c>
      <c r="G11" s="37">
        <v>3300000</v>
      </c>
      <c r="H11" s="37">
        <f t="shared" si="0"/>
        <v>429000</v>
      </c>
    </row>
    <row r="12" spans="5:8" s="46" customFormat="1" x14ac:dyDescent="0.25">
      <c r="E12" s="62" t="s">
        <v>179</v>
      </c>
      <c r="F12" s="49">
        <v>0.16</v>
      </c>
      <c r="G12" s="37">
        <v>2300000</v>
      </c>
      <c r="H12" s="37">
        <f t="shared" si="0"/>
        <v>368000</v>
      </c>
    </row>
    <row r="13" spans="5:8" s="46" customFormat="1" x14ac:dyDescent="0.25">
      <c r="E13" s="48" t="s">
        <v>180</v>
      </c>
      <c r="F13" s="49">
        <v>0.32</v>
      </c>
      <c r="G13" s="37">
        <v>5300000</v>
      </c>
      <c r="H13" s="37">
        <f t="shared" si="0"/>
        <v>1696000</v>
      </c>
    </row>
    <row r="14" spans="5:8" s="46" customFormat="1" x14ac:dyDescent="0.25">
      <c r="E14" s="48" t="s">
        <v>105</v>
      </c>
      <c r="F14" s="49">
        <v>0.28000000000000003</v>
      </c>
      <c r="G14" s="37">
        <v>9300000</v>
      </c>
      <c r="H14" s="37">
        <f t="shared" si="0"/>
        <v>2604000.0000000005</v>
      </c>
    </row>
    <row r="15" spans="5:8" s="46" customFormat="1" x14ac:dyDescent="0.25">
      <c r="E15" s="48" t="s">
        <v>181</v>
      </c>
      <c r="F15" s="49">
        <v>2.35</v>
      </c>
      <c r="G15" s="37">
        <v>3300000</v>
      </c>
      <c r="H15" s="37">
        <f t="shared" si="0"/>
        <v>7755000</v>
      </c>
    </row>
    <row r="16" spans="5:8" x14ac:dyDescent="0.25">
      <c r="E16" s="38" t="s">
        <v>142</v>
      </c>
      <c r="F16" s="39">
        <f>SUM(F7:F15)</f>
        <v>70.059999999999974</v>
      </c>
      <c r="G16" s="36"/>
      <c r="H16" s="40">
        <f>SUM(H7:H15)</f>
        <v>325394000</v>
      </c>
    </row>
    <row r="17" spans="5:8" x14ac:dyDescent="0.25">
      <c r="E17" s="120"/>
      <c r="F17" s="121"/>
      <c r="G17" s="121"/>
      <c r="H17" s="122"/>
    </row>
    <row r="18" spans="5:8" x14ac:dyDescent="0.25">
      <c r="E18" s="123" t="s">
        <v>143</v>
      </c>
      <c r="F18" s="123"/>
      <c r="G18" s="41" t="s">
        <v>144</v>
      </c>
      <c r="H18" s="40">
        <f>2*H16</f>
        <v>650788000</v>
      </c>
    </row>
    <row r="19" spans="5:8" x14ac:dyDescent="0.25">
      <c r="E19" s="118"/>
      <c r="F19" s="118"/>
      <c r="G19" s="118"/>
      <c r="H19" s="118"/>
    </row>
    <row r="20" spans="5:8" x14ac:dyDescent="0.25">
      <c r="E20" s="123" t="s">
        <v>145</v>
      </c>
      <c r="F20" s="123"/>
      <c r="G20" s="36"/>
      <c r="H20" s="3">
        <v>0</v>
      </c>
    </row>
    <row r="21" spans="5:8" x14ac:dyDescent="0.25">
      <c r="E21" s="118"/>
      <c r="F21" s="118"/>
      <c r="G21" s="118"/>
      <c r="H21" s="118"/>
    </row>
    <row r="22" spans="5:8" x14ac:dyDescent="0.25">
      <c r="E22" s="124" t="s">
        <v>146</v>
      </c>
      <c r="F22" s="124"/>
      <c r="G22" s="124"/>
      <c r="H22" s="42">
        <f>H20+H18</f>
        <v>650788000</v>
      </c>
    </row>
    <row r="23" spans="5:8" x14ac:dyDescent="0.25">
      <c r="E23" s="118"/>
      <c r="F23" s="118"/>
      <c r="G23" s="118"/>
      <c r="H23" s="118"/>
    </row>
    <row r="24" spans="5:8" x14ac:dyDescent="0.25">
      <c r="E24" s="123" t="s">
        <v>147</v>
      </c>
      <c r="F24" s="123"/>
      <c r="G24" s="3" t="s">
        <v>148</v>
      </c>
      <c r="H24" s="43">
        <f>H22*100%</f>
        <v>650788000</v>
      </c>
    </row>
    <row r="25" spans="5:8" x14ac:dyDescent="0.25">
      <c r="E25" s="118"/>
      <c r="F25" s="118"/>
      <c r="G25" s="118"/>
      <c r="H25" s="118"/>
    </row>
    <row r="26" spans="5:8" x14ac:dyDescent="0.25">
      <c r="E26" s="124" t="s">
        <v>149</v>
      </c>
      <c r="F26" s="124"/>
      <c r="G26" s="124"/>
      <c r="H26" s="42">
        <f>H24+H22</f>
        <v>1301576000</v>
      </c>
    </row>
  </sheetData>
  <mergeCells count="11">
    <mergeCell ref="E22:G22"/>
    <mergeCell ref="E23:H23"/>
    <mergeCell ref="E24:F24"/>
    <mergeCell ref="E25:H25"/>
    <mergeCell ref="E26:G26"/>
    <mergeCell ref="E21:H21"/>
    <mergeCell ref="E5:H5"/>
    <mergeCell ref="E17:H17"/>
    <mergeCell ref="E18:F18"/>
    <mergeCell ref="E19:H19"/>
    <mergeCell ref="E20:F20"/>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5:K15"/>
  <sheetViews>
    <sheetView workbookViewId="0">
      <selection activeCell="L10" sqref="L10"/>
    </sheetView>
  </sheetViews>
  <sheetFormatPr defaultRowHeight="15" x14ac:dyDescent="0.25"/>
  <cols>
    <col min="6" max="6" width="28.140625" customWidth="1"/>
    <col min="8" max="8" width="12.85546875" customWidth="1"/>
    <col min="9" max="9" width="21.85546875" bestFit="1" customWidth="1"/>
    <col min="11" max="11" width="16.85546875" bestFit="1" customWidth="1"/>
  </cols>
  <sheetData>
    <row r="5" spans="5:11" ht="34.5" customHeight="1" x14ac:dyDescent="0.25">
      <c r="E5" s="125" t="s">
        <v>164</v>
      </c>
      <c r="F5" s="125"/>
      <c r="G5" s="125"/>
      <c r="H5" s="125"/>
      <c r="I5" s="125"/>
    </row>
    <row r="6" spans="5:11" x14ac:dyDescent="0.25">
      <c r="E6" s="126" t="s">
        <v>150</v>
      </c>
      <c r="F6" s="127" t="s">
        <v>151</v>
      </c>
      <c r="G6" s="129" t="s">
        <v>152</v>
      </c>
      <c r="H6" s="130"/>
      <c r="I6" s="131" t="s">
        <v>153</v>
      </c>
      <c r="K6" t="s">
        <v>154</v>
      </c>
    </row>
    <row r="7" spans="5:11" x14ac:dyDescent="0.25">
      <c r="E7" s="126"/>
      <c r="F7" s="128"/>
      <c r="G7" s="44" t="s">
        <v>155</v>
      </c>
      <c r="H7" s="44" t="s">
        <v>156</v>
      </c>
      <c r="I7" s="131"/>
    </row>
    <row r="8" spans="5:11" x14ac:dyDescent="0.25">
      <c r="E8" s="3">
        <v>1</v>
      </c>
      <c r="F8" s="77" t="s">
        <v>185</v>
      </c>
      <c r="G8" s="63">
        <v>173.13</v>
      </c>
      <c r="H8" s="64">
        <v>70.06</v>
      </c>
      <c r="I8" s="78">
        <f>(K8*G8)</f>
        <v>1159971000</v>
      </c>
      <c r="K8" s="45">
        <v>6700000</v>
      </c>
    </row>
    <row r="9" spans="5:11" ht="30" x14ac:dyDescent="0.25">
      <c r="E9" s="3">
        <v>2</v>
      </c>
      <c r="F9" s="75" t="s">
        <v>157</v>
      </c>
      <c r="G9" s="138">
        <v>0.05</v>
      </c>
      <c r="H9" s="139"/>
      <c r="I9" s="79">
        <f>I8*5%</f>
        <v>57998550</v>
      </c>
    </row>
    <row r="10" spans="5:11" ht="75" x14ac:dyDescent="0.25">
      <c r="E10" s="3">
        <v>3</v>
      </c>
      <c r="F10" s="75" t="s">
        <v>158</v>
      </c>
      <c r="G10" s="138">
        <v>0.1</v>
      </c>
      <c r="H10" s="139"/>
      <c r="I10" s="79">
        <f>I8*10%</f>
        <v>115997100</v>
      </c>
    </row>
    <row r="11" spans="5:11" ht="30" x14ac:dyDescent="0.25">
      <c r="E11" s="3">
        <v>4</v>
      </c>
      <c r="F11" s="76" t="s">
        <v>184</v>
      </c>
      <c r="G11" s="140" t="s">
        <v>159</v>
      </c>
      <c r="H11" s="141"/>
      <c r="I11" s="79">
        <f>G8*250000</f>
        <v>43282500</v>
      </c>
    </row>
    <row r="12" spans="5:11" x14ac:dyDescent="0.25">
      <c r="E12" s="132" t="s">
        <v>160</v>
      </c>
      <c r="F12" s="133"/>
      <c r="G12" s="133"/>
      <c r="H12" s="134"/>
      <c r="I12" s="80">
        <f>SUM(I8:I11)</f>
        <v>1377249150</v>
      </c>
      <c r="K12" s="45">
        <f>I12/G8</f>
        <v>7955000</v>
      </c>
    </row>
    <row r="13" spans="5:11" x14ac:dyDescent="0.25">
      <c r="E13" s="135" t="s">
        <v>161</v>
      </c>
      <c r="F13" s="135"/>
      <c r="G13" s="135"/>
      <c r="H13" s="135"/>
      <c r="I13" s="135"/>
    </row>
    <row r="14" spans="5:11" ht="29.25" customHeight="1" x14ac:dyDescent="0.25">
      <c r="E14" s="136" t="s">
        <v>162</v>
      </c>
      <c r="F14" s="136"/>
      <c r="G14" s="136"/>
      <c r="H14" s="136"/>
      <c r="I14" s="136"/>
    </row>
    <row r="15" spans="5:11" ht="41.25" customHeight="1" x14ac:dyDescent="0.25">
      <c r="E15" s="137" t="s">
        <v>186</v>
      </c>
      <c r="F15" s="137"/>
      <c r="G15" s="137"/>
      <c r="H15" s="137"/>
      <c r="I15" s="137"/>
    </row>
  </sheetData>
  <mergeCells count="12">
    <mergeCell ref="E12:H12"/>
    <mergeCell ref="E13:I13"/>
    <mergeCell ref="E14:I14"/>
    <mergeCell ref="E15:I15"/>
    <mergeCell ref="G9:H9"/>
    <mergeCell ref="G10:H10"/>
    <mergeCell ref="G11:H11"/>
    <mergeCell ref="E5:I5"/>
    <mergeCell ref="E6:E7"/>
    <mergeCell ref="F6:F7"/>
    <mergeCell ref="G6:H6"/>
    <mergeCell ref="I6:I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G4:P18"/>
  <sheetViews>
    <sheetView topLeftCell="I1" workbookViewId="0">
      <selection activeCell="N15" sqref="N15"/>
    </sheetView>
  </sheetViews>
  <sheetFormatPr defaultRowHeight="15" x14ac:dyDescent="0.25"/>
  <cols>
    <col min="8" max="8" width="20.42578125" customWidth="1"/>
    <col min="11" max="11" width="11.5703125" bestFit="1" customWidth="1"/>
    <col min="12" max="12" width="14.5703125" bestFit="1" customWidth="1"/>
    <col min="13" max="13" width="10.85546875" bestFit="1" customWidth="1"/>
    <col min="14" max="14" width="14.28515625" bestFit="1" customWidth="1"/>
    <col min="15" max="16" width="15.85546875" bestFit="1" customWidth="1"/>
  </cols>
  <sheetData>
    <row r="4" spans="7:16" x14ac:dyDescent="0.25">
      <c r="G4" s="115" t="s">
        <v>165</v>
      </c>
      <c r="H4" s="115"/>
      <c r="I4" s="115"/>
      <c r="J4" s="115"/>
      <c r="K4" s="115"/>
      <c r="L4" s="115"/>
      <c r="M4" s="115"/>
      <c r="N4" s="115"/>
      <c r="O4" s="115"/>
    </row>
    <row r="5" spans="7:16" ht="90" x14ac:dyDescent="0.25">
      <c r="G5" s="47" t="s">
        <v>0</v>
      </c>
      <c r="H5" s="47" t="s">
        <v>3</v>
      </c>
      <c r="I5" s="47" t="s">
        <v>166</v>
      </c>
      <c r="J5" s="47" t="s">
        <v>7</v>
      </c>
      <c r="K5" s="47" t="s">
        <v>8</v>
      </c>
      <c r="L5" s="47" t="s">
        <v>167</v>
      </c>
      <c r="M5" s="47" t="s">
        <v>168</v>
      </c>
      <c r="N5" s="54" t="s">
        <v>169</v>
      </c>
      <c r="O5" s="54" t="s">
        <v>170</v>
      </c>
    </row>
    <row r="6" spans="7:16" x14ac:dyDescent="0.25">
      <c r="G6" s="51">
        <v>1</v>
      </c>
      <c r="H6" s="61" t="s">
        <v>174</v>
      </c>
      <c r="I6" s="59">
        <f>(J6/2.471)</f>
        <v>62.873330635370301</v>
      </c>
      <c r="J6" s="60">
        <v>155.36000000000001</v>
      </c>
      <c r="K6" s="52">
        <f>(J6*4046.86)</f>
        <v>628720.16960000002</v>
      </c>
      <c r="L6" s="65">
        <v>4700000</v>
      </c>
      <c r="M6" s="65">
        <v>2000</v>
      </c>
      <c r="N6" s="55">
        <f>(I6*L6)</f>
        <v>295504653.98624039</v>
      </c>
      <c r="O6" s="55">
        <f>(K6*M6)</f>
        <v>1257440339.2</v>
      </c>
    </row>
    <row r="7" spans="7:16" x14ac:dyDescent="0.25">
      <c r="G7" s="51">
        <v>2</v>
      </c>
      <c r="H7" s="58" t="s">
        <v>175</v>
      </c>
      <c r="I7" s="59">
        <f t="shared" ref="I7:I14" si="0">(J7/2.471)</f>
        <v>2.8733306353702952</v>
      </c>
      <c r="J7" s="58">
        <v>7.1</v>
      </c>
      <c r="K7" s="52">
        <f t="shared" ref="K7:K14" si="1">(J7*4046.86)</f>
        <v>28732.705999999998</v>
      </c>
      <c r="L7" s="65">
        <v>4700000</v>
      </c>
      <c r="M7" s="65">
        <v>2300</v>
      </c>
      <c r="N7" s="55">
        <f t="shared" ref="N7:N14" si="2">(I7*L7)</f>
        <v>13504653.986240387</v>
      </c>
      <c r="O7" s="55">
        <f t="shared" ref="O7:O14" si="3">(K7*M7)</f>
        <v>66085223.799999997</v>
      </c>
    </row>
    <row r="8" spans="7:16" x14ac:dyDescent="0.25">
      <c r="G8" s="51">
        <v>3</v>
      </c>
      <c r="H8" s="62" t="s">
        <v>176</v>
      </c>
      <c r="I8" s="59">
        <f t="shared" si="0"/>
        <v>0.20234722784297854</v>
      </c>
      <c r="J8" s="50">
        <v>0.5</v>
      </c>
      <c r="K8" s="52">
        <f t="shared" si="1"/>
        <v>2023.43</v>
      </c>
      <c r="L8" s="65">
        <v>3300000</v>
      </c>
      <c r="M8" s="65">
        <v>1700</v>
      </c>
      <c r="N8" s="55">
        <f t="shared" si="2"/>
        <v>667745.85188182921</v>
      </c>
      <c r="O8" s="55">
        <f t="shared" si="3"/>
        <v>3439831</v>
      </c>
    </row>
    <row r="9" spans="7:16" x14ac:dyDescent="0.25">
      <c r="G9" s="51">
        <v>4</v>
      </c>
      <c r="H9" s="48" t="s">
        <v>177</v>
      </c>
      <c r="I9" s="59">
        <f t="shared" si="0"/>
        <v>0.87818696883852687</v>
      </c>
      <c r="J9" s="50">
        <v>2.17</v>
      </c>
      <c r="K9" s="52">
        <f t="shared" si="1"/>
        <v>8781.6862000000001</v>
      </c>
      <c r="L9" s="65">
        <v>3300000</v>
      </c>
      <c r="M9" s="65">
        <v>3200</v>
      </c>
      <c r="N9" s="55">
        <f t="shared" si="2"/>
        <v>2898016.9971671388</v>
      </c>
      <c r="O9" s="55">
        <f t="shared" si="3"/>
        <v>28101395.84</v>
      </c>
    </row>
    <row r="10" spans="7:16" s="46" customFormat="1" x14ac:dyDescent="0.25">
      <c r="G10" s="51">
        <v>5</v>
      </c>
      <c r="H10" s="48" t="s">
        <v>178</v>
      </c>
      <c r="I10" s="59">
        <f t="shared" si="0"/>
        <v>0.12950222581950627</v>
      </c>
      <c r="J10" s="50">
        <v>0.32</v>
      </c>
      <c r="K10" s="52">
        <f t="shared" si="1"/>
        <v>1294.9952000000001</v>
      </c>
      <c r="L10" s="65">
        <v>3300000</v>
      </c>
      <c r="M10" s="65">
        <v>2000</v>
      </c>
      <c r="N10" s="55">
        <f t="shared" si="2"/>
        <v>427357.34520437068</v>
      </c>
      <c r="O10" s="55">
        <f t="shared" si="3"/>
        <v>2589990.4</v>
      </c>
    </row>
    <row r="11" spans="7:16" s="46" customFormat="1" x14ac:dyDescent="0.25">
      <c r="G11" s="51">
        <v>6</v>
      </c>
      <c r="H11" s="62" t="s">
        <v>179</v>
      </c>
      <c r="I11" s="59">
        <f>(J11/2.471)</f>
        <v>0.16187778227438285</v>
      </c>
      <c r="J11" s="50">
        <v>0.4</v>
      </c>
      <c r="K11" s="52">
        <f t="shared" si="1"/>
        <v>1618.7440000000001</v>
      </c>
      <c r="L11" s="65">
        <v>2300000</v>
      </c>
      <c r="M11" s="65">
        <v>4000</v>
      </c>
      <c r="N11" s="55">
        <f t="shared" si="2"/>
        <v>372318.89923108055</v>
      </c>
      <c r="O11" s="55">
        <f t="shared" si="3"/>
        <v>6474976.0000000009</v>
      </c>
    </row>
    <row r="12" spans="7:16" s="46" customFormat="1" x14ac:dyDescent="0.25">
      <c r="G12" s="51">
        <v>7</v>
      </c>
      <c r="H12" s="48" t="s">
        <v>180</v>
      </c>
      <c r="I12" s="59">
        <f t="shared" si="0"/>
        <v>0.31566167543504653</v>
      </c>
      <c r="J12" s="50">
        <v>0.78</v>
      </c>
      <c r="K12" s="52">
        <f t="shared" si="1"/>
        <v>3156.5508</v>
      </c>
      <c r="L12" s="65">
        <v>5300000</v>
      </c>
      <c r="M12" s="65">
        <v>4700</v>
      </c>
      <c r="N12" s="55">
        <f t="shared" si="2"/>
        <v>1673006.8798057467</v>
      </c>
      <c r="O12" s="55">
        <f t="shared" si="3"/>
        <v>14835788.76</v>
      </c>
    </row>
    <row r="13" spans="7:16" x14ac:dyDescent="0.25">
      <c r="G13" s="51">
        <v>8</v>
      </c>
      <c r="H13" s="48" t="s">
        <v>105</v>
      </c>
      <c r="I13" s="59">
        <f t="shared" si="0"/>
        <v>0.28328611898016992</v>
      </c>
      <c r="J13" s="50">
        <v>0.7</v>
      </c>
      <c r="K13" s="52">
        <f t="shared" si="1"/>
        <v>2832.8020000000001</v>
      </c>
      <c r="L13" s="65">
        <v>9300000</v>
      </c>
      <c r="M13" s="65">
        <v>8000</v>
      </c>
      <c r="N13" s="55">
        <f t="shared" si="2"/>
        <v>2634560.9065155801</v>
      </c>
      <c r="O13" s="55">
        <f t="shared" si="3"/>
        <v>22662416</v>
      </c>
    </row>
    <row r="14" spans="7:16" x14ac:dyDescent="0.25">
      <c r="G14" s="51">
        <v>9</v>
      </c>
      <c r="H14" s="48" t="s">
        <v>181</v>
      </c>
      <c r="I14" s="60">
        <f t="shared" si="0"/>
        <v>2.3472278429785511</v>
      </c>
      <c r="J14" s="50">
        <v>5.8</v>
      </c>
      <c r="K14" s="52">
        <f t="shared" si="1"/>
        <v>23471.788</v>
      </c>
      <c r="L14" s="66">
        <v>3300000</v>
      </c>
      <c r="M14" s="66">
        <v>4000</v>
      </c>
      <c r="N14" s="55">
        <f t="shared" si="2"/>
        <v>7745851.8818292189</v>
      </c>
      <c r="O14" s="55">
        <f t="shared" si="3"/>
        <v>93887152</v>
      </c>
    </row>
    <row r="15" spans="7:16" x14ac:dyDescent="0.25">
      <c r="G15" s="142" t="s">
        <v>111</v>
      </c>
      <c r="H15" s="142"/>
      <c r="I15" s="57">
        <f>SUM(I6:I14)</f>
        <v>70.064751112909775</v>
      </c>
      <c r="J15" s="57">
        <f>SUM(J6:J14)</f>
        <v>173.13</v>
      </c>
      <c r="K15" s="57">
        <f>SUM(K6:K14)</f>
        <v>700632.87180000008</v>
      </c>
      <c r="L15" s="53"/>
      <c r="M15" s="53"/>
      <c r="N15" s="69">
        <v>270321000</v>
      </c>
      <c r="O15" s="56">
        <v>968377373.33400011</v>
      </c>
      <c r="P15" s="81">
        <f>SUM(O6:O14)</f>
        <v>1495517113</v>
      </c>
    </row>
    <row r="16" spans="7:16" x14ac:dyDescent="0.25">
      <c r="G16" s="143" t="s">
        <v>171</v>
      </c>
      <c r="H16" s="143"/>
      <c r="I16" s="143"/>
      <c r="J16" s="143"/>
      <c r="K16" s="143"/>
      <c r="L16" s="143"/>
      <c r="M16" s="143"/>
      <c r="N16" s="143"/>
      <c r="O16" s="143"/>
    </row>
    <row r="17" spans="7:15" ht="26.25" customHeight="1" x14ac:dyDescent="0.25">
      <c r="G17" s="143" t="s">
        <v>172</v>
      </c>
      <c r="H17" s="143"/>
      <c r="I17" s="143"/>
      <c r="J17" s="143"/>
      <c r="K17" s="143"/>
      <c r="L17" s="143"/>
      <c r="M17" s="143"/>
      <c r="N17" s="143"/>
      <c r="O17" s="143"/>
    </row>
    <row r="18" spans="7:15" ht="48" customHeight="1" x14ac:dyDescent="0.25">
      <c r="G18" s="144" t="s">
        <v>173</v>
      </c>
      <c r="H18" s="144"/>
      <c r="I18" s="144"/>
      <c r="J18" s="144"/>
      <c r="K18" s="144"/>
      <c r="L18" s="144"/>
      <c r="M18" s="144"/>
      <c r="N18" s="144"/>
      <c r="O18" s="144"/>
    </row>
  </sheetData>
  <autoFilter ref="G5:O18" xr:uid="{00000000-0009-0000-0000-000004000000}"/>
  <mergeCells count="5">
    <mergeCell ref="G4:O4"/>
    <mergeCell ref="G15:H15"/>
    <mergeCell ref="G16:O16"/>
    <mergeCell ref="G17:O17"/>
    <mergeCell ref="G18:O18"/>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0BF54-6D51-4F20-95EB-5D4BF4AF9324}">
  <dimension ref="C2:G13"/>
  <sheetViews>
    <sheetView tabSelected="1" workbookViewId="0">
      <selection activeCell="H11" sqref="H11"/>
    </sheetView>
  </sheetViews>
  <sheetFormatPr defaultRowHeight="15" x14ac:dyDescent="0.25"/>
  <cols>
    <col min="3" max="3" width="31.42578125" bestFit="1" customWidth="1"/>
    <col min="4" max="4" width="15" bestFit="1" customWidth="1"/>
    <col min="5" max="5" width="17.28515625" bestFit="1" customWidth="1"/>
    <col min="6" max="6" width="19.28515625" bestFit="1" customWidth="1"/>
    <col min="7" max="7" width="16.7109375" bestFit="1" customWidth="1"/>
  </cols>
  <sheetData>
    <row r="2" spans="3:7" x14ac:dyDescent="0.25">
      <c r="C2" s="146" t="s">
        <v>187</v>
      </c>
      <c r="D2" s="145"/>
      <c r="E2" s="145"/>
      <c r="F2" s="145"/>
      <c r="G2" s="145"/>
    </row>
    <row r="3" spans="3:7" ht="15.75" x14ac:dyDescent="0.25">
      <c r="C3" s="153" t="s">
        <v>188</v>
      </c>
      <c r="D3" s="154" t="s">
        <v>189</v>
      </c>
      <c r="E3" s="154" t="s">
        <v>190</v>
      </c>
      <c r="F3" s="154" t="s">
        <v>191</v>
      </c>
      <c r="G3" s="154" t="s">
        <v>192</v>
      </c>
    </row>
    <row r="4" spans="3:7" ht="15.75" x14ac:dyDescent="0.25">
      <c r="C4" s="152" t="s">
        <v>193</v>
      </c>
      <c r="D4" s="150">
        <v>173.13</v>
      </c>
      <c r="E4" s="149">
        <f>D4*0.25</f>
        <v>43.282499999999999</v>
      </c>
      <c r="F4" s="149">
        <f>D4*0.4</f>
        <v>69.251999999999995</v>
      </c>
      <c r="G4" s="149">
        <f>D4*0.35</f>
        <v>60.595499999999994</v>
      </c>
    </row>
    <row r="5" spans="3:7" ht="15.75" x14ac:dyDescent="0.25">
      <c r="C5" s="152" t="s">
        <v>194</v>
      </c>
      <c r="D5" s="151"/>
      <c r="E5" s="148">
        <v>6800000</v>
      </c>
      <c r="F5" s="148">
        <f>E5*0.75</f>
        <v>5100000</v>
      </c>
      <c r="G5" s="148">
        <f>E5*0.6</f>
        <v>4080000</v>
      </c>
    </row>
    <row r="6" spans="3:7" ht="15.75" x14ac:dyDescent="0.25">
      <c r="C6" s="152" t="s">
        <v>195</v>
      </c>
      <c r="D6" s="151"/>
      <c r="E6" s="148">
        <f>E5*E4</f>
        <v>294321000</v>
      </c>
      <c r="F6" s="148">
        <f t="shared" ref="F6:G6" si="0">F5*F4</f>
        <v>353185200</v>
      </c>
      <c r="G6" s="148">
        <f t="shared" si="0"/>
        <v>247229639.99999997</v>
      </c>
    </row>
    <row r="7" spans="3:7" ht="15.75" x14ac:dyDescent="0.25">
      <c r="C7" s="152" t="s">
        <v>196</v>
      </c>
      <c r="D7" s="151"/>
      <c r="E7" s="158">
        <f>SUM(E6:G6)</f>
        <v>894735840</v>
      </c>
      <c r="F7" s="158"/>
      <c r="G7" s="158"/>
    </row>
    <row r="8" spans="3:7" ht="15.75" x14ac:dyDescent="0.25">
      <c r="C8" s="152" t="s">
        <v>197</v>
      </c>
      <c r="D8" s="151"/>
      <c r="E8" s="160">
        <f>E7/D4</f>
        <v>5168000</v>
      </c>
      <c r="F8" s="160"/>
      <c r="G8" s="160"/>
    </row>
    <row r="9" spans="3:7" x14ac:dyDescent="0.25">
      <c r="C9" s="147"/>
      <c r="D9" s="147"/>
      <c r="E9" s="147"/>
      <c r="F9" s="147"/>
      <c r="G9" s="147">
        <f>E8/E5</f>
        <v>0.76</v>
      </c>
    </row>
    <row r="10" spans="3:7" ht="30" x14ac:dyDescent="0.25">
      <c r="C10" s="156" t="s">
        <v>157</v>
      </c>
      <c r="D10" s="151"/>
      <c r="E10" s="151"/>
      <c r="F10" s="151"/>
      <c r="G10" s="148">
        <f>E7*5%</f>
        <v>44736792</v>
      </c>
    </row>
    <row r="11" spans="3:7" ht="75" x14ac:dyDescent="0.25">
      <c r="C11" s="156" t="s">
        <v>198</v>
      </c>
      <c r="D11" s="151"/>
      <c r="E11" s="151"/>
      <c r="F11" s="151"/>
      <c r="G11" s="148">
        <f>E7*5%</f>
        <v>44736792</v>
      </c>
    </row>
    <row r="12" spans="3:7" ht="30" x14ac:dyDescent="0.25">
      <c r="C12" s="157" t="s">
        <v>184</v>
      </c>
      <c r="D12" s="151" t="s">
        <v>199</v>
      </c>
      <c r="E12" s="151"/>
      <c r="F12" s="151"/>
      <c r="G12" s="161">
        <f>250000*D4</f>
        <v>43282500</v>
      </c>
    </row>
    <row r="13" spans="3:7" x14ac:dyDescent="0.25">
      <c r="C13" s="159" t="s">
        <v>200</v>
      </c>
      <c r="D13" s="159"/>
      <c r="E13" s="159"/>
      <c r="F13" s="159"/>
      <c r="G13" s="155">
        <f>E7+G10+G11+G12</f>
        <v>1027491924</v>
      </c>
    </row>
  </sheetData>
  <mergeCells count="4">
    <mergeCell ref="E8:G8"/>
    <mergeCell ref="C2:G2"/>
    <mergeCell ref="E7:G7"/>
    <mergeCell ref="C13:F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Land Area Statement</vt:lpstr>
      <vt:lpstr>Land Acquistion</vt:lpstr>
      <vt:lpstr>Land Valuation</vt:lpstr>
      <vt:lpstr>Circle Rates</vt:lpstr>
      <vt:lpstr>Belting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Udit Kumar Dubey</dc:creator>
  <cp:lastModifiedBy>Aditya</cp:lastModifiedBy>
  <dcterms:created xsi:type="dcterms:W3CDTF">2020-12-17T06:51:27Z</dcterms:created>
  <dcterms:modified xsi:type="dcterms:W3CDTF">2022-07-05T12:10:39Z</dcterms:modified>
</cp:coreProperties>
</file>