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gineer4\Desktop\BHSL\"/>
    </mc:Choice>
  </mc:AlternateContent>
  <xr:revisionPtr revIDLastSave="0" documentId="8_{EBA954FB-BA85-4D27-B5CB-9A2C84CDE2BD}" xr6:coauthVersionLast="47" xr6:coauthVersionMax="47" xr10:uidLastSave="{00000000-0000-0000-0000-000000000000}"/>
  <bookViews>
    <workbookView xWindow="-120" yWindow="-120" windowWidth="21840" windowHeight="13140" firstSheet="1" activeTab="6" xr2:uid="{BA5B582D-8330-4E38-82A8-357F58BC22E6}"/>
  </bookViews>
  <sheets>
    <sheet name="Freehold_land" sheetId="1" r:id="rId1"/>
    <sheet name="Building_Sheet" sheetId="2" r:id="rId2"/>
    <sheet name="Plant_&amp;_Machinery" sheetId="3" r:id="rId3"/>
    <sheet name="Fixture_&amp;_Furniture" sheetId="4" r:id="rId4"/>
    <sheet name="Vehicles" sheetId="5" r:id="rId5"/>
    <sheet name="Software" sheetId="6" r:id="rId6"/>
    <sheet name="Building_Details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2" i="7" l="1"/>
  <c r="J102" i="7" s="1"/>
  <c r="I101" i="7"/>
  <c r="J101" i="7" s="1"/>
  <c r="I100" i="7"/>
  <c r="J100" i="7" s="1"/>
  <c r="I99" i="7"/>
  <c r="J99" i="7" s="1"/>
  <c r="I98" i="7"/>
  <c r="J98" i="7" s="1"/>
  <c r="I97" i="7"/>
  <c r="J97" i="7" s="1"/>
  <c r="I96" i="7"/>
  <c r="J96" i="7" s="1"/>
  <c r="I94" i="7"/>
  <c r="J94" i="7" s="1"/>
  <c r="I93" i="7"/>
  <c r="J93" i="7" s="1"/>
  <c r="I92" i="7"/>
  <c r="J92" i="7" s="1"/>
  <c r="I91" i="7"/>
  <c r="J91" i="7" s="1"/>
  <c r="I90" i="7"/>
  <c r="J90" i="7" s="1"/>
  <c r="I89" i="7"/>
  <c r="J89" i="7" s="1"/>
  <c r="I88" i="7"/>
  <c r="J88" i="7" s="1"/>
  <c r="I87" i="7"/>
  <c r="J87" i="7" s="1"/>
  <c r="I86" i="7"/>
  <c r="J86" i="7" s="1"/>
  <c r="I85" i="7"/>
  <c r="I103" i="7" s="1"/>
  <c r="I81" i="7"/>
  <c r="J81" i="7" s="1"/>
  <c r="I80" i="7"/>
  <c r="J80" i="7" s="1"/>
  <c r="I79" i="7"/>
  <c r="J79" i="7" s="1"/>
  <c r="I78" i="7"/>
  <c r="J78" i="7" s="1"/>
  <c r="I77" i="7"/>
  <c r="J77" i="7" s="1"/>
  <c r="I76" i="7"/>
  <c r="J76" i="7" s="1"/>
  <c r="I75" i="7"/>
  <c r="J75" i="7" s="1"/>
  <c r="I74" i="7"/>
  <c r="J74" i="7" s="1"/>
  <c r="I73" i="7"/>
  <c r="J73" i="7" s="1"/>
  <c r="I72" i="7"/>
  <c r="J72" i="7" s="1"/>
  <c r="I71" i="7"/>
  <c r="J71" i="7" s="1"/>
  <c r="I70" i="7"/>
  <c r="J70" i="7" s="1"/>
  <c r="I69" i="7"/>
  <c r="J69" i="7" s="1"/>
  <c r="I68" i="7"/>
  <c r="J68" i="7" s="1"/>
  <c r="I67" i="7"/>
  <c r="J67" i="7" s="1"/>
  <c r="I66" i="7"/>
  <c r="J66" i="7" s="1"/>
  <c r="I65" i="7"/>
  <c r="J65" i="7" s="1"/>
  <c r="I64" i="7"/>
  <c r="J64" i="7" s="1"/>
  <c r="I63" i="7"/>
  <c r="I82" i="7" s="1"/>
  <c r="I59" i="7"/>
  <c r="I60" i="7" s="1"/>
  <c r="I58" i="7"/>
  <c r="J58" i="7" s="1"/>
  <c r="I57" i="7"/>
  <c r="J57" i="7" s="1"/>
  <c r="I56" i="7"/>
  <c r="J56" i="7" s="1"/>
  <c r="I55" i="7"/>
  <c r="J55" i="7" s="1"/>
  <c r="I54" i="7"/>
  <c r="J54" i="7" s="1"/>
  <c r="I53" i="7"/>
  <c r="J53" i="7" s="1"/>
  <c r="I52" i="7"/>
  <c r="J52" i="7" s="1"/>
  <c r="I49" i="7"/>
  <c r="J49" i="7" s="1"/>
  <c r="I45" i="7"/>
  <c r="J45" i="7" s="1"/>
  <c r="I44" i="7"/>
  <c r="J44" i="7" s="1"/>
  <c r="I43" i="7"/>
  <c r="J43" i="7" s="1"/>
  <c r="I42" i="7"/>
  <c r="J42" i="7" s="1"/>
  <c r="I41" i="7"/>
  <c r="J41" i="7" s="1"/>
  <c r="I40" i="7"/>
  <c r="J40" i="7" s="1"/>
  <c r="I39" i="7"/>
  <c r="J39" i="7" s="1"/>
  <c r="I38" i="7"/>
  <c r="J38" i="7" s="1"/>
  <c r="I37" i="7"/>
  <c r="J37" i="7" s="1"/>
  <c r="I36" i="7"/>
  <c r="J36" i="7" s="1"/>
  <c r="I35" i="7"/>
  <c r="J35" i="7" s="1"/>
  <c r="I34" i="7"/>
  <c r="J34" i="7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3" i="7"/>
  <c r="J13" i="7" s="1"/>
  <c r="I12" i="7"/>
  <c r="J12" i="7" s="1"/>
  <c r="I11" i="7"/>
  <c r="J11" i="7" s="1"/>
  <c r="I10" i="7"/>
  <c r="J10" i="7" s="1"/>
  <c r="I9" i="7"/>
  <c r="J9" i="7" s="1"/>
  <c r="I8" i="7"/>
  <c r="J8" i="7" s="1"/>
  <c r="I7" i="7"/>
  <c r="J7" i="7" s="1"/>
  <c r="I6" i="7"/>
  <c r="J6" i="7" s="1"/>
  <c r="I5" i="7"/>
  <c r="J5" i="7" s="1"/>
  <c r="I4" i="7"/>
  <c r="J4" i="7" s="1"/>
  <c r="Q5" i="6"/>
  <c r="P5" i="6"/>
  <c r="L5" i="6"/>
  <c r="R5" i="6" s="1"/>
  <c r="R4" i="6"/>
  <c r="Q9" i="5"/>
  <c r="P9" i="5"/>
  <c r="L9" i="5"/>
  <c r="R9" i="5" s="1"/>
  <c r="Q8" i="5"/>
  <c r="P8" i="5"/>
  <c r="L8" i="5"/>
  <c r="R8" i="5" s="1"/>
  <c r="Q7" i="5"/>
  <c r="P7" i="5"/>
  <c r="L7" i="5"/>
  <c r="R7" i="5" s="1"/>
  <c r="Q6" i="5"/>
  <c r="P6" i="5"/>
  <c r="L6" i="5"/>
  <c r="R6" i="5" s="1"/>
  <c r="Q5" i="5"/>
  <c r="P5" i="5"/>
  <c r="L5" i="5"/>
  <c r="R5" i="5" s="1"/>
  <c r="R4" i="5"/>
  <c r="Q394" i="4"/>
  <c r="P394" i="4"/>
  <c r="L394" i="4"/>
  <c r="R394" i="4" s="1"/>
  <c r="Q393" i="4"/>
  <c r="P393" i="4"/>
  <c r="L393" i="4"/>
  <c r="R393" i="4" s="1"/>
  <c r="Q392" i="4"/>
  <c r="P392" i="4"/>
  <c r="L392" i="4"/>
  <c r="R392" i="4" s="1"/>
  <c r="Q391" i="4"/>
  <c r="P391" i="4"/>
  <c r="L391" i="4"/>
  <c r="R391" i="4" s="1"/>
  <c r="Q390" i="4"/>
  <c r="P390" i="4"/>
  <c r="L390" i="4"/>
  <c r="R390" i="4" s="1"/>
  <c r="Q389" i="4"/>
  <c r="P389" i="4"/>
  <c r="L389" i="4"/>
  <c r="R389" i="4" s="1"/>
  <c r="Q388" i="4"/>
  <c r="P388" i="4"/>
  <c r="L388" i="4"/>
  <c r="R388" i="4" s="1"/>
  <c r="Q387" i="4"/>
  <c r="P387" i="4"/>
  <c r="L387" i="4"/>
  <c r="R387" i="4" s="1"/>
  <c r="Q386" i="4"/>
  <c r="P386" i="4"/>
  <c r="L386" i="4"/>
  <c r="R386" i="4" s="1"/>
  <c r="Q385" i="4"/>
  <c r="P385" i="4"/>
  <c r="L385" i="4"/>
  <c r="R385" i="4" s="1"/>
  <c r="Q384" i="4"/>
  <c r="P384" i="4"/>
  <c r="L384" i="4"/>
  <c r="R384" i="4" s="1"/>
  <c r="Q383" i="4"/>
  <c r="P383" i="4"/>
  <c r="L383" i="4"/>
  <c r="R383" i="4" s="1"/>
  <c r="Q382" i="4"/>
  <c r="P382" i="4"/>
  <c r="L382" i="4"/>
  <c r="R382" i="4" s="1"/>
  <c r="Q381" i="4"/>
  <c r="P381" i="4"/>
  <c r="L381" i="4"/>
  <c r="R381" i="4" s="1"/>
  <c r="Q380" i="4"/>
  <c r="P380" i="4"/>
  <c r="L380" i="4"/>
  <c r="R380" i="4" s="1"/>
  <c r="Q379" i="4"/>
  <c r="P379" i="4"/>
  <c r="L379" i="4"/>
  <c r="R379" i="4" s="1"/>
  <c r="Q378" i="4"/>
  <c r="P378" i="4"/>
  <c r="L378" i="4"/>
  <c r="R378" i="4" s="1"/>
  <c r="Q377" i="4"/>
  <c r="P377" i="4"/>
  <c r="L377" i="4"/>
  <c r="R377" i="4" s="1"/>
  <c r="Q376" i="4"/>
  <c r="P376" i="4"/>
  <c r="L376" i="4"/>
  <c r="R376" i="4" s="1"/>
  <c r="Q375" i="4"/>
  <c r="P375" i="4"/>
  <c r="L375" i="4"/>
  <c r="R375" i="4" s="1"/>
  <c r="Q374" i="4"/>
  <c r="P374" i="4"/>
  <c r="L374" i="4"/>
  <c r="R374" i="4" s="1"/>
  <c r="Q373" i="4"/>
  <c r="P373" i="4"/>
  <c r="L373" i="4"/>
  <c r="R373" i="4" s="1"/>
  <c r="Q372" i="4"/>
  <c r="P372" i="4"/>
  <c r="L372" i="4"/>
  <c r="R372" i="4" s="1"/>
  <c r="Q371" i="4"/>
  <c r="P371" i="4"/>
  <c r="L371" i="4"/>
  <c r="R371" i="4" s="1"/>
  <c r="Q370" i="4"/>
  <c r="P370" i="4"/>
  <c r="L370" i="4"/>
  <c r="R370" i="4" s="1"/>
  <c r="Q369" i="4"/>
  <c r="P369" i="4"/>
  <c r="L369" i="4"/>
  <c r="R369" i="4" s="1"/>
  <c r="Q368" i="4"/>
  <c r="P368" i="4"/>
  <c r="L368" i="4"/>
  <c r="R368" i="4" s="1"/>
  <c r="Q367" i="4"/>
  <c r="P367" i="4"/>
  <c r="L367" i="4"/>
  <c r="R367" i="4" s="1"/>
  <c r="Q366" i="4"/>
  <c r="P366" i="4"/>
  <c r="L366" i="4"/>
  <c r="R366" i="4" s="1"/>
  <c r="Q365" i="4"/>
  <c r="P365" i="4"/>
  <c r="L365" i="4"/>
  <c r="R365" i="4" s="1"/>
  <c r="Q364" i="4"/>
  <c r="P364" i="4"/>
  <c r="L364" i="4"/>
  <c r="R364" i="4" s="1"/>
  <c r="Q363" i="4"/>
  <c r="P363" i="4"/>
  <c r="L363" i="4"/>
  <c r="R363" i="4" s="1"/>
  <c r="Q362" i="4"/>
  <c r="P362" i="4"/>
  <c r="L362" i="4"/>
  <c r="R362" i="4" s="1"/>
  <c r="Q361" i="4"/>
  <c r="P361" i="4"/>
  <c r="L361" i="4"/>
  <c r="R361" i="4" s="1"/>
  <c r="Q360" i="4"/>
  <c r="P360" i="4"/>
  <c r="L360" i="4"/>
  <c r="R360" i="4" s="1"/>
  <c r="Q359" i="4"/>
  <c r="P359" i="4"/>
  <c r="L359" i="4"/>
  <c r="R359" i="4" s="1"/>
  <c r="Q358" i="4"/>
  <c r="P358" i="4"/>
  <c r="L358" i="4"/>
  <c r="R358" i="4" s="1"/>
  <c r="Q357" i="4"/>
  <c r="P357" i="4"/>
  <c r="L357" i="4"/>
  <c r="R357" i="4" s="1"/>
  <c r="Q356" i="4"/>
  <c r="P356" i="4"/>
  <c r="L356" i="4"/>
  <c r="R356" i="4" s="1"/>
  <c r="Q355" i="4"/>
  <c r="P355" i="4"/>
  <c r="L355" i="4"/>
  <c r="R355" i="4" s="1"/>
  <c r="Q354" i="4"/>
  <c r="P354" i="4"/>
  <c r="L354" i="4"/>
  <c r="R354" i="4" s="1"/>
  <c r="Q353" i="4"/>
  <c r="P353" i="4"/>
  <c r="L353" i="4"/>
  <c r="R353" i="4" s="1"/>
  <c r="Q352" i="4"/>
  <c r="P352" i="4"/>
  <c r="L352" i="4"/>
  <c r="R352" i="4" s="1"/>
  <c r="Q351" i="4"/>
  <c r="P351" i="4"/>
  <c r="L351" i="4"/>
  <c r="R351" i="4" s="1"/>
  <c r="Q350" i="4"/>
  <c r="P350" i="4"/>
  <c r="L350" i="4"/>
  <c r="R350" i="4" s="1"/>
  <c r="Q349" i="4"/>
  <c r="P349" i="4"/>
  <c r="L349" i="4"/>
  <c r="R349" i="4" s="1"/>
  <c r="Q348" i="4"/>
  <c r="P348" i="4"/>
  <c r="L348" i="4"/>
  <c r="R348" i="4" s="1"/>
  <c r="Q347" i="4"/>
  <c r="P347" i="4"/>
  <c r="L347" i="4"/>
  <c r="R347" i="4" s="1"/>
  <c r="Q346" i="4"/>
  <c r="P346" i="4"/>
  <c r="L346" i="4"/>
  <c r="R346" i="4" s="1"/>
  <c r="Q345" i="4"/>
  <c r="P345" i="4"/>
  <c r="L345" i="4"/>
  <c r="R345" i="4" s="1"/>
  <c r="Q344" i="4"/>
  <c r="P344" i="4"/>
  <c r="L344" i="4"/>
  <c r="R344" i="4" s="1"/>
  <c r="Q343" i="4"/>
  <c r="P343" i="4"/>
  <c r="L343" i="4"/>
  <c r="R343" i="4" s="1"/>
  <c r="Q342" i="4"/>
  <c r="P342" i="4"/>
  <c r="L342" i="4"/>
  <c r="R342" i="4" s="1"/>
  <c r="Q341" i="4"/>
  <c r="P341" i="4"/>
  <c r="L341" i="4"/>
  <c r="R341" i="4" s="1"/>
  <c r="Q340" i="4"/>
  <c r="P340" i="4"/>
  <c r="L340" i="4"/>
  <c r="R340" i="4" s="1"/>
  <c r="Q339" i="4"/>
  <c r="P339" i="4"/>
  <c r="L339" i="4"/>
  <c r="R339" i="4" s="1"/>
  <c r="Q338" i="4"/>
  <c r="P338" i="4"/>
  <c r="L338" i="4"/>
  <c r="R338" i="4" s="1"/>
  <c r="Q337" i="4"/>
  <c r="P337" i="4"/>
  <c r="L337" i="4"/>
  <c r="R337" i="4" s="1"/>
  <c r="Q336" i="4"/>
  <c r="P336" i="4"/>
  <c r="L336" i="4"/>
  <c r="Q335" i="4"/>
  <c r="P335" i="4"/>
  <c r="L335" i="4"/>
  <c r="R335" i="4" s="1"/>
  <c r="Q334" i="4"/>
  <c r="P334" i="4"/>
  <c r="L334" i="4"/>
  <c r="R334" i="4" s="1"/>
  <c r="Q333" i="4"/>
  <c r="P333" i="4"/>
  <c r="L333" i="4"/>
  <c r="R333" i="4" s="1"/>
  <c r="Q332" i="4"/>
  <c r="P332" i="4"/>
  <c r="L332" i="4"/>
  <c r="Q331" i="4"/>
  <c r="P331" i="4"/>
  <c r="L331" i="4"/>
  <c r="R331" i="4" s="1"/>
  <c r="Q330" i="4"/>
  <c r="P330" i="4"/>
  <c r="L330" i="4"/>
  <c r="R330" i="4" s="1"/>
  <c r="Q329" i="4"/>
  <c r="P329" i="4"/>
  <c r="L329" i="4"/>
  <c r="R329" i="4" s="1"/>
  <c r="Q328" i="4"/>
  <c r="P328" i="4"/>
  <c r="L328" i="4"/>
  <c r="Q327" i="4"/>
  <c r="P327" i="4"/>
  <c r="L327" i="4"/>
  <c r="R327" i="4" s="1"/>
  <c r="Q326" i="4"/>
  <c r="P326" i="4"/>
  <c r="L326" i="4"/>
  <c r="R326" i="4" s="1"/>
  <c r="Q325" i="4"/>
  <c r="P325" i="4"/>
  <c r="L325" i="4"/>
  <c r="R325" i="4" s="1"/>
  <c r="Q324" i="4"/>
  <c r="P324" i="4"/>
  <c r="L324" i="4"/>
  <c r="Q323" i="4"/>
  <c r="P323" i="4"/>
  <c r="L323" i="4"/>
  <c r="R323" i="4" s="1"/>
  <c r="Q322" i="4"/>
  <c r="P322" i="4"/>
  <c r="L322" i="4"/>
  <c r="R322" i="4" s="1"/>
  <c r="Q321" i="4"/>
  <c r="P321" i="4"/>
  <c r="L321" i="4"/>
  <c r="R321" i="4" s="1"/>
  <c r="Q320" i="4"/>
  <c r="P320" i="4"/>
  <c r="L320" i="4"/>
  <c r="Q319" i="4"/>
  <c r="P319" i="4"/>
  <c r="L319" i="4"/>
  <c r="R319" i="4" s="1"/>
  <c r="Q318" i="4"/>
  <c r="P318" i="4"/>
  <c r="L318" i="4"/>
  <c r="R318" i="4" s="1"/>
  <c r="Q317" i="4"/>
  <c r="P317" i="4"/>
  <c r="L317" i="4"/>
  <c r="R317" i="4" s="1"/>
  <c r="Q316" i="4"/>
  <c r="P316" i="4"/>
  <c r="L316" i="4"/>
  <c r="Q315" i="4"/>
  <c r="P315" i="4"/>
  <c r="L315" i="4"/>
  <c r="R315" i="4" s="1"/>
  <c r="Q314" i="4"/>
  <c r="P314" i="4"/>
  <c r="L314" i="4"/>
  <c r="R314" i="4" s="1"/>
  <c r="Q313" i="4"/>
  <c r="P313" i="4"/>
  <c r="L313" i="4"/>
  <c r="R313" i="4" s="1"/>
  <c r="Q312" i="4"/>
  <c r="P312" i="4"/>
  <c r="L312" i="4"/>
  <c r="Q311" i="4"/>
  <c r="P311" i="4"/>
  <c r="L311" i="4"/>
  <c r="R311" i="4" s="1"/>
  <c r="Q310" i="4"/>
  <c r="P310" i="4"/>
  <c r="L310" i="4"/>
  <c r="R310" i="4" s="1"/>
  <c r="R309" i="4"/>
  <c r="Q309" i="4"/>
  <c r="P309" i="4"/>
  <c r="L309" i="4"/>
  <c r="R308" i="4"/>
  <c r="Q308" i="4"/>
  <c r="P308" i="4"/>
  <c r="L308" i="4"/>
  <c r="R307" i="4"/>
  <c r="Q307" i="4"/>
  <c r="P307" i="4"/>
  <c r="L307" i="4"/>
  <c r="R306" i="4"/>
  <c r="Q306" i="4"/>
  <c r="P306" i="4"/>
  <c r="L306" i="4"/>
  <c r="R305" i="4"/>
  <c r="Q305" i="4"/>
  <c r="P305" i="4"/>
  <c r="L305" i="4"/>
  <c r="R304" i="4"/>
  <c r="Q304" i="4"/>
  <c r="P304" i="4"/>
  <c r="L304" i="4"/>
  <c r="R303" i="4"/>
  <c r="Q303" i="4"/>
  <c r="P303" i="4"/>
  <c r="L303" i="4"/>
  <c r="R302" i="4"/>
  <c r="Q302" i="4"/>
  <c r="P302" i="4"/>
  <c r="L302" i="4"/>
  <c r="R301" i="4"/>
  <c r="Q301" i="4"/>
  <c r="P301" i="4"/>
  <c r="L301" i="4"/>
  <c r="R300" i="4"/>
  <c r="Q300" i="4"/>
  <c r="P300" i="4"/>
  <c r="L300" i="4"/>
  <c r="R299" i="4"/>
  <c r="Q299" i="4"/>
  <c r="P299" i="4"/>
  <c r="L299" i="4"/>
  <c r="R298" i="4"/>
  <c r="Q298" i="4"/>
  <c r="P298" i="4"/>
  <c r="L298" i="4"/>
  <c r="R297" i="4"/>
  <c r="Q297" i="4"/>
  <c r="P297" i="4"/>
  <c r="L297" i="4"/>
  <c r="R296" i="4"/>
  <c r="Q296" i="4"/>
  <c r="P296" i="4"/>
  <c r="L296" i="4"/>
  <c r="R295" i="4"/>
  <c r="Q295" i="4"/>
  <c r="P295" i="4"/>
  <c r="L295" i="4"/>
  <c r="R294" i="4"/>
  <c r="Q294" i="4"/>
  <c r="P294" i="4"/>
  <c r="L294" i="4"/>
  <c r="R293" i="4"/>
  <c r="Q293" i="4"/>
  <c r="P293" i="4"/>
  <c r="L293" i="4"/>
  <c r="R292" i="4"/>
  <c r="Q292" i="4"/>
  <c r="P292" i="4"/>
  <c r="L292" i="4"/>
  <c r="R291" i="4"/>
  <c r="Q291" i="4"/>
  <c r="P291" i="4"/>
  <c r="L291" i="4"/>
  <c r="R290" i="4"/>
  <c r="Q290" i="4"/>
  <c r="P290" i="4"/>
  <c r="L290" i="4"/>
  <c r="R289" i="4"/>
  <c r="Q289" i="4"/>
  <c r="P289" i="4"/>
  <c r="L289" i="4"/>
  <c r="R288" i="4"/>
  <c r="Q288" i="4"/>
  <c r="P288" i="4"/>
  <c r="L288" i="4"/>
  <c r="R287" i="4"/>
  <c r="Q287" i="4"/>
  <c r="P287" i="4"/>
  <c r="L287" i="4"/>
  <c r="R286" i="4"/>
  <c r="Q286" i="4"/>
  <c r="P286" i="4"/>
  <c r="L286" i="4"/>
  <c r="R285" i="4"/>
  <c r="Q285" i="4"/>
  <c r="P285" i="4"/>
  <c r="L285" i="4"/>
  <c r="R284" i="4"/>
  <c r="Q284" i="4"/>
  <c r="P284" i="4"/>
  <c r="L284" i="4"/>
  <c r="R283" i="4"/>
  <c r="Q283" i="4"/>
  <c r="P283" i="4"/>
  <c r="L283" i="4"/>
  <c r="R282" i="4"/>
  <c r="Q282" i="4"/>
  <c r="P282" i="4"/>
  <c r="L282" i="4"/>
  <c r="R281" i="4"/>
  <c r="Q281" i="4"/>
  <c r="P281" i="4"/>
  <c r="L281" i="4"/>
  <c r="R280" i="4"/>
  <c r="Q280" i="4"/>
  <c r="P280" i="4"/>
  <c r="L280" i="4"/>
  <c r="R279" i="4"/>
  <c r="Q279" i="4"/>
  <c r="P279" i="4"/>
  <c r="L279" i="4"/>
  <c r="R278" i="4"/>
  <c r="Q278" i="4"/>
  <c r="P278" i="4"/>
  <c r="L278" i="4"/>
  <c r="R277" i="4"/>
  <c r="Q277" i="4"/>
  <c r="P277" i="4"/>
  <c r="L277" i="4"/>
  <c r="R276" i="4"/>
  <c r="Q276" i="4"/>
  <c r="P276" i="4"/>
  <c r="L276" i="4"/>
  <c r="R275" i="4"/>
  <c r="Q275" i="4"/>
  <c r="P275" i="4"/>
  <c r="L275" i="4"/>
  <c r="R274" i="4"/>
  <c r="Q274" i="4"/>
  <c r="P274" i="4"/>
  <c r="L274" i="4"/>
  <c r="R273" i="4"/>
  <c r="Q273" i="4"/>
  <c r="P273" i="4"/>
  <c r="L273" i="4"/>
  <c r="R272" i="4"/>
  <c r="Q272" i="4"/>
  <c r="P272" i="4"/>
  <c r="L272" i="4"/>
  <c r="R271" i="4"/>
  <c r="Q271" i="4"/>
  <c r="P271" i="4"/>
  <c r="L271" i="4"/>
  <c r="R270" i="4"/>
  <c r="Q270" i="4"/>
  <c r="P270" i="4"/>
  <c r="L270" i="4"/>
  <c r="R269" i="4"/>
  <c r="Q269" i="4"/>
  <c r="P269" i="4"/>
  <c r="L269" i="4"/>
  <c r="R268" i="4"/>
  <c r="Q268" i="4"/>
  <c r="P268" i="4"/>
  <c r="L268" i="4"/>
  <c r="R267" i="4"/>
  <c r="Q267" i="4"/>
  <c r="P267" i="4"/>
  <c r="L267" i="4"/>
  <c r="R266" i="4"/>
  <c r="Q266" i="4"/>
  <c r="P266" i="4"/>
  <c r="L266" i="4"/>
  <c r="R265" i="4"/>
  <c r="Q265" i="4"/>
  <c r="P265" i="4"/>
  <c r="L265" i="4"/>
  <c r="R264" i="4"/>
  <c r="Q264" i="4"/>
  <c r="P264" i="4"/>
  <c r="L264" i="4"/>
  <c r="R263" i="4"/>
  <c r="Q263" i="4"/>
  <c r="P263" i="4"/>
  <c r="L263" i="4"/>
  <c r="R262" i="4"/>
  <c r="Q262" i="4"/>
  <c r="P262" i="4"/>
  <c r="L262" i="4"/>
  <c r="R261" i="4"/>
  <c r="Q261" i="4"/>
  <c r="P261" i="4"/>
  <c r="L261" i="4"/>
  <c r="R260" i="4"/>
  <c r="Q260" i="4"/>
  <c r="P260" i="4"/>
  <c r="L260" i="4"/>
  <c r="R259" i="4"/>
  <c r="Q259" i="4"/>
  <c r="P259" i="4"/>
  <c r="L259" i="4"/>
  <c r="R258" i="4"/>
  <c r="Q258" i="4"/>
  <c r="P258" i="4"/>
  <c r="L258" i="4"/>
  <c r="R257" i="4"/>
  <c r="Q257" i="4"/>
  <c r="P257" i="4"/>
  <c r="L257" i="4"/>
  <c r="R256" i="4"/>
  <c r="Q256" i="4"/>
  <c r="P256" i="4"/>
  <c r="L256" i="4"/>
  <c r="R255" i="4"/>
  <c r="Q255" i="4"/>
  <c r="P255" i="4"/>
  <c r="L255" i="4"/>
  <c r="R254" i="4"/>
  <c r="Q254" i="4"/>
  <c r="P254" i="4"/>
  <c r="L254" i="4"/>
  <c r="R253" i="4"/>
  <c r="Q253" i="4"/>
  <c r="P253" i="4"/>
  <c r="L253" i="4"/>
  <c r="R252" i="4"/>
  <c r="Q252" i="4"/>
  <c r="P252" i="4"/>
  <c r="L252" i="4"/>
  <c r="R251" i="4"/>
  <c r="Q251" i="4"/>
  <c r="P251" i="4"/>
  <c r="L251" i="4"/>
  <c r="R250" i="4"/>
  <c r="Q250" i="4"/>
  <c r="P250" i="4"/>
  <c r="L250" i="4"/>
  <c r="R249" i="4"/>
  <c r="Q249" i="4"/>
  <c r="P249" i="4"/>
  <c r="L249" i="4"/>
  <c r="R248" i="4"/>
  <c r="Q248" i="4"/>
  <c r="P248" i="4"/>
  <c r="L248" i="4"/>
  <c r="R247" i="4"/>
  <c r="Q247" i="4"/>
  <c r="P247" i="4"/>
  <c r="L247" i="4"/>
  <c r="R246" i="4"/>
  <c r="Q246" i="4"/>
  <c r="P246" i="4"/>
  <c r="L246" i="4"/>
  <c r="R245" i="4"/>
  <c r="Q245" i="4"/>
  <c r="P245" i="4"/>
  <c r="L245" i="4"/>
  <c r="R244" i="4"/>
  <c r="Q244" i="4"/>
  <c r="P244" i="4"/>
  <c r="L244" i="4"/>
  <c r="R243" i="4"/>
  <c r="Q243" i="4"/>
  <c r="P243" i="4"/>
  <c r="L243" i="4"/>
  <c r="R242" i="4"/>
  <c r="Q242" i="4"/>
  <c r="P242" i="4"/>
  <c r="L242" i="4"/>
  <c r="R241" i="4"/>
  <c r="Q241" i="4"/>
  <c r="P241" i="4"/>
  <c r="L241" i="4"/>
  <c r="R240" i="4"/>
  <c r="Q240" i="4"/>
  <c r="P240" i="4"/>
  <c r="L240" i="4"/>
  <c r="R239" i="4"/>
  <c r="Q239" i="4"/>
  <c r="P239" i="4"/>
  <c r="L239" i="4"/>
  <c r="R238" i="4"/>
  <c r="Q238" i="4"/>
  <c r="P238" i="4"/>
  <c r="L238" i="4"/>
  <c r="R237" i="4"/>
  <c r="Q237" i="4"/>
  <c r="P237" i="4"/>
  <c r="L237" i="4"/>
  <c r="R236" i="4"/>
  <c r="Q236" i="4"/>
  <c r="P236" i="4"/>
  <c r="L236" i="4"/>
  <c r="R235" i="4"/>
  <c r="Q235" i="4"/>
  <c r="P235" i="4"/>
  <c r="L235" i="4"/>
  <c r="R234" i="4"/>
  <c r="Q234" i="4"/>
  <c r="P234" i="4"/>
  <c r="L234" i="4"/>
  <c r="R233" i="4"/>
  <c r="Q233" i="4"/>
  <c r="P233" i="4"/>
  <c r="L233" i="4"/>
  <c r="R232" i="4"/>
  <c r="Q232" i="4"/>
  <c r="P232" i="4"/>
  <c r="L232" i="4"/>
  <c r="R231" i="4"/>
  <c r="Q231" i="4"/>
  <c r="P231" i="4"/>
  <c r="L231" i="4"/>
  <c r="R230" i="4"/>
  <c r="Q230" i="4"/>
  <c r="P230" i="4"/>
  <c r="L230" i="4"/>
  <c r="R229" i="4"/>
  <c r="Q229" i="4"/>
  <c r="P229" i="4"/>
  <c r="L229" i="4"/>
  <c r="R228" i="4"/>
  <c r="Q228" i="4"/>
  <c r="P228" i="4"/>
  <c r="L228" i="4"/>
  <c r="R227" i="4"/>
  <c r="Q227" i="4"/>
  <c r="P227" i="4"/>
  <c r="L227" i="4"/>
  <c r="R226" i="4"/>
  <c r="Q226" i="4"/>
  <c r="P226" i="4"/>
  <c r="L226" i="4"/>
  <c r="R225" i="4"/>
  <c r="Q225" i="4"/>
  <c r="P225" i="4"/>
  <c r="L225" i="4"/>
  <c r="R224" i="4"/>
  <c r="Q224" i="4"/>
  <c r="P224" i="4"/>
  <c r="L224" i="4"/>
  <c r="R223" i="4"/>
  <c r="Q223" i="4"/>
  <c r="P223" i="4"/>
  <c r="L223" i="4"/>
  <c r="R222" i="4"/>
  <c r="Q222" i="4"/>
  <c r="P222" i="4"/>
  <c r="L222" i="4"/>
  <c r="R221" i="4"/>
  <c r="Q221" i="4"/>
  <c r="P221" i="4"/>
  <c r="L221" i="4"/>
  <c r="R220" i="4"/>
  <c r="Q220" i="4"/>
  <c r="P220" i="4"/>
  <c r="L220" i="4"/>
  <c r="R219" i="4"/>
  <c r="Q219" i="4"/>
  <c r="P219" i="4"/>
  <c r="L219" i="4"/>
  <c r="R218" i="4"/>
  <c r="Q218" i="4"/>
  <c r="P218" i="4"/>
  <c r="L218" i="4"/>
  <c r="R217" i="4"/>
  <c r="Q217" i="4"/>
  <c r="P217" i="4"/>
  <c r="L217" i="4"/>
  <c r="R216" i="4"/>
  <c r="Q216" i="4"/>
  <c r="P216" i="4"/>
  <c r="L216" i="4"/>
  <c r="R215" i="4"/>
  <c r="Q215" i="4"/>
  <c r="P215" i="4"/>
  <c r="L215" i="4"/>
  <c r="R214" i="4"/>
  <c r="Q214" i="4"/>
  <c r="P214" i="4"/>
  <c r="L214" i="4"/>
  <c r="R213" i="4"/>
  <c r="Q213" i="4"/>
  <c r="P213" i="4"/>
  <c r="L213" i="4"/>
  <c r="R212" i="4"/>
  <c r="Q212" i="4"/>
  <c r="P212" i="4"/>
  <c r="L212" i="4"/>
  <c r="R211" i="4"/>
  <c r="Q211" i="4"/>
  <c r="P211" i="4"/>
  <c r="L211" i="4"/>
  <c r="R210" i="4"/>
  <c r="Q210" i="4"/>
  <c r="P210" i="4"/>
  <c r="L210" i="4"/>
  <c r="R209" i="4"/>
  <c r="Q209" i="4"/>
  <c r="P209" i="4"/>
  <c r="L209" i="4"/>
  <c r="R208" i="4"/>
  <c r="Q208" i="4"/>
  <c r="P208" i="4"/>
  <c r="L208" i="4"/>
  <c r="R207" i="4"/>
  <c r="Q207" i="4"/>
  <c r="P207" i="4"/>
  <c r="L207" i="4"/>
  <c r="R206" i="4"/>
  <c r="Q206" i="4"/>
  <c r="P206" i="4"/>
  <c r="L206" i="4"/>
  <c r="R205" i="4"/>
  <c r="Q205" i="4"/>
  <c r="P205" i="4"/>
  <c r="L205" i="4"/>
  <c r="R204" i="4"/>
  <c r="Q204" i="4"/>
  <c r="P204" i="4"/>
  <c r="L204" i="4"/>
  <c r="R203" i="4"/>
  <c r="Q203" i="4"/>
  <c r="P203" i="4"/>
  <c r="L203" i="4"/>
  <c r="R202" i="4"/>
  <c r="Q202" i="4"/>
  <c r="P202" i="4"/>
  <c r="L202" i="4"/>
  <c r="R201" i="4"/>
  <c r="Q201" i="4"/>
  <c r="P201" i="4"/>
  <c r="L201" i="4"/>
  <c r="R200" i="4"/>
  <c r="Q200" i="4"/>
  <c r="P200" i="4"/>
  <c r="L200" i="4"/>
  <c r="R199" i="4"/>
  <c r="Q199" i="4"/>
  <c r="P199" i="4"/>
  <c r="L199" i="4"/>
  <c r="R198" i="4"/>
  <c r="Q198" i="4"/>
  <c r="P198" i="4"/>
  <c r="L198" i="4"/>
  <c r="R197" i="4"/>
  <c r="Q197" i="4"/>
  <c r="P197" i="4"/>
  <c r="L197" i="4"/>
  <c r="R196" i="4"/>
  <c r="Q196" i="4"/>
  <c r="P196" i="4"/>
  <c r="L196" i="4"/>
  <c r="R195" i="4"/>
  <c r="Q195" i="4"/>
  <c r="P195" i="4"/>
  <c r="L195" i="4"/>
  <c r="R194" i="4"/>
  <c r="Q194" i="4"/>
  <c r="P194" i="4"/>
  <c r="L194" i="4"/>
  <c r="R193" i="4"/>
  <c r="Q193" i="4"/>
  <c r="P193" i="4"/>
  <c r="L193" i="4"/>
  <c r="R192" i="4"/>
  <c r="Q192" i="4"/>
  <c r="P192" i="4"/>
  <c r="L192" i="4"/>
  <c r="R191" i="4"/>
  <c r="Q191" i="4"/>
  <c r="P191" i="4"/>
  <c r="L191" i="4"/>
  <c r="R190" i="4"/>
  <c r="Q190" i="4"/>
  <c r="P190" i="4"/>
  <c r="L190" i="4"/>
  <c r="R189" i="4"/>
  <c r="Q189" i="4"/>
  <c r="P189" i="4"/>
  <c r="L189" i="4"/>
  <c r="R188" i="4"/>
  <c r="Q188" i="4"/>
  <c r="P188" i="4"/>
  <c r="L188" i="4"/>
  <c r="R187" i="4"/>
  <c r="Q187" i="4"/>
  <c r="P187" i="4"/>
  <c r="L187" i="4"/>
  <c r="R186" i="4"/>
  <c r="Q186" i="4"/>
  <c r="P186" i="4"/>
  <c r="L186" i="4"/>
  <c r="R185" i="4"/>
  <c r="Q185" i="4"/>
  <c r="P185" i="4"/>
  <c r="L185" i="4"/>
  <c r="R184" i="4"/>
  <c r="Q184" i="4"/>
  <c r="P184" i="4"/>
  <c r="L184" i="4"/>
  <c r="R183" i="4"/>
  <c r="Q183" i="4"/>
  <c r="P183" i="4"/>
  <c r="L183" i="4"/>
  <c r="R182" i="4"/>
  <c r="Q182" i="4"/>
  <c r="P182" i="4"/>
  <c r="L182" i="4"/>
  <c r="R181" i="4"/>
  <c r="Q181" i="4"/>
  <c r="P181" i="4"/>
  <c r="L181" i="4"/>
  <c r="R180" i="4"/>
  <c r="Q180" i="4"/>
  <c r="P180" i="4"/>
  <c r="L180" i="4"/>
  <c r="R179" i="4"/>
  <c r="Q179" i="4"/>
  <c r="P179" i="4"/>
  <c r="L179" i="4"/>
  <c r="R178" i="4"/>
  <c r="Q178" i="4"/>
  <c r="P178" i="4"/>
  <c r="L178" i="4"/>
  <c r="R177" i="4"/>
  <c r="Q177" i="4"/>
  <c r="P177" i="4"/>
  <c r="L177" i="4"/>
  <c r="R176" i="4"/>
  <c r="Q176" i="4"/>
  <c r="P176" i="4"/>
  <c r="L176" i="4"/>
  <c r="R175" i="4"/>
  <c r="Q175" i="4"/>
  <c r="P175" i="4"/>
  <c r="L175" i="4"/>
  <c r="R174" i="4"/>
  <c r="Q174" i="4"/>
  <c r="P174" i="4"/>
  <c r="L174" i="4"/>
  <c r="R173" i="4"/>
  <c r="Q173" i="4"/>
  <c r="P173" i="4"/>
  <c r="L173" i="4"/>
  <c r="R172" i="4"/>
  <c r="Q172" i="4"/>
  <c r="P172" i="4"/>
  <c r="L172" i="4"/>
  <c r="R171" i="4"/>
  <c r="Q171" i="4"/>
  <c r="P171" i="4"/>
  <c r="L171" i="4"/>
  <c r="R170" i="4"/>
  <c r="Q170" i="4"/>
  <c r="P170" i="4"/>
  <c r="L170" i="4"/>
  <c r="R169" i="4"/>
  <c r="Q169" i="4"/>
  <c r="P169" i="4"/>
  <c r="L169" i="4"/>
  <c r="R168" i="4"/>
  <c r="Q168" i="4"/>
  <c r="P168" i="4"/>
  <c r="L168" i="4"/>
  <c r="R167" i="4"/>
  <c r="Q167" i="4"/>
  <c r="P167" i="4"/>
  <c r="L167" i="4"/>
  <c r="R166" i="4"/>
  <c r="Q166" i="4"/>
  <c r="P166" i="4"/>
  <c r="L166" i="4"/>
  <c r="R165" i="4"/>
  <c r="Q165" i="4"/>
  <c r="P165" i="4"/>
  <c r="L165" i="4"/>
  <c r="R164" i="4"/>
  <c r="Q164" i="4"/>
  <c r="P164" i="4"/>
  <c r="L164" i="4"/>
  <c r="R163" i="4"/>
  <c r="Q163" i="4"/>
  <c r="P163" i="4"/>
  <c r="L163" i="4"/>
  <c r="R162" i="4"/>
  <c r="Q162" i="4"/>
  <c r="P162" i="4"/>
  <c r="L162" i="4"/>
  <c r="R161" i="4"/>
  <c r="Q161" i="4"/>
  <c r="P161" i="4"/>
  <c r="L161" i="4"/>
  <c r="R160" i="4"/>
  <c r="Q160" i="4"/>
  <c r="P160" i="4"/>
  <c r="L160" i="4"/>
  <c r="R159" i="4"/>
  <c r="Q159" i="4"/>
  <c r="P159" i="4"/>
  <c r="L159" i="4"/>
  <c r="R158" i="4"/>
  <c r="Q158" i="4"/>
  <c r="P158" i="4"/>
  <c r="L158" i="4"/>
  <c r="R157" i="4"/>
  <c r="Q157" i="4"/>
  <c r="P157" i="4"/>
  <c r="L157" i="4"/>
  <c r="R156" i="4"/>
  <c r="Q156" i="4"/>
  <c r="P156" i="4"/>
  <c r="L156" i="4"/>
  <c r="R155" i="4"/>
  <c r="Q155" i="4"/>
  <c r="P155" i="4"/>
  <c r="L155" i="4"/>
  <c r="R154" i="4"/>
  <c r="Q154" i="4"/>
  <c r="P154" i="4"/>
  <c r="L154" i="4"/>
  <c r="R153" i="4"/>
  <c r="Q153" i="4"/>
  <c r="P153" i="4"/>
  <c r="L153" i="4"/>
  <c r="R152" i="4"/>
  <c r="Q152" i="4"/>
  <c r="P152" i="4"/>
  <c r="L152" i="4"/>
  <c r="R151" i="4"/>
  <c r="Q151" i="4"/>
  <c r="P151" i="4"/>
  <c r="L151" i="4"/>
  <c r="R150" i="4"/>
  <c r="Q150" i="4"/>
  <c r="P150" i="4"/>
  <c r="L150" i="4"/>
  <c r="R149" i="4"/>
  <c r="Q149" i="4"/>
  <c r="P149" i="4"/>
  <c r="L149" i="4"/>
  <c r="R148" i="4"/>
  <c r="Q148" i="4"/>
  <c r="P148" i="4"/>
  <c r="L148" i="4"/>
  <c r="R147" i="4"/>
  <c r="Q147" i="4"/>
  <c r="P147" i="4"/>
  <c r="L147" i="4"/>
  <c r="R146" i="4"/>
  <c r="Q146" i="4"/>
  <c r="P146" i="4"/>
  <c r="L146" i="4"/>
  <c r="R145" i="4"/>
  <c r="Q145" i="4"/>
  <c r="P145" i="4"/>
  <c r="L145" i="4"/>
  <c r="R144" i="4"/>
  <c r="Q144" i="4"/>
  <c r="P144" i="4"/>
  <c r="L144" i="4"/>
  <c r="R143" i="4"/>
  <c r="Q143" i="4"/>
  <c r="P143" i="4"/>
  <c r="L143" i="4"/>
  <c r="R142" i="4"/>
  <c r="Q142" i="4"/>
  <c r="P142" i="4"/>
  <c r="L142" i="4"/>
  <c r="R141" i="4"/>
  <c r="Q141" i="4"/>
  <c r="P141" i="4"/>
  <c r="L141" i="4"/>
  <c r="R140" i="4"/>
  <c r="Q140" i="4"/>
  <c r="P140" i="4"/>
  <c r="L140" i="4"/>
  <c r="R139" i="4"/>
  <c r="Q139" i="4"/>
  <c r="P139" i="4"/>
  <c r="L139" i="4"/>
  <c r="R138" i="4"/>
  <c r="Q138" i="4"/>
  <c r="P138" i="4"/>
  <c r="L138" i="4"/>
  <c r="R137" i="4"/>
  <c r="Q137" i="4"/>
  <c r="P137" i="4"/>
  <c r="L137" i="4"/>
  <c r="R136" i="4"/>
  <c r="Q136" i="4"/>
  <c r="P136" i="4"/>
  <c r="L136" i="4"/>
  <c r="R135" i="4"/>
  <c r="Q135" i="4"/>
  <c r="P135" i="4"/>
  <c r="L135" i="4"/>
  <c r="R134" i="4"/>
  <c r="Q134" i="4"/>
  <c r="P134" i="4"/>
  <c r="L134" i="4"/>
  <c r="R133" i="4"/>
  <c r="Q133" i="4"/>
  <c r="P133" i="4"/>
  <c r="L133" i="4"/>
  <c r="R132" i="4"/>
  <c r="Q132" i="4"/>
  <c r="P132" i="4"/>
  <c r="L132" i="4"/>
  <c r="R131" i="4"/>
  <c r="Q131" i="4"/>
  <c r="P131" i="4"/>
  <c r="L131" i="4"/>
  <c r="R130" i="4"/>
  <c r="Q130" i="4"/>
  <c r="P130" i="4"/>
  <c r="L130" i="4"/>
  <c r="R129" i="4"/>
  <c r="Q129" i="4"/>
  <c r="P129" i="4"/>
  <c r="L129" i="4"/>
  <c r="R128" i="4"/>
  <c r="Q128" i="4"/>
  <c r="P128" i="4"/>
  <c r="L128" i="4"/>
  <c r="R127" i="4"/>
  <c r="Q127" i="4"/>
  <c r="P127" i="4"/>
  <c r="L127" i="4"/>
  <c r="R126" i="4"/>
  <c r="Q126" i="4"/>
  <c r="P126" i="4"/>
  <c r="L126" i="4"/>
  <c r="R125" i="4"/>
  <c r="Q125" i="4"/>
  <c r="P125" i="4"/>
  <c r="L125" i="4"/>
  <c r="R124" i="4"/>
  <c r="Q124" i="4"/>
  <c r="P124" i="4"/>
  <c r="L124" i="4"/>
  <c r="R123" i="4"/>
  <c r="Q123" i="4"/>
  <c r="P123" i="4"/>
  <c r="L123" i="4"/>
  <c r="R122" i="4"/>
  <c r="Q122" i="4"/>
  <c r="P122" i="4"/>
  <c r="L122" i="4"/>
  <c r="R121" i="4"/>
  <c r="Q121" i="4"/>
  <c r="P121" i="4"/>
  <c r="L121" i="4"/>
  <c r="R120" i="4"/>
  <c r="Q120" i="4"/>
  <c r="P120" i="4"/>
  <c r="L120" i="4"/>
  <c r="R119" i="4"/>
  <c r="Q119" i="4"/>
  <c r="P119" i="4"/>
  <c r="L119" i="4"/>
  <c r="R118" i="4"/>
  <c r="Q118" i="4"/>
  <c r="P118" i="4"/>
  <c r="L118" i="4"/>
  <c r="R117" i="4"/>
  <c r="Q117" i="4"/>
  <c r="P117" i="4"/>
  <c r="L117" i="4"/>
  <c r="R116" i="4"/>
  <c r="Q116" i="4"/>
  <c r="P116" i="4"/>
  <c r="L116" i="4"/>
  <c r="R115" i="4"/>
  <c r="Q115" i="4"/>
  <c r="P115" i="4"/>
  <c r="L115" i="4"/>
  <c r="R114" i="4"/>
  <c r="Q114" i="4"/>
  <c r="P114" i="4"/>
  <c r="L114" i="4"/>
  <c r="R113" i="4"/>
  <c r="Q113" i="4"/>
  <c r="P113" i="4"/>
  <c r="L113" i="4"/>
  <c r="R112" i="4"/>
  <c r="Q112" i="4"/>
  <c r="P112" i="4"/>
  <c r="L112" i="4"/>
  <c r="R111" i="4"/>
  <c r="Q111" i="4"/>
  <c r="P111" i="4"/>
  <c r="L111" i="4"/>
  <c r="R110" i="4"/>
  <c r="Q110" i="4"/>
  <c r="P110" i="4"/>
  <c r="L110" i="4"/>
  <c r="R109" i="4"/>
  <c r="Q109" i="4"/>
  <c r="P109" i="4"/>
  <c r="L109" i="4"/>
  <c r="R108" i="4"/>
  <c r="Q108" i="4"/>
  <c r="P108" i="4"/>
  <c r="L108" i="4"/>
  <c r="R107" i="4"/>
  <c r="Q107" i="4"/>
  <c r="P107" i="4"/>
  <c r="L107" i="4"/>
  <c r="R106" i="4"/>
  <c r="Q106" i="4"/>
  <c r="P106" i="4"/>
  <c r="L106" i="4"/>
  <c r="R105" i="4"/>
  <c r="Q105" i="4"/>
  <c r="P105" i="4"/>
  <c r="L105" i="4"/>
  <c r="R104" i="4"/>
  <c r="Q104" i="4"/>
  <c r="P104" i="4"/>
  <c r="L104" i="4"/>
  <c r="R103" i="4"/>
  <c r="Q103" i="4"/>
  <c r="P103" i="4"/>
  <c r="L103" i="4"/>
  <c r="R102" i="4"/>
  <c r="Q102" i="4"/>
  <c r="P102" i="4"/>
  <c r="L102" i="4"/>
  <c r="R101" i="4"/>
  <c r="Q101" i="4"/>
  <c r="P101" i="4"/>
  <c r="L101" i="4"/>
  <c r="R100" i="4"/>
  <c r="Q100" i="4"/>
  <c r="P100" i="4"/>
  <c r="L100" i="4"/>
  <c r="R99" i="4"/>
  <c r="Q99" i="4"/>
  <c r="P99" i="4"/>
  <c r="L99" i="4"/>
  <c r="R98" i="4"/>
  <c r="Q98" i="4"/>
  <c r="P98" i="4"/>
  <c r="L98" i="4"/>
  <c r="R97" i="4"/>
  <c r="Q97" i="4"/>
  <c r="P97" i="4"/>
  <c r="L97" i="4"/>
  <c r="R96" i="4"/>
  <c r="Q96" i="4"/>
  <c r="P96" i="4"/>
  <c r="L96" i="4"/>
  <c r="R95" i="4"/>
  <c r="Q95" i="4"/>
  <c r="P95" i="4"/>
  <c r="L95" i="4"/>
  <c r="R94" i="4"/>
  <c r="Q94" i="4"/>
  <c r="P94" i="4"/>
  <c r="L94" i="4"/>
  <c r="R93" i="4"/>
  <c r="Q93" i="4"/>
  <c r="P93" i="4"/>
  <c r="L93" i="4"/>
  <c r="R92" i="4"/>
  <c r="Q92" i="4"/>
  <c r="P92" i="4"/>
  <c r="L92" i="4"/>
  <c r="R91" i="4"/>
  <c r="Q91" i="4"/>
  <c r="P91" i="4"/>
  <c r="L91" i="4"/>
  <c r="R90" i="4"/>
  <c r="Q90" i="4"/>
  <c r="P90" i="4"/>
  <c r="L90" i="4"/>
  <c r="R89" i="4"/>
  <c r="Q89" i="4"/>
  <c r="P89" i="4"/>
  <c r="L89" i="4"/>
  <c r="R88" i="4"/>
  <c r="Q88" i="4"/>
  <c r="P88" i="4"/>
  <c r="L88" i="4"/>
  <c r="R87" i="4"/>
  <c r="Q87" i="4"/>
  <c r="P87" i="4"/>
  <c r="L87" i="4"/>
  <c r="R86" i="4"/>
  <c r="Q86" i="4"/>
  <c r="P86" i="4"/>
  <c r="L86" i="4"/>
  <c r="R85" i="4"/>
  <c r="Q85" i="4"/>
  <c r="P85" i="4"/>
  <c r="L85" i="4"/>
  <c r="R84" i="4"/>
  <c r="Q84" i="4"/>
  <c r="P84" i="4"/>
  <c r="L84" i="4"/>
  <c r="R83" i="4"/>
  <c r="Q83" i="4"/>
  <c r="P83" i="4"/>
  <c r="L83" i="4"/>
  <c r="R82" i="4"/>
  <c r="Q82" i="4"/>
  <c r="P82" i="4"/>
  <c r="L82" i="4"/>
  <c r="R81" i="4"/>
  <c r="Q81" i="4"/>
  <c r="P81" i="4"/>
  <c r="L81" i="4"/>
  <c r="R80" i="4"/>
  <c r="Q80" i="4"/>
  <c r="P80" i="4"/>
  <c r="L80" i="4"/>
  <c r="R79" i="4"/>
  <c r="Q79" i="4"/>
  <c r="P79" i="4"/>
  <c r="L79" i="4"/>
  <c r="R78" i="4"/>
  <c r="Q78" i="4"/>
  <c r="P78" i="4"/>
  <c r="L78" i="4"/>
  <c r="R77" i="4"/>
  <c r="Q77" i="4"/>
  <c r="P77" i="4"/>
  <c r="L77" i="4"/>
  <c r="R76" i="4"/>
  <c r="Q76" i="4"/>
  <c r="P76" i="4"/>
  <c r="L76" i="4"/>
  <c r="R75" i="4"/>
  <c r="Q75" i="4"/>
  <c r="P75" i="4"/>
  <c r="L75" i="4"/>
  <c r="R74" i="4"/>
  <c r="Q74" i="4"/>
  <c r="P74" i="4"/>
  <c r="L74" i="4"/>
  <c r="R73" i="4"/>
  <c r="Q73" i="4"/>
  <c r="P73" i="4"/>
  <c r="L73" i="4"/>
  <c r="R72" i="4"/>
  <c r="Q72" i="4"/>
  <c r="P72" i="4"/>
  <c r="L72" i="4"/>
  <c r="R71" i="4"/>
  <c r="Q71" i="4"/>
  <c r="P71" i="4"/>
  <c r="L71" i="4"/>
  <c r="R70" i="4"/>
  <c r="Q70" i="4"/>
  <c r="P70" i="4"/>
  <c r="L70" i="4"/>
  <c r="R69" i="4"/>
  <c r="Q69" i="4"/>
  <c r="P69" i="4"/>
  <c r="L69" i="4"/>
  <c r="R68" i="4"/>
  <c r="Q68" i="4"/>
  <c r="P68" i="4"/>
  <c r="L68" i="4"/>
  <c r="R67" i="4"/>
  <c r="Q67" i="4"/>
  <c r="P67" i="4"/>
  <c r="L67" i="4"/>
  <c r="R66" i="4"/>
  <c r="Q66" i="4"/>
  <c r="P66" i="4"/>
  <c r="L66" i="4"/>
  <c r="R65" i="4"/>
  <c r="Q65" i="4"/>
  <c r="P65" i="4"/>
  <c r="L65" i="4"/>
  <c r="R64" i="4"/>
  <c r="Q64" i="4"/>
  <c r="P64" i="4"/>
  <c r="L64" i="4"/>
  <c r="R63" i="4"/>
  <c r="Q63" i="4"/>
  <c r="P63" i="4"/>
  <c r="L63" i="4"/>
  <c r="R62" i="4"/>
  <c r="Q62" i="4"/>
  <c r="P62" i="4"/>
  <c r="L62" i="4"/>
  <c r="R61" i="4"/>
  <c r="Q61" i="4"/>
  <c r="P61" i="4"/>
  <c r="L61" i="4"/>
  <c r="R60" i="4"/>
  <c r="Q60" i="4"/>
  <c r="P60" i="4"/>
  <c r="L60" i="4"/>
  <c r="R59" i="4"/>
  <c r="Q59" i="4"/>
  <c r="P59" i="4"/>
  <c r="L59" i="4"/>
  <c r="R58" i="4"/>
  <c r="Q58" i="4"/>
  <c r="P58" i="4"/>
  <c r="L58" i="4"/>
  <c r="R57" i="4"/>
  <c r="Q57" i="4"/>
  <c r="P57" i="4"/>
  <c r="L57" i="4"/>
  <c r="R56" i="4"/>
  <c r="Q56" i="4"/>
  <c r="P56" i="4"/>
  <c r="L56" i="4"/>
  <c r="R55" i="4"/>
  <c r="Q55" i="4"/>
  <c r="P55" i="4"/>
  <c r="L55" i="4"/>
  <c r="R54" i="4"/>
  <c r="Q54" i="4"/>
  <c r="P54" i="4"/>
  <c r="L54" i="4"/>
  <c r="R53" i="4"/>
  <c r="Q53" i="4"/>
  <c r="P53" i="4"/>
  <c r="L53" i="4"/>
  <c r="R52" i="4"/>
  <c r="Q52" i="4"/>
  <c r="P52" i="4"/>
  <c r="L52" i="4"/>
  <c r="R51" i="4"/>
  <c r="Q51" i="4"/>
  <c r="P51" i="4"/>
  <c r="L51" i="4"/>
  <c r="R50" i="4"/>
  <c r="Q50" i="4"/>
  <c r="P50" i="4"/>
  <c r="L50" i="4"/>
  <c r="R49" i="4"/>
  <c r="Q49" i="4"/>
  <c r="P49" i="4"/>
  <c r="L49" i="4"/>
  <c r="R48" i="4"/>
  <c r="Q48" i="4"/>
  <c r="P48" i="4"/>
  <c r="L48" i="4"/>
  <c r="R47" i="4"/>
  <c r="Q47" i="4"/>
  <c r="P47" i="4"/>
  <c r="L47" i="4"/>
  <c r="R46" i="4"/>
  <c r="Q46" i="4"/>
  <c r="P46" i="4"/>
  <c r="L46" i="4"/>
  <c r="R45" i="4"/>
  <c r="Q45" i="4"/>
  <c r="P45" i="4"/>
  <c r="L45" i="4"/>
  <c r="R44" i="4"/>
  <c r="Q44" i="4"/>
  <c r="P44" i="4"/>
  <c r="L44" i="4"/>
  <c r="R43" i="4"/>
  <c r="Q43" i="4"/>
  <c r="P43" i="4"/>
  <c r="L43" i="4"/>
  <c r="R42" i="4"/>
  <c r="Q42" i="4"/>
  <c r="P42" i="4"/>
  <c r="L42" i="4"/>
  <c r="R41" i="4"/>
  <c r="Q41" i="4"/>
  <c r="P41" i="4"/>
  <c r="L41" i="4"/>
  <c r="R40" i="4"/>
  <c r="Q40" i="4"/>
  <c r="P40" i="4"/>
  <c r="L40" i="4"/>
  <c r="R39" i="4"/>
  <c r="Q39" i="4"/>
  <c r="P39" i="4"/>
  <c r="L39" i="4"/>
  <c r="R38" i="4"/>
  <c r="Q38" i="4"/>
  <c r="P38" i="4"/>
  <c r="L38" i="4"/>
  <c r="R37" i="4"/>
  <c r="Q37" i="4"/>
  <c r="P37" i="4"/>
  <c r="L37" i="4"/>
  <c r="R36" i="4"/>
  <c r="Q36" i="4"/>
  <c r="P36" i="4"/>
  <c r="L36" i="4"/>
  <c r="R35" i="4"/>
  <c r="Q35" i="4"/>
  <c r="P35" i="4"/>
  <c r="L35" i="4"/>
  <c r="R34" i="4"/>
  <c r="Q34" i="4"/>
  <c r="P34" i="4"/>
  <c r="L34" i="4"/>
  <c r="R33" i="4"/>
  <c r="Q33" i="4"/>
  <c r="P33" i="4"/>
  <c r="L33" i="4"/>
  <c r="R32" i="4"/>
  <c r="Q32" i="4"/>
  <c r="P32" i="4"/>
  <c r="L32" i="4"/>
  <c r="R31" i="4"/>
  <c r="Q31" i="4"/>
  <c r="P31" i="4"/>
  <c r="L31" i="4"/>
  <c r="R30" i="4"/>
  <c r="Q30" i="4"/>
  <c r="P30" i="4"/>
  <c r="L30" i="4"/>
  <c r="R29" i="4"/>
  <c r="Q29" i="4"/>
  <c r="P29" i="4"/>
  <c r="L29" i="4"/>
  <c r="R28" i="4"/>
  <c r="Q28" i="4"/>
  <c r="P28" i="4"/>
  <c r="L28" i="4"/>
  <c r="R27" i="4"/>
  <c r="Q27" i="4"/>
  <c r="P27" i="4"/>
  <c r="L27" i="4"/>
  <c r="R26" i="4"/>
  <c r="Q26" i="4"/>
  <c r="P26" i="4"/>
  <c r="L26" i="4"/>
  <c r="R25" i="4"/>
  <c r="Q25" i="4"/>
  <c r="P25" i="4"/>
  <c r="L25" i="4"/>
  <c r="R24" i="4"/>
  <c r="Q24" i="4"/>
  <c r="P24" i="4"/>
  <c r="L24" i="4"/>
  <c r="R23" i="4"/>
  <c r="Q23" i="4"/>
  <c r="P23" i="4"/>
  <c r="L23" i="4"/>
  <c r="R22" i="4"/>
  <c r="Q22" i="4"/>
  <c r="P22" i="4"/>
  <c r="L22" i="4"/>
  <c r="R21" i="4"/>
  <c r="Q21" i="4"/>
  <c r="P21" i="4"/>
  <c r="L21" i="4"/>
  <c r="R20" i="4"/>
  <c r="Q20" i="4"/>
  <c r="P20" i="4"/>
  <c r="L20" i="4"/>
  <c r="R19" i="4"/>
  <c r="Q19" i="4"/>
  <c r="P19" i="4"/>
  <c r="L19" i="4"/>
  <c r="R18" i="4"/>
  <c r="Q18" i="4"/>
  <c r="P18" i="4"/>
  <c r="L18" i="4"/>
  <c r="R17" i="4"/>
  <c r="Q17" i="4"/>
  <c r="P17" i="4"/>
  <c r="L17" i="4"/>
  <c r="R16" i="4"/>
  <c r="Q16" i="4"/>
  <c r="P16" i="4"/>
  <c r="L16" i="4"/>
  <c r="R15" i="4"/>
  <c r="Q15" i="4"/>
  <c r="P15" i="4"/>
  <c r="L15" i="4"/>
  <c r="R14" i="4"/>
  <c r="Q14" i="4"/>
  <c r="P14" i="4"/>
  <c r="L14" i="4"/>
  <c r="R13" i="4"/>
  <c r="Q13" i="4"/>
  <c r="P13" i="4"/>
  <c r="L13" i="4"/>
  <c r="R12" i="4"/>
  <c r="Q12" i="4"/>
  <c r="P12" i="4"/>
  <c r="L12" i="4"/>
  <c r="R11" i="4"/>
  <c r="Q11" i="4"/>
  <c r="P11" i="4"/>
  <c r="L11" i="4"/>
  <c r="R10" i="4"/>
  <c r="Q10" i="4"/>
  <c r="P10" i="4"/>
  <c r="L10" i="4"/>
  <c r="R9" i="4"/>
  <c r="Q9" i="4"/>
  <c r="P9" i="4"/>
  <c r="L9" i="4"/>
  <c r="R8" i="4"/>
  <c r="Q8" i="4"/>
  <c r="P8" i="4"/>
  <c r="L8" i="4"/>
  <c r="R7" i="4"/>
  <c r="Q7" i="4"/>
  <c r="P7" i="4"/>
  <c r="L7" i="4"/>
  <c r="R6" i="4"/>
  <c r="Q6" i="4"/>
  <c r="P6" i="4"/>
  <c r="L6" i="4"/>
  <c r="R5" i="4"/>
  <c r="Q263" i="3"/>
  <c r="P263" i="3"/>
  <c r="L263" i="3"/>
  <c r="R263" i="3" s="1"/>
  <c r="Q262" i="3"/>
  <c r="P262" i="3"/>
  <c r="L262" i="3"/>
  <c r="R262" i="3" s="1"/>
  <c r="Q261" i="3"/>
  <c r="P261" i="3"/>
  <c r="L261" i="3"/>
  <c r="R261" i="3" s="1"/>
  <c r="Q260" i="3"/>
  <c r="P260" i="3"/>
  <c r="L260" i="3"/>
  <c r="R260" i="3" s="1"/>
  <c r="Q259" i="3"/>
  <c r="P259" i="3"/>
  <c r="L259" i="3"/>
  <c r="R259" i="3" s="1"/>
  <c r="Q258" i="3"/>
  <c r="P258" i="3"/>
  <c r="L258" i="3"/>
  <c r="R258" i="3" s="1"/>
  <c r="Q257" i="3"/>
  <c r="P257" i="3"/>
  <c r="L257" i="3"/>
  <c r="R257" i="3" s="1"/>
  <c r="Q256" i="3"/>
  <c r="P256" i="3"/>
  <c r="L256" i="3"/>
  <c r="R256" i="3" s="1"/>
  <c r="Q255" i="3"/>
  <c r="P255" i="3"/>
  <c r="L255" i="3"/>
  <c r="R255" i="3" s="1"/>
  <c r="Q254" i="3"/>
  <c r="P254" i="3"/>
  <c r="L254" i="3"/>
  <c r="R254" i="3" s="1"/>
  <c r="Q253" i="3"/>
  <c r="P253" i="3"/>
  <c r="L253" i="3"/>
  <c r="R253" i="3" s="1"/>
  <c r="Q252" i="3"/>
  <c r="P252" i="3"/>
  <c r="L252" i="3"/>
  <c r="R252" i="3" s="1"/>
  <c r="Q251" i="3"/>
  <c r="P251" i="3"/>
  <c r="L251" i="3"/>
  <c r="R251" i="3" s="1"/>
  <c r="Q250" i="3"/>
  <c r="P250" i="3"/>
  <c r="L250" i="3"/>
  <c r="R250" i="3" s="1"/>
  <c r="Q249" i="3"/>
  <c r="P249" i="3"/>
  <c r="L249" i="3"/>
  <c r="R249" i="3" s="1"/>
  <c r="Q248" i="3"/>
  <c r="P248" i="3"/>
  <c r="L248" i="3"/>
  <c r="R248" i="3" s="1"/>
  <c r="Q247" i="3"/>
  <c r="P247" i="3"/>
  <c r="L247" i="3"/>
  <c r="R247" i="3" s="1"/>
  <c r="Q246" i="3"/>
  <c r="P246" i="3"/>
  <c r="L246" i="3"/>
  <c r="R246" i="3" s="1"/>
  <c r="Q245" i="3"/>
  <c r="P245" i="3"/>
  <c r="L245" i="3"/>
  <c r="R245" i="3" s="1"/>
  <c r="Q244" i="3"/>
  <c r="P244" i="3"/>
  <c r="L244" i="3"/>
  <c r="R244" i="3" s="1"/>
  <c r="Q243" i="3"/>
  <c r="P243" i="3"/>
  <c r="L243" i="3"/>
  <c r="R243" i="3" s="1"/>
  <c r="Q242" i="3"/>
  <c r="P242" i="3"/>
  <c r="L242" i="3"/>
  <c r="R242" i="3" s="1"/>
  <c r="Q241" i="3"/>
  <c r="P241" i="3"/>
  <c r="L241" i="3"/>
  <c r="R241" i="3" s="1"/>
  <c r="Q240" i="3"/>
  <c r="P240" i="3"/>
  <c r="L240" i="3"/>
  <c r="R240" i="3" s="1"/>
  <c r="Q239" i="3"/>
  <c r="P239" i="3"/>
  <c r="L239" i="3"/>
  <c r="R239" i="3" s="1"/>
  <c r="Q238" i="3"/>
  <c r="P238" i="3"/>
  <c r="L238" i="3"/>
  <c r="R238" i="3" s="1"/>
  <c r="Q237" i="3"/>
  <c r="P237" i="3"/>
  <c r="L237" i="3"/>
  <c r="R237" i="3" s="1"/>
  <c r="Q236" i="3"/>
  <c r="P236" i="3"/>
  <c r="L236" i="3"/>
  <c r="R236" i="3" s="1"/>
  <c r="Q235" i="3"/>
  <c r="P235" i="3"/>
  <c r="L235" i="3"/>
  <c r="R235" i="3" s="1"/>
  <c r="Q234" i="3"/>
  <c r="P234" i="3"/>
  <c r="L234" i="3"/>
  <c r="R234" i="3" s="1"/>
  <c r="Q233" i="3"/>
  <c r="P233" i="3"/>
  <c r="L233" i="3"/>
  <c r="R233" i="3" s="1"/>
  <c r="Q232" i="3"/>
  <c r="P232" i="3"/>
  <c r="L232" i="3"/>
  <c r="R232" i="3" s="1"/>
  <c r="Q231" i="3"/>
  <c r="P231" i="3"/>
  <c r="L231" i="3"/>
  <c r="R231" i="3" s="1"/>
  <c r="Q230" i="3"/>
  <c r="P230" i="3"/>
  <c r="L230" i="3"/>
  <c r="R230" i="3" s="1"/>
  <c r="Q229" i="3"/>
  <c r="P229" i="3"/>
  <c r="L229" i="3"/>
  <c r="R229" i="3" s="1"/>
  <c r="Q228" i="3"/>
  <c r="P228" i="3"/>
  <c r="L228" i="3"/>
  <c r="R228" i="3" s="1"/>
  <c r="Q227" i="3"/>
  <c r="P227" i="3"/>
  <c r="L227" i="3"/>
  <c r="R227" i="3" s="1"/>
  <c r="Q226" i="3"/>
  <c r="P226" i="3"/>
  <c r="L226" i="3"/>
  <c r="R226" i="3" s="1"/>
  <c r="Q225" i="3"/>
  <c r="P225" i="3"/>
  <c r="L225" i="3"/>
  <c r="R225" i="3" s="1"/>
  <c r="Q224" i="3"/>
  <c r="P224" i="3"/>
  <c r="L224" i="3"/>
  <c r="R224" i="3" s="1"/>
  <c r="Q223" i="3"/>
  <c r="P223" i="3"/>
  <c r="L223" i="3"/>
  <c r="R223" i="3" s="1"/>
  <c r="Q222" i="3"/>
  <c r="P222" i="3"/>
  <c r="L222" i="3"/>
  <c r="R222" i="3" s="1"/>
  <c r="Q221" i="3"/>
  <c r="P221" i="3"/>
  <c r="L221" i="3"/>
  <c r="R221" i="3" s="1"/>
  <c r="Q220" i="3"/>
  <c r="P220" i="3"/>
  <c r="L220" i="3"/>
  <c r="R220" i="3" s="1"/>
  <c r="Q219" i="3"/>
  <c r="P219" i="3"/>
  <c r="L219" i="3"/>
  <c r="R219" i="3" s="1"/>
  <c r="Q218" i="3"/>
  <c r="P218" i="3"/>
  <c r="L218" i="3"/>
  <c r="R218" i="3" s="1"/>
  <c r="Q217" i="3"/>
  <c r="P217" i="3"/>
  <c r="L217" i="3"/>
  <c r="R217" i="3" s="1"/>
  <c r="Q216" i="3"/>
  <c r="P216" i="3"/>
  <c r="L216" i="3"/>
  <c r="R216" i="3" s="1"/>
  <c r="Q215" i="3"/>
  <c r="P215" i="3"/>
  <c r="L215" i="3"/>
  <c r="R215" i="3" s="1"/>
  <c r="Q214" i="3"/>
  <c r="P214" i="3"/>
  <c r="L214" i="3"/>
  <c r="R214" i="3" s="1"/>
  <c r="Q213" i="3"/>
  <c r="P213" i="3"/>
  <c r="L213" i="3"/>
  <c r="R213" i="3" s="1"/>
  <c r="Q212" i="3"/>
  <c r="P212" i="3"/>
  <c r="L212" i="3"/>
  <c r="R212" i="3" s="1"/>
  <c r="Q211" i="3"/>
  <c r="P211" i="3"/>
  <c r="L211" i="3"/>
  <c r="R211" i="3" s="1"/>
  <c r="Q210" i="3"/>
  <c r="P210" i="3"/>
  <c r="L210" i="3"/>
  <c r="R210" i="3" s="1"/>
  <c r="Q209" i="3"/>
  <c r="P209" i="3"/>
  <c r="L209" i="3"/>
  <c r="R209" i="3" s="1"/>
  <c r="Q208" i="3"/>
  <c r="P208" i="3"/>
  <c r="L208" i="3"/>
  <c r="R208" i="3" s="1"/>
  <c r="Q207" i="3"/>
  <c r="P207" i="3"/>
  <c r="L207" i="3"/>
  <c r="Q206" i="3"/>
  <c r="P206" i="3"/>
  <c r="L206" i="3"/>
  <c r="R206" i="3" s="1"/>
  <c r="Q205" i="3"/>
  <c r="P205" i="3"/>
  <c r="L205" i="3"/>
  <c r="Q204" i="3"/>
  <c r="P204" i="3"/>
  <c r="L204" i="3"/>
  <c r="R204" i="3" s="1"/>
  <c r="Q203" i="3"/>
  <c r="P203" i="3"/>
  <c r="L203" i="3"/>
  <c r="Q202" i="3"/>
  <c r="P202" i="3"/>
  <c r="L202" i="3"/>
  <c r="R202" i="3" s="1"/>
  <c r="Q201" i="3"/>
  <c r="P201" i="3"/>
  <c r="L201" i="3"/>
  <c r="Q200" i="3"/>
  <c r="P200" i="3"/>
  <c r="L200" i="3"/>
  <c r="R200" i="3" s="1"/>
  <c r="Q199" i="3"/>
  <c r="P199" i="3"/>
  <c r="L199" i="3"/>
  <c r="Q198" i="3"/>
  <c r="P198" i="3"/>
  <c r="L198" i="3"/>
  <c r="R198" i="3" s="1"/>
  <c r="Q197" i="3"/>
  <c r="P197" i="3"/>
  <c r="L197" i="3"/>
  <c r="Q196" i="3"/>
  <c r="P196" i="3"/>
  <c r="L196" i="3"/>
  <c r="R196" i="3" s="1"/>
  <c r="Q195" i="3"/>
  <c r="P195" i="3"/>
  <c r="L195" i="3"/>
  <c r="Q194" i="3"/>
  <c r="P194" i="3"/>
  <c r="L194" i="3"/>
  <c r="R194" i="3" s="1"/>
  <c r="Q193" i="3"/>
  <c r="P193" i="3"/>
  <c r="L193" i="3"/>
  <c r="Q192" i="3"/>
  <c r="P192" i="3"/>
  <c r="L192" i="3"/>
  <c r="R192" i="3" s="1"/>
  <c r="Q191" i="3"/>
  <c r="P191" i="3"/>
  <c r="L191" i="3"/>
  <c r="Q190" i="3"/>
  <c r="P190" i="3"/>
  <c r="L190" i="3"/>
  <c r="R190" i="3" s="1"/>
  <c r="Q189" i="3"/>
  <c r="P189" i="3"/>
  <c r="L189" i="3"/>
  <c r="Q188" i="3"/>
  <c r="P188" i="3"/>
  <c r="L188" i="3"/>
  <c r="R188" i="3" s="1"/>
  <c r="Q187" i="3"/>
  <c r="P187" i="3"/>
  <c r="L187" i="3"/>
  <c r="Q186" i="3"/>
  <c r="P186" i="3"/>
  <c r="L186" i="3"/>
  <c r="R186" i="3" s="1"/>
  <c r="Q185" i="3"/>
  <c r="P185" i="3"/>
  <c r="L185" i="3"/>
  <c r="Q184" i="3"/>
  <c r="P184" i="3"/>
  <c r="L184" i="3"/>
  <c r="R184" i="3" s="1"/>
  <c r="Q183" i="3"/>
  <c r="P183" i="3"/>
  <c r="L183" i="3"/>
  <c r="Q182" i="3"/>
  <c r="P182" i="3"/>
  <c r="L182" i="3"/>
  <c r="R182" i="3" s="1"/>
  <c r="Q181" i="3"/>
  <c r="P181" i="3"/>
  <c r="L181" i="3"/>
  <c r="Q180" i="3"/>
  <c r="P180" i="3"/>
  <c r="L180" i="3"/>
  <c r="R180" i="3" s="1"/>
  <c r="Q179" i="3"/>
  <c r="P179" i="3"/>
  <c r="L179" i="3"/>
  <c r="R178" i="3"/>
  <c r="Q178" i="3"/>
  <c r="P178" i="3"/>
  <c r="L178" i="3"/>
  <c r="R177" i="3"/>
  <c r="Q177" i="3"/>
  <c r="P177" i="3"/>
  <c r="L177" i="3"/>
  <c r="R176" i="3"/>
  <c r="Q176" i="3"/>
  <c r="P176" i="3"/>
  <c r="L176" i="3"/>
  <c r="R175" i="3"/>
  <c r="Q175" i="3"/>
  <c r="P175" i="3"/>
  <c r="L175" i="3"/>
  <c r="R174" i="3"/>
  <c r="Q174" i="3"/>
  <c r="P174" i="3"/>
  <c r="L174" i="3"/>
  <c r="R173" i="3"/>
  <c r="Q173" i="3"/>
  <c r="P173" i="3"/>
  <c r="L173" i="3"/>
  <c r="R172" i="3"/>
  <c r="Q172" i="3"/>
  <c r="P172" i="3"/>
  <c r="L172" i="3"/>
  <c r="R171" i="3"/>
  <c r="Q171" i="3"/>
  <c r="P171" i="3"/>
  <c r="L171" i="3"/>
  <c r="R170" i="3"/>
  <c r="Q170" i="3"/>
  <c r="P170" i="3"/>
  <c r="L170" i="3"/>
  <c r="R169" i="3"/>
  <c r="Q169" i="3"/>
  <c r="P169" i="3"/>
  <c r="L169" i="3"/>
  <c r="R168" i="3"/>
  <c r="Q168" i="3"/>
  <c r="P168" i="3"/>
  <c r="L168" i="3"/>
  <c r="R167" i="3"/>
  <c r="Q167" i="3"/>
  <c r="P167" i="3"/>
  <c r="L167" i="3"/>
  <c r="R166" i="3"/>
  <c r="Q166" i="3"/>
  <c r="P166" i="3"/>
  <c r="L166" i="3"/>
  <c r="R165" i="3"/>
  <c r="Q165" i="3"/>
  <c r="P165" i="3"/>
  <c r="L165" i="3"/>
  <c r="R164" i="3"/>
  <c r="Q164" i="3"/>
  <c r="P164" i="3"/>
  <c r="L164" i="3"/>
  <c r="R163" i="3"/>
  <c r="Q163" i="3"/>
  <c r="P163" i="3"/>
  <c r="L163" i="3"/>
  <c r="R162" i="3"/>
  <c r="Q162" i="3"/>
  <c r="P162" i="3"/>
  <c r="L162" i="3"/>
  <c r="R161" i="3"/>
  <c r="Q161" i="3"/>
  <c r="P161" i="3"/>
  <c r="L161" i="3"/>
  <c r="R160" i="3"/>
  <c r="Q160" i="3"/>
  <c r="P160" i="3"/>
  <c r="L160" i="3"/>
  <c r="R159" i="3"/>
  <c r="Q159" i="3"/>
  <c r="P159" i="3"/>
  <c r="L159" i="3"/>
  <c r="R158" i="3"/>
  <c r="Q158" i="3"/>
  <c r="P158" i="3"/>
  <c r="L158" i="3"/>
  <c r="R157" i="3"/>
  <c r="Q157" i="3"/>
  <c r="P157" i="3"/>
  <c r="L157" i="3"/>
  <c r="R156" i="3"/>
  <c r="Q156" i="3"/>
  <c r="P156" i="3"/>
  <c r="L156" i="3"/>
  <c r="R155" i="3"/>
  <c r="Q155" i="3"/>
  <c r="P155" i="3"/>
  <c r="L155" i="3"/>
  <c r="R154" i="3"/>
  <c r="Q154" i="3"/>
  <c r="P154" i="3"/>
  <c r="L154" i="3"/>
  <c r="R153" i="3"/>
  <c r="Q153" i="3"/>
  <c r="P153" i="3"/>
  <c r="L153" i="3"/>
  <c r="R152" i="3"/>
  <c r="Q152" i="3"/>
  <c r="P152" i="3"/>
  <c r="L152" i="3"/>
  <c r="R151" i="3"/>
  <c r="Q151" i="3"/>
  <c r="P151" i="3"/>
  <c r="L151" i="3"/>
  <c r="R150" i="3"/>
  <c r="Q150" i="3"/>
  <c r="P150" i="3"/>
  <c r="L150" i="3"/>
  <c r="R149" i="3"/>
  <c r="Q149" i="3"/>
  <c r="P149" i="3"/>
  <c r="L149" i="3"/>
  <c r="R148" i="3"/>
  <c r="Q148" i="3"/>
  <c r="P148" i="3"/>
  <c r="L148" i="3"/>
  <c r="R147" i="3"/>
  <c r="Q147" i="3"/>
  <c r="P147" i="3"/>
  <c r="L147" i="3"/>
  <c r="R146" i="3"/>
  <c r="Q146" i="3"/>
  <c r="P146" i="3"/>
  <c r="L146" i="3"/>
  <c r="R145" i="3"/>
  <c r="Q145" i="3"/>
  <c r="P145" i="3"/>
  <c r="L145" i="3"/>
  <c r="R144" i="3"/>
  <c r="Q144" i="3"/>
  <c r="P144" i="3"/>
  <c r="L144" i="3"/>
  <c r="R143" i="3"/>
  <c r="Q143" i="3"/>
  <c r="P143" i="3"/>
  <c r="L143" i="3"/>
  <c r="R142" i="3"/>
  <c r="Q142" i="3"/>
  <c r="P142" i="3"/>
  <c r="L142" i="3"/>
  <c r="R141" i="3"/>
  <c r="Q141" i="3"/>
  <c r="P141" i="3"/>
  <c r="L141" i="3"/>
  <c r="R140" i="3"/>
  <c r="Q140" i="3"/>
  <c r="P140" i="3"/>
  <c r="L140" i="3"/>
  <c r="R139" i="3"/>
  <c r="Q139" i="3"/>
  <c r="P139" i="3"/>
  <c r="L139" i="3"/>
  <c r="R138" i="3"/>
  <c r="Q138" i="3"/>
  <c r="P138" i="3"/>
  <c r="L138" i="3"/>
  <c r="R137" i="3"/>
  <c r="Q137" i="3"/>
  <c r="P137" i="3"/>
  <c r="L137" i="3"/>
  <c r="R136" i="3"/>
  <c r="Q136" i="3"/>
  <c r="P136" i="3"/>
  <c r="L136" i="3"/>
  <c r="R135" i="3"/>
  <c r="Q135" i="3"/>
  <c r="P135" i="3"/>
  <c r="L135" i="3"/>
  <c r="R134" i="3"/>
  <c r="Q134" i="3"/>
  <c r="P134" i="3"/>
  <c r="L134" i="3"/>
  <c r="R133" i="3"/>
  <c r="Q133" i="3"/>
  <c r="P133" i="3"/>
  <c r="L133" i="3"/>
  <c r="R132" i="3"/>
  <c r="Q132" i="3"/>
  <c r="P132" i="3"/>
  <c r="L132" i="3"/>
  <c r="R131" i="3"/>
  <c r="Q131" i="3"/>
  <c r="P131" i="3"/>
  <c r="L131" i="3"/>
  <c r="R130" i="3"/>
  <c r="Q130" i="3"/>
  <c r="P130" i="3"/>
  <c r="L130" i="3"/>
  <c r="R129" i="3"/>
  <c r="Q129" i="3"/>
  <c r="P129" i="3"/>
  <c r="L129" i="3"/>
  <c r="R128" i="3"/>
  <c r="Q128" i="3"/>
  <c r="P128" i="3"/>
  <c r="L128" i="3"/>
  <c r="R127" i="3"/>
  <c r="Q127" i="3"/>
  <c r="P127" i="3"/>
  <c r="L127" i="3"/>
  <c r="R126" i="3"/>
  <c r="Q126" i="3"/>
  <c r="P126" i="3"/>
  <c r="L126" i="3"/>
  <c r="R125" i="3"/>
  <c r="Q125" i="3"/>
  <c r="P125" i="3"/>
  <c r="L125" i="3"/>
  <c r="R124" i="3"/>
  <c r="Q124" i="3"/>
  <c r="P124" i="3"/>
  <c r="L124" i="3"/>
  <c r="R123" i="3"/>
  <c r="Q123" i="3"/>
  <c r="P123" i="3"/>
  <c r="L123" i="3"/>
  <c r="R122" i="3"/>
  <c r="Q122" i="3"/>
  <c r="P122" i="3"/>
  <c r="L122" i="3"/>
  <c r="R121" i="3"/>
  <c r="Q121" i="3"/>
  <c r="P121" i="3"/>
  <c r="L121" i="3"/>
  <c r="R120" i="3"/>
  <c r="Q120" i="3"/>
  <c r="P120" i="3"/>
  <c r="L120" i="3"/>
  <c r="R119" i="3"/>
  <c r="Q119" i="3"/>
  <c r="P119" i="3"/>
  <c r="L119" i="3"/>
  <c r="R118" i="3"/>
  <c r="Q118" i="3"/>
  <c r="P118" i="3"/>
  <c r="L118" i="3"/>
  <c r="R117" i="3"/>
  <c r="Q117" i="3"/>
  <c r="P117" i="3"/>
  <c r="L117" i="3"/>
  <c r="R116" i="3"/>
  <c r="Q116" i="3"/>
  <c r="P116" i="3"/>
  <c r="L116" i="3"/>
  <c r="R115" i="3"/>
  <c r="Q115" i="3"/>
  <c r="P115" i="3"/>
  <c r="L115" i="3"/>
  <c r="R114" i="3"/>
  <c r="Q114" i="3"/>
  <c r="P114" i="3"/>
  <c r="L114" i="3"/>
  <c r="R113" i="3"/>
  <c r="Q113" i="3"/>
  <c r="P113" i="3"/>
  <c r="L113" i="3"/>
  <c r="R112" i="3"/>
  <c r="Q112" i="3"/>
  <c r="P112" i="3"/>
  <c r="L112" i="3"/>
  <c r="R111" i="3"/>
  <c r="Q111" i="3"/>
  <c r="P111" i="3"/>
  <c r="L111" i="3"/>
  <c r="R110" i="3"/>
  <c r="Q110" i="3"/>
  <c r="P110" i="3"/>
  <c r="L110" i="3"/>
  <c r="R109" i="3"/>
  <c r="Q109" i="3"/>
  <c r="P109" i="3"/>
  <c r="L109" i="3"/>
  <c r="R108" i="3"/>
  <c r="Q108" i="3"/>
  <c r="P108" i="3"/>
  <c r="L108" i="3"/>
  <c r="R107" i="3"/>
  <c r="Q107" i="3"/>
  <c r="P107" i="3"/>
  <c r="L107" i="3"/>
  <c r="R106" i="3"/>
  <c r="Q106" i="3"/>
  <c r="P106" i="3"/>
  <c r="L106" i="3"/>
  <c r="R105" i="3"/>
  <c r="Q105" i="3"/>
  <c r="P105" i="3"/>
  <c r="L105" i="3"/>
  <c r="R104" i="3"/>
  <c r="Q104" i="3"/>
  <c r="P104" i="3"/>
  <c r="L104" i="3"/>
  <c r="R103" i="3"/>
  <c r="Q103" i="3"/>
  <c r="P103" i="3"/>
  <c r="L103" i="3"/>
  <c r="R102" i="3"/>
  <c r="Q102" i="3"/>
  <c r="P102" i="3"/>
  <c r="L102" i="3"/>
  <c r="R101" i="3"/>
  <c r="Q101" i="3"/>
  <c r="P101" i="3"/>
  <c r="L101" i="3"/>
  <c r="R100" i="3"/>
  <c r="Q100" i="3"/>
  <c r="P100" i="3"/>
  <c r="L100" i="3"/>
  <c r="R99" i="3"/>
  <c r="Q99" i="3"/>
  <c r="P99" i="3"/>
  <c r="L99" i="3"/>
  <c r="R98" i="3"/>
  <c r="Q98" i="3"/>
  <c r="P98" i="3"/>
  <c r="L98" i="3"/>
  <c r="R97" i="3"/>
  <c r="Q97" i="3"/>
  <c r="P97" i="3"/>
  <c r="L97" i="3"/>
  <c r="R96" i="3"/>
  <c r="Q96" i="3"/>
  <c r="P96" i="3"/>
  <c r="L96" i="3"/>
  <c r="R95" i="3"/>
  <c r="Q95" i="3"/>
  <c r="P95" i="3"/>
  <c r="L95" i="3"/>
  <c r="R94" i="3"/>
  <c r="Q94" i="3"/>
  <c r="P94" i="3"/>
  <c r="L94" i="3"/>
  <c r="R93" i="3"/>
  <c r="Q93" i="3"/>
  <c r="P93" i="3"/>
  <c r="L93" i="3"/>
  <c r="R92" i="3"/>
  <c r="Q92" i="3"/>
  <c r="P92" i="3"/>
  <c r="L92" i="3"/>
  <c r="R91" i="3"/>
  <c r="Q91" i="3"/>
  <c r="P91" i="3"/>
  <c r="L91" i="3"/>
  <c r="R90" i="3"/>
  <c r="Q90" i="3"/>
  <c r="P90" i="3"/>
  <c r="L90" i="3"/>
  <c r="R89" i="3"/>
  <c r="Q89" i="3"/>
  <c r="P89" i="3"/>
  <c r="L89" i="3"/>
  <c r="R88" i="3"/>
  <c r="Q88" i="3"/>
  <c r="P88" i="3"/>
  <c r="L88" i="3"/>
  <c r="R87" i="3"/>
  <c r="Q87" i="3"/>
  <c r="P87" i="3"/>
  <c r="L87" i="3"/>
  <c r="R86" i="3"/>
  <c r="Q86" i="3"/>
  <c r="P86" i="3"/>
  <c r="L86" i="3"/>
  <c r="R85" i="3"/>
  <c r="Q85" i="3"/>
  <c r="P85" i="3"/>
  <c r="L85" i="3"/>
  <c r="R84" i="3"/>
  <c r="Q84" i="3"/>
  <c r="P84" i="3"/>
  <c r="L84" i="3"/>
  <c r="R83" i="3"/>
  <c r="Q83" i="3"/>
  <c r="P83" i="3"/>
  <c r="L83" i="3"/>
  <c r="R82" i="3"/>
  <c r="Q82" i="3"/>
  <c r="P82" i="3"/>
  <c r="L82" i="3"/>
  <c r="R81" i="3"/>
  <c r="Q81" i="3"/>
  <c r="P81" i="3"/>
  <c r="L81" i="3"/>
  <c r="R80" i="3"/>
  <c r="Q80" i="3"/>
  <c r="P80" i="3"/>
  <c r="L80" i="3"/>
  <c r="R79" i="3"/>
  <c r="Q79" i="3"/>
  <c r="P79" i="3"/>
  <c r="L79" i="3"/>
  <c r="R78" i="3"/>
  <c r="Q78" i="3"/>
  <c r="P78" i="3"/>
  <c r="L78" i="3"/>
  <c r="R77" i="3"/>
  <c r="Q77" i="3"/>
  <c r="P77" i="3"/>
  <c r="L77" i="3"/>
  <c r="R76" i="3"/>
  <c r="Q76" i="3"/>
  <c r="P76" i="3"/>
  <c r="L76" i="3"/>
  <c r="R75" i="3"/>
  <c r="Q75" i="3"/>
  <c r="P75" i="3"/>
  <c r="L75" i="3"/>
  <c r="R74" i="3"/>
  <c r="Q74" i="3"/>
  <c r="P74" i="3"/>
  <c r="L74" i="3"/>
  <c r="R73" i="3"/>
  <c r="Q73" i="3"/>
  <c r="P73" i="3"/>
  <c r="L73" i="3"/>
  <c r="R72" i="3"/>
  <c r="Q72" i="3"/>
  <c r="P72" i="3"/>
  <c r="L72" i="3"/>
  <c r="R71" i="3"/>
  <c r="Q71" i="3"/>
  <c r="P71" i="3"/>
  <c r="L71" i="3"/>
  <c r="R70" i="3"/>
  <c r="Q70" i="3"/>
  <c r="P70" i="3"/>
  <c r="L70" i="3"/>
  <c r="R69" i="3"/>
  <c r="Q69" i="3"/>
  <c r="P69" i="3"/>
  <c r="L69" i="3"/>
  <c r="R68" i="3"/>
  <c r="Q68" i="3"/>
  <c r="P68" i="3"/>
  <c r="L68" i="3"/>
  <c r="R67" i="3"/>
  <c r="Q67" i="3"/>
  <c r="P67" i="3"/>
  <c r="L67" i="3"/>
  <c r="R66" i="3"/>
  <c r="Q66" i="3"/>
  <c r="P66" i="3"/>
  <c r="L66" i="3"/>
  <c r="R65" i="3"/>
  <c r="Q65" i="3"/>
  <c r="P65" i="3"/>
  <c r="L65" i="3"/>
  <c r="R64" i="3"/>
  <c r="Q64" i="3"/>
  <c r="P64" i="3"/>
  <c r="L64" i="3"/>
  <c r="R63" i="3"/>
  <c r="Q63" i="3"/>
  <c r="P63" i="3"/>
  <c r="L63" i="3"/>
  <c r="R62" i="3"/>
  <c r="Q62" i="3"/>
  <c r="P62" i="3"/>
  <c r="L62" i="3"/>
  <c r="R61" i="3"/>
  <c r="Q61" i="3"/>
  <c r="P61" i="3"/>
  <c r="L61" i="3"/>
  <c r="R60" i="3"/>
  <c r="Q60" i="3"/>
  <c r="P60" i="3"/>
  <c r="L60" i="3"/>
  <c r="R59" i="3"/>
  <c r="Q59" i="3"/>
  <c r="P59" i="3"/>
  <c r="L59" i="3"/>
  <c r="R58" i="3"/>
  <c r="Q58" i="3"/>
  <c r="P58" i="3"/>
  <c r="L58" i="3"/>
  <c r="R57" i="3"/>
  <c r="Q57" i="3"/>
  <c r="P57" i="3"/>
  <c r="L57" i="3"/>
  <c r="R56" i="3"/>
  <c r="Q56" i="3"/>
  <c r="P56" i="3"/>
  <c r="L56" i="3"/>
  <c r="R55" i="3"/>
  <c r="Q55" i="3"/>
  <c r="P55" i="3"/>
  <c r="L55" i="3"/>
  <c r="R54" i="3"/>
  <c r="Q54" i="3"/>
  <c r="P54" i="3"/>
  <c r="L54" i="3"/>
  <c r="R53" i="3"/>
  <c r="Q53" i="3"/>
  <c r="P53" i="3"/>
  <c r="L53" i="3"/>
  <c r="R52" i="3"/>
  <c r="Q52" i="3"/>
  <c r="P52" i="3"/>
  <c r="L52" i="3"/>
  <c r="R51" i="3"/>
  <c r="Q51" i="3"/>
  <c r="P51" i="3"/>
  <c r="L51" i="3"/>
  <c r="R50" i="3"/>
  <c r="Q50" i="3"/>
  <c r="P50" i="3"/>
  <c r="L50" i="3"/>
  <c r="R49" i="3"/>
  <c r="Q49" i="3"/>
  <c r="P49" i="3"/>
  <c r="L49" i="3"/>
  <c r="R48" i="3"/>
  <c r="Q48" i="3"/>
  <c r="P48" i="3"/>
  <c r="L48" i="3"/>
  <c r="R47" i="3"/>
  <c r="Q47" i="3"/>
  <c r="P47" i="3"/>
  <c r="L47" i="3"/>
  <c r="R46" i="3"/>
  <c r="Q46" i="3"/>
  <c r="P46" i="3"/>
  <c r="L46" i="3"/>
  <c r="R45" i="3"/>
  <c r="Q45" i="3"/>
  <c r="P45" i="3"/>
  <c r="L45" i="3"/>
  <c r="R44" i="3"/>
  <c r="Q44" i="3"/>
  <c r="P44" i="3"/>
  <c r="L44" i="3"/>
  <c r="R43" i="3"/>
  <c r="Q43" i="3"/>
  <c r="P43" i="3"/>
  <c r="L43" i="3"/>
  <c r="R42" i="3"/>
  <c r="Q42" i="3"/>
  <c r="P42" i="3"/>
  <c r="L42" i="3"/>
  <c r="R41" i="3"/>
  <c r="Q41" i="3"/>
  <c r="P41" i="3"/>
  <c r="L41" i="3"/>
  <c r="R40" i="3"/>
  <c r="Q40" i="3"/>
  <c r="P40" i="3"/>
  <c r="L40" i="3"/>
  <c r="R39" i="3"/>
  <c r="Q39" i="3"/>
  <c r="P39" i="3"/>
  <c r="L39" i="3"/>
  <c r="R38" i="3"/>
  <c r="Q38" i="3"/>
  <c r="P38" i="3"/>
  <c r="L38" i="3"/>
  <c r="R37" i="3"/>
  <c r="Q37" i="3"/>
  <c r="P37" i="3"/>
  <c r="L37" i="3"/>
  <c r="R36" i="3"/>
  <c r="Q36" i="3"/>
  <c r="P36" i="3"/>
  <c r="L36" i="3"/>
  <c r="R35" i="3"/>
  <c r="Q35" i="3"/>
  <c r="P35" i="3"/>
  <c r="L35" i="3"/>
  <c r="R34" i="3"/>
  <c r="Q34" i="3"/>
  <c r="P34" i="3"/>
  <c r="L34" i="3"/>
  <c r="R33" i="3"/>
  <c r="Q33" i="3"/>
  <c r="P33" i="3"/>
  <c r="L33" i="3"/>
  <c r="R32" i="3"/>
  <c r="Q32" i="3"/>
  <c r="P32" i="3"/>
  <c r="L32" i="3"/>
  <c r="R31" i="3"/>
  <c r="Q31" i="3"/>
  <c r="P31" i="3"/>
  <c r="L31" i="3"/>
  <c r="R30" i="3"/>
  <c r="Q30" i="3"/>
  <c r="P30" i="3"/>
  <c r="L30" i="3"/>
  <c r="R29" i="3"/>
  <c r="Q29" i="3"/>
  <c r="P29" i="3"/>
  <c r="L29" i="3"/>
  <c r="R28" i="3"/>
  <c r="Q28" i="3"/>
  <c r="P28" i="3"/>
  <c r="L28" i="3"/>
  <c r="R27" i="3"/>
  <c r="Q27" i="3"/>
  <c r="P27" i="3"/>
  <c r="L27" i="3"/>
  <c r="R26" i="3"/>
  <c r="Q26" i="3"/>
  <c r="P26" i="3"/>
  <c r="L26" i="3"/>
  <c r="R25" i="3"/>
  <c r="Q25" i="3"/>
  <c r="P25" i="3"/>
  <c r="L25" i="3"/>
  <c r="R24" i="3"/>
  <c r="Q24" i="3"/>
  <c r="P24" i="3"/>
  <c r="L24" i="3"/>
  <c r="R23" i="3"/>
  <c r="Q23" i="3"/>
  <c r="P23" i="3"/>
  <c r="L23" i="3"/>
  <c r="R22" i="3"/>
  <c r="Q22" i="3"/>
  <c r="P22" i="3"/>
  <c r="L22" i="3"/>
  <c r="R21" i="3"/>
  <c r="Q21" i="3"/>
  <c r="P21" i="3"/>
  <c r="L21" i="3"/>
  <c r="R20" i="3"/>
  <c r="Q20" i="3"/>
  <c r="P20" i="3"/>
  <c r="L20" i="3"/>
  <c r="R19" i="3"/>
  <c r="Q19" i="3"/>
  <c r="P19" i="3"/>
  <c r="L19" i="3"/>
  <c r="R18" i="3"/>
  <c r="Q18" i="3"/>
  <c r="P18" i="3"/>
  <c r="L18" i="3"/>
  <c r="R17" i="3"/>
  <c r="Q17" i="3"/>
  <c r="P17" i="3"/>
  <c r="L17" i="3"/>
  <c r="R16" i="3"/>
  <c r="Q16" i="3"/>
  <c r="P16" i="3"/>
  <c r="L16" i="3"/>
  <c r="R15" i="3"/>
  <c r="Q15" i="3"/>
  <c r="P15" i="3"/>
  <c r="L15" i="3"/>
  <c r="R14" i="3"/>
  <c r="Q14" i="3"/>
  <c r="P14" i="3"/>
  <c r="L14" i="3"/>
  <c r="R13" i="3"/>
  <c r="Q13" i="3"/>
  <c r="P13" i="3"/>
  <c r="L13" i="3"/>
  <c r="R12" i="3"/>
  <c r="Q12" i="3"/>
  <c r="P12" i="3"/>
  <c r="L12" i="3"/>
  <c r="R11" i="3"/>
  <c r="Q11" i="3"/>
  <c r="P11" i="3"/>
  <c r="L11" i="3"/>
  <c r="R10" i="3"/>
  <c r="Q10" i="3"/>
  <c r="P10" i="3"/>
  <c r="L10" i="3"/>
  <c r="R9" i="3"/>
  <c r="Q9" i="3"/>
  <c r="P9" i="3"/>
  <c r="L9" i="3"/>
  <c r="R8" i="3"/>
  <c r="Q8" i="3"/>
  <c r="P8" i="3"/>
  <c r="L8" i="3"/>
  <c r="R7" i="3"/>
  <c r="Q7" i="3"/>
  <c r="P7" i="3"/>
  <c r="L7" i="3"/>
  <c r="R6" i="3"/>
  <c r="Q6" i="3"/>
  <c r="P6" i="3"/>
  <c r="L6" i="3"/>
  <c r="R5" i="3"/>
  <c r="Q5" i="3"/>
  <c r="P5" i="3"/>
  <c r="L5" i="3"/>
  <c r="R4" i="3"/>
  <c r="Q95" i="2"/>
  <c r="P95" i="2"/>
  <c r="L95" i="2"/>
  <c r="R95" i="2" s="1"/>
  <c r="Q94" i="2"/>
  <c r="P94" i="2"/>
  <c r="L94" i="2"/>
  <c r="Q93" i="2"/>
  <c r="P93" i="2"/>
  <c r="L93" i="2"/>
  <c r="Q92" i="2"/>
  <c r="P92" i="2"/>
  <c r="L92" i="2"/>
  <c r="R92" i="2" s="1"/>
  <c r="Q91" i="2"/>
  <c r="P91" i="2"/>
  <c r="L91" i="2"/>
  <c r="R91" i="2" s="1"/>
  <c r="Q90" i="2"/>
  <c r="P90" i="2"/>
  <c r="L90" i="2"/>
  <c r="R90" i="2" s="1"/>
  <c r="Q89" i="2"/>
  <c r="P89" i="2"/>
  <c r="L89" i="2"/>
  <c r="Q88" i="2"/>
  <c r="P88" i="2"/>
  <c r="L88" i="2"/>
  <c r="R88" i="2" s="1"/>
  <c r="Q87" i="2"/>
  <c r="P87" i="2"/>
  <c r="L87" i="2"/>
  <c r="R87" i="2" s="1"/>
  <c r="Q86" i="2"/>
  <c r="P86" i="2"/>
  <c r="L86" i="2"/>
  <c r="R86" i="2" s="1"/>
  <c r="Q85" i="2"/>
  <c r="P85" i="2"/>
  <c r="L85" i="2"/>
  <c r="Q84" i="2"/>
  <c r="P84" i="2"/>
  <c r="L84" i="2"/>
  <c r="R84" i="2" s="1"/>
  <c r="Q83" i="2"/>
  <c r="P83" i="2"/>
  <c r="L83" i="2"/>
  <c r="R83" i="2" s="1"/>
  <c r="Q82" i="2"/>
  <c r="P82" i="2"/>
  <c r="L82" i="2"/>
  <c r="R82" i="2" s="1"/>
  <c r="Q81" i="2"/>
  <c r="P81" i="2"/>
  <c r="L81" i="2"/>
  <c r="Q80" i="2"/>
  <c r="P80" i="2"/>
  <c r="L80" i="2"/>
  <c r="R80" i="2" s="1"/>
  <c r="Q79" i="2"/>
  <c r="P79" i="2"/>
  <c r="L79" i="2"/>
  <c r="R79" i="2" s="1"/>
  <c r="Q78" i="2"/>
  <c r="P78" i="2"/>
  <c r="L78" i="2"/>
  <c r="R78" i="2" s="1"/>
  <c r="Q77" i="2"/>
  <c r="P77" i="2"/>
  <c r="L77" i="2"/>
  <c r="Q76" i="2"/>
  <c r="P76" i="2"/>
  <c r="L76" i="2"/>
  <c r="R76" i="2" s="1"/>
  <c r="Q75" i="2"/>
  <c r="P75" i="2"/>
  <c r="L75" i="2"/>
  <c r="R75" i="2" s="1"/>
  <c r="Q74" i="2"/>
  <c r="P74" i="2"/>
  <c r="L74" i="2"/>
  <c r="R74" i="2" s="1"/>
  <c r="Q73" i="2"/>
  <c r="P73" i="2"/>
  <c r="L73" i="2"/>
  <c r="Q72" i="2"/>
  <c r="P72" i="2"/>
  <c r="L72" i="2"/>
  <c r="R72" i="2" s="1"/>
  <c r="Q71" i="2"/>
  <c r="P71" i="2"/>
  <c r="L71" i="2"/>
  <c r="R71" i="2" s="1"/>
  <c r="Q70" i="2"/>
  <c r="P70" i="2"/>
  <c r="L70" i="2"/>
  <c r="R70" i="2" s="1"/>
  <c r="Q69" i="2"/>
  <c r="P69" i="2"/>
  <c r="L69" i="2"/>
  <c r="Q68" i="2"/>
  <c r="P68" i="2"/>
  <c r="L68" i="2"/>
  <c r="R68" i="2" s="1"/>
  <c r="Q67" i="2"/>
  <c r="P67" i="2"/>
  <c r="L67" i="2"/>
  <c r="R67" i="2" s="1"/>
  <c r="Q66" i="2"/>
  <c r="P66" i="2"/>
  <c r="L66" i="2"/>
  <c r="R66" i="2" s="1"/>
  <c r="Q65" i="2"/>
  <c r="P65" i="2"/>
  <c r="L65" i="2"/>
  <c r="Q64" i="2"/>
  <c r="P64" i="2"/>
  <c r="L64" i="2"/>
  <c r="R64" i="2" s="1"/>
  <c r="Q63" i="2"/>
  <c r="P63" i="2"/>
  <c r="L63" i="2"/>
  <c r="R63" i="2" s="1"/>
  <c r="Q62" i="2"/>
  <c r="P62" i="2"/>
  <c r="L62" i="2"/>
  <c r="R62" i="2" s="1"/>
  <c r="Q61" i="2"/>
  <c r="P61" i="2"/>
  <c r="L61" i="2"/>
  <c r="Q60" i="2"/>
  <c r="P60" i="2"/>
  <c r="L60" i="2"/>
  <c r="R60" i="2" s="1"/>
  <c r="Q59" i="2"/>
  <c r="P59" i="2"/>
  <c r="L59" i="2"/>
  <c r="R59" i="2" s="1"/>
  <c r="Q58" i="2"/>
  <c r="P58" i="2"/>
  <c r="L58" i="2"/>
  <c r="R58" i="2" s="1"/>
  <c r="Q57" i="2"/>
  <c r="P57" i="2"/>
  <c r="L57" i="2"/>
  <c r="Q56" i="2"/>
  <c r="P56" i="2"/>
  <c r="L56" i="2"/>
  <c r="R56" i="2" s="1"/>
  <c r="Q55" i="2"/>
  <c r="P55" i="2"/>
  <c r="L55" i="2"/>
  <c r="R55" i="2" s="1"/>
  <c r="Q54" i="2"/>
  <c r="P54" i="2"/>
  <c r="L54" i="2"/>
  <c r="R54" i="2" s="1"/>
  <c r="Q53" i="2"/>
  <c r="P53" i="2"/>
  <c r="L53" i="2"/>
  <c r="Q52" i="2"/>
  <c r="P52" i="2"/>
  <c r="L52" i="2"/>
  <c r="R52" i="2" s="1"/>
  <c r="Q51" i="2"/>
  <c r="P51" i="2"/>
  <c r="L51" i="2"/>
  <c r="R51" i="2" s="1"/>
  <c r="Q50" i="2"/>
  <c r="P50" i="2"/>
  <c r="L50" i="2"/>
  <c r="R50" i="2" s="1"/>
  <c r="Q49" i="2"/>
  <c r="P49" i="2"/>
  <c r="L49" i="2"/>
  <c r="Q48" i="2"/>
  <c r="P48" i="2"/>
  <c r="L48" i="2"/>
  <c r="R48" i="2" s="1"/>
  <c r="Q47" i="2"/>
  <c r="P47" i="2"/>
  <c r="L47" i="2"/>
  <c r="R47" i="2" s="1"/>
  <c r="Q46" i="2"/>
  <c r="P46" i="2"/>
  <c r="L46" i="2"/>
  <c r="R46" i="2" s="1"/>
  <c r="Q45" i="2"/>
  <c r="P45" i="2"/>
  <c r="L45" i="2"/>
  <c r="Q44" i="2"/>
  <c r="P44" i="2"/>
  <c r="L44" i="2"/>
  <c r="R44" i="2" s="1"/>
  <c r="Q43" i="2"/>
  <c r="P43" i="2"/>
  <c r="L43" i="2"/>
  <c r="R43" i="2" s="1"/>
  <c r="Q42" i="2"/>
  <c r="P42" i="2"/>
  <c r="L42" i="2"/>
  <c r="R42" i="2" s="1"/>
  <c r="Q41" i="2"/>
  <c r="P41" i="2"/>
  <c r="L41" i="2"/>
  <c r="Q40" i="2"/>
  <c r="P40" i="2"/>
  <c r="L40" i="2"/>
  <c r="R40" i="2" s="1"/>
  <c r="Q39" i="2"/>
  <c r="P39" i="2"/>
  <c r="L39" i="2"/>
  <c r="R39" i="2" s="1"/>
  <c r="Q38" i="2"/>
  <c r="P38" i="2"/>
  <c r="L38" i="2"/>
  <c r="R38" i="2" s="1"/>
  <c r="Q37" i="2"/>
  <c r="P37" i="2"/>
  <c r="L37" i="2"/>
  <c r="Q36" i="2"/>
  <c r="P36" i="2"/>
  <c r="L36" i="2"/>
  <c r="R36" i="2" s="1"/>
  <c r="Q35" i="2"/>
  <c r="P35" i="2"/>
  <c r="L35" i="2"/>
  <c r="R35" i="2" s="1"/>
  <c r="Q34" i="2"/>
  <c r="P34" i="2"/>
  <c r="L34" i="2"/>
  <c r="R34" i="2" s="1"/>
  <c r="Q33" i="2"/>
  <c r="P33" i="2"/>
  <c r="L33" i="2"/>
  <c r="Q32" i="2"/>
  <c r="P32" i="2"/>
  <c r="L32" i="2"/>
  <c r="R32" i="2" s="1"/>
  <c r="Q31" i="2"/>
  <c r="P31" i="2"/>
  <c r="L31" i="2"/>
  <c r="R31" i="2" s="1"/>
  <c r="Q30" i="2"/>
  <c r="P30" i="2"/>
  <c r="L30" i="2"/>
  <c r="R30" i="2" s="1"/>
  <c r="Q29" i="2"/>
  <c r="P29" i="2"/>
  <c r="L29" i="2"/>
  <c r="Q28" i="2"/>
  <c r="P28" i="2"/>
  <c r="L28" i="2"/>
  <c r="R28" i="2" s="1"/>
  <c r="Q27" i="2"/>
  <c r="P27" i="2"/>
  <c r="L27" i="2"/>
  <c r="R27" i="2" s="1"/>
  <c r="Q26" i="2"/>
  <c r="P26" i="2"/>
  <c r="L26" i="2"/>
  <c r="R26" i="2" s="1"/>
  <c r="Q25" i="2"/>
  <c r="P25" i="2"/>
  <c r="L25" i="2"/>
  <c r="Q24" i="2"/>
  <c r="P24" i="2"/>
  <c r="L24" i="2"/>
  <c r="R24" i="2" s="1"/>
  <c r="Q23" i="2"/>
  <c r="P23" i="2"/>
  <c r="L23" i="2"/>
  <c r="R23" i="2" s="1"/>
  <c r="Q22" i="2"/>
  <c r="P22" i="2"/>
  <c r="L22" i="2"/>
  <c r="R22" i="2" s="1"/>
  <c r="Q21" i="2"/>
  <c r="P21" i="2"/>
  <c r="L21" i="2"/>
  <c r="Q20" i="2"/>
  <c r="P20" i="2"/>
  <c r="L20" i="2"/>
  <c r="R20" i="2" s="1"/>
  <c r="Q19" i="2"/>
  <c r="P19" i="2"/>
  <c r="L19" i="2"/>
  <c r="R19" i="2" s="1"/>
  <c r="Q18" i="2"/>
  <c r="P18" i="2"/>
  <c r="L18" i="2"/>
  <c r="R18" i="2" s="1"/>
  <c r="Q17" i="2"/>
  <c r="P17" i="2"/>
  <c r="L17" i="2"/>
  <c r="Q16" i="2"/>
  <c r="P16" i="2"/>
  <c r="L16" i="2"/>
  <c r="R16" i="2" s="1"/>
  <c r="Q15" i="2"/>
  <c r="P15" i="2"/>
  <c r="L15" i="2"/>
  <c r="R15" i="2" s="1"/>
  <c r="Q14" i="2"/>
  <c r="P14" i="2"/>
  <c r="L14" i="2"/>
  <c r="R14" i="2" s="1"/>
  <c r="Q13" i="2"/>
  <c r="P13" i="2"/>
  <c r="L13" i="2"/>
  <c r="Q12" i="2"/>
  <c r="P12" i="2"/>
  <c r="L12" i="2"/>
  <c r="R12" i="2" s="1"/>
  <c r="Q11" i="2"/>
  <c r="P11" i="2"/>
  <c r="L11" i="2"/>
  <c r="R11" i="2" s="1"/>
  <c r="R10" i="2"/>
  <c r="Q10" i="2"/>
  <c r="P10" i="2"/>
  <c r="L10" i="2"/>
  <c r="R9" i="2"/>
  <c r="Q9" i="2"/>
  <c r="P9" i="2"/>
  <c r="L9" i="2"/>
  <c r="R8" i="2"/>
  <c r="Q8" i="2"/>
  <c r="P8" i="2"/>
  <c r="L8" i="2"/>
  <c r="R7" i="2"/>
  <c r="Q7" i="2"/>
  <c r="P7" i="2"/>
  <c r="L7" i="2"/>
  <c r="R6" i="2"/>
  <c r="Q6" i="2"/>
  <c r="P6" i="2"/>
  <c r="L6" i="2"/>
  <c r="R5" i="2"/>
  <c r="Q5" i="2"/>
  <c r="P5" i="2"/>
  <c r="L5" i="2"/>
  <c r="R4" i="2"/>
  <c r="J46" i="7" l="1"/>
  <c r="J59" i="7"/>
  <c r="J60" i="7" s="1"/>
  <c r="J63" i="7"/>
  <c r="J82" i="7" s="1"/>
  <c r="J85" i="7"/>
  <c r="J103" i="7" s="1"/>
  <c r="I46" i="7"/>
  <c r="R312" i="4"/>
  <c r="R316" i="4"/>
  <c r="R320" i="4"/>
  <c r="R324" i="4"/>
  <c r="R328" i="4"/>
  <c r="R332" i="4"/>
  <c r="R336" i="4"/>
  <c r="R179" i="3"/>
  <c r="R183" i="3"/>
  <c r="R187" i="3"/>
  <c r="R191" i="3"/>
  <c r="R195" i="3"/>
  <c r="R199" i="3"/>
  <c r="R203" i="3"/>
  <c r="R207" i="3"/>
  <c r="R181" i="3"/>
  <c r="R185" i="3"/>
  <c r="R189" i="3"/>
  <c r="R193" i="3"/>
  <c r="R197" i="3"/>
  <c r="R201" i="3"/>
  <c r="R205" i="3"/>
  <c r="R94" i="2"/>
  <c r="R13" i="2"/>
  <c r="R17" i="2"/>
  <c r="R21" i="2"/>
  <c r="R25" i="2"/>
  <c r="R29" i="2"/>
  <c r="R33" i="2"/>
  <c r="R37" i="2"/>
  <c r="R41" i="2"/>
  <c r="R45" i="2"/>
  <c r="R49" i="2"/>
  <c r="R53" i="2"/>
  <c r="R57" i="2"/>
  <c r="R61" i="2"/>
  <c r="R65" i="2"/>
  <c r="R69" i="2"/>
  <c r="R73" i="2"/>
  <c r="R77" i="2"/>
  <c r="R81" i="2"/>
  <c r="R85" i="2"/>
  <c r="R89" i="2"/>
  <c r="R93" i="2"/>
  <c r="Q10" i="1" l="1"/>
  <c r="P10" i="1"/>
  <c r="L10" i="1"/>
  <c r="R10" i="1" s="1"/>
  <c r="Q9" i="1"/>
  <c r="P9" i="1"/>
  <c r="L9" i="1"/>
  <c r="R9" i="1" s="1"/>
  <c r="Q8" i="1"/>
  <c r="P8" i="1"/>
  <c r="L8" i="1"/>
  <c r="R8" i="1" s="1"/>
  <c r="Q7" i="1"/>
  <c r="P7" i="1"/>
  <c r="L7" i="1"/>
  <c r="R7" i="1" s="1"/>
  <c r="Q6" i="1"/>
  <c r="P6" i="1"/>
  <c r="L6" i="1"/>
  <c r="R6" i="1" s="1"/>
  <c r="Q5" i="1"/>
  <c r="P5" i="1"/>
  <c r="L5" i="1"/>
  <c r="R5" i="1" s="1"/>
  <c r="R4" i="1"/>
</calcChain>
</file>

<file path=xl/sharedStrings.xml><?xml version="1.0" encoding="utf-8"?>
<sst xmlns="http://schemas.openxmlformats.org/spreadsheetml/2006/main" count="3323" uniqueCount="643">
  <si>
    <t>`FAR</t>
  </si>
  <si>
    <t>As On</t>
  </si>
  <si>
    <t>31.03.2022</t>
  </si>
  <si>
    <t>Book Value as on</t>
  </si>
  <si>
    <t>Asset</t>
  </si>
  <si>
    <t>Subnumber</t>
  </si>
  <si>
    <t>A/c GL</t>
  </si>
  <si>
    <t>Asset description</t>
  </si>
  <si>
    <t>Plant</t>
  </si>
  <si>
    <t>Capitalized on</t>
  </si>
  <si>
    <t xml:space="preserve">  APC FY start</t>
  </si>
  <si>
    <t xml:space="preserve">   Acquisition</t>
  </si>
  <si>
    <t xml:space="preserve">      Transfer</t>
  </si>
  <si>
    <t xml:space="preserve">    Retirement</t>
  </si>
  <si>
    <t xml:space="preserve">   Current APC</t>
  </si>
  <si>
    <t xml:space="preserve"> Dep. FY start</t>
  </si>
  <si>
    <t xml:space="preserve"> Dep. for year</t>
  </si>
  <si>
    <t xml:space="preserve">    Dep.retir.</t>
  </si>
  <si>
    <t xml:space="preserve"> Accumul. dep.</t>
  </si>
  <si>
    <t>Book Value as on 31.03.21</t>
  </si>
  <si>
    <t>Head</t>
  </si>
  <si>
    <t>PC</t>
  </si>
  <si>
    <t>PC Decription</t>
  </si>
  <si>
    <t>Exp. GL</t>
  </si>
  <si>
    <t>Location</t>
  </si>
  <si>
    <t>Bar-Land</t>
  </si>
  <si>
    <t>Freehold Land</t>
  </si>
  <si>
    <t>Barkhera-Sugar</t>
  </si>
  <si>
    <t>Barkhera</t>
  </si>
  <si>
    <t>Bar-Land-Revaluation</t>
  </si>
  <si>
    <t>Bar-Land-Revaluation as on 01.04.2015</t>
  </si>
  <si>
    <t>Bar-COGEN Land</t>
  </si>
  <si>
    <t>Barkhera-Co-Gen</t>
  </si>
  <si>
    <t>Bar-COGEN Land Revaluation</t>
  </si>
  <si>
    <t>Bar-COGEN Land Revaluation as on 01.04.2017</t>
  </si>
  <si>
    <t>Bar-Evaporator/Pan House</t>
  </si>
  <si>
    <t>Buildings</t>
  </si>
  <si>
    <t>Bar-Cane marshalling Yard (Double soiling)includin</t>
  </si>
  <si>
    <t>Bar-Mill House</t>
  </si>
  <si>
    <t>BAR-CO-GEN-POWER HOUSE</t>
  </si>
  <si>
    <t>Bar-Sugar House/Drier House</t>
  </si>
  <si>
    <t>Bar-Around Cane Carrier (Concreet Flooring)</t>
  </si>
  <si>
    <t>Bar-Technical Block</t>
  </si>
  <si>
    <t>Bar-Bagasse Yard</t>
  </si>
  <si>
    <t>Bar-Boiler House</t>
  </si>
  <si>
    <t>Bar-Around Cane Yard (Single soiling)including RBM</t>
  </si>
  <si>
    <t>BARCO-TG Building</t>
  </si>
  <si>
    <t>BARCO-Cooling tower Building</t>
  </si>
  <si>
    <t>Bar-Boiling House - Control Room</t>
  </si>
  <si>
    <t>BAR-CO-GEN-POWER HOUSE - CONTROL ROOM GF</t>
  </si>
  <si>
    <t>Bar-D.G.Set House</t>
  </si>
  <si>
    <t>BAR-CO-GEN-POWER HOUSE - CONTROL ROOM FF</t>
  </si>
  <si>
    <t>Bar-Clarification (Floor only)</t>
  </si>
  <si>
    <t>Bar-Boiler House - Control Room-GF</t>
  </si>
  <si>
    <t>Bar-Boiler House - Control Room -FF</t>
  </si>
  <si>
    <t>Bar-Mill House - Control Room -GF</t>
  </si>
  <si>
    <t>Bar-Mill House - Control Room -FF</t>
  </si>
  <si>
    <t>Bar-Cane Prepration</t>
  </si>
  <si>
    <t>Bar-Weight Bridge Cabins Ground Floor</t>
  </si>
  <si>
    <t>BARSU- Construction Of Cane Yard</t>
  </si>
  <si>
    <t>Bar-Token Room</t>
  </si>
  <si>
    <t>Bar- Weigh Bridge Cabins First Floor</t>
  </si>
  <si>
    <t>BARSU-Boiler House</t>
  </si>
  <si>
    <t>Bar-Tube Well - House</t>
  </si>
  <si>
    <t>BARSU-Mill House</t>
  </si>
  <si>
    <t>BRKSU- Fy. Bldg.- F.E.Fluctuatuion 08-09</t>
  </si>
  <si>
    <t>Bar- Under ground Reservoir</t>
  </si>
  <si>
    <t>Bar-SUGAR G0DOWN/LOADING AREA/SHED/PLATEFARM</t>
  </si>
  <si>
    <t>Bar-Road Inside/Culverts</t>
  </si>
  <si>
    <t>Bar-Compound Wall    (R.M)</t>
  </si>
  <si>
    <t>Bar-Dormetory (G+1)</t>
  </si>
  <si>
    <t>Bar-Labour Hutment incl.dev.works.</t>
  </si>
  <si>
    <t>Bar-General Stores</t>
  </si>
  <si>
    <t>BARSU-ADMINISTRATIVE BUILDING</t>
  </si>
  <si>
    <t>Bar-Land Levelling and earth filling (cu.m mtrs</t>
  </si>
  <si>
    <t>Bar-Canteen &amp; Rest Shelter</t>
  </si>
  <si>
    <t>Bar-Drain Inside  (R.M.)</t>
  </si>
  <si>
    <t>Bar-Godown for gunny Bags</t>
  </si>
  <si>
    <t>Bar-Cane Office</t>
  </si>
  <si>
    <t>Bar-Factory Main Gate</t>
  </si>
  <si>
    <t>BARCO-Switchyard</t>
  </si>
  <si>
    <t>Bar-Labour General Toilets</t>
  </si>
  <si>
    <t>Bar-Godown for Lime/Sulpher/Cement</t>
  </si>
  <si>
    <t>Bar-Dispensary / Hospital</t>
  </si>
  <si>
    <t>Bar-Shelter forCane Growers</t>
  </si>
  <si>
    <t>Bar- Over head Tank 100000 Lts capacity</t>
  </si>
  <si>
    <t>BRKSU-One Bed Room</t>
  </si>
  <si>
    <t>Bar-Sales Office</t>
  </si>
  <si>
    <t>BARSU-Shelter For Cane Growers</t>
  </si>
  <si>
    <t>BARSU-Boundary Wall</t>
  </si>
  <si>
    <t>Bar-Time Office / Security Office</t>
  </si>
  <si>
    <t>BARSU-Septic Tank &amp; Soak Pit (Lab.Hut.)</t>
  </si>
  <si>
    <t>BRKSU-Dormetory (G+1)</t>
  </si>
  <si>
    <t>BARSU-Toilets</t>
  </si>
  <si>
    <t>BARSU-Vehicle Parking Area Sheds Near Gate</t>
  </si>
  <si>
    <t>BARSU-Fountain Near Gate</t>
  </si>
  <si>
    <t>BARSU-Drain Outside Plant</t>
  </si>
  <si>
    <t>BARSU-Addition in One Bed Room Qtr</t>
  </si>
  <si>
    <t>BARSU-Labour Hutment/ Quarters</t>
  </si>
  <si>
    <t>BARSU-Store yard FDN</t>
  </si>
  <si>
    <t>BARSU-Drain in front of Dormetory</t>
  </si>
  <si>
    <t>BARSU- FOUNTAIN NEAR CMD BUNGLOW</t>
  </si>
  <si>
    <t>BARSU- Temple</t>
  </si>
  <si>
    <t>BARSU Laying of Hume Pipe Main Gate to Culvert</t>
  </si>
  <si>
    <t>BRKSU- Non Fy. Bldg.- F.E.Fluctuatuion 08-09</t>
  </si>
  <si>
    <t>BARSU-HELIPAD</t>
  </si>
  <si>
    <t>BARSU Elect/Telephone Fitting Work for Colony</t>
  </si>
  <si>
    <t>BARSU Sewerage and Drainage for Colony</t>
  </si>
  <si>
    <t>BARSU Single Room Quarters - Workers</t>
  </si>
  <si>
    <t>BARSU-Four Bed Room Flat</t>
  </si>
  <si>
    <t>BARSU Two Bed Room Flat (B-12 No.)</t>
  </si>
  <si>
    <t>BARSU Three Bed Room Flat</t>
  </si>
  <si>
    <t>BARSU Roads of entire Plant</t>
  </si>
  <si>
    <t>BARSU Two Bed Room Flat</t>
  </si>
  <si>
    <t>BARSU- Addition to Temple</t>
  </si>
  <si>
    <t>Bar-Mills- with  lotus roller</t>
  </si>
  <si>
    <t>Plant &amp; Machinery</t>
  </si>
  <si>
    <t>Bar-Mill Gearings</t>
  </si>
  <si>
    <t>Bar-Electric Cables</t>
  </si>
  <si>
    <t>BARCO-Turbine</t>
  </si>
  <si>
    <t>BAR-CO-GEN-TG SET WITH ALTERNATOR (3MW)</t>
  </si>
  <si>
    <t>Bar-Various MCC, Switches &amp; Panels etc.</t>
  </si>
  <si>
    <t>Bar-Cooling Tower</t>
  </si>
  <si>
    <t>Bar-Final Molasses Storage Tank</t>
  </si>
  <si>
    <t>Bar-Fibrizer- Swing type hammer with drive</t>
  </si>
  <si>
    <t>BRKC0-Transmission Lines</t>
  </si>
  <si>
    <t>BARCO-Steam Piping-LP(Exhaust/Extraction)</t>
  </si>
  <si>
    <t>BAR-CO-GEN-DISTRIBUTION PANEL</t>
  </si>
  <si>
    <t>Bar-Rake carrier with drive incl.IRC-5nos.</t>
  </si>
  <si>
    <t>Bar-Mill House Crane and Gantry</t>
  </si>
  <si>
    <t>Bar-E.T.P.</t>
  </si>
  <si>
    <t>Bar-Cane Unloader- Hydraulic Driven -3 Motion</t>
  </si>
  <si>
    <t>BARCO-Alternator</t>
  </si>
  <si>
    <t>Bar-Auxillary Cane Carrier</t>
  </si>
  <si>
    <t>Bar-Cable &amp; Panel</t>
  </si>
  <si>
    <t>Bar-Instruments</t>
  </si>
  <si>
    <t>Bar-Cane Carrier-Main with Drive</t>
  </si>
  <si>
    <t>Bar-Electric Motors</t>
  </si>
  <si>
    <t>Bar-Induced Draft Fan with drive</t>
  </si>
  <si>
    <t>Bar-Cables</t>
  </si>
  <si>
    <t>Bar-Work Shop Equipments</t>
  </si>
  <si>
    <t>Bar-Underfeed Roller- Tuf Type</t>
  </si>
  <si>
    <t>Bar-Jet Cooling Tower</t>
  </si>
  <si>
    <t>Bar-Juice Tanks and Pumps</t>
  </si>
  <si>
    <t>Bar-Electrical goods</t>
  </si>
  <si>
    <t>BAR-CO-GEN-MAIN DISTRIBUTION PANEL/BOARD</t>
  </si>
  <si>
    <t>Bar-Head on Cutter with drive</t>
  </si>
  <si>
    <t>BAR-D.G. Set 1010 K.V.A</t>
  </si>
  <si>
    <t>Bar-Main Distribution Panel/Board</t>
  </si>
  <si>
    <t>Bar-Cane Chopper With Drive</t>
  </si>
  <si>
    <t>Bar-Cane Leveller with Drive</t>
  </si>
  <si>
    <t>Bar-storage tank</t>
  </si>
  <si>
    <t>BARCO-Condenser</t>
  </si>
  <si>
    <t>Bar-Donnely Type Chute</t>
  </si>
  <si>
    <t>BAR-CO-GEN-POWER HOUSE CRANE (EOT)</t>
  </si>
  <si>
    <t>BARCO-Generator Control Cables</t>
  </si>
  <si>
    <t>BARCO-Cooling tower Plant &amp; Machinery</t>
  </si>
  <si>
    <t>Bar-Juice Screens - Rotary Type</t>
  </si>
  <si>
    <t>Bar-Mill Hydraulic System</t>
  </si>
  <si>
    <t>BAR-D.G. Set 500 K.V.A.</t>
  </si>
  <si>
    <t>BARSU-Rake Carrier With drive incl.IRC-5Nos.</t>
  </si>
  <si>
    <t>Bar-Rubber Belt Conveyer</t>
  </si>
  <si>
    <t>Bar-Cable Trays  with supports</t>
  </si>
  <si>
    <t>BARSU-Instrumentation &amp; Automation</t>
  </si>
  <si>
    <t>Bar-Addl. Structuer &amp; Platforms for working operat</t>
  </si>
  <si>
    <t>BARCO-GEN-TG  Set With Alternator</t>
  </si>
  <si>
    <t>Bar-Auto Cane Feed Control System</t>
  </si>
  <si>
    <t>BRKCO- Errection of Switch Yard</t>
  </si>
  <si>
    <t>BAR-D.G. Set 320 K.V.A.</t>
  </si>
  <si>
    <t>Bar-Air Compressors</t>
  </si>
  <si>
    <t>Bar-Various Pipe Line</t>
  </si>
  <si>
    <t>Bar-Addl. Plateform &amp; Railing</t>
  </si>
  <si>
    <t>Bar-Truck Trippler 1 no</t>
  </si>
  <si>
    <t>BARCO-Generator Signal cables</t>
  </si>
  <si>
    <t>Bar-Unloader (Mobile)</t>
  </si>
  <si>
    <t>Bar-Chemical Dosing Equipments</t>
  </si>
  <si>
    <t>Bar-Cane Kicker with Drive</t>
  </si>
  <si>
    <t>Bar-Mill Lubrication System</t>
  </si>
  <si>
    <t>BARCO-Generator Power Cables/BUS Ducts</t>
  </si>
  <si>
    <t>BARCO-AVR Panel</t>
  </si>
  <si>
    <t>Bar-Molasses Weighing System</t>
  </si>
  <si>
    <t>BARSU-Effluent Treatment Plant</t>
  </si>
  <si>
    <t>BARSU-Mills &amp; Allied</t>
  </si>
  <si>
    <t>BARCO-Ejector system</t>
  </si>
  <si>
    <t>Bar-Insulation</t>
  </si>
  <si>
    <t>BARCO-Generator Controlcum Sunchronizing Panel</t>
  </si>
  <si>
    <t>BARSU-UP GRADATION OF MILL HOUSE</t>
  </si>
  <si>
    <t>BARCO-Geneator Protection Panel</t>
  </si>
  <si>
    <t>BARSU -Addition in Pipe line</t>
  </si>
  <si>
    <t>BAR-Tippler Trolley</t>
  </si>
  <si>
    <t>BAR-D.G. Set 15 K.V.A.</t>
  </si>
  <si>
    <t>BARCO-Generator Circuit Breaker Panel</t>
  </si>
  <si>
    <t>BARCO-TG MCC Panel</t>
  </si>
  <si>
    <t>Bar-Imbibtion water flow control system</t>
  </si>
  <si>
    <t>BARCO-Battery and Battery Charger</t>
  </si>
  <si>
    <t>Bar-Earthing  Work</t>
  </si>
  <si>
    <t>BARCO-GEN-Solidcore Post Insulators-123Kv</t>
  </si>
  <si>
    <t>BARSU-Bagasse Elevator</t>
  </si>
  <si>
    <t>BARCO-DCDB Panel</t>
  </si>
  <si>
    <t>BARCO-Generator LASCPT Panel</t>
  </si>
  <si>
    <t>BARCO-Generator NGR Panel</t>
  </si>
  <si>
    <t>BRKSU-Gear box UD 1200 for screw feeder Boiler as</t>
  </si>
  <si>
    <t>BARCO-Glandsteam condensing system</t>
  </si>
  <si>
    <t>BARCO-ACDB Panel</t>
  </si>
  <si>
    <t>BARSU- AIR COMPRESSOR- TANK 300 POND 1 HP</t>
  </si>
  <si>
    <t>BARSU- Waste Heat Recovery System</t>
  </si>
  <si>
    <t>BARSU- PORTABLE STITCHING MACHINE</t>
  </si>
  <si>
    <t>BARSU Addition in Cooling Tower</t>
  </si>
  <si>
    <t>BARCO- Panel for Secure Meters for REC</t>
  </si>
  <si>
    <t>BARCO- Common Meter Reading Instrument for REC</t>
  </si>
  <si>
    <t>BARCO-Low Tension-SECURE METER 0.2 Accuracy-REC</t>
  </si>
  <si>
    <t>BARCO-Low Tension-SECURE METER 0.5 Accuracy-REC</t>
  </si>
  <si>
    <t>BARCO- High Tension-SECURE ENERGY METER for REC</t>
  </si>
  <si>
    <t>BRKSU-MICRO POLAR BRIX METER (LB 565-01)</t>
  </si>
  <si>
    <t>BARCO- Current Transformers &amp; Potential Transforme</t>
  </si>
  <si>
    <t>BARCO- Synchronization Load Sharing Panel</t>
  </si>
  <si>
    <t>BRKCO-Transmission Lines (Additional Line)</t>
  </si>
  <si>
    <t>BARSU-Fire Fighting Equipments</t>
  </si>
  <si>
    <t>BARSU-Grass Hopper</t>
  </si>
  <si>
    <t>Bar-Lab Equipments</t>
  </si>
  <si>
    <t>BARSU-Various Water, Juice, Gas, Condensate,</t>
  </si>
  <si>
    <t>BARSU-Pan Condensate Pumps &amp; Allied</t>
  </si>
  <si>
    <t>BARSU-Upgradation of CF Machine</t>
  </si>
  <si>
    <t>BARSU-Evap.Condete Pump,Sy.Ext Pump,Caustic Soda P</t>
  </si>
  <si>
    <t>BARSU-Injection/Spary Water Pumps</t>
  </si>
  <si>
    <t>BRKSU-Providing arrangement for steam conserv</t>
  </si>
  <si>
    <t>BRKSU-Transient heater temperature control</t>
  </si>
  <si>
    <t>Bar-Super Heated Wash Water System</t>
  </si>
  <si>
    <t>BRKSU-Providing the lovour at boiling house Tin sh</t>
  </si>
  <si>
    <t>Bar-Pan &amp; evaporator building coloum &amp; trusses</t>
  </si>
  <si>
    <t>Bar-Air Cooled crystalizers</t>
  </si>
  <si>
    <t>BRKSU-Providing level Tx. To molasses juice tank</t>
  </si>
  <si>
    <t>BARSU-Online Juice Flow Meter</t>
  </si>
  <si>
    <t>BARSU-UP GRADATION OF BOILING HOUSE</t>
  </si>
  <si>
    <t>BAR SU-Errection &amp; commissioning of sugar dust col</t>
  </si>
  <si>
    <t>BRKSU-Separate Syrup Extraction arrangement in eac</t>
  </si>
  <si>
    <t>BARSU-Sugar Bins &amp; Seed Bins</t>
  </si>
  <si>
    <t>BARSU- Planetory Gear unit</t>
  </si>
  <si>
    <t>Bar-Air Compressors for sulpher-1Kg Pressure</t>
  </si>
  <si>
    <t>Bar-Tube well/ Submersible Pumps</t>
  </si>
  <si>
    <t>BRKSU-Lighting of Sugar Go-Down No2</t>
  </si>
  <si>
    <t>Bar-Instrumentation (CP)</t>
  </si>
  <si>
    <t>BRKSU-Separate condensate system evaporator set</t>
  </si>
  <si>
    <t>Bar-fire fighting euipments</t>
  </si>
  <si>
    <t>BARSU-Clarifier- Modifiction work</t>
  </si>
  <si>
    <t>BAR-Sulphur Furnace- Film Type</t>
  </si>
  <si>
    <t>BARSU-Mobile Sugar Bag Stacker</t>
  </si>
  <si>
    <t>Bar-Molasses Conditioner</t>
  </si>
  <si>
    <t>BAR-Hydra 10-10 Ton Cap ( With Slo</t>
  </si>
  <si>
    <t>Bar-Sugar Bins &amp; Seed Bins</t>
  </si>
  <si>
    <t>Bar-Sugar Melters with Pumps</t>
  </si>
  <si>
    <t>Bar-Magma Mixer</t>
  </si>
  <si>
    <t>Bar-Pug Mills</t>
  </si>
  <si>
    <t>Bar-Air Compressors -7 kg Pressure</t>
  </si>
  <si>
    <t>Bar-Bag Stiching Machines</t>
  </si>
  <si>
    <t>BRKSU-Replacement of Suger Belt</t>
  </si>
  <si>
    <t>BARSU-Molasses Conditioner, Control System&amp; Allied</t>
  </si>
  <si>
    <t>BAR-Rotary Juicer</t>
  </si>
  <si>
    <t>Bar-Sugar Elevators &amp; Bins</t>
  </si>
  <si>
    <t>Bar-sugar weighuing machine</t>
  </si>
  <si>
    <t>Bar-Sugar conveyor</t>
  </si>
  <si>
    <t>Bar-Syrup Sulphitation Unit</t>
  </si>
  <si>
    <t>Bar-Milk Of Lime Preparation</t>
  </si>
  <si>
    <t>Bar-Hot &amp; Cold Water Service Tanks</t>
  </si>
  <si>
    <t>Bar-Juice Sulphiters</t>
  </si>
  <si>
    <t>BARSU-Air Cooled Crystallizer * Allied</t>
  </si>
  <si>
    <t>Bar-Injection Pumps</t>
  </si>
  <si>
    <t>Bar-Condensate Pumps, Syrup  Extn. Pump</t>
  </si>
  <si>
    <t>Bar-Various Molasses, Massecute Pumps, Magma</t>
  </si>
  <si>
    <t>Bar-Automation</t>
  </si>
  <si>
    <t>Bar-Mud Belt Conveyor</t>
  </si>
  <si>
    <t>Bar-Online Juice Flow Meter &amp;</t>
  </si>
  <si>
    <t>Bar-Grass Hopper</t>
  </si>
  <si>
    <t>BARSU RAW SUGAR PROCESSING EQUIPMENT</t>
  </si>
  <si>
    <t>BARSU-Vacuum Crystallizer &amp; Allied</t>
  </si>
  <si>
    <t>BARSU-Clarifier &amp; Allied</t>
  </si>
  <si>
    <t>Bar-Sugar Graders</t>
  </si>
  <si>
    <t>Bar-Hot &amp; Cold Air Blowing System(FBD)</t>
  </si>
  <si>
    <t>Bar-Sulphur Furnace- Film Type</t>
  </si>
  <si>
    <t>Bar-Filterate &amp; syrup  clarification system</t>
  </si>
  <si>
    <t>BARSU-Juice Heaters Including Vljh/Dynamic &amp; Allie</t>
  </si>
  <si>
    <t>BARSU-Batch Type Pans with Pneumatic Discharg</t>
  </si>
  <si>
    <t>Bar-Seed and Vaccum Crystallizers</t>
  </si>
  <si>
    <t>Bar-Condensors</t>
  </si>
  <si>
    <t>BARSU-Syrup,Moles,Water,Cond,Steam,Cutover,Piping,</t>
  </si>
  <si>
    <t>Bar-Syrup, Molasses &amp; Melt Storage Tank</t>
  </si>
  <si>
    <t>Bar-Vapour Pipe Line</t>
  </si>
  <si>
    <t>Bar-Portable Sugar Stacker</t>
  </si>
  <si>
    <t>Bar-Clarifier</t>
  </si>
  <si>
    <t>Bar-Various Molasses, Massecute , Magma,</t>
  </si>
  <si>
    <t>Bar-Vacuum Pumps</t>
  </si>
  <si>
    <t>BARSU-Various Structures, Platforms &amp; Railings</t>
  </si>
  <si>
    <t>Bar-Batch Type (Automatic)</t>
  </si>
  <si>
    <t>BARSU-Batch Type (Automatic) Pan</t>
  </si>
  <si>
    <t>Bar-Various Water, Juice, Gas . Condensate,</t>
  </si>
  <si>
    <t>Bar-Addl. Platforms,structure &amp; Railings</t>
  </si>
  <si>
    <t>Bar-Plateform Structure &amp; Railing</t>
  </si>
  <si>
    <t>Bar-Continuous Type</t>
  </si>
  <si>
    <t>Bar-Bodies (as 3rd, 4th &amp; 5th Bodies)</t>
  </si>
  <si>
    <t>Bar-Various Syrup, Molasses, Water, Condensate,</t>
  </si>
  <si>
    <t>BARSU-Boiling House Errection</t>
  </si>
  <si>
    <t>Bar-Structures, Platforms &amp; Railings</t>
  </si>
  <si>
    <t>Bar-Vapour Cell (as 2nd Body)</t>
  </si>
  <si>
    <t>Bar-Water Cooled Crystalizers</t>
  </si>
  <si>
    <t>Bar-Semi Kestners (as 1st Body)</t>
  </si>
  <si>
    <t>Bar-Juice Heaters- Tubular Type</t>
  </si>
  <si>
    <t>Bar-Batch Type Pans with Pneumatic Discharge Valve</t>
  </si>
  <si>
    <t>Bar- Lagoon for ZLD</t>
  </si>
  <si>
    <t>Bar- Effluent quality monitoring system</t>
  </si>
  <si>
    <t>Bar-online stack monitoring system</t>
  </si>
  <si>
    <t>BARCO-Boilers</t>
  </si>
  <si>
    <t>BARCO-Boiler Headers</t>
  </si>
  <si>
    <t>BARCO-Steam Distribution Header incld.all IBR pipe</t>
  </si>
  <si>
    <t>BARCO-Boiler Feed Water Tank &amp; pipe fittings</t>
  </si>
  <si>
    <t>BARCO-Air Heater</t>
  </si>
  <si>
    <t>BARCO-Various mcc &amp; Pannel</t>
  </si>
  <si>
    <t>BARCO-Wet Scruber System</t>
  </si>
  <si>
    <t>BARCO-Super Heaters</t>
  </si>
  <si>
    <t>BARCO-Furnance</t>
  </si>
  <si>
    <t>BARCO-Mill Drive-DC</t>
  </si>
  <si>
    <t>BARCO-Boiler Feed Water pumps</t>
  </si>
  <si>
    <t>BARCO-Bagasse Carrier</t>
  </si>
  <si>
    <t>BARCO-RCC Chimney</t>
  </si>
  <si>
    <t>BARCO-Rotary Feeders (Bagasse)</t>
  </si>
  <si>
    <t>BARCO-Bagasse Elevator</t>
  </si>
  <si>
    <t>BARCO-Power House Crane (EOT)</t>
  </si>
  <si>
    <t>BARCO-Forced Draft Fan with Drive</t>
  </si>
  <si>
    <t>BARCO-Return Bagasse Carrier</t>
  </si>
  <si>
    <t>BARCO-D M Plant</t>
  </si>
  <si>
    <t>BARCO-Soot Blowing Equipments</t>
  </si>
  <si>
    <t>BARCO-(Boilers, Exhaust &amp; Steam Pipelines, Bleedin</t>
  </si>
  <si>
    <t>BARCO-Secondary Air Fans</t>
  </si>
  <si>
    <t>BARCO-Instrumentation</t>
  </si>
  <si>
    <t>BARCO-Distribution Panel</t>
  </si>
  <si>
    <t>BARCO-Boiler -Upgradation &amp; modification</t>
  </si>
  <si>
    <t>BARCO- ARRANGEMENT OF WET SCRUBBER</t>
  </si>
  <si>
    <t>BARCO-Power House Pipeline And Allied.</t>
  </si>
  <si>
    <t>BARCO-Blow Down Arrangments</t>
  </si>
  <si>
    <t>BARCO-UP GRADATION OF BOILER HOUSE</t>
  </si>
  <si>
    <t>BARCO-UP GRADATION OF POWER HOUSE</t>
  </si>
  <si>
    <t>BARCO-High Pressure instrumentation</t>
  </si>
  <si>
    <t>Electronoc flow meter</t>
  </si>
  <si>
    <t>Pipe line arrangement outside factory for farmers</t>
  </si>
  <si>
    <t>Flow meter for recycling</t>
  </si>
  <si>
    <t>ETP lab apparatus</t>
  </si>
  <si>
    <t>BAR-Mannual  Weighbridges</t>
  </si>
  <si>
    <t>BAR-80 Ton Weigh Bidge</t>
  </si>
  <si>
    <t>BARKSU- Asia Make 10 Ton Weigh Bridge</t>
  </si>
  <si>
    <t>Bar-Electronic Weighbridges</t>
  </si>
  <si>
    <t>BRKSU- P &amp; M- F.E.Fluctuatuion 08-09</t>
  </si>
  <si>
    <t>BARSU- ELECTRONIC WEIGHING SCALE- 200 KG GOLDTECH</t>
  </si>
  <si>
    <t>BARSU-Digitizer with Load Cell for 10 MT W/Bridges</t>
  </si>
  <si>
    <t>BARSU-Mannual  Weighbridges</t>
  </si>
  <si>
    <t>BARCO- On Line Metering System</t>
  </si>
  <si>
    <t>BAR-Plan Telephone</t>
  </si>
  <si>
    <t>Furniture, Fixtures &amp; Office Equipments</t>
  </si>
  <si>
    <t>BAR-Chair Plastic</t>
  </si>
  <si>
    <t>BAR-Cane Chair</t>
  </si>
  <si>
    <t>BAR-Heat Convertor</t>
  </si>
  <si>
    <t>BAR-Wooden Table</t>
  </si>
  <si>
    <t>BAR-Computer Table</t>
  </si>
  <si>
    <t>BAR-Office Table  T-9</t>
  </si>
  <si>
    <t>BAR-Almirah</t>
  </si>
  <si>
    <t>BAR-Chair Cushioned With Arm</t>
  </si>
  <si>
    <t>BAR-Wooden Sofa Complete With Cush</t>
  </si>
  <si>
    <t>BAR-Study Table With 2 Shelf &amp; Sid</t>
  </si>
  <si>
    <t>BAR-Chair Revolving</t>
  </si>
  <si>
    <t>BAR-Chair For Dinning Table</t>
  </si>
  <si>
    <t>BAR-Chair Executive</t>
  </si>
  <si>
    <t>BAR-Chair Revolving Cushioned With</t>
  </si>
  <si>
    <t>BAR-Ceiling Fan 48" (1200</t>
  </si>
  <si>
    <t>BAR-Mattress Coir/Foam</t>
  </si>
  <si>
    <t>BAR-Steel Almirah</t>
  </si>
  <si>
    <t>BAR-Side Stool / Table</t>
  </si>
  <si>
    <t>BAR-Table</t>
  </si>
  <si>
    <t>BARSU- STEEL ALMIRAH</t>
  </si>
  <si>
    <t>BAR-Takhat</t>
  </si>
  <si>
    <t>BAR-Revolving Chair With Cane Seat</t>
  </si>
  <si>
    <t>BAR-Centre Table</t>
  </si>
  <si>
    <t>BAR-Dining Table</t>
  </si>
  <si>
    <t>BAR-Steel Tublar - Office Chair</t>
  </si>
  <si>
    <t>BARSU- SIDE TABLE</t>
  </si>
  <si>
    <t>BAR-Almirah Steel Small</t>
  </si>
  <si>
    <t>BAR-Dressing Table</t>
  </si>
  <si>
    <t>BAR-Cane Seated Chair With Arm</t>
  </si>
  <si>
    <t>BAR-Office Table Sunmica Top (With</t>
  </si>
  <si>
    <t>BAR-Steel Tublar - Office Table</t>
  </si>
  <si>
    <t>BAR-Plastic Moulded Chair With Arm</t>
  </si>
  <si>
    <t>BAR-Revolving Chair Fitting Wheel</t>
  </si>
  <si>
    <t>BAR-Insect Killer Machine</t>
  </si>
  <si>
    <t>BARSU-Revolving High Back Chair (Ex)</t>
  </si>
  <si>
    <t>BARSU- CENTRE TABLE</t>
  </si>
  <si>
    <t>BAR-Mattress Cotton</t>
  </si>
  <si>
    <t>BAR-Single  Bed</t>
  </si>
  <si>
    <t>BAR-Office Table</t>
  </si>
  <si>
    <t>BAR-Examination Tables</t>
  </si>
  <si>
    <t>BARSU-Office Table Sunmica Top (With Drawer)</t>
  </si>
  <si>
    <t>BAR-Steel Cabinet For Fil</t>
  </si>
  <si>
    <t>BARSU- CHAIRS</t>
  </si>
  <si>
    <t>BAR-Air Conditioner Window Type 1.</t>
  </si>
  <si>
    <t>BARSU-Covered Sofa Set (7 Seater)</t>
  </si>
  <si>
    <t>BARSU-Air Conditioner 1.5 Ton (Window Type)</t>
  </si>
  <si>
    <t>BARSU- VISITORS CHAIR FOR OFFICE</t>
  </si>
  <si>
    <t>BARSU- OFFICE TABLE SUNMICA TOP</t>
  </si>
  <si>
    <t>BAR-Steel Folding Cot</t>
  </si>
  <si>
    <t>BAR-Supreme-101-Moulded Revalving</t>
  </si>
  <si>
    <t>BAR-Chair Without Arm</t>
  </si>
  <si>
    <t>BAR-Almirah Steel</t>
  </si>
  <si>
    <t>BARSU- BED ROOM TABLE</t>
  </si>
  <si>
    <t>BAR-Book Selves</t>
  </si>
  <si>
    <t>BARSU-Color TV (LG) with Dish</t>
  </si>
  <si>
    <t>BAR-Steel Bed For Hospital</t>
  </si>
  <si>
    <t>BARSU- EASY CHAIR IN BED ROOM</t>
  </si>
  <si>
    <t>BARSU- EASY CHAIR WITH CUSHION MAKE SUPREME</t>
  </si>
  <si>
    <t>BAR-Stablizer For A.C.,Capacity=5</t>
  </si>
  <si>
    <t>BAR-Steel Cabinet For Files</t>
  </si>
  <si>
    <t>BARSU- DRESSING TABLE</t>
  </si>
  <si>
    <t>BARSU-Steel Almirah</t>
  </si>
  <si>
    <t>BARSU- WOODEN ALMIRAH (WITH POLISH)</t>
  </si>
  <si>
    <t>BARSU Air Conditioner 1.5 Ton (Window Type)</t>
  </si>
  <si>
    <t>BARSU- SOFA 9 SEATER</t>
  </si>
  <si>
    <t>BARSU- DOUBLE BED</t>
  </si>
  <si>
    <t>BAR-Desert Air Cooler 14"</t>
  </si>
  <si>
    <t>BARSU- DESERT AIR COOLER</t>
  </si>
  <si>
    <t>BAR-Ceiling Fan 36"</t>
  </si>
  <si>
    <t>BAR-Ceiling Fan 48"</t>
  </si>
  <si>
    <t>BAR-Ceiling Fan 48" (1200 Mm) Swee</t>
  </si>
  <si>
    <t>BAR-Plan Telephone (One S</t>
  </si>
  <si>
    <t>BAR-Cash Box Steel Godrej Make 150</t>
  </si>
  <si>
    <t>BAR-Desert Air Cooler  Body Size</t>
  </si>
  <si>
    <t>BAR-Ceiling Fans - 56" Sweep With</t>
  </si>
  <si>
    <t>BAR-Refrigerator Capacity 215 Ltrs</t>
  </si>
  <si>
    <t>BAR-Water Cooler Capacity 60 Ltr.</t>
  </si>
  <si>
    <t>BAR-Pedestal Fan</t>
  </si>
  <si>
    <t>BAR-Motorola Gp-338 (Walkie-Talkie</t>
  </si>
  <si>
    <t>BARSU- VACCUM CLEANER AQUAGUARD EURO CLEAN BRAVO</t>
  </si>
  <si>
    <t>BARSU- CORD LESS TELEPHONE SET BEETEL</t>
  </si>
  <si>
    <t>BAR-Ac</t>
  </si>
  <si>
    <t>BARCO- Inverter 850 VA</t>
  </si>
  <si>
    <t>BARSU- WATER PURIFIER</t>
  </si>
  <si>
    <t>BAR-Plan Telephone (One Set Of Two</t>
  </si>
  <si>
    <t>BAR-Washing Machine</t>
  </si>
  <si>
    <t>BARSU- MICROWAVE OVEN BAJAJ</t>
  </si>
  <si>
    <t>BARSU- FAN,CEILING WHITE ,48 INCH</t>
  </si>
  <si>
    <t>BAR-Fax Machine</t>
  </si>
  <si>
    <t>BAR-Refrigerator</t>
  </si>
  <si>
    <t>BARSU- COMPACC,DISH,TV VIDEOCON HD</t>
  </si>
  <si>
    <t>BARSU- HEAT CONVECTOR BAJAJ</t>
  </si>
  <si>
    <t>BAR-T.V.Trolley</t>
  </si>
  <si>
    <t>BAR-Coller Identity Unit/Telephone</t>
  </si>
  <si>
    <t>BAR-Colour T.V.</t>
  </si>
  <si>
    <t>BARSU- RO AQUAGUARD REVIVA 25 LTR/HR</t>
  </si>
  <si>
    <t>BAR-Ceiling Fan 56"</t>
  </si>
  <si>
    <t>BAR-Briefcase</t>
  </si>
  <si>
    <t>BAR-Water Cooler Complete</t>
  </si>
  <si>
    <t>BAR-Fire Extingusher Co-2</t>
  </si>
  <si>
    <t>BARSU- REFRIDGERATOR 240 LT. LG</t>
  </si>
  <si>
    <t>BAR-Window Type Air Condi</t>
  </si>
  <si>
    <t>BAR-Motorola Wireless Set</t>
  </si>
  <si>
    <t>BAR-Aqua Guard Water Purification</t>
  </si>
  <si>
    <t>BARSU- WATER COOLER 20 LT.</t>
  </si>
  <si>
    <t>BAR-Hot Air Ovan Size 18"</t>
  </si>
  <si>
    <t>BAR-Motorola Gp-338 (Walk</t>
  </si>
  <si>
    <t>BARSU- GEYSER 50 LTR. BAJAJ</t>
  </si>
  <si>
    <t>BARSU- Color IR Camera</t>
  </si>
  <si>
    <t>BAR-Geyser (All Size)</t>
  </si>
  <si>
    <t>BAR-Motorola Wireless Set GM-338 DTMF</t>
  </si>
  <si>
    <t>BAR-Motorola GP-338 (Walkie-Talkie)</t>
  </si>
  <si>
    <t>BARSU- PTZ Camera</t>
  </si>
  <si>
    <t>BAR-Air Conditioner Windo</t>
  </si>
  <si>
    <t>BARSU-Motorola Gp-338(Walkie)</t>
  </si>
  <si>
    <t>BAR-Motorola Wireless Set Gm-338 D</t>
  </si>
  <si>
    <t>BARSU-AC Window type 1.5 Ton. Comp.</t>
  </si>
  <si>
    <t>BAR-Exhaust Fan 18"</t>
  </si>
  <si>
    <t>BARSU- LCD 26” SONY BRAVIA</t>
  </si>
  <si>
    <t>BAR-Ups System 5 Kva On L</t>
  </si>
  <si>
    <t>BARSU- SPLIT AC LG MAKE 1.5 TON</t>
  </si>
  <si>
    <t>BAR-Ups System</t>
  </si>
  <si>
    <t>BAR-Centralised Air Condi</t>
  </si>
  <si>
    <t>Bar- Portable grass cutting machine</t>
  </si>
  <si>
    <t>Bar-Laser printer HP 1020</t>
  </si>
  <si>
    <t>Bar-Dot matrix prinnter  TVSe(80 col)</t>
  </si>
  <si>
    <t>Bar-Dot matrix printer 2610</t>
  </si>
  <si>
    <t>Bar-HP  1000N  Laser printer</t>
  </si>
  <si>
    <t>Bar-HP 305 Laser printer</t>
  </si>
  <si>
    <t>Bar-TVS MSP 250 DMP</t>
  </si>
  <si>
    <t>Bar-Cannon scanner</t>
  </si>
  <si>
    <t>Bar-TVS MSP 345 DMP</t>
  </si>
  <si>
    <t>BARSU- SCANNER HP</t>
  </si>
  <si>
    <t>BARSU-HAND HELD TERMINAL</t>
  </si>
  <si>
    <t>BARCO- Server PC, Lases Printer, UPS 2 KVA</t>
  </si>
  <si>
    <t>BAR-Ups System 5 Kva On Line</t>
  </si>
  <si>
    <t>BAR-24 Dbi Antenna</t>
  </si>
  <si>
    <t>BAR-Line Matrix Printer L</t>
  </si>
  <si>
    <t>BAR-License For Aks Software</t>
  </si>
  <si>
    <t>BAR-Ups 10 Kva Complete</t>
  </si>
  <si>
    <t>BAR-18" Guy With Mast</t>
  </si>
  <si>
    <t>BAR-Lipi Line Matrix Printer T-630</t>
  </si>
  <si>
    <t>BAR-Computer With Colour Monitor</t>
  </si>
  <si>
    <t>BAR-Ibm Server 236</t>
  </si>
  <si>
    <t>BAR-Plotter Designjet 500 (42")</t>
  </si>
  <si>
    <t>BAR-Computer With Colour</t>
  </si>
  <si>
    <t>BAR-Ibm A50 Desktop,P-Iv,3 Ghz (Ht</t>
  </si>
  <si>
    <t>Bar- HP server</t>
  </si>
  <si>
    <t>Laptop Dell make with bag</t>
  </si>
  <si>
    <t>Desktop  Dell make</t>
  </si>
  <si>
    <t>HHT WITH 2"  PRINTER &amp; GPS MODULE</t>
  </si>
  <si>
    <t>Bar-Desktop HP</t>
  </si>
  <si>
    <t>Bar- Dell optiplex 3070 SFF Desktop</t>
  </si>
  <si>
    <t>Bar-Lenovo Thinkbook Laptop</t>
  </si>
  <si>
    <t>BARSU- HHT WITH GPS</t>
  </si>
  <si>
    <t>BARCO- Compac Scanner</t>
  </si>
  <si>
    <t>BARSU Projector Screen</t>
  </si>
  <si>
    <t>BARSU-Projector</t>
  </si>
  <si>
    <t>BAR-Network Rack 19"</t>
  </si>
  <si>
    <t>BARSU-INTRACTIVE VOICE RESPONSE SYSTEM</t>
  </si>
  <si>
    <t>BARSU- HAND HELD TERMINAL</t>
  </si>
  <si>
    <t>BARSU-UP GRADATION OF COMPUTER</t>
  </si>
  <si>
    <t>BAR-Cartridge For Lazer Jet Printe</t>
  </si>
  <si>
    <t>BAR-Hp Laser Jet Printer</t>
  </si>
  <si>
    <t>BAR-Time And Attendance Software W</t>
  </si>
  <si>
    <t>BAR-Dot Matrix Printer 24</t>
  </si>
  <si>
    <t>BAR-Ups 1 Kva Complete</t>
  </si>
  <si>
    <t>BAR-Dot Matrix Printer 9-Pin 80</t>
  </si>
  <si>
    <t>BAR-Voice Gateway</t>
  </si>
  <si>
    <t>BAR-27 Dbi Antena</t>
  </si>
  <si>
    <t>BAR-Laptop Computer System</t>
  </si>
  <si>
    <t>BAR-Epabx System Complete With Acc</t>
  </si>
  <si>
    <t>Bar-GPS module for HHT</t>
  </si>
  <si>
    <t>Bar-HHT with 2" printer</t>
  </si>
  <si>
    <t xml:space="preserve"> Bar-PRNTR,HP LJ1020,HP</t>
  </si>
  <si>
    <t>BRK-LAPTOP -LENOVO</t>
  </si>
  <si>
    <t>Bar-Laser printer HP 1020 Plus</t>
  </si>
  <si>
    <t>Bar- Bio Metric attendence machine</t>
  </si>
  <si>
    <t>Bar-HHT with 2" printer and GPS module</t>
  </si>
  <si>
    <t>BAR-Ambulance -UP16L-9329</t>
  </si>
  <si>
    <t>Vehicles &amp; Aircraft</t>
  </si>
  <si>
    <t>BAR-Car -UP16J -6221</t>
  </si>
  <si>
    <t>BAR-Tractor- UP26F-2414</t>
  </si>
  <si>
    <t>BAR-Tata 207 -UP26F-8964</t>
  </si>
  <si>
    <t>BAR-Motor Cycle-UP26E-9113</t>
  </si>
  <si>
    <t>BARSU-FIREWALL (SOFTWARE)</t>
  </si>
  <si>
    <t>Computer Software</t>
  </si>
  <si>
    <t xml:space="preserve">CIVIL/STRUCTURES VALUATION </t>
  </si>
  <si>
    <t>S.No.</t>
  </si>
  <si>
    <t>Block Name</t>
  </si>
  <si>
    <t>Total Slabs/ Floors</t>
  </si>
  <si>
    <t>Floor wise Height (ft.)</t>
  </si>
  <si>
    <t>Year of construction</t>
  </si>
  <si>
    <t>Type of construction     (select from drop down)</t>
  </si>
  <si>
    <t>Structure condition</t>
  </si>
  <si>
    <t>Area (in sq. mtr.)</t>
  </si>
  <si>
    <t>Area (sq. fts.)</t>
  </si>
  <si>
    <t>Cane Unloader (Cane Unloading Area)</t>
  </si>
  <si>
    <t>RCC &amp; M.S. Structure</t>
  </si>
  <si>
    <t>Mill House &amp; Work Shop</t>
  </si>
  <si>
    <t>BHSL Store (G+1)</t>
  </si>
  <si>
    <t>RCC column beams stone masonry wails in cement, bricks, steel etc.</t>
  </si>
  <si>
    <t>Open Store Yard</t>
  </si>
  <si>
    <t>Masonry Wails in cement, bricks, steel etc.</t>
  </si>
  <si>
    <t>Usable Yard</t>
  </si>
  <si>
    <t>Open Area</t>
  </si>
  <si>
    <t>Scrap Yard</t>
  </si>
  <si>
    <t>Power House</t>
  </si>
  <si>
    <t>AC shed roof mounted on iron pillars, trusses frame structure resting on brick wall</t>
  </si>
  <si>
    <t>D.G. Room</t>
  </si>
  <si>
    <t>Clarification House</t>
  </si>
  <si>
    <t>GI shed roof mounted on iron pillars, trusses frame structure resting on M.S Columns</t>
  </si>
  <si>
    <t>Evaporation House</t>
  </si>
  <si>
    <t>AC shed roof mounted on iron pillars, trusses frame structure resting on M.S Columns</t>
  </si>
  <si>
    <t>Pan House</t>
  </si>
  <si>
    <t>Drier House</t>
  </si>
  <si>
    <t>Gunny Bag Godown</t>
  </si>
  <si>
    <t>Sugar Godown</t>
  </si>
  <si>
    <t>GI shed roof mounted on iron pillars, trusses frame structure resting on RCC Columns</t>
  </si>
  <si>
    <t>Cement &amp; Sulphur Godown</t>
  </si>
  <si>
    <t>Boiler House</t>
  </si>
  <si>
    <t xml:space="preserve">Power House Cooling Tower </t>
  </si>
  <si>
    <t>RCC Structure</t>
  </si>
  <si>
    <t>Paharpur cooling Tower</t>
  </si>
  <si>
    <t>Lime and Sulphur Godown</t>
  </si>
  <si>
    <t>Technical block (G+4)</t>
  </si>
  <si>
    <t>M.S. Structure &amp; and brick walls</t>
  </si>
  <si>
    <t xml:space="preserve">Token rooms </t>
  </si>
  <si>
    <t>Drier House MCC Room</t>
  </si>
  <si>
    <t>RCC load bearing structure on beam column and brick walls</t>
  </si>
  <si>
    <t>Pan MCC Room</t>
  </si>
  <si>
    <t>Injuction Panel Room</t>
  </si>
  <si>
    <t>Mill MCC Room</t>
  </si>
  <si>
    <t>Mill VFD Panel Room</t>
  </si>
  <si>
    <t>Mill Controll Room</t>
  </si>
  <si>
    <t>U.G.R</t>
  </si>
  <si>
    <t>Switch Yard</t>
  </si>
  <si>
    <t>Lagoon Area</t>
  </si>
  <si>
    <t xml:space="preserve">Molasses tank </t>
  </si>
  <si>
    <t xml:space="preserve">RCC load bearing &amp; M.S. Structure </t>
  </si>
  <si>
    <t>E.T.P.</t>
  </si>
  <si>
    <t>ADM Building</t>
  </si>
  <si>
    <t>Canteen + Cane Store</t>
  </si>
  <si>
    <t>Cane Office + Hospital</t>
  </si>
  <si>
    <t>Cane Firtilizer Store</t>
  </si>
  <si>
    <t>Tample Area</t>
  </si>
  <si>
    <t>Bagasse Yard</t>
  </si>
  <si>
    <t>Cane Yard Area</t>
  </si>
  <si>
    <t>Sugar Godowns 02 no(Floor Area)</t>
  </si>
  <si>
    <t xml:space="preserve">Total Area </t>
  </si>
  <si>
    <t>Block Area</t>
  </si>
  <si>
    <t>Labour HutMent</t>
  </si>
  <si>
    <t>GI shed roof mounted on iron pillars, trusses frame structure resting on brick walls</t>
  </si>
  <si>
    <t xml:space="preserve">Dormattery </t>
  </si>
  <si>
    <t>One Bed Room (G+2)</t>
  </si>
  <si>
    <t>Two Bed Room (G+2)</t>
  </si>
  <si>
    <t>Three Bed Room (G+1)</t>
  </si>
  <si>
    <t xml:space="preserve">Four Bed Room </t>
  </si>
  <si>
    <t>Cane Yard Side B.E.L. One Bed Room Colony &amp; B.P.S. (G+3)</t>
  </si>
  <si>
    <t>ADM Building (G+1)</t>
  </si>
  <si>
    <t>Plant Road Area</t>
  </si>
  <si>
    <t>Main gate to sugar godown(10 Mtr. Wide )</t>
  </si>
  <si>
    <t xml:space="preserve">RCC Work </t>
  </si>
  <si>
    <t>North- south (from sugar godown to turn)</t>
  </si>
  <si>
    <t>Along sugar godown side</t>
  </si>
  <si>
    <t>Along cane yard(north side)</t>
  </si>
  <si>
    <t>Along central park to boiling house</t>
  </si>
  <si>
    <t>Front of Boiling house and mill house</t>
  </si>
  <si>
    <t>Boiling house gabble end to molesas tank</t>
  </si>
  <si>
    <t>molasses tank back</t>
  </si>
  <si>
    <t>Molasses tank junction to store</t>
  </si>
  <si>
    <t>Time office to cane complex</t>
  </si>
  <si>
    <t>Dormitory front</t>
  </si>
  <si>
    <t>colony road</t>
  </si>
  <si>
    <t>Along cane yard north side</t>
  </si>
  <si>
    <t>Drain Layout Area</t>
  </si>
  <si>
    <t xml:space="preserve">Main gate to Sugar go down </t>
  </si>
  <si>
    <t>Brick Work</t>
  </si>
  <si>
    <t>north to south towards power plant</t>
  </si>
  <si>
    <t>sugar godown surrounding</t>
  </si>
  <si>
    <t xml:space="preserve"> Molasses tank to cane yard drain(north side)</t>
  </si>
  <si>
    <t>Along central park road</t>
  </si>
  <si>
    <t>Boiling house gabble end to molasses tank</t>
  </si>
  <si>
    <t>Lime sulphor godown to store area</t>
  </si>
  <si>
    <t>Main gate to cane complex</t>
  </si>
  <si>
    <t>colony  drain</t>
  </si>
  <si>
    <t>cane yard north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</si>
</sst>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3"/>
      </patternFill>
    </fill>
    <fill>
      <patternFill patternType="solid">
        <fgColor theme="0" tint="-4.9989318521683403E-2"/>
        <bgColor indexed="24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14" fontId="0" fillId="0" borderId="2" xfId="0" applyNumberFormat="1" applyBorder="1" applyAlignment="1">
      <alignment horizontal="left"/>
    </xf>
    <xf numFmtId="165" fontId="0" fillId="0" borderId="2" xfId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5" fillId="0" borderId="2" xfId="2" applyBorder="1" applyAlignment="1">
      <alignment horizontal="left"/>
    </xf>
    <xf numFmtId="0" fontId="7" fillId="2" borderId="0" xfId="3" applyFont="1" applyFill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9" fillId="0" borderId="3" xfId="3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9" fillId="0" borderId="3" xfId="3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2" fontId="9" fillId="0" borderId="3" xfId="3" applyNumberFormat="1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9" fillId="0" borderId="5" xfId="3" applyFont="1" applyBorder="1" applyAlignment="1">
      <alignment horizontal="center" vertical="center" wrapText="1"/>
    </xf>
    <xf numFmtId="2" fontId="9" fillId="0" borderId="5" xfId="3" applyNumberFormat="1" applyFont="1" applyBorder="1" applyAlignment="1">
      <alignment horizontal="center" vertical="center"/>
    </xf>
    <xf numFmtId="0" fontId="9" fillId="0" borderId="5" xfId="3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8" fillId="4" borderId="6" xfId="3" applyFont="1" applyFill="1" applyBorder="1" applyAlignment="1">
      <alignment horizontal="center" vertical="center"/>
    </xf>
    <xf numFmtId="1" fontId="8" fillId="4" borderId="6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 wrapText="1"/>
    </xf>
    <xf numFmtId="0" fontId="9" fillId="0" borderId="0" xfId="3" applyFont="1" applyAlignment="1">
      <alignment horizontal="center" vertical="center" wrapText="1"/>
    </xf>
    <xf numFmtId="0" fontId="8" fillId="5" borderId="0" xfId="3" applyFont="1" applyFill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2" fontId="9" fillId="0" borderId="5" xfId="3" applyNumberFormat="1" applyFont="1" applyBorder="1" applyAlignment="1">
      <alignment horizontal="center" vertical="center"/>
    </xf>
    <xf numFmtId="0" fontId="8" fillId="4" borderId="6" xfId="3" applyFont="1" applyFill="1" applyBorder="1" applyAlignment="1">
      <alignment horizontal="center" vertical="center"/>
    </xf>
    <xf numFmtId="0" fontId="8" fillId="5" borderId="6" xfId="3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2" fontId="9" fillId="0" borderId="0" xfId="3" applyNumberFormat="1" applyFont="1" applyAlignment="1">
      <alignment horizontal="center" vertical="center"/>
    </xf>
  </cellXfs>
  <cellStyles count="4">
    <cellStyle name="Comma" xfId="1" builtinId="3"/>
    <cellStyle name="Excel Built-in Normal" xfId="3" xr:uid="{F1612E32-C4E9-4349-9DAD-D3E393400377}"/>
    <cellStyle name="Normal" xfId="0" builtinId="0"/>
    <cellStyle name="Normal 3" xfId="2" xr:uid="{C9675E4F-0E79-48D3-AA44-0C78AF5DF2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03109-F990-45D1-A8A0-A22C06344DD7}">
  <dimension ref="B2:W10"/>
  <sheetViews>
    <sheetView workbookViewId="0">
      <selection activeCell="E25" sqref="E25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2" spans="2:23" x14ac:dyDescent="0.25">
      <c r="B2" s="1" t="s">
        <v>0</v>
      </c>
    </row>
    <row r="3" spans="2:23" x14ac:dyDescent="0.25">
      <c r="B3" s="2" t="s">
        <v>1</v>
      </c>
      <c r="C3" s="2" t="s">
        <v>2</v>
      </c>
      <c r="R3" t="s">
        <v>3</v>
      </c>
    </row>
    <row r="4" spans="2:23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tr">
        <f>C3</f>
        <v>31.03.2022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2:23" x14ac:dyDescent="0.25">
      <c r="B5" s="4">
        <v>10000015</v>
      </c>
      <c r="C5" s="4">
        <v>0</v>
      </c>
      <c r="D5" s="5">
        <v>21010001</v>
      </c>
      <c r="E5" s="4" t="s">
        <v>25</v>
      </c>
      <c r="F5" s="4">
        <v>1071</v>
      </c>
      <c r="G5" s="6">
        <v>38626</v>
      </c>
      <c r="H5" s="7">
        <v>86421571</v>
      </c>
      <c r="I5" s="7">
        <v>0</v>
      </c>
      <c r="J5" s="7">
        <v>0</v>
      </c>
      <c r="K5" s="7">
        <v>0</v>
      </c>
      <c r="L5" s="7">
        <f t="shared" ref="L5:L10" si="0">SUM(H5:K5)</f>
        <v>86421571</v>
      </c>
      <c r="M5" s="7">
        <v>0</v>
      </c>
      <c r="N5" s="7">
        <v>0</v>
      </c>
      <c r="O5" s="7">
        <v>0</v>
      </c>
      <c r="P5" s="7">
        <f t="shared" ref="P5:P10" si="1">SUM(M5:O5)</f>
        <v>0</v>
      </c>
      <c r="Q5" s="7">
        <f t="shared" ref="Q5:Q10" si="2">H5+M5</f>
        <v>86421571</v>
      </c>
      <c r="R5" s="7">
        <f t="shared" ref="R5:R10" si="3">L5+P5</f>
        <v>86421571</v>
      </c>
      <c r="S5" s="5" t="s">
        <v>26</v>
      </c>
      <c r="T5" s="5">
        <v>100901</v>
      </c>
      <c r="U5" s="5" t="s">
        <v>27</v>
      </c>
      <c r="V5" s="5">
        <v>0</v>
      </c>
      <c r="W5" s="5" t="s">
        <v>28</v>
      </c>
    </row>
    <row r="6" spans="2:23" x14ac:dyDescent="0.25">
      <c r="B6" s="4">
        <v>10000015</v>
      </c>
      <c r="C6" s="4">
        <v>1</v>
      </c>
      <c r="D6" s="5">
        <v>21010001</v>
      </c>
      <c r="E6" s="4" t="s">
        <v>29</v>
      </c>
      <c r="F6" s="4">
        <v>1071</v>
      </c>
      <c r="G6" s="6">
        <v>40269</v>
      </c>
      <c r="H6" s="7">
        <v>192691884</v>
      </c>
      <c r="I6" s="7">
        <v>0</v>
      </c>
      <c r="J6" s="7">
        <v>0</v>
      </c>
      <c r="K6" s="7">
        <v>0</v>
      </c>
      <c r="L6" s="7">
        <f t="shared" si="0"/>
        <v>192691884</v>
      </c>
      <c r="M6" s="7">
        <v>0</v>
      </c>
      <c r="N6" s="7">
        <v>0</v>
      </c>
      <c r="O6" s="7">
        <v>0</v>
      </c>
      <c r="P6" s="7">
        <f t="shared" si="1"/>
        <v>0</v>
      </c>
      <c r="Q6" s="7">
        <f t="shared" si="2"/>
        <v>192691884</v>
      </c>
      <c r="R6" s="7">
        <f t="shared" si="3"/>
        <v>192691884</v>
      </c>
      <c r="S6" s="5" t="s">
        <v>26</v>
      </c>
      <c r="T6" s="5">
        <v>100901</v>
      </c>
      <c r="U6" s="5" t="s">
        <v>27</v>
      </c>
      <c r="V6" s="5">
        <v>0</v>
      </c>
      <c r="W6" s="5" t="s">
        <v>28</v>
      </c>
    </row>
    <row r="7" spans="2:23" x14ac:dyDescent="0.25">
      <c r="B7" s="4">
        <v>10000015</v>
      </c>
      <c r="C7" s="4">
        <v>2</v>
      </c>
      <c r="D7" s="5">
        <v>21010001</v>
      </c>
      <c r="E7" s="4" t="s">
        <v>30</v>
      </c>
      <c r="F7" s="4">
        <v>1071</v>
      </c>
      <c r="G7" s="6">
        <v>42461</v>
      </c>
      <c r="H7" s="7">
        <v>1796134545</v>
      </c>
      <c r="I7" s="7">
        <v>0</v>
      </c>
      <c r="J7" s="7">
        <v>0</v>
      </c>
      <c r="K7" s="7">
        <v>0</v>
      </c>
      <c r="L7" s="7">
        <f t="shared" si="0"/>
        <v>1796134545</v>
      </c>
      <c r="M7" s="7">
        <v>0</v>
      </c>
      <c r="N7" s="7">
        <v>0</v>
      </c>
      <c r="O7" s="7">
        <v>0</v>
      </c>
      <c r="P7" s="7">
        <f t="shared" si="1"/>
        <v>0</v>
      </c>
      <c r="Q7" s="7">
        <f t="shared" si="2"/>
        <v>1796134545</v>
      </c>
      <c r="R7" s="7">
        <f t="shared" si="3"/>
        <v>1796134545</v>
      </c>
      <c r="S7" s="5" t="s">
        <v>26</v>
      </c>
      <c r="T7" s="5">
        <v>100901</v>
      </c>
      <c r="U7" s="5" t="s">
        <v>27</v>
      </c>
      <c r="V7" s="5">
        <v>0</v>
      </c>
      <c r="W7" s="5" t="s">
        <v>28</v>
      </c>
    </row>
    <row r="8" spans="2:23" x14ac:dyDescent="0.25">
      <c r="B8" s="4">
        <v>10000082</v>
      </c>
      <c r="C8" s="4">
        <v>0</v>
      </c>
      <c r="D8" s="5">
        <v>21010001</v>
      </c>
      <c r="E8" s="4" t="s">
        <v>31</v>
      </c>
      <c r="F8" s="4">
        <v>1073</v>
      </c>
      <c r="G8" s="6">
        <v>42826</v>
      </c>
      <c r="H8" s="7">
        <v>5191715</v>
      </c>
      <c r="I8" s="7">
        <v>0</v>
      </c>
      <c r="J8" s="7">
        <v>0</v>
      </c>
      <c r="K8" s="7">
        <v>0</v>
      </c>
      <c r="L8" s="7">
        <f t="shared" si="0"/>
        <v>5191715</v>
      </c>
      <c r="M8" s="7">
        <v>0</v>
      </c>
      <c r="N8" s="7">
        <v>0</v>
      </c>
      <c r="O8" s="7">
        <v>0</v>
      </c>
      <c r="P8" s="7">
        <f t="shared" si="1"/>
        <v>0</v>
      </c>
      <c r="Q8" s="7">
        <f t="shared" si="2"/>
        <v>5191715</v>
      </c>
      <c r="R8" s="7">
        <f t="shared" si="3"/>
        <v>5191715</v>
      </c>
      <c r="S8" s="5" t="s">
        <v>26</v>
      </c>
      <c r="T8" s="5">
        <v>100903</v>
      </c>
      <c r="U8" s="5" t="s">
        <v>32</v>
      </c>
      <c r="V8" s="5">
        <v>0</v>
      </c>
      <c r="W8" s="5" t="s">
        <v>28</v>
      </c>
    </row>
    <row r="9" spans="2:23" x14ac:dyDescent="0.25">
      <c r="B9" s="4">
        <v>10000082</v>
      </c>
      <c r="C9" s="4">
        <v>1</v>
      </c>
      <c r="D9" s="5">
        <v>21010001</v>
      </c>
      <c r="E9" s="4" t="s">
        <v>33</v>
      </c>
      <c r="F9" s="4">
        <v>1073</v>
      </c>
      <c r="G9" s="6">
        <v>42826</v>
      </c>
      <c r="H9" s="7">
        <v>11575830</v>
      </c>
      <c r="I9" s="7">
        <v>0</v>
      </c>
      <c r="J9" s="7">
        <v>0</v>
      </c>
      <c r="K9" s="7">
        <v>0</v>
      </c>
      <c r="L9" s="7">
        <f t="shared" si="0"/>
        <v>11575830</v>
      </c>
      <c r="M9" s="7">
        <v>0</v>
      </c>
      <c r="N9" s="7">
        <v>0</v>
      </c>
      <c r="O9" s="7">
        <v>0</v>
      </c>
      <c r="P9" s="7">
        <f t="shared" si="1"/>
        <v>0</v>
      </c>
      <c r="Q9" s="7">
        <f t="shared" si="2"/>
        <v>11575830</v>
      </c>
      <c r="R9" s="7">
        <f t="shared" si="3"/>
        <v>11575830</v>
      </c>
      <c r="S9" s="5" t="s">
        <v>26</v>
      </c>
      <c r="T9" s="5">
        <v>100903</v>
      </c>
      <c r="U9" s="5" t="s">
        <v>32</v>
      </c>
      <c r="V9" s="5">
        <v>0</v>
      </c>
      <c r="W9" s="5" t="s">
        <v>28</v>
      </c>
    </row>
    <row r="10" spans="2:23" x14ac:dyDescent="0.25">
      <c r="B10" s="4">
        <v>10000082</v>
      </c>
      <c r="C10" s="4">
        <v>2</v>
      </c>
      <c r="D10" s="5">
        <v>21010001</v>
      </c>
      <c r="E10" s="4" t="s">
        <v>34</v>
      </c>
      <c r="F10" s="4">
        <v>1073</v>
      </c>
      <c r="G10" s="6">
        <v>42826</v>
      </c>
      <c r="H10" s="7">
        <v>107901455</v>
      </c>
      <c r="I10" s="7">
        <v>0</v>
      </c>
      <c r="J10" s="7">
        <v>0</v>
      </c>
      <c r="K10" s="7">
        <v>0</v>
      </c>
      <c r="L10" s="7">
        <f t="shared" si="0"/>
        <v>107901455</v>
      </c>
      <c r="M10" s="7">
        <v>0</v>
      </c>
      <c r="N10" s="7">
        <v>0</v>
      </c>
      <c r="O10" s="7">
        <v>0</v>
      </c>
      <c r="P10" s="7">
        <f t="shared" si="1"/>
        <v>0</v>
      </c>
      <c r="Q10" s="7">
        <f t="shared" si="2"/>
        <v>107901455</v>
      </c>
      <c r="R10" s="7">
        <f t="shared" si="3"/>
        <v>107901455</v>
      </c>
      <c r="S10" s="5" t="s">
        <v>26</v>
      </c>
      <c r="T10" s="5">
        <v>100903</v>
      </c>
      <c r="U10" s="5" t="s">
        <v>32</v>
      </c>
      <c r="V10" s="5">
        <v>0</v>
      </c>
      <c r="W10" s="5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2223-CD35-46FF-982F-99A7D880B258}">
  <dimension ref="B2:W95"/>
  <sheetViews>
    <sheetView workbookViewId="0">
      <selection activeCell="G6" sqref="G6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2" spans="2:23" x14ac:dyDescent="0.25">
      <c r="B2" s="1" t="s">
        <v>0</v>
      </c>
    </row>
    <row r="3" spans="2:23" x14ac:dyDescent="0.25">
      <c r="B3" s="2" t="s">
        <v>1</v>
      </c>
      <c r="C3" s="2" t="s">
        <v>2</v>
      </c>
      <c r="R3" t="s">
        <v>3</v>
      </c>
    </row>
    <row r="4" spans="2:23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tr">
        <f>C3</f>
        <v>31.03.2022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2:23" x14ac:dyDescent="0.25">
      <c r="B5" s="4">
        <v>20000544</v>
      </c>
      <c r="C5" s="4">
        <v>0</v>
      </c>
      <c r="D5" s="5">
        <v>21020001</v>
      </c>
      <c r="E5" s="4" t="s">
        <v>35</v>
      </c>
      <c r="F5" s="4">
        <v>1071</v>
      </c>
      <c r="G5" s="6">
        <v>39082</v>
      </c>
      <c r="H5" s="7">
        <v>82908397</v>
      </c>
      <c r="I5" s="7">
        <v>0</v>
      </c>
      <c r="J5" s="7">
        <v>0</v>
      </c>
      <c r="K5" s="7">
        <v>0</v>
      </c>
      <c r="L5" s="7">
        <f t="shared" ref="L5:L68" si="0">SUM(H5:K5)</f>
        <v>82908397</v>
      </c>
      <c r="M5" s="7">
        <v>-37524579</v>
      </c>
      <c r="N5" s="7">
        <v>-2618197</v>
      </c>
      <c r="O5" s="7">
        <v>0</v>
      </c>
      <c r="P5" s="7">
        <f t="shared" ref="P5:P68" si="1">SUM(M5:O5)</f>
        <v>-40142776</v>
      </c>
      <c r="Q5" s="7">
        <f t="shared" ref="Q5:Q68" si="2">H5+M5</f>
        <v>45383818</v>
      </c>
      <c r="R5" s="7">
        <f t="shared" ref="R5:R68" si="3">L5+P5</f>
        <v>42765621</v>
      </c>
      <c r="S5" s="5" t="s">
        <v>36</v>
      </c>
      <c r="T5" s="5">
        <v>100901</v>
      </c>
      <c r="U5" s="5" t="s">
        <v>27</v>
      </c>
      <c r="V5" s="5">
        <v>47020001</v>
      </c>
      <c r="W5" s="5" t="s">
        <v>28</v>
      </c>
    </row>
    <row r="6" spans="2:23" x14ac:dyDescent="0.25">
      <c r="B6" s="4">
        <v>20000545</v>
      </c>
      <c r="C6" s="4">
        <v>0</v>
      </c>
      <c r="D6" s="5">
        <v>21020001</v>
      </c>
      <c r="E6" s="4" t="s">
        <v>37</v>
      </c>
      <c r="F6" s="4">
        <v>1071</v>
      </c>
      <c r="G6" s="6">
        <v>39082</v>
      </c>
      <c r="H6" s="7">
        <v>66773888</v>
      </c>
      <c r="I6" s="7">
        <v>0</v>
      </c>
      <c r="J6" s="7">
        <v>0</v>
      </c>
      <c r="K6" s="7">
        <v>0</v>
      </c>
      <c r="L6" s="7">
        <f t="shared" si="0"/>
        <v>66773888</v>
      </c>
      <c r="M6" s="7">
        <v>-30222054</v>
      </c>
      <c r="N6" s="7">
        <v>-2108679</v>
      </c>
      <c r="O6" s="7">
        <v>0</v>
      </c>
      <c r="P6" s="7">
        <f t="shared" si="1"/>
        <v>-32330733</v>
      </c>
      <c r="Q6" s="7">
        <f t="shared" si="2"/>
        <v>36551834</v>
      </c>
      <c r="R6" s="7">
        <f t="shared" si="3"/>
        <v>34443155</v>
      </c>
      <c r="S6" s="5" t="s">
        <v>36</v>
      </c>
      <c r="T6" s="5">
        <v>100901</v>
      </c>
      <c r="U6" s="5" t="s">
        <v>27</v>
      </c>
      <c r="V6" s="5">
        <v>47020001</v>
      </c>
      <c r="W6" s="5" t="s">
        <v>28</v>
      </c>
    </row>
    <row r="7" spans="2:23" x14ac:dyDescent="0.25">
      <c r="B7" s="4">
        <v>20000552</v>
      </c>
      <c r="C7" s="4">
        <v>0</v>
      </c>
      <c r="D7" s="5">
        <v>21020001</v>
      </c>
      <c r="E7" s="4" t="s">
        <v>38</v>
      </c>
      <c r="F7" s="4">
        <v>1071</v>
      </c>
      <c r="G7" s="6">
        <v>39082</v>
      </c>
      <c r="H7" s="7">
        <v>46658230</v>
      </c>
      <c r="I7" s="7">
        <v>0</v>
      </c>
      <c r="J7" s="7">
        <v>0</v>
      </c>
      <c r="K7" s="7">
        <v>0</v>
      </c>
      <c r="L7" s="7">
        <f t="shared" si="0"/>
        <v>46658230</v>
      </c>
      <c r="M7" s="7">
        <v>-21117651</v>
      </c>
      <c r="N7" s="7">
        <v>-1473439</v>
      </c>
      <c r="O7" s="7">
        <v>0</v>
      </c>
      <c r="P7" s="7">
        <f t="shared" si="1"/>
        <v>-22591090</v>
      </c>
      <c r="Q7" s="7">
        <f t="shared" si="2"/>
        <v>25540579</v>
      </c>
      <c r="R7" s="7">
        <f t="shared" si="3"/>
        <v>24067140</v>
      </c>
      <c r="S7" s="5" t="s">
        <v>36</v>
      </c>
      <c r="T7" s="5">
        <v>100901</v>
      </c>
      <c r="U7" s="5" t="s">
        <v>27</v>
      </c>
      <c r="V7" s="5">
        <v>47020001</v>
      </c>
      <c r="W7" s="5" t="s">
        <v>28</v>
      </c>
    </row>
    <row r="8" spans="2:23" x14ac:dyDescent="0.25">
      <c r="B8" s="4">
        <v>20000582</v>
      </c>
      <c r="C8" s="4">
        <v>0</v>
      </c>
      <c r="D8" s="5">
        <v>21020001</v>
      </c>
      <c r="E8" s="4" t="s">
        <v>39</v>
      </c>
      <c r="F8" s="4">
        <v>1073</v>
      </c>
      <c r="G8" s="6">
        <v>39356</v>
      </c>
      <c r="H8" s="7">
        <v>20397819</v>
      </c>
      <c r="I8" s="7">
        <v>0</v>
      </c>
      <c r="J8" s="7">
        <v>0</v>
      </c>
      <c r="K8" s="7">
        <v>0</v>
      </c>
      <c r="L8" s="7">
        <f t="shared" si="0"/>
        <v>20397819</v>
      </c>
      <c r="M8" s="7">
        <v>-8808865</v>
      </c>
      <c r="N8" s="7">
        <v>-640603</v>
      </c>
      <c r="O8" s="7">
        <v>0</v>
      </c>
      <c r="P8" s="7">
        <f t="shared" si="1"/>
        <v>-9449468</v>
      </c>
      <c r="Q8" s="7">
        <f t="shared" si="2"/>
        <v>11588954</v>
      </c>
      <c r="R8" s="7">
        <f t="shared" si="3"/>
        <v>10948351</v>
      </c>
      <c r="S8" s="5" t="s">
        <v>36</v>
      </c>
      <c r="T8" s="5">
        <v>100903</v>
      </c>
      <c r="U8" s="5" t="s">
        <v>32</v>
      </c>
      <c r="V8" s="5">
        <v>47020001</v>
      </c>
      <c r="W8" s="5" t="s">
        <v>28</v>
      </c>
    </row>
    <row r="9" spans="2:23" x14ac:dyDescent="0.25">
      <c r="B9" s="4">
        <v>20000590</v>
      </c>
      <c r="C9" s="4">
        <v>0</v>
      </c>
      <c r="D9" s="5">
        <v>21020001</v>
      </c>
      <c r="E9" s="4" t="s">
        <v>40</v>
      </c>
      <c r="F9" s="4">
        <v>1071</v>
      </c>
      <c r="G9" s="6">
        <v>39082</v>
      </c>
      <c r="H9" s="7">
        <v>17039119</v>
      </c>
      <c r="I9" s="7">
        <v>0</v>
      </c>
      <c r="J9" s="7">
        <v>0</v>
      </c>
      <c r="K9" s="7">
        <v>0</v>
      </c>
      <c r="L9" s="7">
        <f t="shared" si="0"/>
        <v>17039119</v>
      </c>
      <c r="M9" s="7">
        <v>-7711954</v>
      </c>
      <c r="N9" s="7">
        <v>-538085</v>
      </c>
      <c r="O9" s="7">
        <v>0</v>
      </c>
      <c r="P9" s="7">
        <f t="shared" si="1"/>
        <v>-8250039</v>
      </c>
      <c r="Q9" s="7">
        <f t="shared" si="2"/>
        <v>9327165</v>
      </c>
      <c r="R9" s="7">
        <f t="shared" si="3"/>
        <v>8789080</v>
      </c>
      <c r="S9" s="5" t="s">
        <v>36</v>
      </c>
      <c r="T9" s="5">
        <v>100901</v>
      </c>
      <c r="U9" s="5" t="s">
        <v>27</v>
      </c>
      <c r="V9" s="5">
        <v>47020001</v>
      </c>
      <c r="W9" s="5" t="s">
        <v>28</v>
      </c>
    </row>
    <row r="10" spans="2:23" x14ac:dyDescent="0.25">
      <c r="B10" s="4">
        <v>20000594</v>
      </c>
      <c r="C10" s="4">
        <v>0</v>
      </c>
      <c r="D10" s="5">
        <v>21020001</v>
      </c>
      <c r="E10" s="4" t="s">
        <v>41</v>
      </c>
      <c r="F10" s="4">
        <v>1071</v>
      </c>
      <c r="G10" s="6">
        <v>39082</v>
      </c>
      <c r="H10" s="7">
        <v>16239392</v>
      </c>
      <c r="I10" s="7">
        <v>0</v>
      </c>
      <c r="J10" s="7">
        <v>0</v>
      </c>
      <c r="K10" s="7">
        <v>0</v>
      </c>
      <c r="L10" s="7">
        <f t="shared" si="0"/>
        <v>16239392</v>
      </c>
      <c r="M10" s="7">
        <v>-7349994</v>
      </c>
      <c r="N10" s="7">
        <v>-512830</v>
      </c>
      <c r="O10" s="7">
        <v>0</v>
      </c>
      <c r="P10" s="7">
        <f t="shared" si="1"/>
        <v>-7862824</v>
      </c>
      <c r="Q10" s="7">
        <f t="shared" si="2"/>
        <v>8889398</v>
      </c>
      <c r="R10" s="7">
        <f t="shared" si="3"/>
        <v>8376568</v>
      </c>
      <c r="S10" s="5" t="s">
        <v>36</v>
      </c>
      <c r="T10" s="5">
        <v>100901</v>
      </c>
      <c r="U10" s="5" t="s">
        <v>27</v>
      </c>
      <c r="V10" s="5">
        <v>47020001</v>
      </c>
      <c r="W10" s="5" t="s">
        <v>28</v>
      </c>
    </row>
    <row r="11" spans="2:23" x14ac:dyDescent="0.25">
      <c r="B11" s="4">
        <v>20000599</v>
      </c>
      <c r="C11" s="4">
        <v>0</v>
      </c>
      <c r="D11" s="5">
        <v>21020001</v>
      </c>
      <c r="E11" s="4" t="s">
        <v>42</v>
      </c>
      <c r="F11" s="4">
        <v>1071</v>
      </c>
      <c r="G11" s="6">
        <v>39082</v>
      </c>
      <c r="H11" s="7">
        <v>15437719</v>
      </c>
      <c r="I11" s="7">
        <v>0</v>
      </c>
      <c r="J11" s="7">
        <v>0</v>
      </c>
      <c r="K11" s="7">
        <v>0</v>
      </c>
      <c r="L11" s="7">
        <f t="shared" si="0"/>
        <v>15437719</v>
      </c>
      <c r="M11" s="7">
        <v>-6987157</v>
      </c>
      <c r="N11" s="7">
        <v>-487514</v>
      </c>
      <c r="O11" s="7">
        <v>0</v>
      </c>
      <c r="P11" s="7">
        <f t="shared" si="1"/>
        <v>-7474671</v>
      </c>
      <c r="Q11" s="7">
        <f t="shared" si="2"/>
        <v>8450562</v>
      </c>
      <c r="R11" s="7">
        <f t="shared" si="3"/>
        <v>7963048</v>
      </c>
      <c r="S11" s="5" t="s">
        <v>36</v>
      </c>
      <c r="T11" s="5">
        <v>100901</v>
      </c>
      <c r="U11" s="5" t="s">
        <v>27</v>
      </c>
      <c r="V11" s="5">
        <v>47020001</v>
      </c>
      <c r="W11" s="5" t="s">
        <v>28</v>
      </c>
    </row>
    <row r="12" spans="2:23" x14ac:dyDescent="0.25">
      <c r="B12" s="4">
        <v>20000609</v>
      </c>
      <c r="C12" s="4">
        <v>0</v>
      </c>
      <c r="D12" s="5">
        <v>21020001</v>
      </c>
      <c r="E12" s="4" t="s">
        <v>43</v>
      </c>
      <c r="F12" s="4">
        <v>1071</v>
      </c>
      <c r="G12" s="6">
        <v>39082</v>
      </c>
      <c r="H12" s="7">
        <v>12477997</v>
      </c>
      <c r="I12" s="7">
        <v>0</v>
      </c>
      <c r="J12" s="7">
        <v>0</v>
      </c>
      <c r="K12" s="7">
        <v>0</v>
      </c>
      <c r="L12" s="7">
        <f t="shared" si="0"/>
        <v>12477997</v>
      </c>
      <c r="M12" s="7">
        <v>-5647580</v>
      </c>
      <c r="N12" s="7">
        <v>-394047</v>
      </c>
      <c r="O12" s="7">
        <v>0</v>
      </c>
      <c r="P12" s="7">
        <f t="shared" si="1"/>
        <v>-6041627</v>
      </c>
      <c r="Q12" s="7">
        <f t="shared" si="2"/>
        <v>6830417</v>
      </c>
      <c r="R12" s="7">
        <f t="shared" si="3"/>
        <v>6436370</v>
      </c>
      <c r="S12" s="5" t="s">
        <v>36</v>
      </c>
      <c r="T12" s="5">
        <v>100901</v>
      </c>
      <c r="U12" s="5" t="s">
        <v>27</v>
      </c>
      <c r="V12" s="5">
        <v>47020001</v>
      </c>
      <c r="W12" s="5" t="s">
        <v>28</v>
      </c>
    </row>
    <row r="13" spans="2:23" x14ac:dyDescent="0.25">
      <c r="B13" s="4">
        <v>20000610</v>
      </c>
      <c r="C13" s="4">
        <v>0</v>
      </c>
      <c r="D13" s="5">
        <v>21020001</v>
      </c>
      <c r="E13" s="4" t="s">
        <v>44</v>
      </c>
      <c r="F13" s="4">
        <v>1071</v>
      </c>
      <c r="G13" s="6">
        <v>39082</v>
      </c>
      <c r="H13" s="7">
        <v>12209719</v>
      </c>
      <c r="I13" s="7">
        <v>0</v>
      </c>
      <c r="J13" s="7">
        <v>0</v>
      </c>
      <c r="K13" s="7">
        <v>0</v>
      </c>
      <c r="L13" s="7">
        <f t="shared" si="0"/>
        <v>12209719</v>
      </c>
      <c r="M13" s="7">
        <v>-5526156</v>
      </c>
      <c r="N13" s="7">
        <v>-385575</v>
      </c>
      <c r="O13" s="7">
        <v>0</v>
      </c>
      <c r="P13" s="7">
        <f t="shared" si="1"/>
        <v>-5911731</v>
      </c>
      <c r="Q13" s="7">
        <f t="shared" si="2"/>
        <v>6683563</v>
      </c>
      <c r="R13" s="7">
        <f t="shared" si="3"/>
        <v>6297988</v>
      </c>
      <c r="S13" s="5" t="s">
        <v>36</v>
      </c>
      <c r="T13" s="5">
        <v>100901</v>
      </c>
      <c r="U13" s="5" t="s">
        <v>27</v>
      </c>
      <c r="V13" s="5">
        <v>47020001</v>
      </c>
      <c r="W13" s="5" t="s">
        <v>28</v>
      </c>
    </row>
    <row r="14" spans="2:23" x14ac:dyDescent="0.25">
      <c r="B14" s="4">
        <v>20000616</v>
      </c>
      <c r="C14" s="4">
        <v>0</v>
      </c>
      <c r="D14" s="5">
        <v>21020001</v>
      </c>
      <c r="E14" s="4" t="s">
        <v>45</v>
      </c>
      <c r="F14" s="4">
        <v>1071</v>
      </c>
      <c r="G14" s="6">
        <v>39082</v>
      </c>
      <c r="H14" s="7">
        <v>10953685</v>
      </c>
      <c r="I14" s="7">
        <v>0</v>
      </c>
      <c r="J14" s="7">
        <v>0</v>
      </c>
      <c r="K14" s="7">
        <v>0</v>
      </c>
      <c r="L14" s="7">
        <f t="shared" si="0"/>
        <v>10953685</v>
      </c>
      <c r="M14" s="7">
        <v>-4957672</v>
      </c>
      <c r="N14" s="7">
        <v>-345911</v>
      </c>
      <c r="O14" s="7">
        <v>0</v>
      </c>
      <c r="P14" s="7">
        <f t="shared" si="1"/>
        <v>-5303583</v>
      </c>
      <c r="Q14" s="7">
        <f t="shared" si="2"/>
        <v>5996013</v>
      </c>
      <c r="R14" s="7">
        <f t="shared" si="3"/>
        <v>5650102</v>
      </c>
      <c r="S14" s="5" t="s">
        <v>36</v>
      </c>
      <c r="T14" s="5">
        <v>100901</v>
      </c>
      <c r="U14" s="5" t="s">
        <v>27</v>
      </c>
      <c r="V14" s="5">
        <v>47020001</v>
      </c>
      <c r="W14" s="5" t="s">
        <v>28</v>
      </c>
    </row>
    <row r="15" spans="2:23" x14ac:dyDescent="0.25">
      <c r="B15" s="4">
        <v>20000627</v>
      </c>
      <c r="C15" s="4">
        <v>0</v>
      </c>
      <c r="D15" s="5">
        <v>21020001</v>
      </c>
      <c r="E15" s="4" t="s">
        <v>46</v>
      </c>
      <c r="F15" s="4">
        <v>1073</v>
      </c>
      <c r="G15" s="6">
        <v>39234</v>
      </c>
      <c r="H15" s="7">
        <v>11148242</v>
      </c>
      <c r="I15" s="7">
        <v>0</v>
      </c>
      <c r="J15" s="7">
        <v>0</v>
      </c>
      <c r="K15" s="7">
        <v>0</v>
      </c>
      <c r="L15" s="7">
        <f t="shared" si="0"/>
        <v>11148242</v>
      </c>
      <c r="M15" s="7">
        <v>-4932770</v>
      </c>
      <c r="N15" s="7">
        <v>-350033</v>
      </c>
      <c r="O15" s="7">
        <v>0</v>
      </c>
      <c r="P15" s="7">
        <f t="shared" si="1"/>
        <v>-5282803</v>
      </c>
      <c r="Q15" s="7">
        <f t="shared" si="2"/>
        <v>6215472</v>
      </c>
      <c r="R15" s="7">
        <f t="shared" si="3"/>
        <v>5865439</v>
      </c>
      <c r="S15" s="5" t="s">
        <v>36</v>
      </c>
      <c r="T15" s="5">
        <v>100903</v>
      </c>
      <c r="U15" s="5" t="s">
        <v>32</v>
      </c>
      <c r="V15" s="5">
        <v>47020001</v>
      </c>
      <c r="W15" s="5" t="s">
        <v>28</v>
      </c>
    </row>
    <row r="16" spans="2:23" x14ac:dyDescent="0.25">
      <c r="B16" s="4">
        <v>20000653</v>
      </c>
      <c r="C16" s="4">
        <v>0</v>
      </c>
      <c r="D16" s="5">
        <v>21020001</v>
      </c>
      <c r="E16" s="4" t="s">
        <v>47</v>
      </c>
      <c r="F16" s="4">
        <v>1073</v>
      </c>
      <c r="G16" s="6">
        <v>39234</v>
      </c>
      <c r="H16" s="7">
        <v>7459352</v>
      </c>
      <c r="I16" s="7">
        <v>0</v>
      </c>
      <c r="J16" s="7">
        <v>0</v>
      </c>
      <c r="K16" s="7">
        <v>0</v>
      </c>
      <c r="L16" s="7">
        <f t="shared" si="0"/>
        <v>7459352</v>
      </c>
      <c r="M16" s="7">
        <v>-3300544</v>
      </c>
      <c r="N16" s="7">
        <v>-234209</v>
      </c>
      <c r="O16" s="7">
        <v>0</v>
      </c>
      <c r="P16" s="7">
        <f t="shared" si="1"/>
        <v>-3534753</v>
      </c>
      <c r="Q16" s="7">
        <f t="shared" si="2"/>
        <v>4158808</v>
      </c>
      <c r="R16" s="7">
        <f t="shared" si="3"/>
        <v>3924599</v>
      </c>
      <c r="S16" s="5" t="s">
        <v>36</v>
      </c>
      <c r="T16" s="5">
        <v>100903</v>
      </c>
      <c r="U16" s="5" t="s">
        <v>32</v>
      </c>
      <c r="V16" s="5">
        <v>47020001</v>
      </c>
      <c r="W16" s="5" t="s">
        <v>28</v>
      </c>
    </row>
    <row r="17" spans="2:23" x14ac:dyDescent="0.25">
      <c r="B17" s="4">
        <v>20000662</v>
      </c>
      <c r="C17" s="4">
        <v>0</v>
      </c>
      <c r="D17" s="5">
        <v>21020001</v>
      </c>
      <c r="E17" s="4" t="s">
        <v>48</v>
      </c>
      <c r="F17" s="4">
        <v>1071</v>
      </c>
      <c r="G17" s="6">
        <v>39082</v>
      </c>
      <c r="H17" s="7">
        <v>5821820</v>
      </c>
      <c r="I17" s="7">
        <v>0</v>
      </c>
      <c r="J17" s="7">
        <v>0</v>
      </c>
      <c r="K17" s="7">
        <v>0</v>
      </c>
      <c r="L17" s="7">
        <f t="shared" si="0"/>
        <v>5821820</v>
      </c>
      <c r="M17" s="7">
        <v>-2634973</v>
      </c>
      <c r="N17" s="7">
        <v>-183850</v>
      </c>
      <c r="O17" s="7">
        <v>0</v>
      </c>
      <c r="P17" s="7">
        <f t="shared" si="1"/>
        <v>-2818823</v>
      </c>
      <c r="Q17" s="7">
        <f t="shared" si="2"/>
        <v>3186847</v>
      </c>
      <c r="R17" s="7">
        <f t="shared" si="3"/>
        <v>3002997</v>
      </c>
      <c r="S17" s="5" t="s">
        <v>36</v>
      </c>
      <c r="T17" s="5">
        <v>100901</v>
      </c>
      <c r="U17" s="5" t="s">
        <v>27</v>
      </c>
      <c r="V17" s="5">
        <v>47020001</v>
      </c>
      <c r="W17" s="5" t="s">
        <v>28</v>
      </c>
    </row>
    <row r="18" spans="2:23" x14ac:dyDescent="0.25">
      <c r="B18" s="4">
        <v>20000665</v>
      </c>
      <c r="C18" s="4">
        <v>0</v>
      </c>
      <c r="D18" s="5">
        <v>21020001</v>
      </c>
      <c r="E18" s="4" t="s">
        <v>49</v>
      </c>
      <c r="F18" s="4">
        <v>1073</v>
      </c>
      <c r="G18" s="6">
        <v>39356</v>
      </c>
      <c r="H18" s="7">
        <v>5962408</v>
      </c>
      <c r="I18" s="7">
        <v>0</v>
      </c>
      <c r="J18" s="7">
        <v>0</v>
      </c>
      <c r="K18" s="7">
        <v>0</v>
      </c>
      <c r="L18" s="7">
        <f t="shared" si="0"/>
        <v>5962408</v>
      </c>
      <c r="M18" s="7">
        <v>-2574884</v>
      </c>
      <c r="N18" s="7">
        <v>-187252</v>
      </c>
      <c r="O18" s="7">
        <v>0</v>
      </c>
      <c r="P18" s="7">
        <f t="shared" si="1"/>
        <v>-2762136</v>
      </c>
      <c r="Q18" s="7">
        <f t="shared" si="2"/>
        <v>3387524</v>
      </c>
      <c r="R18" s="7">
        <f t="shared" si="3"/>
        <v>3200272</v>
      </c>
      <c r="S18" s="5" t="s">
        <v>36</v>
      </c>
      <c r="T18" s="5">
        <v>100903</v>
      </c>
      <c r="U18" s="5" t="s">
        <v>32</v>
      </c>
      <c r="V18" s="5">
        <v>47020001</v>
      </c>
      <c r="W18" s="5" t="s">
        <v>28</v>
      </c>
    </row>
    <row r="19" spans="2:23" x14ac:dyDescent="0.25">
      <c r="B19" s="4">
        <v>20000666</v>
      </c>
      <c r="C19" s="4">
        <v>0</v>
      </c>
      <c r="D19" s="5">
        <v>21020001</v>
      </c>
      <c r="E19" s="4" t="s">
        <v>50</v>
      </c>
      <c r="F19" s="4">
        <v>1071</v>
      </c>
      <c r="G19" s="6">
        <v>39082</v>
      </c>
      <c r="H19" s="7">
        <v>5618223</v>
      </c>
      <c r="I19" s="7">
        <v>0</v>
      </c>
      <c r="J19" s="7">
        <v>0</v>
      </c>
      <c r="K19" s="7">
        <v>0</v>
      </c>
      <c r="L19" s="7">
        <f t="shared" si="0"/>
        <v>5618223</v>
      </c>
      <c r="M19" s="7">
        <v>-2542823</v>
      </c>
      <c r="N19" s="7">
        <v>-177420</v>
      </c>
      <c r="O19" s="7">
        <v>0</v>
      </c>
      <c r="P19" s="7">
        <f t="shared" si="1"/>
        <v>-2720243</v>
      </c>
      <c r="Q19" s="7">
        <f t="shared" si="2"/>
        <v>3075400</v>
      </c>
      <c r="R19" s="7">
        <f t="shared" si="3"/>
        <v>2897980</v>
      </c>
      <c r="S19" s="5" t="s">
        <v>36</v>
      </c>
      <c r="T19" s="5">
        <v>100901</v>
      </c>
      <c r="U19" s="5" t="s">
        <v>27</v>
      </c>
      <c r="V19" s="5">
        <v>47020001</v>
      </c>
      <c r="W19" s="5" t="s">
        <v>28</v>
      </c>
    </row>
    <row r="20" spans="2:23" x14ac:dyDescent="0.25">
      <c r="B20" s="4">
        <v>20000674</v>
      </c>
      <c r="C20" s="4">
        <v>0</v>
      </c>
      <c r="D20" s="5">
        <v>21020001</v>
      </c>
      <c r="E20" s="4" t="s">
        <v>51</v>
      </c>
      <c r="F20" s="4">
        <v>1073</v>
      </c>
      <c r="G20" s="6">
        <v>39356</v>
      </c>
      <c r="H20" s="7">
        <v>5563131</v>
      </c>
      <c r="I20" s="7">
        <v>0</v>
      </c>
      <c r="J20" s="7">
        <v>0</v>
      </c>
      <c r="K20" s="7">
        <v>0</v>
      </c>
      <c r="L20" s="7">
        <f t="shared" si="0"/>
        <v>5563131</v>
      </c>
      <c r="M20" s="7">
        <v>-2402458</v>
      </c>
      <c r="N20" s="7">
        <v>-174712</v>
      </c>
      <c r="O20" s="7">
        <v>0</v>
      </c>
      <c r="P20" s="7">
        <f t="shared" si="1"/>
        <v>-2577170</v>
      </c>
      <c r="Q20" s="7">
        <f t="shared" si="2"/>
        <v>3160673</v>
      </c>
      <c r="R20" s="7">
        <f t="shared" si="3"/>
        <v>2985961</v>
      </c>
      <c r="S20" s="5" t="s">
        <v>36</v>
      </c>
      <c r="T20" s="5">
        <v>100903</v>
      </c>
      <c r="U20" s="5" t="s">
        <v>32</v>
      </c>
      <c r="V20" s="5">
        <v>47020001</v>
      </c>
      <c r="W20" s="5" t="s">
        <v>28</v>
      </c>
    </row>
    <row r="21" spans="2:23" x14ac:dyDescent="0.25">
      <c r="B21" s="4">
        <v>20000685</v>
      </c>
      <c r="C21" s="4">
        <v>0</v>
      </c>
      <c r="D21" s="5">
        <v>21020001</v>
      </c>
      <c r="E21" s="4" t="s">
        <v>52</v>
      </c>
      <c r="F21" s="4">
        <v>1071</v>
      </c>
      <c r="G21" s="6">
        <v>39082</v>
      </c>
      <c r="H21" s="7">
        <v>4136168</v>
      </c>
      <c r="I21" s="7">
        <v>0</v>
      </c>
      <c r="J21" s="7">
        <v>0</v>
      </c>
      <c r="K21" s="7">
        <v>0</v>
      </c>
      <c r="L21" s="7">
        <f t="shared" si="0"/>
        <v>4136168</v>
      </c>
      <c r="M21" s="7">
        <v>-1872044</v>
      </c>
      <c r="N21" s="7">
        <v>-130618</v>
      </c>
      <c r="O21" s="7">
        <v>0</v>
      </c>
      <c r="P21" s="7">
        <f t="shared" si="1"/>
        <v>-2002662</v>
      </c>
      <c r="Q21" s="7">
        <f t="shared" si="2"/>
        <v>2264124</v>
      </c>
      <c r="R21" s="7">
        <f t="shared" si="3"/>
        <v>2133506</v>
      </c>
      <c r="S21" s="5" t="s">
        <v>36</v>
      </c>
      <c r="T21" s="5">
        <v>100901</v>
      </c>
      <c r="U21" s="5" t="s">
        <v>27</v>
      </c>
      <c r="V21" s="5">
        <v>47020001</v>
      </c>
      <c r="W21" s="5" t="s">
        <v>28</v>
      </c>
    </row>
    <row r="22" spans="2:23" x14ac:dyDescent="0.25">
      <c r="B22" s="4">
        <v>20000695</v>
      </c>
      <c r="C22" s="4">
        <v>0</v>
      </c>
      <c r="D22" s="5">
        <v>21020001</v>
      </c>
      <c r="E22" s="4" t="s">
        <v>53</v>
      </c>
      <c r="F22" s="4">
        <v>1071</v>
      </c>
      <c r="G22" s="6">
        <v>39082</v>
      </c>
      <c r="H22" s="7">
        <v>3595068</v>
      </c>
      <c r="I22" s="7">
        <v>0</v>
      </c>
      <c r="J22" s="7">
        <v>0</v>
      </c>
      <c r="K22" s="7">
        <v>0</v>
      </c>
      <c r="L22" s="7">
        <f t="shared" si="0"/>
        <v>3595068</v>
      </c>
      <c r="M22" s="7">
        <v>-1627138</v>
      </c>
      <c r="N22" s="7">
        <v>-113530</v>
      </c>
      <c r="O22" s="7">
        <v>0</v>
      </c>
      <c r="P22" s="7">
        <f t="shared" si="1"/>
        <v>-1740668</v>
      </c>
      <c r="Q22" s="7">
        <f t="shared" si="2"/>
        <v>1967930</v>
      </c>
      <c r="R22" s="7">
        <f t="shared" si="3"/>
        <v>1854400</v>
      </c>
      <c r="S22" s="5" t="s">
        <v>36</v>
      </c>
      <c r="T22" s="5">
        <v>100901</v>
      </c>
      <c r="U22" s="5" t="s">
        <v>27</v>
      </c>
      <c r="V22" s="5">
        <v>47020001</v>
      </c>
      <c r="W22" s="5" t="s">
        <v>28</v>
      </c>
    </row>
    <row r="23" spans="2:23" x14ac:dyDescent="0.25">
      <c r="B23" s="4">
        <v>20000701</v>
      </c>
      <c r="C23" s="4">
        <v>0</v>
      </c>
      <c r="D23" s="5">
        <v>21020001</v>
      </c>
      <c r="E23" s="4" t="s">
        <v>54</v>
      </c>
      <c r="F23" s="4">
        <v>1071</v>
      </c>
      <c r="G23" s="6">
        <v>39082</v>
      </c>
      <c r="H23" s="7">
        <v>3108389</v>
      </c>
      <c r="I23" s="7">
        <v>0</v>
      </c>
      <c r="J23" s="7">
        <v>0</v>
      </c>
      <c r="K23" s="7">
        <v>0</v>
      </c>
      <c r="L23" s="7">
        <f t="shared" si="0"/>
        <v>3108389</v>
      </c>
      <c r="M23" s="7">
        <v>-1406866</v>
      </c>
      <c r="N23" s="7">
        <v>-98161</v>
      </c>
      <c r="O23" s="7">
        <v>0</v>
      </c>
      <c r="P23" s="7">
        <f t="shared" si="1"/>
        <v>-1505027</v>
      </c>
      <c r="Q23" s="7">
        <f t="shared" si="2"/>
        <v>1701523</v>
      </c>
      <c r="R23" s="7">
        <f t="shared" si="3"/>
        <v>1603362</v>
      </c>
      <c r="S23" s="5" t="s">
        <v>36</v>
      </c>
      <c r="T23" s="5">
        <v>100901</v>
      </c>
      <c r="U23" s="5" t="s">
        <v>27</v>
      </c>
      <c r="V23" s="5">
        <v>47020001</v>
      </c>
      <c r="W23" s="5" t="s">
        <v>28</v>
      </c>
    </row>
    <row r="24" spans="2:23" x14ac:dyDescent="0.25">
      <c r="B24" s="4">
        <v>20000726</v>
      </c>
      <c r="C24" s="4">
        <v>0</v>
      </c>
      <c r="D24" s="5">
        <v>21020001</v>
      </c>
      <c r="E24" s="4" t="s">
        <v>55</v>
      </c>
      <c r="F24" s="4">
        <v>1071</v>
      </c>
      <c r="G24" s="6">
        <v>39082</v>
      </c>
      <c r="H24" s="7">
        <v>2333962</v>
      </c>
      <c r="I24" s="7">
        <v>0</v>
      </c>
      <c r="J24" s="7">
        <v>0</v>
      </c>
      <c r="K24" s="7">
        <v>0</v>
      </c>
      <c r="L24" s="7">
        <f t="shared" si="0"/>
        <v>2333962</v>
      </c>
      <c r="M24" s="7">
        <v>-1056357</v>
      </c>
      <c r="N24" s="7">
        <v>-73705</v>
      </c>
      <c r="O24" s="7">
        <v>0</v>
      </c>
      <c r="P24" s="7">
        <f t="shared" si="1"/>
        <v>-1130062</v>
      </c>
      <c r="Q24" s="7">
        <f t="shared" si="2"/>
        <v>1277605</v>
      </c>
      <c r="R24" s="7">
        <f t="shared" si="3"/>
        <v>1203900</v>
      </c>
      <c r="S24" s="5" t="s">
        <v>36</v>
      </c>
      <c r="T24" s="5">
        <v>100901</v>
      </c>
      <c r="U24" s="5" t="s">
        <v>27</v>
      </c>
      <c r="V24" s="5">
        <v>47020001</v>
      </c>
      <c r="W24" s="5" t="s">
        <v>28</v>
      </c>
    </row>
    <row r="25" spans="2:23" x14ac:dyDescent="0.25">
      <c r="B25" s="4">
        <v>20000732</v>
      </c>
      <c r="C25" s="4">
        <v>0</v>
      </c>
      <c r="D25" s="5">
        <v>21020001</v>
      </c>
      <c r="E25" s="4" t="s">
        <v>56</v>
      </c>
      <c r="F25" s="4">
        <v>1071</v>
      </c>
      <c r="G25" s="6">
        <v>39082</v>
      </c>
      <c r="H25" s="7">
        <v>2033696</v>
      </c>
      <c r="I25" s="7">
        <v>0</v>
      </c>
      <c r="J25" s="7">
        <v>0</v>
      </c>
      <c r="K25" s="7">
        <v>0</v>
      </c>
      <c r="L25" s="7">
        <f t="shared" si="0"/>
        <v>2033696</v>
      </c>
      <c r="M25" s="7">
        <v>-920457</v>
      </c>
      <c r="N25" s="7">
        <v>-64223</v>
      </c>
      <c r="O25" s="7">
        <v>0</v>
      </c>
      <c r="P25" s="7">
        <f t="shared" si="1"/>
        <v>-984680</v>
      </c>
      <c r="Q25" s="7">
        <f t="shared" si="2"/>
        <v>1113239</v>
      </c>
      <c r="R25" s="7">
        <f t="shared" si="3"/>
        <v>1049016</v>
      </c>
      <c r="S25" s="5" t="s">
        <v>36</v>
      </c>
      <c r="T25" s="5">
        <v>100901</v>
      </c>
      <c r="U25" s="5" t="s">
        <v>27</v>
      </c>
      <c r="V25" s="5">
        <v>47020001</v>
      </c>
      <c r="W25" s="5" t="s">
        <v>28</v>
      </c>
    </row>
    <row r="26" spans="2:23" x14ac:dyDescent="0.25">
      <c r="B26" s="4">
        <v>20000746</v>
      </c>
      <c r="C26" s="4">
        <v>0</v>
      </c>
      <c r="D26" s="5">
        <v>21020001</v>
      </c>
      <c r="E26" s="4" t="s">
        <v>57</v>
      </c>
      <c r="F26" s="4">
        <v>1071</v>
      </c>
      <c r="G26" s="6">
        <v>39082</v>
      </c>
      <c r="H26" s="7">
        <v>1638098</v>
      </c>
      <c r="I26" s="7">
        <v>0</v>
      </c>
      <c r="J26" s="7">
        <v>0</v>
      </c>
      <c r="K26" s="7">
        <v>0</v>
      </c>
      <c r="L26" s="7">
        <f t="shared" si="0"/>
        <v>1638098</v>
      </c>
      <c r="M26" s="7">
        <v>-741407</v>
      </c>
      <c r="N26" s="7">
        <v>-51730</v>
      </c>
      <c r="O26" s="7">
        <v>0</v>
      </c>
      <c r="P26" s="7">
        <f t="shared" si="1"/>
        <v>-793137</v>
      </c>
      <c r="Q26" s="7">
        <f t="shared" si="2"/>
        <v>896691</v>
      </c>
      <c r="R26" s="7">
        <f t="shared" si="3"/>
        <v>844961</v>
      </c>
      <c r="S26" s="5" t="s">
        <v>36</v>
      </c>
      <c r="T26" s="5">
        <v>100901</v>
      </c>
      <c r="U26" s="5" t="s">
        <v>27</v>
      </c>
      <c r="V26" s="5">
        <v>47020001</v>
      </c>
      <c r="W26" s="5" t="s">
        <v>28</v>
      </c>
    </row>
    <row r="27" spans="2:23" x14ac:dyDescent="0.25">
      <c r="B27" s="4">
        <v>20000773</v>
      </c>
      <c r="C27" s="4">
        <v>0</v>
      </c>
      <c r="D27" s="5">
        <v>21020001</v>
      </c>
      <c r="E27" s="4" t="s">
        <v>58</v>
      </c>
      <c r="F27" s="4">
        <v>1071</v>
      </c>
      <c r="G27" s="6">
        <v>39082</v>
      </c>
      <c r="H27" s="7">
        <v>1122528</v>
      </c>
      <c r="I27" s="7">
        <v>0</v>
      </c>
      <c r="J27" s="7">
        <v>0</v>
      </c>
      <c r="K27" s="7">
        <v>0</v>
      </c>
      <c r="L27" s="7">
        <f t="shared" si="0"/>
        <v>1122528</v>
      </c>
      <c r="M27" s="7">
        <v>-508061</v>
      </c>
      <c r="N27" s="7">
        <v>-35449</v>
      </c>
      <c r="O27" s="7">
        <v>0</v>
      </c>
      <c r="P27" s="7">
        <f t="shared" si="1"/>
        <v>-543510</v>
      </c>
      <c r="Q27" s="7">
        <f t="shared" si="2"/>
        <v>614467</v>
      </c>
      <c r="R27" s="7">
        <f t="shared" si="3"/>
        <v>579018</v>
      </c>
      <c r="S27" s="5" t="s">
        <v>36</v>
      </c>
      <c r="T27" s="5">
        <v>100901</v>
      </c>
      <c r="U27" s="5" t="s">
        <v>27</v>
      </c>
      <c r="V27" s="5">
        <v>47020001</v>
      </c>
      <c r="W27" s="5" t="s">
        <v>28</v>
      </c>
    </row>
    <row r="28" spans="2:23" x14ac:dyDescent="0.25">
      <c r="B28" s="4">
        <v>20000789</v>
      </c>
      <c r="C28" s="4">
        <v>0</v>
      </c>
      <c r="D28" s="5">
        <v>21020001</v>
      </c>
      <c r="E28" s="4" t="s">
        <v>59</v>
      </c>
      <c r="F28" s="4">
        <v>1071</v>
      </c>
      <c r="G28" s="6">
        <v>39538</v>
      </c>
      <c r="H28" s="7">
        <v>1255052</v>
      </c>
      <c r="I28" s="7">
        <v>0</v>
      </c>
      <c r="J28" s="7">
        <v>0</v>
      </c>
      <c r="K28" s="7">
        <v>0</v>
      </c>
      <c r="L28" s="7">
        <f t="shared" si="0"/>
        <v>1255052</v>
      </c>
      <c r="M28" s="7">
        <v>-527846</v>
      </c>
      <c r="N28" s="7">
        <v>-39092</v>
      </c>
      <c r="O28" s="7">
        <v>0</v>
      </c>
      <c r="P28" s="7">
        <f t="shared" si="1"/>
        <v>-566938</v>
      </c>
      <c r="Q28" s="7">
        <f t="shared" si="2"/>
        <v>727206</v>
      </c>
      <c r="R28" s="7">
        <f t="shared" si="3"/>
        <v>688114</v>
      </c>
      <c r="S28" s="5" t="s">
        <v>36</v>
      </c>
      <c r="T28" s="5">
        <v>100901</v>
      </c>
      <c r="U28" s="5" t="s">
        <v>27</v>
      </c>
      <c r="V28" s="5">
        <v>47020001</v>
      </c>
      <c r="W28" s="5" t="s">
        <v>28</v>
      </c>
    </row>
    <row r="29" spans="2:23" x14ac:dyDescent="0.25">
      <c r="B29" s="4">
        <v>20000793</v>
      </c>
      <c r="C29" s="4">
        <v>0</v>
      </c>
      <c r="D29" s="5">
        <v>21020001</v>
      </c>
      <c r="E29" s="4" t="s">
        <v>60</v>
      </c>
      <c r="F29" s="4">
        <v>1071</v>
      </c>
      <c r="G29" s="6">
        <v>39082</v>
      </c>
      <c r="H29" s="7">
        <v>814509</v>
      </c>
      <c r="I29" s="7">
        <v>0</v>
      </c>
      <c r="J29" s="7">
        <v>0</v>
      </c>
      <c r="K29" s="7">
        <v>0</v>
      </c>
      <c r="L29" s="7">
        <f t="shared" si="0"/>
        <v>814509</v>
      </c>
      <c r="M29" s="7">
        <v>-368651</v>
      </c>
      <c r="N29" s="7">
        <v>-25722</v>
      </c>
      <c r="O29" s="7">
        <v>0</v>
      </c>
      <c r="P29" s="7">
        <f t="shared" si="1"/>
        <v>-394373</v>
      </c>
      <c r="Q29" s="7">
        <f t="shared" si="2"/>
        <v>445858</v>
      </c>
      <c r="R29" s="7">
        <f t="shared" si="3"/>
        <v>420136</v>
      </c>
      <c r="S29" s="5" t="s">
        <v>36</v>
      </c>
      <c r="T29" s="5">
        <v>100901</v>
      </c>
      <c r="U29" s="5" t="s">
        <v>27</v>
      </c>
      <c r="V29" s="5">
        <v>47020001</v>
      </c>
      <c r="W29" s="5" t="s">
        <v>28</v>
      </c>
    </row>
    <row r="30" spans="2:23" x14ac:dyDescent="0.25">
      <c r="B30" s="4">
        <v>20000849</v>
      </c>
      <c r="C30" s="4">
        <v>0</v>
      </c>
      <c r="D30" s="5">
        <v>21020001</v>
      </c>
      <c r="E30" s="4" t="s">
        <v>61</v>
      </c>
      <c r="F30" s="4">
        <v>1071</v>
      </c>
      <c r="G30" s="6">
        <v>39082</v>
      </c>
      <c r="H30" s="7">
        <v>128618</v>
      </c>
      <c r="I30" s="7">
        <v>0</v>
      </c>
      <c r="J30" s="7">
        <v>0</v>
      </c>
      <c r="K30" s="7">
        <v>0</v>
      </c>
      <c r="L30" s="7">
        <f t="shared" si="0"/>
        <v>128618</v>
      </c>
      <c r="M30" s="7">
        <v>-58215</v>
      </c>
      <c r="N30" s="7">
        <v>-4062</v>
      </c>
      <c r="O30" s="7">
        <v>0</v>
      </c>
      <c r="P30" s="7">
        <f t="shared" si="1"/>
        <v>-62277</v>
      </c>
      <c r="Q30" s="7">
        <f t="shared" si="2"/>
        <v>70403</v>
      </c>
      <c r="R30" s="7">
        <f t="shared" si="3"/>
        <v>66341</v>
      </c>
      <c r="S30" s="5" t="s">
        <v>36</v>
      </c>
      <c r="T30" s="5">
        <v>100901</v>
      </c>
      <c r="U30" s="5" t="s">
        <v>27</v>
      </c>
      <c r="V30" s="5">
        <v>47020001</v>
      </c>
      <c r="W30" s="5" t="s">
        <v>28</v>
      </c>
    </row>
    <row r="31" spans="2:23" x14ac:dyDescent="0.25">
      <c r="B31" s="4">
        <v>20000853</v>
      </c>
      <c r="C31" s="4">
        <v>0</v>
      </c>
      <c r="D31" s="5">
        <v>21020001</v>
      </c>
      <c r="E31" s="4" t="s">
        <v>62</v>
      </c>
      <c r="F31" s="4">
        <v>1071</v>
      </c>
      <c r="G31" s="6">
        <v>39538</v>
      </c>
      <c r="H31" s="7">
        <v>128145</v>
      </c>
      <c r="I31" s="7">
        <v>0</v>
      </c>
      <c r="J31" s="7">
        <v>0</v>
      </c>
      <c r="K31" s="7">
        <v>0</v>
      </c>
      <c r="L31" s="7">
        <f t="shared" si="0"/>
        <v>128145</v>
      </c>
      <c r="M31" s="7">
        <v>-53893</v>
      </c>
      <c r="N31" s="7">
        <v>-3992</v>
      </c>
      <c r="O31" s="7">
        <v>0</v>
      </c>
      <c r="P31" s="7">
        <f t="shared" si="1"/>
        <v>-57885</v>
      </c>
      <c r="Q31" s="7">
        <f t="shared" si="2"/>
        <v>74252</v>
      </c>
      <c r="R31" s="7">
        <f t="shared" si="3"/>
        <v>70260</v>
      </c>
      <c r="S31" s="5" t="s">
        <v>36</v>
      </c>
      <c r="T31" s="5">
        <v>100901</v>
      </c>
      <c r="U31" s="5" t="s">
        <v>27</v>
      </c>
      <c r="V31" s="5">
        <v>47020001</v>
      </c>
      <c r="W31" s="5" t="s">
        <v>28</v>
      </c>
    </row>
    <row r="32" spans="2:23" x14ac:dyDescent="0.25">
      <c r="B32" s="4">
        <v>20000854</v>
      </c>
      <c r="C32" s="4">
        <v>0</v>
      </c>
      <c r="D32" s="5">
        <v>21020001</v>
      </c>
      <c r="E32" s="4" t="s">
        <v>63</v>
      </c>
      <c r="F32" s="4">
        <v>1071</v>
      </c>
      <c r="G32" s="6">
        <v>39082</v>
      </c>
      <c r="H32" s="7">
        <v>120862</v>
      </c>
      <c r="I32" s="7">
        <v>0</v>
      </c>
      <c r="J32" s="7">
        <v>0</v>
      </c>
      <c r="K32" s="7">
        <v>0</v>
      </c>
      <c r="L32" s="7">
        <f t="shared" si="0"/>
        <v>120862</v>
      </c>
      <c r="M32" s="7">
        <v>-55336</v>
      </c>
      <c r="N32" s="7">
        <v>-3777</v>
      </c>
      <c r="O32" s="7">
        <v>0</v>
      </c>
      <c r="P32" s="7">
        <f t="shared" si="1"/>
        <v>-59113</v>
      </c>
      <c r="Q32" s="7">
        <f t="shared" si="2"/>
        <v>65526</v>
      </c>
      <c r="R32" s="7">
        <f t="shared" si="3"/>
        <v>61749</v>
      </c>
      <c r="S32" s="5" t="s">
        <v>36</v>
      </c>
      <c r="T32" s="5">
        <v>100901</v>
      </c>
      <c r="U32" s="5" t="s">
        <v>27</v>
      </c>
      <c r="V32" s="5">
        <v>47020001</v>
      </c>
      <c r="W32" s="5" t="s">
        <v>28</v>
      </c>
    </row>
    <row r="33" spans="2:23" x14ac:dyDescent="0.25">
      <c r="B33" s="4">
        <v>20000855</v>
      </c>
      <c r="C33" s="4">
        <v>0</v>
      </c>
      <c r="D33" s="5">
        <v>21020001</v>
      </c>
      <c r="E33" s="4" t="s">
        <v>64</v>
      </c>
      <c r="F33" s="4">
        <v>1071</v>
      </c>
      <c r="G33" s="6">
        <v>39538</v>
      </c>
      <c r="H33" s="7">
        <v>125334</v>
      </c>
      <c r="I33" s="7">
        <v>0</v>
      </c>
      <c r="J33" s="7">
        <v>0</v>
      </c>
      <c r="K33" s="7">
        <v>0</v>
      </c>
      <c r="L33" s="7">
        <f t="shared" si="0"/>
        <v>125334</v>
      </c>
      <c r="M33" s="7">
        <v>-52714</v>
      </c>
      <c r="N33" s="7">
        <v>-3904</v>
      </c>
      <c r="O33" s="7">
        <v>0</v>
      </c>
      <c r="P33" s="7">
        <f t="shared" si="1"/>
        <v>-56618</v>
      </c>
      <c r="Q33" s="7">
        <f t="shared" si="2"/>
        <v>72620</v>
      </c>
      <c r="R33" s="7">
        <f t="shared" si="3"/>
        <v>68716</v>
      </c>
      <c r="S33" s="5" t="s">
        <v>36</v>
      </c>
      <c r="T33" s="5">
        <v>100901</v>
      </c>
      <c r="U33" s="5" t="s">
        <v>27</v>
      </c>
      <c r="V33" s="5">
        <v>47020001</v>
      </c>
      <c r="W33" s="5" t="s">
        <v>28</v>
      </c>
    </row>
    <row r="34" spans="2:23" x14ac:dyDescent="0.25">
      <c r="B34" s="4">
        <v>20000931</v>
      </c>
      <c r="C34" s="4">
        <v>0</v>
      </c>
      <c r="D34" s="5">
        <v>21020001</v>
      </c>
      <c r="E34" s="4" t="s">
        <v>65</v>
      </c>
      <c r="F34" s="4">
        <v>1071</v>
      </c>
      <c r="G34" s="6">
        <v>40634</v>
      </c>
      <c r="H34" s="7">
        <v>437282</v>
      </c>
      <c r="I34" s="7">
        <v>0</v>
      </c>
      <c r="J34" s="7">
        <v>0</v>
      </c>
      <c r="K34" s="7">
        <v>0</v>
      </c>
      <c r="L34" s="7">
        <f t="shared" si="0"/>
        <v>437282</v>
      </c>
      <c r="M34" s="7">
        <v>-162750</v>
      </c>
      <c r="N34" s="7">
        <v>-16042</v>
      </c>
      <c r="O34" s="7">
        <v>0</v>
      </c>
      <c r="P34" s="7">
        <f t="shared" si="1"/>
        <v>-178792</v>
      </c>
      <c r="Q34" s="7">
        <f t="shared" si="2"/>
        <v>274532</v>
      </c>
      <c r="R34" s="7">
        <f t="shared" si="3"/>
        <v>258490</v>
      </c>
      <c r="S34" s="5" t="s">
        <v>36</v>
      </c>
      <c r="T34" s="5">
        <v>100901</v>
      </c>
      <c r="U34" s="5" t="s">
        <v>27</v>
      </c>
      <c r="V34" s="5">
        <v>47020001</v>
      </c>
      <c r="W34" s="5" t="s">
        <v>28</v>
      </c>
    </row>
    <row r="35" spans="2:23" x14ac:dyDescent="0.25">
      <c r="B35" s="4">
        <v>20000982</v>
      </c>
      <c r="C35" s="4">
        <v>0</v>
      </c>
      <c r="D35" s="5">
        <v>21020001</v>
      </c>
      <c r="E35" s="4" t="s">
        <v>65</v>
      </c>
      <c r="F35" s="4">
        <v>1071</v>
      </c>
      <c r="G35" s="6">
        <v>40360</v>
      </c>
      <c r="H35" s="7">
        <v>3622911</v>
      </c>
      <c r="I35" s="7">
        <v>0</v>
      </c>
      <c r="J35" s="7">
        <v>0</v>
      </c>
      <c r="K35" s="7">
        <v>0</v>
      </c>
      <c r="L35" s="7">
        <f t="shared" si="0"/>
        <v>3622911</v>
      </c>
      <c r="M35" s="7">
        <v>-1420801</v>
      </c>
      <c r="N35" s="7">
        <v>-128310</v>
      </c>
      <c r="O35" s="7">
        <v>0</v>
      </c>
      <c r="P35" s="7">
        <f t="shared" si="1"/>
        <v>-1549111</v>
      </c>
      <c r="Q35" s="7">
        <f t="shared" si="2"/>
        <v>2202110</v>
      </c>
      <c r="R35" s="7">
        <f t="shared" si="3"/>
        <v>2073800</v>
      </c>
      <c r="S35" s="5" t="s">
        <v>36</v>
      </c>
      <c r="T35" s="5">
        <v>100901</v>
      </c>
      <c r="U35" s="5" t="s">
        <v>27</v>
      </c>
      <c r="V35" s="5">
        <v>47020001</v>
      </c>
      <c r="W35" s="5" t="s">
        <v>28</v>
      </c>
    </row>
    <row r="36" spans="2:23" x14ac:dyDescent="0.25">
      <c r="B36" s="4">
        <v>20000998</v>
      </c>
      <c r="C36" s="4">
        <v>0</v>
      </c>
      <c r="D36" s="5">
        <v>21020001</v>
      </c>
      <c r="E36" s="4" t="s">
        <v>65</v>
      </c>
      <c r="F36" s="4">
        <v>1071</v>
      </c>
      <c r="G36" s="6">
        <v>40908</v>
      </c>
      <c r="H36" s="7">
        <v>5668454</v>
      </c>
      <c r="I36" s="7">
        <v>0</v>
      </c>
      <c r="J36" s="7">
        <v>0</v>
      </c>
      <c r="K36" s="7">
        <v>0</v>
      </c>
      <c r="L36" s="7">
        <f t="shared" si="0"/>
        <v>5668454</v>
      </c>
      <c r="M36" s="7">
        <v>-1996885</v>
      </c>
      <c r="N36" s="7">
        <v>-215149</v>
      </c>
      <c r="O36" s="7">
        <v>0</v>
      </c>
      <c r="P36" s="7">
        <f t="shared" si="1"/>
        <v>-2212034</v>
      </c>
      <c r="Q36" s="7">
        <f t="shared" si="2"/>
        <v>3671569</v>
      </c>
      <c r="R36" s="7">
        <f t="shared" si="3"/>
        <v>3456420</v>
      </c>
      <c r="S36" s="5" t="s">
        <v>36</v>
      </c>
      <c r="T36" s="5">
        <v>100901</v>
      </c>
      <c r="U36" s="5" t="s">
        <v>27</v>
      </c>
      <c r="V36" s="5">
        <v>47020001</v>
      </c>
      <c r="W36" s="5" t="s">
        <v>28</v>
      </c>
    </row>
    <row r="37" spans="2:23" x14ac:dyDescent="0.25">
      <c r="B37" s="4">
        <v>20001000</v>
      </c>
      <c r="C37" s="4">
        <v>0</v>
      </c>
      <c r="D37" s="5">
        <v>21020001</v>
      </c>
      <c r="E37" s="4" t="s">
        <v>65</v>
      </c>
      <c r="F37" s="4">
        <v>1071</v>
      </c>
      <c r="G37" s="6">
        <v>40269</v>
      </c>
      <c r="H37" s="7">
        <v>6020775</v>
      </c>
      <c r="I37" s="7">
        <v>0</v>
      </c>
      <c r="J37" s="7">
        <v>0</v>
      </c>
      <c r="K37" s="7">
        <v>0</v>
      </c>
      <c r="L37" s="7">
        <f t="shared" si="0"/>
        <v>6020775</v>
      </c>
      <c r="M37" s="7">
        <v>-2401138</v>
      </c>
      <c r="N37" s="7">
        <v>-210696</v>
      </c>
      <c r="O37" s="7">
        <v>0</v>
      </c>
      <c r="P37" s="7">
        <f t="shared" si="1"/>
        <v>-2611834</v>
      </c>
      <c r="Q37" s="7">
        <f t="shared" si="2"/>
        <v>3619637</v>
      </c>
      <c r="R37" s="7">
        <f t="shared" si="3"/>
        <v>3408941</v>
      </c>
      <c r="S37" s="5" t="s">
        <v>36</v>
      </c>
      <c r="T37" s="5">
        <v>100901</v>
      </c>
      <c r="U37" s="5" t="s">
        <v>27</v>
      </c>
      <c r="V37" s="5">
        <v>47020001</v>
      </c>
      <c r="W37" s="5" t="s">
        <v>28</v>
      </c>
    </row>
    <row r="38" spans="2:23" x14ac:dyDescent="0.25">
      <c r="B38" s="4">
        <v>20001027</v>
      </c>
      <c r="C38" s="4">
        <v>0</v>
      </c>
      <c r="D38" s="5">
        <v>21020001</v>
      </c>
      <c r="E38" s="4" t="s">
        <v>65</v>
      </c>
      <c r="F38" s="4">
        <v>1071</v>
      </c>
      <c r="G38" s="6">
        <v>40816</v>
      </c>
      <c r="H38" s="7">
        <v>17628384</v>
      </c>
      <c r="I38" s="7">
        <v>0</v>
      </c>
      <c r="J38" s="7">
        <v>0</v>
      </c>
      <c r="K38" s="7">
        <v>0</v>
      </c>
      <c r="L38" s="7">
        <f t="shared" si="0"/>
        <v>17628384</v>
      </c>
      <c r="M38" s="7">
        <v>-6328709</v>
      </c>
      <c r="N38" s="7">
        <v>-661678</v>
      </c>
      <c r="O38" s="7">
        <v>0</v>
      </c>
      <c r="P38" s="7">
        <f t="shared" si="1"/>
        <v>-6990387</v>
      </c>
      <c r="Q38" s="7">
        <f t="shared" si="2"/>
        <v>11299675</v>
      </c>
      <c r="R38" s="7">
        <f t="shared" si="3"/>
        <v>10637997</v>
      </c>
      <c r="S38" s="5" t="s">
        <v>36</v>
      </c>
      <c r="T38" s="5">
        <v>100901</v>
      </c>
      <c r="U38" s="5" t="s">
        <v>27</v>
      </c>
      <c r="V38" s="5">
        <v>47020001</v>
      </c>
      <c r="W38" s="5" t="s">
        <v>28</v>
      </c>
    </row>
    <row r="39" spans="2:23" x14ac:dyDescent="0.25">
      <c r="B39" s="4">
        <v>20001076</v>
      </c>
      <c r="C39" s="4">
        <v>0</v>
      </c>
      <c r="D39" s="5">
        <v>21020001</v>
      </c>
      <c r="E39" s="4" t="s">
        <v>66</v>
      </c>
      <c r="F39" s="4">
        <v>1071</v>
      </c>
      <c r="G39" s="6">
        <v>39810</v>
      </c>
      <c r="H39" s="7">
        <v>44345</v>
      </c>
      <c r="I39" s="7">
        <v>0</v>
      </c>
      <c r="J39" s="7">
        <v>0</v>
      </c>
      <c r="K39" s="7">
        <v>0</v>
      </c>
      <c r="L39" s="7">
        <f t="shared" si="0"/>
        <v>44345</v>
      </c>
      <c r="M39" s="7">
        <v>-26536</v>
      </c>
      <c r="N39" s="7">
        <v>-879</v>
      </c>
      <c r="O39" s="7">
        <v>0</v>
      </c>
      <c r="P39" s="7">
        <f t="shared" si="1"/>
        <v>-27415</v>
      </c>
      <c r="Q39" s="7">
        <f t="shared" si="2"/>
        <v>17809</v>
      </c>
      <c r="R39" s="7">
        <f t="shared" si="3"/>
        <v>16930</v>
      </c>
      <c r="S39" s="5" t="s">
        <v>36</v>
      </c>
      <c r="T39" s="5">
        <v>100901</v>
      </c>
      <c r="U39" s="5" t="s">
        <v>27</v>
      </c>
      <c r="V39" s="5">
        <v>47020001</v>
      </c>
      <c r="W39" s="5" t="s">
        <v>28</v>
      </c>
    </row>
    <row r="40" spans="2:23" x14ac:dyDescent="0.25">
      <c r="B40" s="4">
        <v>20001085</v>
      </c>
      <c r="C40" s="4">
        <v>0</v>
      </c>
      <c r="D40" s="5">
        <v>21020001</v>
      </c>
      <c r="E40" s="4" t="s">
        <v>66</v>
      </c>
      <c r="F40" s="4">
        <v>1071</v>
      </c>
      <c r="G40" s="6">
        <v>39082</v>
      </c>
      <c r="H40" s="7">
        <v>2000154</v>
      </c>
      <c r="I40" s="7">
        <v>0</v>
      </c>
      <c r="J40" s="7">
        <v>0</v>
      </c>
      <c r="K40" s="7">
        <v>0</v>
      </c>
      <c r="L40" s="7">
        <f t="shared" si="0"/>
        <v>2000154</v>
      </c>
      <c r="M40" s="7">
        <v>-1274327</v>
      </c>
      <c r="N40" s="7">
        <v>-39733</v>
      </c>
      <c r="O40" s="7">
        <v>0</v>
      </c>
      <c r="P40" s="7">
        <f t="shared" si="1"/>
        <v>-1314060</v>
      </c>
      <c r="Q40" s="7">
        <f t="shared" si="2"/>
        <v>725827</v>
      </c>
      <c r="R40" s="7">
        <f t="shared" si="3"/>
        <v>686094</v>
      </c>
      <c r="S40" s="5" t="s">
        <v>36</v>
      </c>
      <c r="T40" s="5">
        <v>100901</v>
      </c>
      <c r="U40" s="5" t="s">
        <v>27</v>
      </c>
      <c r="V40" s="5">
        <v>47020001</v>
      </c>
      <c r="W40" s="5" t="s">
        <v>28</v>
      </c>
    </row>
    <row r="41" spans="2:23" x14ac:dyDescent="0.25">
      <c r="B41" s="4">
        <v>21001025</v>
      </c>
      <c r="C41" s="4">
        <v>0</v>
      </c>
      <c r="D41" s="5">
        <v>21020011</v>
      </c>
      <c r="E41" s="4" t="s">
        <v>67</v>
      </c>
      <c r="F41" s="4">
        <v>1071</v>
      </c>
      <c r="G41" s="6">
        <v>39082</v>
      </c>
      <c r="H41" s="7">
        <v>168708661</v>
      </c>
      <c r="I41" s="7">
        <v>0</v>
      </c>
      <c r="J41" s="7">
        <v>0</v>
      </c>
      <c r="K41" s="7">
        <v>0</v>
      </c>
      <c r="L41" s="7">
        <f t="shared" si="0"/>
        <v>168708661</v>
      </c>
      <c r="M41" s="7">
        <v>-38011206</v>
      </c>
      <c r="N41" s="7">
        <v>-2672354</v>
      </c>
      <c r="O41" s="7">
        <v>0</v>
      </c>
      <c r="P41" s="7">
        <f t="shared" si="1"/>
        <v>-40683560</v>
      </c>
      <c r="Q41" s="7">
        <f t="shared" si="2"/>
        <v>130697455</v>
      </c>
      <c r="R41" s="7">
        <f t="shared" si="3"/>
        <v>128025101</v>
      </c>
      <c r="S41" s="5" t="s">
        <v>36</v>
      </c>
      <c r="T41" s="5">
        <v>100901</v>
      </c>
      <c r="U41" s="5" t="s">
        <v>27</v>
      </c>
      <c r="V41" s="5">
        <v>47020001</v>
      </c>
      <c r="W41" s="5" t="s">
        <v>28</v>
      </c>
    </row>
    <row r="42" spans="2:23" x14ac:dyDescent="0.25">
      <c r="B42" s="4">
        <v>21001036</v>
      </c>
      <c r="C42" s="4">
        <v>0</v>
      </c>
      <c r="D42" s="5">
        <v>21020011</v>
      </c>
      <c r="E42" s="4" t="s">
        <v>68</v>
      </c>
      <c r="F42" s="4">
        <v>1071</v>
      </c>
      <c r="G42" s="6">
        <v>39082</v>
      </c>
      <c r="H42" s="7">
        <v>65631828</v>
      </c>
      <c r="I42" s="7">
        <v>0</v>
      </c>
      <c r="J42" s="7">
        <v>0</v>
      </c>
      <c r="K42" s="7">
        <v>0</v>
      </c>
      <c r="L42" s="7">
        <f t="shared" si="0"/>
        <v>65631828</v>
      </c>
      <c r="M42" s="7">
        <v>-14787299</v>
      </c>
      <c r="N42" s="7">
        <v>-1039611</v>
      </c>
      <c r="O42" s="7">
        <v>0</v>
      </c>
      <c r="P42" s="7">
        <f t="shared" si="1"/>
        <v>-15826910</v>
      </c>
      <c r="Q42" s="7">
        <f t="shared" si="2"/>
        <v>50844529</v>
      </c>
      <c r="R42" s="7">
        <f t="shared" si="3"/>
        <v>49804918</v>
      </c>
      <c r="S42" s="5" t="s">
        <v>36</v>
      </c>
      <c r="T42" s="5">
        <v>100901</v>
      </c>
      <c r="U42" s="5" t="s">
        <v>27</v>
      </c>
      <c r="V42" s="5">
        <v>47020001</v>
      </c>
      <c r="W42" s="5" t="s">
        <v>28</v>
      </c>
    </row>
    <row r="43" spans="2:23" x14ac:dyDescent="0.25">
      <c r="B43" s="4">
        <v>21001052</v>
      </c>
      <c r="C43" s="4">
        <v>0</v>
      </c>
      <c r="D43" s="5">
        <v>21020011</v>
      </c>
      <c r="E43" s="4" t="s">
        <v>69</v>
      </c>
      <c r="F43" s="4">
        <v>1071</v>
      </c>
      <c r="G43" s="6">
        <v>39082</v>
      </c>
      <c r="H43" s="7">
        <v>37229192</v>
      </c>
      <c r="I43" s="7">
        <v>0</v>
      </c>
      <c r="J43" s="7">
        <v>0</v>
      </c>
      <c r="K43" s="7">
        <v>0</v>
      </c>
      <c r="L43" s="7">
        <f t="shared" si="0"/>
        <v>37229192</v>
      </c>
      <c r="M43" s="7">
        <v>-8387987</v>
      </c>
      <c r="N43" s="7">
        <v>-589712</v>
      </c>
      <c r="O43" s="7">
        <v>0</v>
      </c>
      <c r="P43" s="7">
        <f t="shared" si="1"/>
        <v>-8977699</v>
      </c>
      <c r="Q43" s="7">
        <f t="shared" si="2"/>
        <v>28841205</v>
      </c>
      <c r="R43" s="7">
        <f t="shared" si="3"/>
        <v>28251493</v>
      </c>
      <c r="S43" s="5" t="s">
        <v>36</v>
      </c>
      <c r="T43" s="5">
        <v>100901</v>
      </c>
      <c r="U43" s="5" t="s">
        <v>27</v>
      </c>
      <c r="V43" s="5">
        <v>47020001</v>
      </c>
      <c r="W43" s="5" t="s">
        <v>28</v>
      </c>
    </row>
    <row r="44" spans="2:23" x14ac:dyDescent="0.25">
      <c r="B44" s="4">
        <v>21001063</v>
      </c>
      <c r="C44" s="4">
        <v>0</v>
      </c>
      <c r="D44" s="5">
        <v>21020011</v>
      </c>
      <c r="E44" s="4" t="s">
        <v>70</v>
      </c>
      <c r="F44" s="4">
        <v>1071</v>
      </c>
      <c r="G44" s="6">
        <v>39082</v>
      </c>
      <c r="H44" s="7">
        <v>26537686</v>
      </c>
      <c r="I44" s="7">
        <v>0</v>
      </c>
      <c r="J44" s="7">
        <v>0</v>
      </c>
      <c r="K44" s="7">
        <v>0</v>
      </c>
      <c r="L44" s="7">
        <f t="shared" si="0"/>
        <v>26537686</v>
      </c>
      <c r="M44" s="7">
        <v>-5979118</v>
      </c>
      <c r="N44" s="7">
        <v>-420358</v>
      </c>
      <c r="O44" s="7">
        <v>0</v>
      </c>
      <c r="P44" s="7">
        <f t="shared" si="1"/>
        <v>-6399476</v>
      </c>
      <c r="Q44" s="7">
        <f t="shared" si="2"/>
        <v>20558568</v>
      </c>
      <c r="R44" s="7">
        <f t="shared" si="3"/>
        <v>20138210</v>
      </c>
      <c r="S44" s="5" t="s">
        <v>36</v>
      </c>
      <c r="T44" s="5">
        <v>100901</v>
      </c>
      <c r="U44" s="5" t="s">
        <v>27</v>
      </c>
      <c r="V44" s="5">
        <v>47020001</v>
      </c>
      <c r="W44" s="5" t="s">
        <v>28</v>
      </c>
    </row>
    <row r="45" spans="2:23" x14ac:dyDescent="0.25">
      <c r="B45" s="4">
        <v>21001094</v>
      </c>
      <c r="C45" s="4">
        <v>0</v>
      </c>
      <c r="D45" s="5">
        <v>21020011</v>
      </c>
      <c r="E45" s="4" t="s">
        <v>71</v>
      </c>
      <c r="F45" s="4">
        <v>1071</v>
      </c>
      <c r="G45" s="6">
        <v>39082</v>
      </c>
      <c r="H45" s="7">
        <v>17296143</v>
      </c>
      <c r="I45" s="7">
        <v>0</v>
      </c>
      <c r="J45" s="7">
        <v>0</v>
      </c>
      <c r="K45" s="7">
        <v>0</v>
      </c>
      <c r="L45" s="7">
        <f t="shared" si="0"/>
        <v>17296143</v>
      </c>
      <c r="M45" s="7">
        <v>-3896939</v>
      </c>
      <c r="N45" s="7">
        <v>-273972</v>
      </c>
      <c r="O45" s="7">
        <v>0</v>
      </c>
      <c r="P45" s="7">
        <f t="shared" si="1"/>
        <v>-4170911</v>
      </c>
      <c r="Q45" s="7">
        <f t="shared" si="2"/>
        <v>13399204</v>
      </c>
      <c r="R45" s="7">
        <f t="shared" si="3"/>
        <v>13125232</v>
      </c>
      <c r="S45" s="5" t="s">
        <v>36</v>
      </c>
      <c r="T45" s="5">
        <v>100901</v>
      </c>
      <c r="U45" s="5" t="s">
        <v>27</v>
      </c>
      <c r="V45" s="5">
        <v>47020001</v>
      </c>
      <c r="W45" s="5" t="s">
        <v>28</v>
      </c>
    </row>
    <row r="46" spans="2:23" x14ac:dyDescent="0.25">
      <c r="B46" s="4">
        <v>21001095</v>
      </c>
      <c r="C46" s="4">
        <v>0</v>
      </c>
      <c r="D46" s="5">
        <v>21020011</v>
      </c>
      <c r="E46" s="4" t="s">
        <v>72</v>
      </c>
      <c r="F46" s="4">
        <v>1071</v>
      </c>
      <c r="G46" s="6">
        <v>39082</v>
      </c>
      <c r="H46" s="7">
        <v>17239496</v>
      </c>
      <c r="I46" s="7">
        <v>0</v>
      </c>
      <c r="J46" s="7">
        <v>0</v>
      </c>
      <c r="K46" s="7">
        <v>0</v>
      </c>
      <c r="L46" s="7">
        <f t="shared" si="0"/>
        <v>17239496</v>
      </c>
      <c r="M46" s="7">
        <v>-3884176</v>
      </c>
      <c r="N46" s="7">
        <v>-273075</v>
      </c>
      <c r="O46" s="7">
        <v>0</v>
      </c>
      <c r="P46" s="7">
        <f t="shared" si="1"/>
        <v>-4157251</v>
      </c>
      <c r="Q46" s="7">
        <f t="shared" si="2"/>
        <v>13355320</v>
      </c>
      <c r="R46" s="7">
        <f t="shared" si="3"/>
        <v>13082245</v>
      </c>
      <c r="S46" s="5" t="s">
        <v>36</v>
      </c>
      <c r="T46" s="5">
        <v>100901</v>
      </c>
      <c r="U46" s="5" t="s">
        <v>27</v>
      </c>
      <c r="V46" s="5">
        <v>47020001</v>
      </c>
      <c r="W46" s="5" t="s">
        <v>28</v>
      </c>
    </row>
    <row r="47" spans="2:23" x14ac:dyDescent="0.25">
      <c r="B47" s="4">
        <v>21001102</v>
      </c>
      <c r="C47" s="4">
        <v>0</v>
      </c>
      <c r="D47" s="5">
        <v>21020011</v>
      </c>
      <c r="E47" s="4" t="s">
        <v>73</v>
      </c>
      <c r="F47" s="4">
        <v>1071</v>
      </c>
      <c r="G47" s="6">
        <v>39903</v>
      </c>
      <c r="H47" s="7">
        <v>46019892</v>
      </c>
      <c r="I47" s="7">
        <v>0</v>
      </c>
      <c r="J47" s="7">
        <v>0</v>
      </c>
      <c r="K47" s="7">
        <v>0</v>
      </c>
      <c r="L47" s="7">
        <f t="shared" si="0"/>
        <v>46019892</v>
      </c>
      <c r="M47" s="7">
        <v>-8982451</v>
      </c>
      <c r="N47" s="7">
        <v>-723717</v>
      </c>
      <c r="O47" s="7">
        <v>0</v>
      </c>
      <c r="P47" s="7">
        <f t="shared" si="1"/>
        <v>-9706168</v>
      </c>
      <c r="Q47" s="7">
        <f t="shared" si="2"/>
        <v>37037441</v>
      </c>
      <c r="R47" s="7">
        <f t="shared" si="3"/>
        <v>36313724</v>
      </c>
      <c r="S47" s="5" t="s">
        <v>36</v>
      </c>
      <c r="T47" s="5">
        <v>100901</v>
      </c>
      <c r="U47" s="5" t="s">
        <v>27</v>
      </c>
      <c r="V47" s="5">
        <v>47020001</v>
      </c>
      <c r="W47" s="5" t="s">
        <v>28</v>
      </c>
    </row>
    <row r="48" spans="2:23" x14ac:dyDescent="0.25">
      <c r="B48" s="4">
        <v>21001131</v>
      </c>
      <c r="C48" s="4">
        <v>0</v>
      </c>
      <c r="D48" s="5">
        <v>21020011</v>
      </c>
      <c r="E48" s="4" t="s">
        <v>74</v>
      </c>
      <c r="F48" s="4">
        <v>1071</v>
      </c>
      <c r="G48" s="6">
        <v>39082</v>
      </c>
      <c r="H48" s="7">
        <v>11316304</v>
      </c>
      <c r="I48" s="7">
        <v>0</v>
      </c>
      <c r="J48" s="7">
        <v>0</v>
      </c>
      <c r="K48" s="7">
        <v>0</v>
      </c>
      <c r="L48" s="7">
        <f t="shared" si="0"/>
        <v>11316304</v>
      </c>
      <c r="M48" s="7">
        <v>-2549642</v>
      </c>
      <c r="N48" s="7">
        <v>-179251</v>
      </c>
      <c r="O48" s="7">
        <v>0</v>
      </c>
      <c r="P48" s="7">
        <f t="shared" si="1"/>
        <v>-2728893</v>
      </c>
      <c r="Q48" s="7">
        <f t="shared" si="2"/>
        <v>8766662</v>
      </c>
      <c r="R48" s="7">
        <f t="shared" si="3"/>
        <v>8587411</v>
      </c>
      <c r="S48" s="5" t="s">
        <v>36</v>
      </c>
      <c r="T48" s="5">
        <v>100901</v>
      </c>
      <c r="U48" s="5" t="s">
        <v>27</v>
      </c>
      <c r="V48" s="5">
        <v>47020001</v>
      </c>
      <c r="W48" s="5" t="s">
        <v>28</v>
      </c>
    </row>
    <row r="49" spans="2:23" x14ac:dyDescent="0.25">
      <c r="B49" s="4">
        <v>21001164</v>
      </c>
      <c r="C49" s="4">
        <v>0</v>
      </c>
      <c r="D49" s="5">
        <v>21020011</v>
      </c>
      <c r="E49" s="4" t="s">
        <v>75</v>
      </c>
      <c r="F49" s="4">
        <v>1071</v>
      </c>
      <c r="G49" s="6">
        <v>39082</v>
      </c>
      <c r="H49" s="7">
        <v>6940220</v>
      </c>
      <c r="I49" s="7">
        <v>0</v>
      </c>
      <c r="J49" s="7">
        <v>0</v>
      </c>
      <c r="K49" s="7">
        <v>0</v>
      </c>
      <c r="L49" s="7">
        <f t="shared" si="0"/>
        <v>6940220</v>
      </c>
      <c r="M49" s="7">
        <v>-1563676</v>
      </c>
      <c r="N49" s="7">
        <v>-109933</v>
      </c>
      <c r="O49" s="7">
        <v>0</v>
      </c>
      <c r="P49" s="7">
        <f t="shared" si="1"/>
        <v>-1673609</v>
      </c>
      <c r="Q49" s="7">
        <f t="shared" si="2"/>
        <v>5376544</v>
      </c>
      <c r="R49" s="7">
        <f t="shared" si="3"/>
        <v>5266611</v>
      </c>
      <c r="S49" s="5" t="s">
        <v>36</v>
      </c>
      <c r="T49" s="5">
        <v>100901</v>
      </c>
      <c r="U49" s="5" t="s">
        <v>27</v>
      </c>
      <c r="V49" s="5">
        <v>47020001</v>
      </c>
      <c r="W49" s="5" t="s">
        <v>28</v>
      </c>
    </row>
    <row r="50" spans="2:23" x14ac:dyDescent="0.25">
      <c r="B50" s="4">
        <v>21001167</v>
      </c>
      <c r="C50" s="4">
        <v>0</v>
      </c>
      <c r="D50" s="5">
        <v>21020011</v>
      </c>
      <c r="E50" s="4" t="s">
        <v>76</v>
      </c>
      <c r="F50" s="4">
        <v>1071</v>
      </c>
      <c r="G50" s="6">
        <v>39082</v>
      </c>
      <c r="H50" s="7">
        <v>6856733</v>
      </c>
      <c r="I50" s="7">
        <v>0</v>
      </c>
      <c r="J50" s="7">
        <v>0</v>
      </c>
      <c r="K50" s="7">
        <v>0</v>
      </c>
      <c r="L50" s="7">
        <f t="shared" si="0"/>
        <v>6856733</v>
      </c>
      <c r="M50" s="7">
        <v>-1544869</v>
      </c>
      <c r="N50" s="7">
        <v>-108611</v>
      </c>
      <c r="O50" s="7">
        <v>0</v>
      </c>
      <c r="P50" s="7">
        <f t="shared" si="1"/>
        <v>-1653480</v>
      </c>
      <c r="Q50" s="7">
        <f t="shared" si="2"/>
        <v>5311864</v>
      </c>
      <c r="R50" s="7">
        <f t="shared" si="3"/>
        <v>5203253</v>
      </c>
      <c r="S50" s="5" t="s">
        <v>36</v>
      </c>
      <c r="T50" s="5">
        <v>100901</v>
      </c>
      <c r="U50" s="5" t="s">
        <v>27</v>
      </c>
      <c r="V50" s="5">
        <v>47020001</v>
      </c>
      <c r="W50" s="5" t="s">
        <v>28</v>
      </c>
    </row>
    <row r="51" spans="2:23" x14ac:dyDescent="0.25">
      <c r="B51" s="4">
        <v>21001173</v>
      </c>
      <c r="C51" s="4">
        <v>0</v>
      </c>
      <c r="D51" s="5">
        <v>21020011</v>
      </c>
      <c r="E51" s="4" t="s">
        <v>77</v>
      </c>
      <c r="F51" s="4">
        <v>1071</v>
      </c>
      <c r="G51" s="6">
        <v>39082</v>
      </c>
      <c r="H51" s="7">
        <v>6507312</v>
      </c>
      <c r="I51" s="7">
        <v>0</v>
      </c>
      <c r="J51" s="7">
        <v>0</v>
      </c>
      <c r="K51" s="7">
        <v>0</v>
      </c>
      <c r="L51" s="7">
        <f t="shared" si="0"/>
        <v>6507312</v>
      </c>
      <c r="M51" s="7">
        <v>-1466140</v>
      </c>
      <c r="N51" s="7">
        <v>-103076</v>
      </c>
      <c r="O51" s="7">
        <v>0</v>
      </c>
      <c r="P51" s="7">
        <f t="shared" si="1"/>
        <v>-1569216</v>
      </c>
      <c r="Q51" s="7">
        <f t="shared" si="2"/>
        <v>5041172</v>
      </c>
      <c r="R51" s="7">
        <f t="shared" si="3"/>
        <v>4938096</v>
      </c>
      <c r="S51" s="5" t="s">
        <v>36</v>
      </c>
      <c r="T51" s="5">
        <v>100901</v>
      </c>
      <c r="U51" s="5" t="s">
        <v>27</v>
      </c>
      <c r="V51" s="5">
        <v>47020001</v>
      </c>
      <c r="W51" s="5" t="s">
        <v>28</v>
      </c>
    </row>
    <row r="52" spans="2:23" x14ac:dyDescent="0.25">
      <c r="B52" s="4">
        <v>21001204</v>
      </c>
      <c r="C52" s="4">
        <v>0</v>
      </c>
      <c r="D52" s="5">
        <v>21020011</v>
      </c>
      <c r="E52" s="4" t="s">
        <v>78</v>
      </c>
      <c r="F52" s="4">
        <v>1071</v>
      </c>
      <c r="G52" s="6">
        <v>39082</v>
      </c>
      <c r="H52" s="7">
        <v>4563604</v>
      </c>
      <c r="I52" s="7">
        <v>0</v>
      </c>
      <c r="J52" s="7">
        <v>0</v>
      </c>
      <c r="K52" s="7">
        <v>0</v>
      </c>
      <c r="L52" s="7">
        <f t="shared" si="0"/>
        <v>4563604</v>
      </c>
      <c r="M52" s="7">
        <v>-1028213</v>
      </c>
      <c r="N52" s="7">
        <v>-72288</v>
      </c>
      <c r="O52" s="7">
        <v>0</v>
      </c>
      <c r="P52" s="7">
        <f t="shared" si="1"/>
        <v>-1100501</v>
      </c>
      <c r="Q52" s="7">
        <f t="shared" si="2"/>
        <v>3535391</v>
      </c>
      <c r="R52" s="7">
        <f t="shared" si="3"/>
        <v>3463103</v>
      </c>
      <c r="S52" s="5" t="s">
        <v>36</v>
      </c>
      <c r="T52" s="5">
        <v>100901</v>
      </c>
      <c r="U52" s="5" t="s">
        <v>27</v>
      </c>
      <c r="V52" s="5">
        <v>47020001</v>
      </c>
      <c r="W52" s="5" t="s">
        <v>28</v>
      </c>
    </row>
    <row r="53" spans="2:23" x14ac:dyDescent="0.25">
      <c r="B53" s="4">
        <v>21001228</v>
      </c>
      <c r="C53" s="4">
        <v>0</v>
      </c>
      <c r="D53" s="5">
        <v>21020011</v>
      </c>
      <c r="E53" s="4" t="s">
        <v>79</v>
      </c>
      <c r="F53" s="4">
        <v>1071</v>
      </c>
      <c r="G53" s="6">
        <v>39082</v>
      </c>
      <c r="H53" s="7">
        <v>3964641</v>
      </c>
      <c r="I53" s="7">
        <v>0</v>
      </c>
      <c r="J53" s="7">
        <v>0</v>
      </c>
      <c r="K53" s="7">
        <v>0</v>
      </c>
      <c r="L53" s="7">
        <f t="shared" si="0"/>
        <v>3964641</v>
      </c>
      <c r="M53" s="7">
        <v>-893260</v>
      </c>
      <c r="N53" s="7">
        <v>-62800</v>
      </c>
      <c r="O53" s="7">
        <v>0</v>
      </c>
      <c r="P53" s="7">
        <f t="shared" si="1"/>
        <v>-956060</v>
      </c>
      <c r="Q53" s="7">
        <f t="shared" si="2"/>
        <v>3071381</v>
      </c>
      <c r="R53" s="7">
        <f t="shared" si="3"/>
        <v>3008581</v>
      </c>
      <c r="S53" s="5" t="s">
        <v>36</v>
      </c>
      <c r="T53" s="5">
        <v>100901</v>
      </c>
      <c r="U53" s="5" t="s">
        <v>27</v>
      </c>
      <c r="V53" s="5">
        <v>47020001</v>
      </c>
      <c r="W53" s="5" t="s">
        <v>28</v>
      </c>
    </row>
    <row r="54" spans="2:23" x14ac:dyDescent="0.25">
      <c r="B54" s="4">
        <v>21001237</v>
      </c>
      <c r="C54" s="4">
        <v>0</v>
      </c>
      <c r="D54" s="5">
        <v>21020011</v>
      </c>
      <c r="E54" s="4" t="s">
        <v>80</v>
      </c>
      <c r="F54" s="4">
        <v>1073</v>
      </c>
      <c r="G54" s="6">
        <v>39234</v>
      </c>
      <c r="H54" s="7">
        <v>3065461</v>
      </c>
      <c r="I54" s="7">
        <v>0</v>
      </c>
      <c r="J54" s="7">
        <v>0</v>
      </c>
      <c r="K54" s="7">
        <v>0</v>
      </c>
      <c r="L54" s="7">
        <f t="shared" si="0"/>
        <v>3065461</v>
      </c>
      <c r="M54" s="7">
        <v>-666761</v>
      </c>
      <c r="N54" s="7">
        <v>-48640</v>
      </c>
      <c r="O54" s="7">
        <v>0</v>
      </c>
      <c r="P54" s="7">
        <f t="shared" si="1"/>
        <v>-715401</v>
      </c>
      <c r="Q54" s="7">
        <f t="shared" si="2"/>
        <v>2398700</v>
      </c>
      <c r="R54" s="7">
        <f t="shared" si="3"/>
        <v>2350060</v>
      </c>
      <c r="S54" s="5" t="s">
        <v>36</v>
      </c>
      <c r="T54" s="5">
        <v>100903</v>
      </c>
      <c r="U54" s="5" t="s">
        <v>32</v>
      </c>
      <c r="V54" s="5">
        <v>47020001</v>
      </c>
      <c r="W54" s="5" t="s">
        <v>28</v>
      </c>
    </row>
    <row r="55" spans="2:23" x14ac:dyDescent="0.25">
      <c r="B55" s="4">
        <v>21001261</v>
      </c>
      <c r="C55" s="4">
        <v>0</v>
      </c>
      <c r="D55" s="5">
        <v>21020011</v>
      </c>
      <c r="E55" s="4" t="s">
        <v>81</v>
      </c>
      <c r="F55" s="4">
        <v>1071</v>
      </c>
      <c r="G55" s="6">
        <v>39082</v>
      </c>
      <c r="H55" s="7">
        <v>3362271</v>
      </c>
      <c r="I55" s="7">
        <v>0</v>
      </c>
      <c r="J55" s="7">
        <v>0</v>
      </c>
      <c r="K55" s="7">
        <v>0</v>
      </c>
      <c r="L55" s="7">
        <f t="shared" si="0"/>
        <v>3362271</v>
      </c>
      <c r="M55" s="7">
        <v>-757545</v>
      </c>
      <c r="N55" s="7">
        <v>-53258</v>
      </c>
      <c r="O55" s="7">
        <v>0</v>
      </c>
      <c r="P55" s="7">
        <f t="shared" si="1"/>
        <v>-810803</v>
      </c>
      <c r="Q55" s="7">
        <f t="shared" si="2"/>
        <v>2604726</v>
      </c>
      <c r="R55" s="7">
        <f t="shared" si="3"/>
        <v>2551468</v>
      </c>
      <c r="S55" s="5" t="s">
        <v>36</v>
      </c>
      <c r="T55" s="5">
        <v>100901</v>
      </c>
      <c r="U55" s="5" t="s">
        <v>27</v>
      </c>
      <c r="V55" s="5">
        <v>47020001</v>
      </c>
      <c r="W55" s="5" t="s">
        <v>28</v>
      </c>
    </row>
    <row r="56" spans="2:23" x14ac:dyDescent="0.25">
      <c r="B56" s="4">
        <v>21001266</v>
      </c>
      <c r="C56" s="4">
        <v>0</v>
      </c>
      <c r="D56" s="5">
        <v>21020011</v>
      </c>
      <c r="E56" s="4" t="s">
        <v>82</v>
      </c>
      <c r="F56" s="4">
        <v>1071</v>
      </c>
      <c r="G56" s="6">
        <v>39082</v>
      </c>
      <c r="H56" s="7">
        <v>3176382</v>
      </c>
      <c r="I56" s="7">
        <v>0</v>
      </c>
      <c r="J56" s="7">
        <v>0</v>
      </c>
      <c r="K56" s="7">
        <v>0</v>
      </c>
      <c r="L56" s="7">
        <f t="shared" si="0"/>
        <v>3176382</v>
      </c>
      <c r="M56" s="7">
        <v>-715660</v>
      </c>
      <c r="N56" s="7">
        <v>-50314</v>
      </c>
      <c r="O56" s="7">
        <v>0</v>
      </c>
      <c r="P56" s="7">
        <f t="shared" si="1"/>
        <v>-765974</v>
      </c>
      <c r="Q56" s="7">
        <f t="shared" si="2"/>
        <v>2460722</v>
      </c>
      <c r="R56" s="7">
        <f t="shared" si="3"/>
        <v>2410408</v>
      </c>
      <c r="S56" s="5" t="s">
        <v>36</v>
      </c>
      <c r="T56" s="5">
        <v>100901</v>
      </c>
      <c r="U56" s="5" t="s">
        <v>27</v>
      </c>
      <c r="V56" s="5">
        <v>47020001</v>
      </c>
      <c r="W56" s="5" t="s">
        <v>28</v>
      </c>
    </row>
    <row r="57" spans="2:23" x14ac:dyDescent="0.25">
      <c r="B57" s="4">
        <v>21001298</v>
      </c>
      <c r="C57" s="4">
        <v>0</v>
      </c>
      <c r="D57" s="5">
        <v>21020011</v>
      </c>
      <c r="E57" s="4" t="s">
        <v>83</v>
      </c>
      <c r="F57" s="4">
        <v>1071</v>
      </c>
      <c r="G57" s="6">
        <v>39082</v>
      </c>
      <c r="H57" s="7">
        <v>2482758</v>
      </c>
      <c r="I57" s="7">
        <v>0</v>
      </c>
      <c r="J57" s="7">
        <v>0</v>
      </c>
      <c r="K57" s="7">
        <v>0</v>
      </c>
      <c r="L57" s="7">
        <f t="shared" si="0"/>
        <v>2482758</v>
      </c>
      <c r="M57" s="7">
        <v>-559382</v>
      </c>
      <c r="N57" s="7">
        <v>-39327</v>
      </c>
      <c r="O57" s="7">
        <v>0</v>
      </c>
      <c r="P57" s="7">
        <f t="shared" si="1"/>
        <v>-598709</v>
      </c>
      <c r="Q57" s="7">
        <f t="shared" si="2"/>
        <v>1923376</v>
      </c>
      <c r="R57" s="7">
        <f t="shared" si="3"/>
        <v>1884049</v>
      </c>
      <c r="S57" s="5" t="s">
        <v>36</v>
      </c>
      <c r="T57" s="5">
        <v>100901</v>
      </c>
      <c r="U57" s="5" t="s">
        <v>27</v>
      </c>
      <c r="V57" s="5">
        <v>47020001</v>
      </c>
      <c r="W57" s="5" t="s">
        <v>28</v>
      </c>
    </row>
    <row r="58" spans="2:23" x14ac:dyDescent="0.25">
      <c r="B58" s="4">
        <v>21001311</v>
      </c>
      <c r="C58" s="4">
        <v>0</v>
      </c>
      <c r="D58" s="5">
        <v>21020011</v>
      </c>
      <c r="E58" s="4" t="s">
        <v>84</v>
      </c>
      <c r="F58" s="4">
        <v>1071</v>
      </c>
      <c r="G58" s="6">
        <v>39082</v>
      </c>
      <c r="H58" s="7">
        <v>2297215</v>
      </c>
      <c r="I58" s="7">
        <v>0</v>
      </c>
      <c r="J58" s="7">
        <v>0</v>
      </c>
      <c r="K58" s="7">
        <v>0</v>
      </c>
      <c r="L58" s="7">
        <f t="shared" si="0"/>
        <v>2297215</v>
      </c>
      <c r="M58" s="7">
        <v>-517578</v>
      </c>
      <c r="N58" s="7">
        <v>-36388</v>
      </c>
      <c r="O58" s="7">
        <v>0</v>
      </c>
      <c r="P58" s="7">
        <f t="shared" si="1"/>
        <v>-553966</v>
      </c>
      <c r="Q58" s="7">
        <f t="shared" si="2"/>
        <v>1779637</v>
      </c>
      <c r="R58" s="7">
        <f t="shared" si="3"/>
        <v>1743249</v>
      </c>
      <c r="S58" s="5" t="s">
        <v>36</v>
      </c>
      <c r="T58" s="5">
        <v>100901</v>
      </c>
      <c r="U58" s="5" t="s">
        <v>27</v>
      </c>
      <c r="V58" s="5">
        <v>47020001</v>
      </c>
      <c r="W58" s="5" t="s">
        <v>28</v>
      </c>
    </row>
    <row r="59" spans="2:23" x14ac:dyDescent="0.25">
      <c r="B59" s="4">
        <v>21001364</v>
      </c>
      <c r="C59" s="4">
        <v>0</v>
      </c>
      <c r="D59" s="5">
        <v>21020011</v>
      </c>
      <c r="E59" s="4" t="s">
        <v>85</v>
      </c>
      <c r="F59" s="4">
        <v>1071</v>
      </c>
      <c r="G59" s="6">
        <v>39082</v>
      </c>
      <c r="H59" s="7">
        <v>1548167</v>
      </c>
      <c r="I59" s="7">
        <v>0</v>
      </c>
      <c r="J59" s="7">
        <v>0</v>
      </c>
      <c r="K59" s="7">
        <v>0</v>
      </c>
      <c r="L59" s="7">
        <f t="shared" si="0"/>
        <v>1548167</v>
      </c>
      <c r="M59" s="7">
        <v>-348812</v>
      </c>
      <c r="N59" s="7">
        <v>-24523</v>
      </c>
      <c r="O59" s="7">
        <v>0</v>
      </c>
      <c r="P59" s="7">
        <f t="shared" si="1"/>
        <v>-373335</v>
      </c>
      <c r="Q59" s="7">
        <f t="shared" si="2"/>
        <v>1199355</v>
      </c>
      <c r="R59" s="7">
        <f t="shared" si="3"/>
        <v>1174832</v>
      </c>
      <c r="S59" s="5" t="s">
        <v>36</v>
      </c>
      <c r="T59" s="5">
        <v>100901</v>
      </c>
      <c r="U59" s="5" t="s">
        <v>27</v>
      </c>
      <c r="V59" s="5">
        <v>47020001</v>
      </c>
      <c r="W59" s="5" t="s">
        <v>28</v>
      </c>
    </row>
    <row r="60" spans="2:23" x14ac:dyDescent="0.25">
      <c r="B60" s="4">
        <v>21001365</v>
      </c>
      <c r="C60" s="4">
        <v>0</v>
      </c>
      <c r="D60" s="5">
        <v>21020011</v>
      </c>
      <c r="E60" s="4" t="s">
        <v>86</v>
      </c>
      <c r="F60" s="4">
        <v>1071</v>
      </c>
      <c r="G60" s="6">
        <v>40086</v>
      </c>
      <c r="H60" s="7">
        <v>6346195</v>
      </c>
      <c r="I60" s="7">
        <v>0</v>
      </c>
      <c r="J60" s="7">
        <v>0</v>
      </c>
      <c r="K60" s="7">
        <v>0</v>
      </c>
      <c r="L60" s="7">
        <f t="shared" si="0"/>
        <v>6346195</v>
      </c>
      <c r="M60" s="7">
        <v>-1188615</v>
      </c>
      <c r="N60" s="7">
        <v>-99802</v>
      </c>
      <c r="O60" s="7">
        <v>0</v>
      </c>
      <c r="P60" s="7">
        <f t="shared" si="1"/>
        <v>-1288417</v>
      </c>
      <c r="Q60" s="7">
        <f t="shared" si="2"/>
        <v>5157580</v>
      </c>
      <c r="R60" s="7">
        <f t="shared" si="3"/>
        <v>5057778</v>
      </c>
      <c r="S60" s="5" t="s">
        <v>36</v>
      </c>
      <c r="T60" s="5">
        <v>100901</v>
      </c>
      <c r="U60" s="5" t="s">
        <v>27</v>
      </c>
      <c r="V60" s="5">
        <v>47020001</v>
      </c>
      <c r="W60" s="5" t="s">
        <v>28</v>
      </c>
    </row>
    <row r="61" spans="2:23" x14ac:dyDescent="0.25">
      <c r="B61" s="4">
        <v>21001405</v>
      </c>
      <c r="C61" s="4">
        <v>0</v>
      </c>
      <c r="D61" s="5">
        <v>21020011</v>
      </c>
      <c r="E61" s="4" t="s">
        <v>87</v>
      </c>
      <c r="F61" s="4">
        <v>1071</v>
      </c>
      <c r="G61" s="6">
        <v>39082</v>
      </c>
      <c r="H61" s="7">
        <v>1089956</v>
      </c>
      <c r="I61" s="7">
        <v>0</v>
      </c>
      <c r="J61" s="7">
        <v>0</v>
      </c>
      <c r="K61" s="7">
        <v>0</v>
      </c>
      <c r="L61" s="7">
        <f t="shared" si="0"/>
        <v>1089956</v>
      </c>
      <c r="M61" s="7">
        <v>-245575</v>
      </c>
      <c r="N61" s="7">
        <v>-17265</v>
      </c>
      <c r="O61" s="7">
        <v>0</v>
      </c>
      <c r="P61" s="7">
        <f t="shared" si="1"/>
        <v>-262840</v>
      </c>
      <c r="Q61" s="7">
        <f t="shared" si="2"/>
        <v>844381</v>
      </c>
      <c r="R61" s="7">
        <f t="shared" si="3"/>
        <v>827116</v>
      </c>
      <c r="S61" s="5" t="s">
        <v>36</v>
      </c>
      <c r="T61" s="5">
        <v>100901</v>
      </c>
      <c r="U61" s="5" t="s">
        <v>27</v>
      </c>
      <c r="V61" s="5">
        <v>47020001</v>
      </c>
      <c r="W61" s="5" t="s">
        <v>28</v>
      </c>
    </row>
    <row r="62" spans="2:23" x14ac:dyDescent="0.25">
      <c r="B62" s="4">
        <v>21001499</v>
      </c>
      <c r="C62" s="4">
        <v>0</v>
      </c>
      <c r="D62" s="5">
        <v>21020011</v>
      </c>
      <c r="E62" s="4" t="s">
        <v>88</v>
      </c>
      <c r="F62" s="4">
        <v>1071</v>
      </c>
      <c r="G62" s="6">
        <v>39538</v>
      </c>
      <c r="H62" s="7">
        <v>650694</v>
      </c>
      <c r="I62" s="7">
        <v>0</v>
      </c>
      <c r="J62" s="7">
        <v>0</v>
      </c>
      <c r="K62" s="7">
        <v>0</v>
      </c>
      <c r="L62" s="7">
        <f t="shared" si="0"/>
        <v>650694</v>
      </c>
      <c r="M62" s="7">
        <v>-135728</v>
      </c>
      <c r="N62" s="7">
        <v>-10265</v>
      </c>
      <c r="O62" s="7">
        <v>0</v>
      </c>
      <c r="P62" s="7">
        <f t="shared" si="1"/>
        <v>-145993</v>
      </c>
      <c r="Q62" s="7">
        <f t="shared" si="2"/>
        <v>514966</v>
      </c>
      <c r="R62" s="7">
        <f t="shared" si="3"/>
        <v>504701</v>
      </c>
      <c r="S62" s="5" t="s">
        <v>36</v>
      </c>
      <c r="T62" s="5">
        <v>100901</v>
      </c>
      <c r="U62" s="5" t="s">
        <v>27</v>
      </c>
      <c r="V62" s="5">
        <v>47020001</v>
      </c>
      <c r="W62" s="5" t="s">
        <v>28</v>
      </c>
    </row>
    <row r="63" spans="2:23" x14ac:dyDescent="0.25">
      <c r="B63" s="4">
        <v>21001503</v>
      </c>
      <c r="C63" s="4">
        <v>0</v>
      </c>
      <c r="D63" s="5">
        <v>21020011</v>
      </c>
      <c r="E63" s="4" t="s">
        <v>70</v>
      </c>
      <c r="F63" s="4">
        <v>1071</v>
      </c>
      <c r="G63" s="6">
        <v>39903</v>
      </c>
      <c r="H63" s="7">
        <v>1448094</v>
      </c>
      <c r="I63" s="7">
        <v>0</v>
      </c>
      <c r="J63" s="7">
        <v>0</v>
      </c>
      <c r="K63" s="7">
        <v>0</v>
      </c>
      <c r="L63" s="7">
        <f t="shared" si="0"/>
        <v>1448094</v>
      </c>
      <c r="M63" s="7">
        <v>-282648</v>
      </c>
      <c r="N63" s="7">
        <v>-22773</v>
      </c>
      <c r="O63" s="7">
        <v>0</v>
      </c>
      <c r="P63" s="7">
        <f t="shared" si="1"/>
        <v>-305421</v>
      </c>
      <c r="Q63" s="7">
        <f t="shared" si="2"/>
        <v>1165446</v>
      </c>
      <c r="R63" s="7">
        <f t="shared" si="3"/>
        <v>1142673</v>
      </c>
      <c r="S63" s="5" t="s">
        <v>36</v>
      </c>
      <c r="T63" s="5">
        <v>100901</v>
      </c>
      <c r="U63" s="5" t="s">
        <v>27</v>
      </c>
      <c r="V63" s="5">
        <v>47020001</v>
      </c>
      <c r="W63" s="5" t="s">
        <v>28</v>
      </c>
    </row>
    <row r="64" spans="2:23" x14ac:dyDescent="0.25">
      <c r="B64" s="4">
        <v>21001507</v>
      </c>
      <c r="C64" s="4">
        <v>0</v>
      </c>
      <c r="D64" s="5">
        <v>21020011</v>
      </c>
      <c r="E64" s="4" t="s">
        <v>89</v>
      </c>
      <c r="F64" s="4">
        <v>1071</v>
      </c>
      <c r="G64" s="6">
        <v>39538</v>
      </c>
      <c r="H64" s="7">
        <v>600893</v>
      </c>
      <c r="I64" s="7">
        <v>0</v>
      </c>
      <c r="J64" s="7">
        <v>0</v>
      </c>
      <c r="K64" s="7">
        <v>0</v>
      </c>
      <c r="L64" s="7">
        <f t="shared" si="0"/>
        <v>600893</v>
      </c>
      <c r="M64" s="7">
        <v>-125338</v>
      </c>
      <c r="N64" s="7">
        <v>-9480</v>
      </c>
      <c r="O64" s="7">
        <v>0</v>
      </c>
      <c r="P64" s="7">
        <f t="shared" si="1"/>
        <v>-134818</v>
      </c>
      <c r="Q64" s="7">
        <f t="shared" si="2"/>
        <v>475555</v>
      </c>
      <c r="R64" s="7">
        <f t="shared" si="3"/>
        <v>466075</v>
      </c>
      <c r="S64" s="5" t="s">
        <v>36</v>
      </c>
      <c r="T64" s="5">
        <v>100901</v>
      </c>
      <c r="U64" s="5" t="s">
        <v>27</v>
      </c>
      <c r="V64" s="5">
        <v>47020001</v>
      </c>
      <c r="W64" s="5" t="s">
        <v>28</v>
      </c>
    </row>
    <row r="65" spans="2:23" x14ac:dyDescent="0.25">
      <c r="B65" s="4">
        <v>21001516</v>
      </c>
      <c r="C65" s="4">
        <v>0</v>
      </c>
      <c r="D65" s="5">
        <v>21020011</v>
      </c>
      <c r="E65" s="4" t="s">
        <v>90</v>
      </c>
      <c r="F65" s="4">
        <v>1071</v>
      </c>
      <c r="G65" s="6">
        <v>39082</v>
      </c>
      <c r="H65" s="7">
        <v>455938</v>
      </c>
      <c r="I65" s="7">
        <v>0</v>
      </c>
      <c r="J65" s="7">
        <v>0</v>
      </c>
      <c r="K65" s="7">
        <v>0</v>
      </c>
      <c r="L65" s="7">
        <f t="shared" si="0"/>
        <v>455938</v>
      </c>
      <c r="M65" s="7">
        <v>-102726</v>
      </c>
      <c r="N65" s="7">
        <v>-7222</v>
      </c>
      <c r="O65" s="7">
        <v>0</v>
      </c>
      <c r="P65" s="7">
        <f t="shared" si="1"/>
        <v>-109948</v>
      </c>
      <c r="Q65" s="7">
        <f t="shared" si="2"/>
        <v>353212</v>
      </c>
      <c r="R65" s="7">
        <f t="shared" si="3"/>
        <v>345990</v>
      </c>
      <c r="S65" s="5" t="s">
        <v>36</v>
      </c>
      <c r="T65" s="5">
        <v>100901</v>
      </c>
      <c r="U65" s="5" t="s">
        <v>27</v>
      </c>
      <c r="V65" s="5">
        <v>47020001</v>
      </c>
      <c r="W65" s="5" t="s">
        <v>28</v>
      </c>
    </row>
    <row r="66" spans="2:23" x14ac:dyDescent="0.25">
      <c r="B66" s="4">
        <v>21001524</v>
      </c>
      <c r="C66" s="4">
        <v>0</v>
      </c>
      <c r="D66" s="5">
        <v>21020011</v>
      </c>
      <c r="E66" s="4" t="s">
        <v>91</v>
      </c>
      <c r="F66" s="4">
        <v>1071</v>
      </c>
      <c r="G66" s="6">
        <v>39538</v>
      </c>
      <c r="H66" s="7">
        <v>517387</v>
      </c>
      <c r="I66" s="7">
        <v>0</v>
      </c>
      <c r="J66" s="7">
        <v>0</v>
      </c>
      <c r="K66" s="7">
        <v>0</v>
      </c>
      <c r="L66" s="7">
        <f t="shared" si="0"/>
        <v>517387</v>
      </c>
      <c r="M66" s="7">
        <v>-107921</v>
      </c>
      <c r="N66" s="7">
        <v>-8162</v>
      </c>
      <c r="O66" s="7">
        <v>0</v>
      </c>
      <c r="P66" s="7">
        <f t="shared" si="1"/>
        <v>-116083</v>
      </c>
      <c r="Q66" s="7">
        <f t="shared" si="2"/>
        <v>409466</v>
      </c>
      <c r="R66" s="7">
        <f t="shared" si="3"/>
        <v>401304</v>
      </c>
      <c r="S66" s="5" t="s">
        <v>36</v>
      </c>
      <c r="T66" s="5">
        <v>100901</v>
      </c>
      <c r="U66" s="5" t="s">
        <v>27</v>
      </c>
      <c r="V66" s="5">
        <v>47020001</v>
      </c>
      <c r="W66" s="5" t="s">
        <v>28</v>
      </c>
    </row>
    <row r="67" spans="2:23" x14ac:dyDescent="0.25">
      <c r="B67" s="4">
        <v>21001529</v>
      </c>
      <c r="C67" s="4">
        <v>0</v>
      </c>
      <c r="D67" s="5">
        <v>21020011</v>
      </c>
      <c r="E67" s="4" t="s">
        <v>92</v>
      </c>
      <c r="F67" s="4">
        <v>1071</v>
      </c>
      <c r="G67" s="6">
        <v>39904</v>
      </c>
      <c r="H67" s="7">
        <v>1115767</v>
      </c>
      <c r="I67" s="7">
        <v>0</v>
      </c>
      <c r="J67" s="7">
        <v>0</v>
      </c>
      <c r="K67" s="7">
        <v>0</v>
      </c>
      <c r="L67" s="7">
        <f t="shared" si="0"/>
        <v>1115767</v>
      </c>
      <c r="M67" s="7">
        <v>-217737</v>
      </c>
      <c r="N67" s="7">
        <v>-17547</v>
      </c>
      <c r="O67" s="7">
        <v>0</v>
      </c>
      <c r="P67" s="7">
        <f t="shared" si="1"/>
        <v>-235284</v>
      </c>
      <c r="Q67" s="7">
        <f t="shared" si="2"/>
        <v>898030</v>
      </c>
      <c r="R67" s="7">
        <f t="shared" si="3"/>
        <v>880483</v>
      </c>
      <c r="S67" s="5" t="s">
        <v>36</v>
      </c>
      <c r="T67" s="5">
        <v>100901</v>
      </c>
      <c r="U67" s="5" t="s">
        <v>27</v>
      </c>
      <c r="V67" s="5">
        <v>47020001</v>
      </c>
      <c r="W67" s="5" t="s">
        <v>28</v>
      </c>
    </row>
    <row r="68" spans="2:23" x14ac:dyDescent="0.25">
      <c r="B68" s="4">
        <v>21001538</v>
      </c>
      <c r="C68" s="4">
        <v>0</v>
      </c>
      <c r="D68" s="5">
        <v>21020011</v>
      </c>
      <c r="E68" s="4" t="s">
        <v>93</v>
      </c>
      <c r="F68" s="4">
        <v>1071</v>
      </c>
      <c r="G68" s="6">
        <v>39538</v>
      </c>
      <c r="H68" s="7">
        <v>445893</v>
      </c>
      <c r="I68" s="7">
        <v>0</v>
      </c>
      <c r="J68" s="7">
        <v>0</v>
      </c>
      <c r="K68" s="7">
        <v>0</v>
      </c>
      <c r="L68" s="7">
        <f t="shared" si="0"/>
        <v>445893</v>
      </c>
      <c r="M68" s="7">
        <v>-93007</v>
      </c>
      <c r="N68" s="7">
        <v>-7034</v>
      </c>
      <c r="O68" s="7">
        <v>0</v>
      </c>
      <c r="P68" s="7">
        <f t="shared" si="1"/>
        <v>-100041</v>
      </c>
      <c r="Q68" s="7">
        <f t="shared" si="2"/>
        <v>352886</v>
      </c>
      <c r="R68" s="7">
        <f t="shared" si="3"/>
        <v>345852</v>
      </c>
      <c r="S68" s="5" t="s">
        <v>36</v>
      </c>
      <c r="T68" s="5">
        <v>100901</v>
      </c>
      <c r="U68" s="5" t="s">
        <v>27</v>
      </c>
      <c r="V68" s="5">
        <v>47020001</v>
      </c>
      <c r="W68" s="5" t="s">
        <v>28</v>
      </c>
    </row>
    <row r="69" spans="2:23" x14ac:dyDescent="0.25">
      <c r="B69" s="4">
        <v>21001632</v>
      </c>
      <c r="C69" s="4">
        <v>0</v>
      </c>
      <c r="D69" s="5">
        <v>21020011</v>
      </c>
      <c r="E69" s="4" t="s">
        <v>94</v>
      </c>
      <c r="F69" s="4">
        <v>1071</v>
      </c>
      <c r="G69" s="6">
        <v>39538</v>
      </c>
      <c r="H69" s="7">
        <v>248392</v>
      </c>
      <c r="I69" s="7">
        <v>0</v>
      </c>
      <c r="J69" s="7">
        <v>0</v>
      </c>
      <c r="K69" s="7">
        <v>0</v>
      </c>
      <c r="L69" s="7">
        <f t="shared" ref="L69:L95" si="4">SUM(H69:K69)</f>
        <v>248392</v>
      </c>
      <c r="M69" s="7">
        <v>-52056</v>
      </c>
      <c r="N69" s="7">
        <v>-3913</v>
      </c>
      <c r="O69" s="7">
        <v>0</v>
      </c>
      <c r="P69" s="7">
        <f t="shared" ref="P69:P95" si="5">SUM(M69:O69)</f>
        <v>-55969</v>
      </c>
      <c r="Q69" s="7">
        <f t="shared" ref="Q69:Q95" si="6">H69+M69</f>
        <v>196336</v>
      </c>
      <c r="R69" s="7">
        <f t="shared" ref="R69:R95" si="7">L69+P69</f>
        <v>192423</v>
      </c>
      <c r="S69" s="5" t="s">
        <v>36</v>
      </c>
      <c r="T69" s="5">
        <v>100901</v>
      </c>
      <c r="U69" s="5" t="s">
        <v>27</v>
      </c>
      <c r="V69" s="5">
        <v>47020001</v>
      </c>
      <c r="W69" s="5" t="s">
        <v>28</v>
      </c>
    </row>
    <row r="70" spans="2:23" x14ac:dyDescent="0.25">
      <c r="B70" s="4">
        <v>21001636</v>
      </c>
      <c r="C70" s="4">
        <v>0</v>
      </c>
      <c r="D70" s="5">
        <v>21020011</v>
      </c>
      <c r="E70" s="4" t="s">
        <v>95</v>
      </c>
      <c r="F70" s="4">
        <v>1071</v>
      </c>
      <c r="G70" s="6">
        <v>39538</v>
      </c>
      <c r="H70" s="7">
        <v>234598</v>
      </c>
      <c r="I70" s="7">
        <v>0</v>
      </c>
      <c r="J70" s="7">
        <v>0</v>
      </c>
      <c r="K70" s="7">
        <v>0</v>
      </c>
      <c r="L70" s="7">
        <f t="shared" si="4"/>
        <v>234598</v>
      </c>
      <c r="M70" s="7">
        <v>-49167</v>
      </c>
      <c r="N70" s="7">
        <v>-3696</v>
      </c>
      <c r="O70" s="7">
        <v>0</v>
      </c>
      <c r="P70" s="7">
        <f t="shared" si="5"/>
        <v>-52863</v>
      </c>
      <c r="Q70" s="7">
        <f t="shared" si="6"/>
        <v>185431</v>
      </c>
      <c r="R70" s="7">
        <f t="shared" si="7"/>
        <v>181735</v>
      </c>
      <c r="S70" s="5" t="s">
        <v>36</v>
      </c>
      <c r="T70" s="5">
        <v>100901</v>
      </c>
      <c r="U70" s="5" t="s">
        <v>27</v>
      </c>
      <c r="V70" s="5">
        <v>47020001</v>
      </c>
      <c r="W70" s="5" t="s">
        <v>28</v>
      </c>
    </row>
    <row r="71" spans="2:23" x14ac:dyDescent="0.25">
      <c r="B71" s="4">
        <v>21001715</v>
      </c>
      <c r="C71" s="4">
        <v>0</v>
      </c>
      <c r="D71" s="5">
        <v>21020011</v>
      </c>
      <c r="E71" s="4" t="s">
        <v>96</v>
      </c>
      <c r="F71" s="4">
        <v>1071</v>
      </c>
      <c r="G71" s="6">
        <v>40179</v>
      </c>
      <c r="H71" s="7">
        <v>424936</v>
      </c>
      <c r="I71" s="7">
        <v>0</v>
      </c>
      <c r="J71" s="7">
        <v>0</v>
      </c>
      <c r="K71" s="7">
        <v>0</v>
      </c>
      <c r="L71" s="7">
        <f t="shared" si="4"/>
        <v>424936</v>
      </c>
      <c r="M71" s="7">
        <v>-77873</v>
      </c>
      <c r="N71" s="7">
        <v>-6683</v>
      </c>
      <c r="O71" s="7">
        <v>0</v>
      </c>
      <c r="P71" s="7">
        <f t="shared" si="5"/>
        <v>-84556</v>
      </c>
      <c r="Q71" s="7">
        <f t="shared" si="6"/>
        <v>347063</v>
      </c>
      <c r="R71" s="7">
        <f t="shared" si="7"/>
        <v>340380</v>
      </c>
      <c r="S71" s="5" t="s">
        <v>36</v>
      </c>
      <c r="T71" s="5">
        <v>100901</v>
      </c>
      <c r="U71" s="5" t="s">
        <v>27</v>
      </c>
      <c r="V71" s="5">
        <v>47020001</v>
      </c>
      <c r="W71" s="5" t="s">
        <v>28</v>
      </c>
    </row>
    <row r="72" spans="2:23" x14ac:dyDescent="0.25">
      <c r="B72" s="4">
        <v>21001716</v>
      </c>
      <c r="C72" s="4">
        <v>0</v>
      </c>
      <c r="D72" s="5">
        <v>21020011</v>
      </c>
      <c r="E72" s="4" t="s">
        <v>97</v>
      </c>
      <c r="F72" s="4">
        <v>1071</v>
      </c>
      <c r="G72" s="6">
        <v>40179</v>
      </c>
      <c r="H72" s="7">
        <v>421802</v>
      </c>
      <c r="I72" s="7">
        <v>0</v>
      </c>
      <c r="J72" s="7">
        <v>0</v>
      </c>
      <c r="K72" s="7">
        <v>0</v>
      </c>
      <c r="L72" s="7">
        <f t="shared" si="4"/>
        <v>421802</v>
      </c>
      <c r="M72" s="7">
        <v>-77301</v>
      </c>
      <c r="N72" s="7">
        <v>-6634</v>
      </c>
      <c r="O72" s="7">
        <v>0</v>
      </c>
      <c r="P72" s="7">
        <f t="shared" si="5"/>
        <v>-83935</v>
      </c>
      <c r="Q72" s="7">
        <f t="shared" si="6"/>
        <v>344501</v>
      </c>
      <c r="R72" s="7">
        <f t="shared" si="7"/>
        <v>337867</v>
      </c>
      <c r="S72" s="5" t="s">
        <v>36</v>
      </c>
      <c r="T72" s="5">
        <v>100901</v>
      </c>
      <c r="U72" s="5" t="s">
        <v>27</v>
      </c>
      <c r="V72" s="5">
        <v>47020001</v>
      </c>
      <c r="W72" s="5" t="s">
        <v>28</v>
      </c>
    </row>
    <row r="73" spans="2:23" x14ac:dyDescent="0.25">
      <c r="B73" s="4">
        <v>21001723</v>
      </c>
      <c r="C73" s="4">
        <v>0</v>
      </c>
      <c r="D73" s="5">
        <v>21020011</v>
      </c>
      <c r="E73" s="4" t="s">
        <v>98</v>
      </c>
      <c r="F73" s="4">
        <v>1071</v>
      </c>
      <c r="G73" s="6">
        <v>39538</v>
      </c>
      <c r="H73" s="7">
        <v>21341</v>
      </c>
      <c r="I73" s="7">
        <v>0</v>
      </c>
      <c r="J73" s="7">
        <v>0</v>
      </c>
      <c r="K73" s="7">
        <v>0</v>
      </c>
      <c r="L73" s="7">
        <f t="shared" si="4"/>
        <v>21341</v>
      </c>
      <c r="M73" s="7">
        <v>-4471</v>
      </c>
      <c r="N73" s="7">
        <v>-336</v>
      </c>
      <c r="O73" s="7">
        <v>0</v>
      </c>
      <c r="P73" s="7">
        <f t="shared" si="5"/>
        <v>-4807</v>
      </c>
      <c r="Q73" s="7">
        <f t="shared" si="6"/>
        <v>16870</v>
      </c>
      <c r="R73" s="7">
        <f t="shared" si="7"/>
        <v>16534</v>
      </c>
      <c r="S73" s="5" t="s">
        <v>36</v>
      </c>
      <c r="T73" s="5">
        <v>100901</v>
      </c>
      <c r="U73" s="5" t="s">
        <v>27</v>
      </c>
      <c r="V73" s="5">
        <v>47020001</v>
      </c>
      <c r="W73" s="5" t="s">
        <v>28</v>
      </c>
    </row>
    <row r="74" spans="2:23" x14ac:dyDescent="0.25">
      <c r="B74" s="4">
        <v>21001730</v>
      </c>
      <c r="C74" s="4">
        <v>0</v>
      </c>
      <c r="D74" s="5">
        <v>21020011</v>
      </c>
      <c r="E74" s="4" t="s">
        <v>99</v>
      </c>
      <c r="F74" s="4">
        <v>1071</v>
      </c>
      <c r="G74" s="6">
        <v>40179</v>
      </c>
      <c r="H74" s="7">
        <v>136519</v>
      </c>
      <c r="I74" s="7">
        <v>0</v>
      </c>
      <c r="J74" s="7">
        <v>0</v>
      </c>
      <c r="K74" s="7">
        <v>0</v>
      </c>
      <c r="L74" s="7">
        <f t="shared" si="4"/>
        <v>136519</v>
      </c>
      <c r="M74" s="7">
        <v>-25018</v>
      </c>
      <c r="N74" s="7">
        <v>-2147</v>
      </c>
      <c r="O74" s="7">
        <v>0</v>
      </c>
      <c r="P74" s="7">
        <f t="shared" si="5"/>
        <v>-27165</v>
      </c>
      <c r="Q74" s="7">
        <f t="shared" si="6"/>
        <v>111501</v>
      </c>
      <c r="R74" s="7">
        <f t="shared" si="7"/>
        <v>109354</v>
      </c>
      <c r="S74" s="5" t="s">
        <v>36</v>
      </c>
      <c r="T74" s="5">
        <v>100901</v>
      </c>
      <c r="U74" s="5" t="s">
        <v>27</v>
      </c>
      <c r="V74" s="5">
        <v>47020001</v>
      </c>
      <c r="W74" s="5" t="s">
        <v>28</v>
      </c>
    </row>
    <row r="75" spans="2:23" x14ac:dyDescent="0.25">
      <c r="B75" s="4">
        <v>21001734</v>
      </c>
      <c r="C75" s="4">
        <v>0</v>
      </c>
      <c r="D75" s="5">
        <v>21020011</v>
      </c>
      <c r="E75" s="4" t="s">
        <v>100</v>
      </c>
      <c r="F75" s="4">
        <v>1071</v>
      </c>
      <c r="G75" s="6">
        <v>40179</v>
      </c>
      <c r="H75" s="7">
        <v>59035</v>
      </c>
      <c r="I75" s="7">
        <v>0</v>
      </c>
      <c r="J75" s="7">
        <v>0</v>
      </c>
      <c r="K75" s="7">
        <v>0</v>
      </c>
      <c r="L75" s="7">
        <f t="shared" si="4"/>
        <v>59035</v>
      </c>
      <c r="M75" s="7">
        <v>-10816</v>
      </c>
      <c r="N75" s="7">
        <v>-929</v>
      </c>
      <c r="O75" s="7">
        <v>0</v>
      </c>
      <c r="P75" s="7">
        <f t="shared" si="5"/>
        <v>-11745</v>
      </c>
      <c r="Q75" s="7">
        <f t="shared" si="6"/>
        <v>48219</v>
      </c>
      <c r="R75" s="7">
        <f t="shared" si="7"/>
        <v>47290</v>
      </c>
      <c r="S75" s="5" t="s">
        <v>36</v>
      </c>
      <c r="T75" s="5">
        <v>100901</v>
      </c>
      <c r="U75" s="5" t="s">
        <v>27</v>
      </c>
      <c r="V75" s="5">
        <v>47020001</v>
      </c>
      <c r="W75" s="5" t="s">
        <v>28</v>
      </c>
    </row>
    <row r="76" spans="2:23" x14ac:dyDescent="0.25">
      <c r="B76" s="4">
        <v>21001741</v>
      </c>
      <c r="C76" s="4">
        <v>0</v>
      </c>
      <c r="D76" s="5">
        <v>21020011</v>
      </c>
      <c r="E76" s="4" t="s">
        <v>101</v>
      </c>
      <c r="F76" s="4">
        <v>1071</v>
      </c>
      <c r="G76" s="6">
        <v>41664</v>
      </c>
      <c r="H76" s="7">
        <v>173400</v>
      </c>
      <c r="I76" s="7">
        <v>0</v>
      </c>
      <c r="J76" s="7">
        <v>0</v>
      </c>
      <c r="K76" s="7">
        <v>0</v>
      </c>
      <c r="L76" s="7">
        <f t="shared" si="4"/>
        <v>173400</v>
      </c>
      <c r="M76" s="7">
        <v>-19756</v>
      </c>
      <c r="N76" s="7">
        <v>-2745</v>
      </c>
      <c r="O76" s="7">
        <v>0</v>
      </c>
      <c r="P76" s="7">
        <f t="shared" si="5"/>
        <v>-22501</v>
      </c>
      <c r="Q76" s="7">
        <f t="shared" si="6"/>
        <v>153644</v>
      </c>
      <c r="R76" s="7">
        <f t="shared" si="7"/>
        <v>150899</v>
      </c>
      <c r="S76" s="5" t="s">
        <v>36</v>
      </c>
      <c r="T76" s="5">
        <v>100901</v>
      </c>
      <c r="U76" s="5" t="s">
        <v>27</v>
      </c>
      <c r="V76" s="5">
        <v>47020001</v>
      </c>
      <c r="W76" s="5" t="s">
        <v>28</v>
      </c>
    </row>
    <row r="77" spans="2:23" x14ac:dyDescent="0.25">
      <c r="B77" s="4">
        <v>21001742</v>
      </c>
      <c r="C77" s="4">
        <v>0</v>
      </c>
      <c r="D77" s="5">
        <v>21020011</v>
      </c>
      <c r="E77" s="4" t="s">
        <v>102</v>
      </c>
      <c r="F77" s="4">
        <v>1071</v>
      </c>
      <c r="G77" s="6">
        <v>41729</v>
      </c>
      <c r="H77" s="7">
        <v>20933320</v>
      </c>
      <c r="I77" s="7">
        <v>0</v>
      </c>
      <c r="J77" s="7">
        <v>0</v>
      </c>
      <c r="K77" s="7">
        <v>0</v>
      </c>
      <c r="L77" s="7">
        <f t="shared" si="4"/>
        <v>20933320</v>
      </c>
      <c r="M77" s="7">
        <v>-2321090</v>
      </c>
      <c r="N77" s="7">
        <v>-331443</v>
      </c>
      <c r="O77" s="7">
        <v>0</v>
      </c>
      <c r="P77" s="7">
        <f t="shared" si="5"/>
        <v>-2652533</v>
      </c>
      <c r="Q77" s="7">
        <f t="shared" si="6"/>
        <v>18612230</v>
      </c>
      <c r="R77" s="7">
        <f t="shared" si="7"/>
        <v>18280787</v>
      </c>
      <c r="S77" s="5" t="s">
        <v>36</v>
      </c>
      <c r="T77" s="5">
        <v>100901</v>
      </c>
      <c r="U77" s="5" t="s">
        <v>27</v>
      </c>
      <c r="V77" s="5">
        <v>47020001</v>
      </c>
      <c r="W77" s="5" t="s">
        <v>28</v>
      </c>
    </row>
    <row r="78" spans="2:23" x14ac:dyDescent="0.25">
      <c r="B78" s="4">
        <v>21001833</v>
      </c>
      <c r="C78" s="4">
        <v>0</v>
      </c>
      <c r="D78" s="5">
        <v>21020011</v>
      </c>
      <c r="E78" s="4" t="s">
        <v>103</v>
      </c>
      <c r="F78" s="4">
        <v>1071</v>
      </c>
      <c r="G78" s="6">
        <v>40359</v>
      </c>
      <c r="H78" s="7">
        <v>577229</v>
      </c>
      <c r="I78" s="7">
        <v>0</v>
      </c>
      <c r="J78" s="7">
        <v>0</v>
      </c>
      <c r="K78" s="7">
        <v>0</v>
      </c>
      <c r="L78" s="7">
        <f t="shared" si="4"/>
        <v>577229</v>
      </c>
      <c r="M78" s="7">
        <v>-100950</v>
      </c>
      <c r="N78" s="7">
        <v>-9085</v>
      </c>
      <c r="O78" s="7">
        <v>0</v>
      </c>
      <c r="P78" s="7">
        <f t="shared" si="5"/>
        <v>-110035</v>
      </c>
      <c r="Q78" s="7">
        <f t="shared" si="6"/>
        <v>476279</v>
      </c>
      <c r="R78" s="7">
        <f t="shared" si="7"/>
        <v>467194</v>
      </c>
      <c r="S78" s="5" t="s">
        <v>36</v>
      </c>
      <c r="T78" s="5">
        <v>100901</v>
      </c>
      <c r="U78" s="5" t="s">
        <v>27</v>
      </c>
      <c r="V78" s="5">
        <v>47020001</v>
      </c>
      <c r="W78" s="5" t="s">
        <v>28</v>
      </c>
    </row>
    <row r="79" spans="2:23" x14ac:dyDescent="0.25">
      <c r="B79" s="4">
        <v>21001835</v>
      </c>
      <c r="C79" s="4">
        <v>0</v>
      </c>
      <c r="D79" s="5">
        <v>21020011</v>
      </c>
      <c r="E79" s="4" t="s">
        <v>104</v>
      </c>
      <c r="F79" s="4">
        <v>1071</v>
      </c>
      <c r="G79" s="6">
        <v>40634</v>
      </c>
      <c r="H79" s="7">
        <v>586144</v>
      </c>
      <c r="I79" s="7">
        <v>0</v>
      </c>
      <c r="J79" s="7">
        <v>0</v>
      </c>
      <c r="K79" s="7">
        <v>0</v>
      </c>
      <c r="L79" s="7">
        <f t="shared" si="4"/>
        <v>586144</v>
      </c>
      <c r="M79" s="7">
        <v>-102137</v>
      </c>
      <c r="N79" s="7">
        <v>-9939</v>
      </c>
      <c r="O79" s="7">
        <v>0</v>
      </c>
      <c r="P79" s="7">
        <f t="shared" si="5"/>
        <v>-112076</v>
      </c>
      <c r="Q79" s="7">
        <f t="shared" si="6"/>
        <v>484007</v>
      </c>
      <c r="R79" s="7">
        <f t="shared" si="7"/>
        <v>474068</v>
      </c>
      <c r="S79" s="5" t="s">
        <v>36</v>
      </c>
      <c r="T79" s="5">
        <v>100901</v>
      </c>
      <c r="U79" s="5" t="s">
        <v>27</v>
      </c>
      <c r="V79" s="5">
        <v>47020001</v>
      </c>
      <c r="W79" s="5" t="s">
        <v>28</v>
      </c>
    </row>
    <row r="80" spans="2:23" x14ac:dyDescent="0.25">
      <c r="B80" s="4">
        <v>21001855</v>
      </c>
      <c r="C80" s="4">
        <v>0</v>
      </c>
      <c r="D80" s="5">
        <v>21020011</v>
      </c>
      <c r="E80" s="4" t="s">
        <v>105</v>
      </c>
      <c r="F80" s="4">
        <v>1071</v>
      </c>
      <c r="G80" s="6">
        <v>40520</v>
      </c>
      <c r="H80" s="7">
        <v>842870</v>
      </c>
      <c r="I80" s="7">
        <v>0</v>
      </c>
      <c r="J80" s="7">
        <v>0</v>
      </c>
      <c r="K80" s="7">
        <v>0</v>
      </c>
      <c r="L80" s="7">
        <f t="shared" si="4"/>
        <v>842870</v>
      </c>
      <c r="M80" s="7">
        <v>-141068</v>
      </c>
      <c r="N80" s="7">
        <v>-13276</v>
      </c>
      <c r="O80" s="7">
        <v>0</v>
      </c>
      <c r="P80" s="7">
        <f t="shared" si="5"/>
        <v>-154344</v>
      </c>
      <c r="Q80" s="7">
        <f t="shared" si="6"/>
        <v>701802</v>
      </c>
      <c r="R80" s="7">
        <f t="shared" si="7"/>
        <v>688526</v>
      </c>
      <c r="S80" s="5" t="s">
        <v>36</v>
      </c>
      <c r="T80" s="5">
        <v>100901</v>
      </c>
      <c r="U80" s="5" t="s">
        <v>27</v>
      </c>
      <c r="V80" s="5">
        <v>47020001</v>
      </c>
      <c r="W80" s="5" t="s">
        <v>28</v>
      </c>
    </row>
    <row r="81" spans="2:23" x14ac:dyDescent="0.25">
      <c r="B81" s="4">
        <v>21001913</v>
      </c>
      <c r="C81" s="4">
        <v>0</v>
      </c>
      <c r="D81" s="5">
        <v>21020011</v>
      </c>
      <c r="E81" s="4" t="s">
        <v>106</v>
      </c>
      <c r="F81" s="4">
        <v>1071</v>
      </c>
      <c r="G81" s="6">
        <v>40359</v>
      </c>
      <c r="H81" s="7">
        <v>2798088</v>
      </c>
      <c r="I81" s="7">
        <v>0</v>
      </c>
      <c r="J81" s="7">
        <v>0</v>
      </c>
      <c r="K81" s="7">
        <v>0</v>
      </c>
      <c r="L81" s="7">
        <f t="shared" si="4"/>
        <v>2798088</v>
      </c>
      <c r="M81" s="7">
        <v>-489356</v>
      </c>
      <c r="N81" s="7">
        <v>-44040</v>
      </c>
      <c r="O81" s="7">
        <v>0</v>
      </c>
      <c r="P81" s="7">
        <f t="shared" si="5"/>
        <v>-533396</v>
      </c>
      <c r="Q81" s="7">
        <f t="shared" si="6"/>
        <v>2308732</v>
      </c>
      <c r="R81" s="7">
        <f t="shared" si="7"/>
        <v>2264692</v>
      </c>
      <c r="S81" s="5" t="s">
        <v>36</v>
      </c>
      <c r="T81" s="5">
        <v>100901</v>
      </c>
      <c r="U81" s="5" t="s">
        <v>27</v>
      </c>
      <c r="V81" s="5">
        <v>47020001</v>
      </c>
      <c r="W81" s="5" t="s">
        <v>28</v>
      </c>
    </row>
    <row r="82" spans="2:23" x14ac:dyDescent="0.25">
      <c r="B82" s="4">
        <v>21001924</v>
      </c>
      <c r="C82" s="4">
        <v>0</v>
      </c>
      <c r="D82" s="5">
        <v>21020011</v>
      </c>
      <c r="E82" s="4" t="s">
        <v>107</v>
      </c>
      <c r="F82" s="4">
        <v>1071</v>
      </c>
      <c r="G82" s="6">
        <v>40359</v>
      </c>
      <c r="H82" s="7">
        <v>3490135</v>
      </c>
      <c r="I82" s="7">
        <v>0</v>
      </c>
      <c r="J82" s="7">
        <v>0</v>
      </c>
      <c r="K82" s="7">
        <v>0</v>
      </c>
      <c r="L82" s="7">
        <f t="shared" si="4"/>
        <v>3490135</v>
      </c>
      <c r="M82" s="7">
        <v>-610391</v>
      </c>
      <c r="N82" s="7">
        <v>-54933</v>
      </c>
      <c r="O82" s="7">
        <v>0</v>
      </c>
      <c r="P82" s="7">
        <f t="shared" si="5"/>
        <v>-665324</v>
      </c>
      <c r="Q82" s="7">
        <f t="shared" si="6"/>
        <v>2879744</v>
      </c>
      <c r="R82" s="7">
        <f t="shared" si="7"/>
        <v>2824811</v>
      </c>
      <c r="S82" s="5" t="s">
        <v>36</v>
      </c>
      <c r="T82" s="5">
        <v>100901</v>
      </c>
      <c r="U82" s="5" t="s">
        <v>27</v>
      </c>
      <c r="V82" s="5">
        <v>47020001</v>
      </c>
      <c r="W82" s="5" t="s">
        <v>28</v>
      </c>
    </row>
    <row r="83" spans="2:23" x14ac:dyDescent="0.25">
      <c r="B83" s="4">
        <v>21001945</v>
      </c>
      <c r="C83" s="4">
        <v>0</v>
      </c>
      <c r="D83" s="5">
        <v>21020011</v>
      </c>
      <c r="E83" s="4" t="s">
        <v>104</v>
      </c>
      <c r="F83" s="4">
        <v>1071</v>
      </c>
      <c r="G83" s="6">
        <v>40360</v>
      </c>
      <c r="H83" s="7">
        <v>4856241</v>
      </c>
      <c r="I83" s="7">
        <v>0</v>
      </c>
      <c r="J83" s="7">
        <v>0</v>
      </c>
      <c r="K83" s="7">
        <v>0</v>
      </c>
      <c r="L83" s="7">
        <f t="shared" si="4"/>
        <v>4856241</v>
      </c>
      <c r="M83" s="7">
        <v>-904742</v>
      </c>
      <c r="N83" s="7">
        <v>-81063</v>
      </c>
      <c r="O83" s="7">
        <v>0</v>
      </c>
      <c r="P83" s="7">
        <f t="shared" si="5"/>
        <v>-985805</v>
      </c>
      <c r="Q83" s="7">
        <f t="shared" si="6"/>
        <v>3951499</v>
      </c>
      <c r="R83" s="7">
        <f t="shared" si="7"/>
        <v>3870436</v>
      </c>
      <c r="S83" s="5" t="s">
        <v>36</v>
      </c>
      <c r="T83" s="5">
        <v>100901</v>
      </c>
      <c r="U83" s="5" t="s">
        <v>27</v>
      </c>
      <c r="V83" s="5">
        <v>47020001</v>
      </c>
      <c r="W83" s="5" t="s">
        <v>28</v>
      </c>
    </row>
    <row r="84" spans="2:23" x14ac:dyDescent="0.25">
      <c r="B84" s="4">
        <v>21001951</v>
      </c>
      <c r="C84" s="4">
        <v>0</v>
      </c>
      <c r="D84" s="5">
        <v>21020011</v>
      </c>
      <c r="E84" s="4" t="s">
        <v>108</v>
      </c>
      <c r="F84" s="4">
        <v>1071</v>
      </c>
      <c r="G84" s="6">
        <v>40602</v>
      </c>
      <c r="H84" s="7">
        <v>5503108</v>
      </c>
      <c r="I84" s="7">
        <v>0</v>
      </c>
      <c r="J84" s="7">
        <v>0</v>
      </c>
      <c r="K84" s="7">
        <v>0</v>
      </c>
      <c r="L84" s="7">
        <f t="shared" si="4"/>
        <v>5503108</v>
      </c>
      <c r="M84" s="7">
        <v>-899946</v>
      </c>
      <c r="N84" s="7">
        <v>-86712</v>
      </c>
      <c r="O84" s="7">
        <v>0</v>
      </c>
      <c r="P84" s="7">
        <f t="shared" si="5"/>
        <v>-986658</v>
      </c>
      <c r="Q84" s="7">
        <f t="shared" si="6"/>
        <v>4603162</v>
      </c>
      <c r="R84" s="7">
        <f t="shared" si="7"/>
        <v>4516450</v>
      </c>
      <c r="S84" s="5" t="s">
        <v>36</v>
      </c>
      <c r="T84" s="5">
        <v>100901</v>
      </c>
      <c r="U84" s="5" t="s">
        <v>27</v>
      </c>
      <c r="V84" s="5">
        <v>47020001</v>
      </c>
      <c r="W84" s="5" t="s">
        <v>28</v>
      </c>
    </row>
    <row r="85" spans="2:23" x14ac:dyDescent="0.25">
      <c r="B85" s="4">
        <v>21001966</v>
      </c>
      <c r="C85" s="4">
        <v>0</v>
      </c>
      <c r="D85" s="5">
        <v>21020011</v>
      </c>
      <c r="E85" s="4" t="s">
        <v>109</v>
      </c>
      <c r="F85" s="4">
        <v>1071</v>
      </c>
      <c r="G85" s="6">
        <v>40512</v>
      </c>
      <c r="H85" s="7">
        <v>7546917</v>
      </c>
      <c r="I85" s="7">
        <v>0</v>
      </c>
      <c r="J85" s="7">
        <v>0</v>
      </c>
      <c r="K85" s="7">
        <v>0</v>
      </c>
      <c r="L85" s="7">
        <f t="shared" si="4"/>
        <v>7546917</v>
      </c>
      <c r="M85" s="7">
        <v>-1265926</v>
      </c>
      <c r="N85" s="7">
        <v>-118868</v>
      </c>
      <c r="O85" s="7">
        <v>0</v>
      </c>
      <c r="P85" s="7">
        <f t="shared" si="5"/>
        <v>-1384794</v>
      </c>
      <c r="Q85" s="7">
        <f t="shared" si="6"/>
        <v>6280991</v>
      </c>
      <c r="R85" s="7">
        <f t="shared" si="7"/>
        <v>6162123</v>
      </c>
      <c r="S85" s="5" t="s">
        <v>36</v>
      </c>
      <c r="T85" s="5">
        <v>100901</v>
      </c>
      <c r="U85" s="5" t="s">
        <v>27</v>
      </c>
      <c r="V85" s="5">
        <v>47020001</v>
      </c>
      <c r="W85" s="5" t="s">
        <v>28</v>
      </c>
    </row>
    <row r="86" spans="2:23" x14ac:dyDescent="0.25">
      <c r="B86" s="4">
        <v>21001968</v>
      </c>
      <c r="C86" s="4">
        <v>0</v>
      </c>
      <c r="D86" s="5">
        <v>21020011</v>
      </c>
      <c r="E86" s="4" t="s">
        <v>104</v>
      </c>
      <c r="F86" s="4">
        <v>1071</v>
      </c>
      <c r="G86" s="6">
        <v>40908</v>
      </c>
      <c r="H86" s="7">
        <v>7598140</v>
      </c>
      <c r="I86" s="7">
        <v>0</v>
      </c>
      <c r="J86" s="7">
        <v>0</v>
      </c>
      <c r="K86" s="7">
        <v>0</v>
      </c>
      <c r="L86" s="7">
        <f t="shared" si="4"/>
        <v>7598140</v>
      </c>
      <c r="M86" s="7">
        <v>-1232651</v>
      </c>
      <c r="N86" s="7">
        <v>-130838</v>
      </c>
      <c r="O86" s="7">
        <v>0</v>
      </c>
      <c r="P86" s="7">
        <f t="shared" si="5"/>
        <v>-1363489</v>
      </c>
      <c r="Q86" s="7">
        <f t="shared" si="6"/>
        <v>6365489</v>
      </c>
      <c r="R86" s="7">
        <f t="shared" si="7"/>
        <v>6234651</v>
      </c>
      <c r="S86" s="5" t="s">
        <v>36</v>
      </c>
      <c r="T86" s="5">
        <v>100901</v>
      </c>
      <c r="U86" s="5" t="s">
        <v>27</v>
      </c>
      <c r="V86" s="5">
        <v>47020001</v>
      </c>
      <c r="W86" s="5" t="s">
        <v>28</v>
      </c>
    </row>
    <row r="87" spans="2:23" x14ac:dyDescent="0.25">
      <c r="B87" s="4">
        <v>21001971</v>
      </c>
      <c r="C87" s="4">
        <v>0</v>
      </c>
      <c r="D87" s="5">
        <v>21020011</v>
      </c>
      <c r="E87" s="4" t="s">
        <v>104</v>
      </c>
      <c r="F87" s="4">
        <v>1071</v>
      </c>
      <c r="G87" s="6">
        <v>40269</v>
      </c>
      <c r="H87" s="7">
        <v>8070401</v>
      </c>
      <c r="I87" s="7">
        <v>0</v>
      </c>
      <c r="J87" s="7">
        <v>0</v>
      </c>
      <c r="K87" s="7">
        <v>0</v>
      </c>
      <c r="L87" s="7">
        <f t="shared" si="4"/>
        <v>8070401</v>
      </c>
      <c r="M87" s="7">
        <v>-1535870</v>
      </c>
      <c r="N87" s="7">
        <v>-134009</v>
      </c>
      <c r="O87" s="7">
        <v>0</v>
      </c>
      <c r="P87" s="7">
        <f t="shared" si="5"/>
        <v>-1669879</v>
      </c>
      <c r="Q87" s="7">
        <f t="shared" si="6"/>
        <v>6534531</v>
      </c>
      <c r="R87" s="7">
        <f t="shared" si="7"/>
        <v>6400522</v>
      </c>
      <c r="S87" s="5" t="s">
        <v>36</v>
      </c>
      <c r="T87" s="5">
        <v>100901</v>
      </c>
      <c r="U87" s="5" t="s">
        <v>27</v>
      </c>
      <c r="V87" s="5">
        <v>47020001</v>
      </c>
      <c r="W87" s="5" t="s">
        <v>28</v>
      </c>
    </row>
    <row r="88" spans="2:23" x14ac:dyDescent="0.25">
      <c r="B88" s="4">
        <v>21001989</v>
      </c>
      <c r="C88" s="4">
        <v>0</v>
      </c>
      <c r="D88" s="5">
        <v>21020011</v>
      </c>
      <c r="E88" s="4" t="s">
        <v>67</v>
      </c>
      <c r="F88" s="4">
        <v>1071</v>
      </c>
      <c r="G88" s="6">
        <v>40602</v>
      </c>
      <c r="H88" s="7">
        <v>11127619</v>
      </c>
      <c r="I88" s="7">
        <v>0</v>
      </c>
      <c r="J88" s="7">
        <v>0</v>
      </c>
      <c r="K88" s="7">
        <v>0</v>
      </c>
      <c r="L88" s="7">
        <f t="shared" si="4"/>
        <v>11127619</v>
      </c>
      <c r="M88" s="7">
        <v>-1819746</v>
      </c>
      <c r="N88" s="7">
        <v>-175337</v>
      </c>
      <c r="O88" s="7">
        <v>0</v>
      </c>
      <c r="P88" s="7">
        <f t="shared" si="5"/>
        <v>-1995083</v>
      </c>
      <c r="Q88" s="7">
        <f t="shared" si="6"/>
        <v>9307873</v>
      </c>
      <c r="R88" s="7">
        <f t="shared" si="7"/>
        <v>9132536</v>
      </c>
      <c r="S88" s="5" t="s">
        <v>36</v>
      </c>
      <c r="T88" s="5">
        <v>100901</v>
      </c>
      <c r="U88" s="5" t="s">
        <v>27</v>
      </c>
      <c r="V88" s="5">
        <v>47020001</v>
      </c>
      <c r="W88" s="5" t="s">
        <v>28</v>
      </c>
    </row>
    <row r="89" spans="2:23" x14ac:dyDescent="0.25">
      <c r="B89" s="4">
        <v>21001998</v>
      </c>
      <c r="C89" s="4">
        <v>0</v>
      </c>
      <c r="D89" s="5">
        <v>21020011</v>
      </c>
      <c r="E89" s="4" t="s">
        <v>110</v>
      </c>
      <c r="F89" s="4">
        <v>1071</v>
      </c>
      <c r="G89" s="6">
        <v>40449</v>
      </c>
      <c r="H89" s="7">
        <v>12502574</v>
      </c>
      <c r="I89" s="7">
        <v>0</v>
      </c>
      <c r="J89" s="7">
        <v>0</v>
      </c>
      <c r="K89" s="7">
        <v>0</v>
      </c>
      <c r="L89" s="7">
        <f t="shared" si="4"/>
        <v>12502574</v>
      </c>
      <c r="M89" s="7">
        <v>-2133997</v>
      </c>
      <c r="N89" s="7">
        <v>-196865</v>
      </c>
      <c r="O89" s="7">
        <v>0</v>
      </c>
      <c r="P89" s="7">
        <f t="shared" si="5"/>
        <v>-2330862</v>
      </c>
      <c r="Q89" s="7">
        <f t="shared" si="6"/>
        <v>10368577</v>
      </c>
      <c r="R89" s="7">
        <f t="shared" si="7"/>
        <v>10171712</v>
      </c>
      <c r="S89" s="5" t="s">
        <v>36</v>
      </c>
      <c r="T89" s="5">
        <v>100901</v>
      </c>
      <c r="U89" s="5" t="s">
        <v>27</v>
      </c>
      <c r="V89" s="5">
        <v>47020001</v>
      </c>
      <c r="W89" s="5" t="s">
        <v>28</v>
      </c>
    </row>
    <row r="90" spans="2:23" x14ac:dyDescent="0.25">
      <c r="B90" s="4">
        <v>21002025</v>
      </c>
      <c r="C90" s="4">
        <v>0</v>
      </c>
      <c r="D90" s="5">
        <v>21020011</v>
      </c>
      <c r="E90" s="4" t="s">
        <v>104</v>
      </c>
      <c r="F90" s="4">
        <v>1071</v>
      </c>
      <c r="G90" s="6">
        <v>40816</v>
      </c>
      <c r="H90" s="7">
        <v>23629536</v>
      </c>
      <c r="I90" s="7">
        <v>0</v>
      </c>
      <c r="J90" s="7">
        <v>0</v>
      </c>
      <c r="K90" s="7">
        <v>0</v>
      </c>
      <c r="L90" s="7">
        <f t="shared" si="4"/>
        <v>23629536</v>
      </c>
      <c r="M90" s="7">
        <v>-3928995</v>
      </c>
      <c r="N90" s="7">
        <v>-404831</v>
      </c>
      <c r="O90" s="7">
        <v>0</v>
      </c>
      <c r="P90" s="7">
        <f t="shared" si="5"/>
        <v>-4333826</v>
      </c>
      <c r="Q90" s="7">
        <f t="shared" si="6"/>
        <v>19700541</v>
      </c>
      <c r="R90" s="7">
        <f t="shared" si="7"/>
        <v>19295710</v>
      </c>
      <c r="S90" s="5" t="s">
        <v>36</v>
      </c>
      <c r="T90" s="5">
        <v>100901</v>
      </c>
      <c r="U90" s="5" t="s">
        <v>27</v>
      </c>
      <c r="V90" s="5">
        <v>47020001</v>
      </c>
      <c r="W90" s="5" t="s">
        <v>28</v>
      </c>
    </row>
    <row r="91" spans="2:23" x14ac:dyDescent="0.25">
      <c r="B91" s="4">
        <v>21002031</v>
      </c>
      <c r="C91" s="4">
        <v>0</v>
      </c>
      <c r="D91" s="5">
        <v>21020011</v>
      </c>
      <c r="E91" s="4" t="s">
        <v>111</v>
      </c>
      <c r="F91" s="4">
        <v>1071</v>
      </c>
      <c r="G91" s="6">
        <v>40359</v>
      </c>
      <c r="H91" s="7">
        <v>28215881</v>
      </c>
      <c r="I91" s="7">
        <v>0</v>
      </c>
      <c r="J91" s="7">
        <v>0</v>
      </c>
      <c r="K91" s="7">
        <v>0</v>
      </c>
      <c r="L91" s="7">
        <f t="shared" si="4"/>
        <v>28215881</v>
      </c>
      <c r="M91" s="7">
        <v>-4934669</v>
      </c>
      <c r="N91" s="7">
        <v>-444100</v>
      </c>
      <c r="O91" s="7">
        <v>0</v>
      </c>
      <c r="P91" s="7">
        <f t="shared" si="5"/>
        <v>-5378769</v>
      </c>
      <c r="Q91" s="7">
        <f t="shared" si="6"/>
        <v>23281212</v>
      </c>
      <c r="R91" s="7">
        <f t="shared" si="7"/>
        <v>22837112</v>
      </c>
      <c r="S91" s="5" t="s">
        <v>36</v>
      </c>
      <c r="T91" s="5">
        <v>100901</v>
      </c>
      <c r="U91" s="5" t="s">
        <v>27</v>
      </c>
      <c r="V91" s="5">
        <v>47020001</v>
      </c>
      <c r="W91" s="5" t="s">
        <v>28</v>
      </c>
    </row>
    <row r="92" spans="2:23" x14ac:dyDescent="0.25">
      <c r="B92" s="4">
        <v>21002039</v>
      </c>
      <c r="C92" s="4">
        <v>0</v>
      </c>
      <c r="D92" s="5">
        <v>21020011</v>
      </c>
      <c r="E92" s="4" t="s">
        <v>112</v>
      </c>
      <c r="F92" s="4">
        <v>1071</v>
      </c>
      <c r="G92" s="6">
        <v>40269</v>
      </c>
      <c r="H92" s="7">
        <v>40352517</v>
      </c>
      <c r="I92" s="7">
        <v>0</v>
      </c>
      <c r="J92" s="7">
        <v>0</v>
      </c>
      <c r="K92" s="7">
        <v>0</v>
      </c>
      <c r="L92" s="7">
        <f t="shared" si="4"/>
        <v>40352517</v>
      </c>
      <c r="M92" s="7">
        <v>-7226924</v>
      </c>
      <c r="N92" s="7">
        <v>-634856</v>
      </c>
      <c r="O92" s="7">
        <v>0</v>
      </c>
      <c r="P92" s="7">
        <f t="shared" si="5"/>
        <v>-7861780</v>
      </c>
      <c r="Q92" s="7">
        <f t="shared" si="6"/>
        <v>33125593</v>
      </c>
      <c r="R92" s="7">
        <f t="shared" si="7"/>
        <v>32490737</v>
      </c>
      <c r="S92" s="5" t="s">
        <v>36</v>
      </c>
      <c r="T92" s="5">
        <v>100901</v>
      </c>
      <c r="U92" s="5" t="s">
        <v>27</v>
      </c>
      <c r="V92" s="5">
        <v>47020001</v>
      </c>
      <c r="W92" s="5" t="s">
        <v>28</v>
      </c>
    </row>
    <row r="93" spans="2:23" x14ac:dyDescent="0.25">
      <c r="B93" s="4">
        <v>21002041</v>
      </c>
      <c r="C93" s="4">
        <v>0</v>
      </c>
      <c r="D93" s="5">
        <v>21020011</v>
      </c>
      <c r="E93" s="4" t="s">
        <v>113</v>
      </c>
      <c r="F93" s="4">
        <v>1071</v>
      </c>
      <c r="G93" s="6">
        <v>40359</v>
      </c>
      <c r="H93" s="7">
        <v>47921875</v>
      </c>
      <c r="I93" s="7">
        <v>0</v>
      </c>
      <c r="J93" s="7">
        <v>0</v>
      </c>
      <c r="K93" s="7">
        <v>0</v>
      </c>
      <c r="L93" s="7">
        <f t="shared" si="4"/>
        <v>47921875</v>
      </c>
      <c r="M93" s="7">
        <v>-8381047</v>
      </c>
      <c r="N93" s="7">
        <v>-754260</v>
      </c>
      <c r="O93" s="7">
        <v>0</v>
      </c>
      <c r="P93" s="7">
        <f t="shared" si="5"/>
        <v>-9135307</v>
      </c>
      <c r="Q93" s="7">
        <f t="shared" si="6"/>
        <v>39540828</v>
      </c>
      <c r="R93" s="7">
        <f t="shared" si="7"/>
        <v>38786568</v>
      </c>
      <c r="S93" s="5" t="s">
        <v>36</v>
      </c>
      <c r="T93" s="5">
        <v>100901</v>
      </c>
      <c r="U93" s="5" t="s">
        <v>27</v>
      </c>
      <c r="V93" s="5">
        <v>47020001</v>
      </c>
      <c r="W93" s="5" t="s">
        <v>28</v>
      </c>
    </row>
    <row r="94" spans="2:23" x14ac:dyDescent="0.25">
      <c r="B94" s="4">
        <v>21002047</v>
      </c>
      <c r="C94" s="4">
        <v>0</v>
      </c>
      <c r="D94" s="5">
        <v>21020011</v>
      </c>
      <c r="E94" s="4" t="s">
        <v>108</v>
      </c>
      <c r="F94" s="4">
        <v>1071</v>
      </c>
      <c r="G94" s="6">
        <v>40359</v>
      </c>
      <c r="H94" s="7">
        <v>73435080</v>
      </c>
      <c r="I94" s="7">
        <v>0</v>
      </c>
      <c r="J94" s="7">
        <v>0</v>
      </c>
      <c r="K94" s="7">
        <v>0</v>
      </c>
      <c r="L94" s="7">
        <f t="shared" si="4"/>
        <v>73435080</v>
      </c>
      <c r="M94" s="7">
        <v>-12843048</v>
      </c>
      <c r="N94" s="7">
        <v>-1155822</v>
      </c>
      <c r="O94" s="7">
        <v>0</v>
      </c>
      <c r="P94" s="7">
        <f t="shared" si="5"/>
        <v>-13998870</v>
      </c>
      <c r="Q94" s="7">
        <f t="shared" si="6"/>
        <v>60592032</v>
      </c>
      <c r="R94" s="7">
        <f t="shared" si="7"/>
        <v>59436210</v>
      </c>
      <c r="S94" s="5" t="s">
        <v>36</v>
      </c>
      <c r="T94" s="5">
        <v>100901</v>
      </c>
      <c r="U94" s="5" t="s">
        <v>27</v>
      </c>
      <c r="V94" s="5">
        <v>47020001</v>
      </c>
      <c r="W94" s="5" t="s">
        <v>28</v>
      </c>
    </row>
    <row r="95" spans="2:23" x14ac:dyDescent="0.25">
      <c r="B95" s="4">
        <v>21002095</v>
      </c>
      <c r="C95" s="4">
        <v>0</v>
      </c>
      <c r="D95" s="5">
        <v>21020011</v>
      </c>
      <c r="E95" s="4" t="s">
        <v>114</v>
      </c>
      <c r="F95" s="4">
        <v>1071</v>
      </c>
      <c r="G95" s="6">
        <v>41730</v>
      </c>
      <c r="H95" s="7">
        <v>2094961</v>
      </c>
      <c r="I95" s="7">
        <v>0</v>
      </c>
      <c r="J95" s="7">
        <v>0</v>
      </c>
      <c r="K95" s="7">
        <v>0</v>
      </c>
      <c r="L95" s="7">
        <f t="shared" si="4"/>
        <v>2094961</v>
      </c>
      <c r="M95" s="7">
        <v>-232190</v>
      </c>
      <c r="N95" s="7">
        <v>-33170</v>
      </c>
      <c r="O95" s="7">
        <v>0</v>
      </c>
      <c r="P95" s="7">
        <f t="shared" si="5"/>
        <v>-265360</v>
      </c>
      <c r="Q95" s="7">
        <f t="shared" si="6"/>
        <v>1862771</v>
      </c>
      <c r="R95" s="7">
        <f t="shared" si="7"/>
        <v>1829601</v>
      </c>
      <c r="S95" s="5" t="s">
        <v>36</v>
      </c>
      <c r="T95" s="5">
        <v>100901</v>
      </c>
      <c r="U95" s="5" t="s">
        <v>27</v>
      </c>
      <c r="V95" s="5">
        <v>47020001</v>
      </c>
      <c r="W95" s="5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81F0-C022-43DA-9E2A-1BDF48503B58}">
  <dimension ref="B2:W263"/>
  <sheetViews>
    <sheetView workbookViewId="0">
      <selection activeCell="E16" sqref="E16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2" spans="2:23" x14ac:dyDescent="0.25">
      <c r="B2" s="1" t="s">
        <v>0</v>
      </c>
    </row>
    <row r="3" spans="2:23" x14ac:dyDescent="0.25">
      <c r="B3" s="2" t="s">
        <v>1</v>
      </c>
      <c r="C3" s="2" t="s">
        <v>2</v>
      </c>
      <c r="R3" t="s">
        <v>3</v>
      </c>
    </row>
    <row r="4" spans="2:23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tr">
        <f>C3</f>
        <v>31.03.2022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2:23" x14ac:dyDescent="0.25">
      <c r="B5" s="4">
        <v>30000835</v>
      </c>
      <c r="C5" s="4">
        <v>0</v>
      </c>
      <c r="D5" s="5">
        <v>21030011</v>
      </c>
      <c r="E5" s="4" t="s">
        <v>115</v>
      </c>
      <c r="F5" s="4">
        <v>1071</v>
      </c>
      <c r="G5" s="6">
        <v>39082</v>
      </c>
      <c r="H5" s="7">
        <v>228853796</v>
      </c>
      <c r="I5" s="7">
        <v>0</v>
      </c>
      <c r="J5" s="7">
        <v>0</v>
      </c>
      <c r="K5" s="7">
        <v>0</v>
      </c>
      <c r="L5" s="7">
        <f t="shared" ref="L5:L9" si="0">SUM(H5:K5)</f>
        <v>228853796</v>
      </c>
      <c r="M5" s="7">
        <v>-135345120</v>
      </c>
      <c r="N5" s="7">
        <v>-7633559</v>
      </c>
      <c r="O5" s="7">
        <v>0</v>
      </c>
      <c r="P5" s="7">
        <f t="shared" ref="P5:P9" si="1">SUM(M5:O5)</f>
        <v>-142978679</v>
      </c>
      <c r="Q5" s="7">
        <f t="shared" ref="Q5:Q68" si="2">H5+M5</f>
        <v>93508676</v>
      </c>
      <c r="R5" s="7">
        <f t="shared" ref="R5:R68" si="3">L5+P5</f>
        <v>85875117</v>
      </c>
      <c r="S5" s="5" t="s">
        <v>116</v>
      </c>
      <c r="T5" s="5">
        <v>100901</v>
      </c>
      <c r="U5" s="5" t="s">
        <v>27</v>
      </c>
      <c r="V5" s="5">
        <v>47030001</v>
      </c>
      <c r="W5" s="5" t="s">
        <v>28</v>
      </c>
    </row>
    <row r="6" spans="2:23" x14ac:dyDescent="0.25">
      <c r="B6" s="4">
        <v>30000862</v>
      </c>
      <c r="C6" s="4">
        <v>0</v>
      </c>
      <c r="D6" s="5">
        <v>21030011</v>
      </c>
      <c r="E6" s="4" t="s">
        <v>117</v>
      </c>
      <c r="F6" s="4">
        <v>1071</v>
      </c>
      <c r="G6" s="6">
        <v>39082</v>
      </c>
      <c r="H6" s="7">
        <v>157212481</v>
      </c>
      <c r="I6" s="7">
        <v>0</v>
      </c>
      <c r="J6" s="7">
        <v>0</v>
      </c>
      <c r="K6" s="7">
        <v>0</v>
      </c>
      <c r="L6" s="7">
        <f t="shared" si="0"/>
        <v>157212481</v>
      </c>
      <c r="M6" s="7">
        <v>-92976138</v>
      </c>
      <c r="N6" s="7">
        <v>-5243919</v>
      </c>
      <c r="O6" s="7">
        <v>0</v>
      </c>
      <c r="P6" s="7">
        <f t="shared" si="1"/>
        <v>-98220057</v>
      </c>
      <c r="Q6" s="7">
        <f t="shared" si="2"/>
        <v>64236343</v>
      </c>
      <c r="R6" s="7">
        <f t="shared" si="3"/>
        <v>58992424</v>
      </c>
      <c r="S6" s="5" t="s">
        <v>116</v>
      </c>
      <c r="T6" s="5">
        <v>100901</v>
      </c>
      <c r="U6" s="5" t="s">
        <v>27</v>
      </c>
      <c r="V6" s="5">
        <v>47030001</v>
      </c>
      <c r="W6" s="5" t="s">
        <v>28</v>
      </c>
    </row>
    <row r="7" spans="2:23" x14ac:dyDescent="0.25">
      <c r="B7" s="4">
        <v>30000877</v>
      </c>
      <c r="C7" s="4">
        <v>0</v>
      </c>
      <c r="D7" s="5">
        <v>21030011</v>
      </c>
      <c r="E7" s="4" t="s">
        <v>118</v>
      </c>
      <c r="F7" s="4">
        <v>1071</v>
      </c>
      <c r="G7" s="6">
        <v>39082</v>
      </c>
      <c r="H7" s="7">
        <v>96616123</v>
      </c>
      <c r="I7" s="7">
        <v>0</v>
      </c>
      <c r="J7" s="7">
        <v>0</v>
      </c>
      <c r="K7" s="7">
        <v>0</v>
      </c>
      <c r="L7" s="7">
        <f t="shared" si="0"/>
        <v>96616123</v>
      </c>
      <c r="M7" s="7">
        <v>-56542284</v>
      </c>
      <c r="N7" s="7">
        <v>-3278213</v>
      </c>
      <c r="O7" s="7">
        <v>0</v>
      </c>
      <c r="P7" s="7">
        <f t="shared" si="1"/>
        <v>-59820497</v>
      </c>
      <c r="Q7" s="7">
        <f t="shared" si="2"/>
        <v>40073839</v>
      </c>
      <c r="R7" s="7">
        <f t="shared" si="3"/>
        <v>36795626</v>
      </c>
      <c r="S7" s="5" t="s">
        <v>116</v>
      </c>
      <c r="T7" s="5">
        <v>100901</v>
      </c>
      <c r="U7" s="5" t="s">
        <v>27</v>
      </c>
      <c r="V7" s="5">
        <v>47030001</v>
      </c>
      <c r="W7" s="5" t="s">
        <v>28</v>
      </c>
    </row>
    <row r="8" spans="2:23" x14ac:dyDescent="0.25">
      <c r="B8" s="4">
        <v>30000927</v>
      </c>
      <c r="C8" s="4">
        <v>0</v>
      </c>
      <c r="D8" s="5">
        <v>21030011</v>
      </c>
      <c r="E8" s="4" t="s">
        <v>119</v>
      </c>
      <c r="F8" s="4">
        <v>1073</v>
      </c>
      <c r="G8" s="6">
        <v>39234</v>
      </c>
      <c r="H8" s="7">
        <v>86650953</v>
      </c>
      <c r="I8" s="7">
        <v>0</v>
      </c>
      <c r="J8" s="7">
        <v>0</v>
      </c>
      <c r="K8" s="7">
        <v>0</v>
      </c>
      <c r="L8" s="7">
        <f t="shared" si="0"/>
        <v>86650953</v>
      </c>
      <c r="M8" s="7">
        <v>-49785264</v>
      </c>
      <c r="N8" s="7">
        <v>-2914011</v>
      </c>
      <c r="O8" s="7">
        <v>0</v>
      </c>
      <c r="P8" s="7">
        <f t="shared" si="1"/>
        <v>-52699275</v>
      </c>
      <c r="Q8" s="7">
        <f t="shared" si="2"/>
        <v>36865689</v>
      </c>
      <c r="R8" s="7">
        <f t="shared" si="3"/>
        <v>33951678</v>
      </c>
      <c r="S8" s="5" t="s">
        <v>116</v>
      </c>
      <c r="T8" s="5">
        <v>100903</v>
      </c>
      <c r="U8" s="5" t="s">
        <v>32</v>
      </c>
      <c r="V8" s="5">
        <v>47030001</v>
      </c>
      <c r="W8" s="5" t="s">
        <v>28</v>
      </c>
    </row>
    <row r="9" spans="2:23" x14ac:dyDescent="0.25">
      <c r="B9" s="4">
        <v>30000933</v>
      </c>
      <c r="C9" s="4">
        <v>0</v>
      </c>
      <c r="D9" s="5">
        <v>21030011</v>
      </c>
      <c r="E9" s="4" t="s">
        <v>120</v>
      </c>
      <c r="F9" s="4">
        <v>1073</v>
      </c>
      <c r="G9" s="6">
        <v>39356</v>
      </c>
      <c r="H9" s="7">
        <v>73831676</v>
      </c>
      <c r="I9" s="7">
        <v>0</v>
      </c>
      <c r="J9" s="7">
        <v>0</v>
      </c>
      <c r="K9" s="7">
        <v>0</v>
      </c>
      <c r="L9" s="7">
        <f t="shared" si="0"/>
        <v>73831676</v>
      </c>
      <c r="M9" s="7">
        <v>-41307316</v>
      </c>
      <c r="N9" s="7">
        <v>-2507497</v>
      </c>
      <c r="O9" s="7">
        <v>0</v>
      </c>
      <c r="P9" s="7">
        <f t="shared" si="1"/>
        <v>-43814813</v>
      </c>
      <c r="Q9" s="7">
        <f t="shared" si="2"/>
        <v>32524360</v>
      </c>
      <c r="R9" s="7">
        <f t="shared" si="3"/>
        <v>30016863</v>
      </c>
      <c r="S9" s="5" t="s">
        <v>116</v>
      </c>
      <c r="T9" s="5">
        <v>100903</v>
      </c>
      <c r="U9" s="5" t="s">
        <v>32</v>
      </c>
      <c r="V9" s="5">
        <v>47030001</v>
      </c>
      <c r="W9" s="5" t="s">
        <v>28</v>
      </c>
    </row>
    <row r="10" spans="2:23" x14ac:dyDescent="0.25">
      <c r="B10" s="4">
        <v>30000960</v>
      </c>
      <c r="C10" s="4">
        <v>0</v>
      </c>
      <c r="D10" s="5">
        <v>21030011</v>
      </c>
      <c r="E10" s="4" t="s">
        <v>121</v>
      </c>
      <c r="F10" s="4">
        <v>1071</v>
      </c>
      <c r="G10" s="6">
        <v>39082</v>
      </c>
      <c r="H10" s="7">
        <v>48203377</v>
      </c>
      <c r="I10" s="7">
        <v>0</v>
      </c>
      <c r="J10" s="7">
        <v>0</v>
      </c>
      <c r="K10" s="7">
        <v>0</v>
      </c>
      <c r="L10" s="7">
        <f t="shared" ref="L10:L73" si="4">SUM(H10:K10)</f>
        <v>48203377</v>
      </c>
      <c r="M10" s="7">
        <v>-28209878</v>
      </c>
      <c r="N10" s="7">
        <v>-1635554</v>
      </c>
      <c r="O10" s="7">
        <v>0</v>
      </c>
      <c r="P10" s="7">
        <f t="shared" ref="P10:P12" si="5">SUM(M10:O10)</f>
        <v>-29845432</v>
      </c>
      <c r="Q10" s="7">
        <f t="shared" si="2"/>
        <v>19993499</v>
      </c>
      <c r="R10" s="7">
        <f t="shared" si="3"/>
        <v>18357945</v>
      </c>
      <c r="S10" s="5" t="s">
        <v>116</v>
      </c>
      <c r="T10" s="5">
        <v>100901</v>
      </c>
      <c r="U10" s="5" t="s">
        <v>27</v>
      </c>
      <c r="V10" s="5">
        <v>47030001</v>
      </c>
      <c r="W10" s="5" t="s">
        <v>28</v>
      </c>
    </row>
    <row r="11" spans="2:23" x14ac:dyDescent="0.25">
      <c r="B11" s="4">
        <v>30000962</v>
      </c>
      <c r="C11" s="4">
        <v>0</v>
      </c>
      <c r="D11" s="5">
        <v>21030011</v>
      </c>
      <c r="E11" s="4" t="s">
        <v>122</v>
      </c>
      <c r="F11" s="4">
        <v>1071</v>
      </c>
      <c r="G11" s="6">
        <v>39082</v>
      </c>
      <c r="H11" s="7">
        <v>54042726</v>
      </c>
      <c r="I11" s="7">
        <v>0</v>
      </c>
      <c r="J11" s="7">
        <v>0</v>
      </c>
      <c r="K11" s="7">
        <v>0</v>
      </c>
      <c r="L11" s="7">
        <f t="shared" si="4"/>
        <v>54042726</v>
      </c>
      <c r="M11" s="7">
        <v>-31758620</v>
      </c>
      <c r="N11" s="7">
        <v>-1821463</v>
      </c>
      <c r="O11" s="7">
        <v>0</v>
      </c>
      <c r="P11" s="7">
        <f t="shared" si="5"/>
        <v>-33580083</v>
      </c>
      <c r="Q11" s="7">
        <f t="shared" si="2"/>
        <v>22284106</v>
      </c>
      <c r="R11" s="7">
        <f t="shared" si="3"/>
        <v>20462643</v>
      </c>
      <c r="S11" s="5" t="s">
        <v>116</v>
      </c>
      <c r="T11" s="5">
        <v>100901</v>
      </c>
      <c r="U11" s="5" t="s">
        <v>27</v>
      </c>
      <c r="V11" s="5">
        <v>47030001</v>
      </c>
      <c r="W11" s="5" t="s">
        <v>28</v>
      </c>
    </row>
    <row r="12" spans="2:23" x14ac:dyDescent="0.25">
      <c r="B12" s="4">
        <v>30000972</v>
      </c>
      <c r="C12" s="4">
        <v>0</v>
      </c>
      <c r="D12" s="5">
        <v>21030011</v>
      </c>
      <c r="E12" s="4" t="s">
        <v>123</v>
      </c>
      <c r="F12" s="4">
        <v>1071</v>
      </c>
      <c r="G12" s="6">
        <v>39082</v>
      </c>
      <c r="H12" s="7">
        <v>62967864</v>
      </c>
      <c r="I12" s="7">
        <v>0</v>
      </c>
      <c r="J12" s="7">
        <v>0</v>
      </c>
      <c r="K12" s="7">
        <v>0</v>
      </c>
      <c r="L12" s="7">
        <f t="shared" si="4"/>
        <v>62967864</v>
      </c>
      <c r="M12" s="7">
        <v>-37223279</v>
      </c>
      <c r="N12" s="7">
        <v>-2101837</v>
      </c>
      <c r="O12" s="7">
        <v>0</v>
      </c>
      <c r="P12" s="7">
        <f t="shared" si="5"/>
        <v>-39325116</v>
      </c>
      <c r="Q12" s="7">
        <f t="shared" si="2"/>
        <v>25744585</v>
      </c>
      <c r="R12" s="7">
        <f t="shared" si="3"/>
        <v>23642748</v>
      </c>
      <c r="S12" s="5" t="s">
        <v>116</v>
      </c>
      <c r="T12" s="5">
        <v>100901</v>
      </c>
      <c r="U12" s="5" t="s">
        <v>27</v>
      </c>
      <c r="V12" s="5">
        <v>47030001</v>
      </c>
      <c r="W12" s="5" t="s">
        <v>28</v>
      </c>
    </row>
    <row r="13" spans="2:23" x14ac:dyDescent="0.25">
      <c r="B13" s="4">
        <v>30001036</v>
      </c>
      <c r="C13" s="4">
        <v>0</v>
      </c>
      <c r="D13" s="5">
        <v>21030011</v>
      </c>
      <c r="E13" s="4" t="s">
        <v>124</v>
      </c>
      <c r="F13" s="4">
        <v>1071</v>
      </c>
      <c r="G13" s="6">
        <v>39082</v>
      </c>
      <c r="H13" s="7">
        <v>47561837</v>
      </c>
      <c r="I13" s="7">
        <v>0</v>
      </c>
      <c r="J13" s="7">
        <v>0</v>
      </c>
      <c r="K13" s="7">
        <v>0</v>
      </c>
      <c r="L13" s="7">
        <f t="shared" si="4"/>
        <v>47561837</v>
      </c>
      <c r="M13" s="7">
        <v>-28128273</v>
      </c>
      <c r="N13" s="7">
        <v>-1586455</v>
      </c>
      <c r="O13" s="7">
        <v>0</v>
      </c>
      <c r="P13" s="7">
        <f t="shared" ref="P13:P45" si="6">SUM(M13:O13)</f>
        <v>-29714728</v>
      </c>
      <c r="Q13" s="7">
        <f t="shared" si="2"/>
        <v>19433564</v>
      </c>
      <c r="R13" s="7">
        <f t="shared" si="3"/>
        <v>17847109</v>
      </c>
      <c r="S13" s="5" t="s">
        <v>116</v>
      </c>
      <c r="T13" s="5">
        <v>100901</v>
      </c>
      <c r="U13" s="5" t="s">
        <v>27</v>
      </c>
      <c r="V13" s="5">
        <v>47030001</v>
      </c>
      <c r="W13" s="5" t="s">
        <v>28</v>
      </c>
    </row>
    <row r="14" spans="2:23" x14ac:dyDescent="0.25">
      <c r="B14" s="4">
        <v>30001064</v>
      </c>
      <c r="C14" s="4">
        <v>0</v>
      </c>
      <c r="D14" s="5">
        <v>21030011</v>
      </c>
      <c r="E14" s="4" t="s">
        <v>125</v>
      </c>
      <c r="F14" s="4">
        <v>1073</v>
      </c>
      <c r="G14" s="6">
        <v>39234</v>
      </c>
      <c r="H14" s="7">
        <v>42126015</v>
      </c>
      <c r="I14" s="7">
        <v>0</v>
      </c>
      <c r="J14" s="7">
        <v>0</v>
      </c>
      <c r="K14" s="7">
        <v>0</v>
      </c>
      <c r="L14" s="7">
        <f t="shared" si="4"/>
        <v>42126015</v>
      </c>
      <c r="M14" s="7">
        <v>-24203484</v>
      </c>
      <c r="N14" s="7">
        <v>-1416669</v>
      </c>
      <c r="O14" s="7">
        <v>0</v>
      </c>
      <c r="P14" s="7">
        <f t="shared" si="6"/>
        <v>-25620153</v>
      </c>
      <c r="Q14" s="7">
        <f t="shared" si="2"/>
        <v>17922531</v>
      </c>
      <c r="R14" s="7">
        <f t="shared" si="3"/>
        <v>16505862</v>
      </c>
      <c r="S14" s="5" t="s">
        <v>116</v>
      </c>
      <c r="T14" s="5">
        <v>100903</v>
      </c>
      <c r="U14" s="5" t="s">
        <v>32</v>
      </c>
      <c r="V14" s="5">
        <v>47030001</v>
      </c>
      <c r="W14" s="5" t="s">
        <v>28</v>
      </c>
    </row>
    <row r="15" spans="2:23" x14ac:dyDescent="0.25">
      <c r="B15" s="4">
        <v>30001067</v>
      </c>
      <c r="C15" s="4">
        <v>0</v>
      </c>
      <c r="D15" s="5">
        <v>21030011</v>
      </c>
      <c r="E15" s="4" t="s">
        <v>126</v>
      </c>
      <c r="F15" s="4">
        <v>1073</v>
      </c>
      <c r="G15" s="6">
        <v>39234</v>
      </c>
      <c r="H15" s="7">
        <v>41411546</v>
      </c>
      <c r="I15" s="7">
        <v>0</v>
      </c>
      <c r="J15" s="7">
        <v>0</v>
      </c>
      <c r="K15" s="7">
        <v>0</v>
      </c>
      <c r="L15" s="7">
        <f t="shared" si="4"/>
        <v>41411546</v>
      </c>
      <c r="M15" s="7">
        <v>-23792985</v>
      </c>
      <c r="N15" s="7">
        <v>-1392642</v>
      </c>
      <c r="O15" s="7">
        <v>0</v>
      </c>
      <c r="P15" s="7">
        <f t="shared" si="6"/>
        <v>-25185627</v>
      </c>
      <c r="Q15" s="7">
        <f t="shared" si="2"/>
        <v>17618561</v>
      </c>
      <c r="R15" s="7">
        <f t="shared" si="3"/>
        <v>16225919</v>
      </c>
      <c r="S15" s="5" t="s">
        <v>116</v>
      </c>
      <c r="T15" s="5">
        <v>100903</v>
      </c>
      <c r="U15" s="5" t="s">
        <v>32</v>
      </c>
      <c r="V15" s="5">
        <v>47030001</v>
      </c>
      <c r="W15" s="5" t="s">
        <v>28</v>
      </c>
    </row>
    <row r="16" spans="2:23" x14ac:dyDescent="0.25">
      <c r="B16" s="4">
        <v>30001068</v>
      </c>
      <c r="C16" s="4">
        <v>0</v>
      </c>
      <c r="D16" s="5">
        <v>21030011</v>
      </c>
      <c r="E16" s="4" t="s">
        <v>127</v>
      </c>
      <c r="F16" s="4">
        <v>1073</v>
      </c>
      <c r="G16" s="6">
        <v>39356</v>
      </c>
      <c r="H16" s="7">
        <v>36794604</v>
      </c>
      <c r="I16" s="7">
        <v>0</v>
      </c>
      <c r="J16" s="7">
        <v>0</v>
      </c>
      <c r="K16" s="7">
        <v>0</v>
      </c>
      <c r="L16" s="7">
        <f t="shared" si="4"/>
        <v>36794604</v>
      </c>
      <c r="M16" s="7">
        <v>-20585829</v>
      </c>
      <c r="N16" s="7">
        <v>-1249631</v>
      </c>
      <c r="O16" s="7">
        <v>0</v>
      </c>
      <c r="P16" s="7">
        <f t="shared" si="6"/>
        <v>-21835460</v>
      </c>
      <c r="Q16" s="7">
        <f t="shared" si="2"/>
        <v>16208775</v>
      </c>
      <c r="R16" s="7">
        <f t="shared" si="3"/>
        <v>14959144</v>
      </c>
      <c r="S16" s="5" t="s">
        <v>116</v>
      </c>
      <c r="T16" s="5">
        <v>100903</v>
      </c>
      <c r="U16" s="5" t="s">
        <v>32</v>
      </c>
      <c r="V16" s="5">
        <v>47030001</v>
      </c>
      <c r="W16" s="5" t="s">
        <v>28</v>
      </c>
    </row>
    <row r="17" spans="2:23" x14ac:dyDescent="0.25">
      <c r="B17" s="4">
        <v>30001123</v>
      </c>
      <c r="C17" s="4">
        <v>0</v>
      </c>
      <c r="D17" s="5">
        <v>21030011</v>
      </c>
      <c r="E17" s="4" t="s">
        <v>128</v>
      </c>
      <c r="F17" s="4">
        <v>1071</v>
      </c>
      <c r="G17" s="6">
        <v>39082</v>
      </c>
      <c r="H17" s="7">
        <v>32784885</v>
      </c>
      <c r="I17" s="7">
        <v>0</v>
      </c>
      <c r="J17" s="7">
        <v>0</v>
      </c>
      <c r="K17" s="7">
        <v>0</v>
      </c>
      <c r="L17" s="7">
        <f t="shared" si="4"/>
        <v>32784885</v>
      </c>
      <c r="M17" s="7">
        <v>-19389122</v>
      </c>
      <c r="N17" s="7">
        <v>-1093560</v>
      </c>
      <c r="O17" s="7">
        <v>0</v>
      </c>
      <c r="P17" s="7">
        <f t="shared" si="6"/>
        <v>-20482682</v>
      </c>
      <c r="Q17" s="7">
        <f t="shared" si="2"/>
        <v>13395763</v>
      </c>
      <c r="R17" s="7">
        <f t="shared" si="3"/>
        <v>12302203</v>
      </c>
      <c r="S17" s="5" t="s">
        <v>116</v>
      </c>
      <c r="T17" s="5">
        <v>100901</v>
      </c>
      <c r="U17" s="5" t="s">
        <v>27</v>
      </c>
      <c r="V17" s="5">
        <v>47030001</v>
      </c>
      <c r="W17" s="5" t="s">
        <v>28</v>
      </c>
    </row>
    <row r="18" spans="2:23" x14ac:dyDescent="0.25">
      <c r="B18" s="4">
        <v>30001134</v>
      </c>
      <c r="C18" s="4">
        <v>0</v>
      </c>
      <c r="D18" s="5">
        <v>21030011</v>
      </c>
      <c r="E18" s="4" t="s">
        <v>80</v>
      </c>
      <c r="F18" s="4">
        <v>1073</v>
      </c>
      <c r="G18" s="6">
        <v>39234</v>
      </c>
      <c r="H18" s="7">
        <v>31826935</v>
      </c>
      <c r="I18" s="7">
        <v>0</v>
      </c>
      <c r="J18" s="7">
        <v>0</v>
      </c>
      <c r="K18" s="7">
        <v>0</v>
      </c>
      <c r="L18" s="7">
        <f t="shared" si="4"/>
        <v>31826935</v>
      </c>
      <c r="M18" s="7">
        <v>-18286151</v>
      </c>
      <c r="N18" s="7">
        <v>-1070318</v>
      </c>
      <c r="O18" s="7">
        <v>0</v>
      </c>
      <c r="P18" s="7">
        <f t="shared" si="6"/>
        <v>-19356469</v>
      </c>
      <c r="Q18" s="7">
        <f t="shared" si="2"/>
        <v>13540784</v>
      </c>
      <c r="R18" s="7">
        <f t="shared" si="3"/>
        <v>12470466</v>
      </c>
      <c r="S18" s="5" t="s">
        <v>116</v>
      </c>
      <c r="T18" s="5">
        <v>100903</v>
      </c>
      <c r="U18" s="5" t="s">
        <v>32</v>
      </c>
      <c r="V18" s="5">
        <v>47030001</v>
      </c>
      <c r="W18" s="5" t="s">
        <v>28</v>
      </c>
    </row>
    <row r="19" spans="2:23" x14ac:dyDescent="0.25">
      <c r="B19" s="4">
        <v>30001157</v>
      </c>
      <c r="C19" s="4">
        <v>0</v>
      </c>
      <c r="D19" s="5">
        <v>21030011</v>
      </c>
      <c r="E19" s="4" t="s">
        <v>129</v>
      </c>
      <c r="F19" s="4">
        <v>1071</v>
      </c>
      <c r="G19" s="6">
        <v>39082</v>
      </c>
      <c r="H19" s="7">
        <v>29876677</v>
      </c>
      <c r="I19" s="7">
        <v>0</v>
      </c>
      <c r="J19" s="7">
        <v>0</v>
      </c>
      <c r="K19" s="7">
        <v>0</v>
      </c>
      <c r="L19" s="7">
        <f t="shared" si="4"/>
        <v>29876677</v>
      </c>
      <c r="M19" s="7">
        <v>-17669196</v>
      </c>
      <c r="N19" s="7">
        <v>-996555</v>
      </c>
      <c r="O19" s="7">
        <v>0</v>
      </c>
      <c r="P19" s="7">
        <f t="shared" si="6"/>
        <v>-18665751</v>
      </c>
      <c r="Q19" s="7">
        <f t="shared" si="2"/>
        <v>12207481</v>
      </c>
      <c r="R19" s="7">
        <f t="shared" si="3"/>
        <v>11210926</v>
      </c>
      <c r="S19" s="5" t="s">
        <v>116</v>
      </c>
      <c r="T19" s="5">
        <v>100901</v>
      </c>
      <c r="U19" s="5" t="s">
        <v>27</v>
      </c>
      <c r="V19" s="5">
        <v>47030001</v>
      </c>
      <c r="W19" s="5" t="s">
        <v>28</v>
      </c>
    </row>
    <row r="20" spans="2:23" x14ac:dyDescent="0.25">
      <c r="B20" s="4">
        <v>30001167</v>
      </c>
      <c r="C20" s="4">
        <v>0</v>
      </c>
      <c r="D20" s="5">
        <v>21030011</v>
      </c>
      <c r="E20" s="4" t="s">
        <v>130</v>
      </c>
      <c r="F20" s="4">
        <v>1071</v>
      </c>
      <c r="G20" s="6">
        <v>39082</v>
      </c>
      <c r="H20" s="7">
        <v>20002542</v>
      </c>
      <c r="I20" s="7">
        <v>0</v>
      </c>
      <c r="J20" s="7">
        <v>0</v>
      </c>
      <c r="K20" s="7">
        <v>0</v>
      </c>
      <c r="L20" s="7">
        <f t="shared" si="4"/>
        <v>20002542</v>
      </c>
      <c r="M20" s="7">
        <v>-11698908</v>
      </c>
      <c r="N20" s="7">
        <v>-679353</v>
      </c>
      <c r="O20" s="7">
        <v>0</v>
      </c>
      <c r="P20" s="7">
        <f t="shared" si="6"/>
        <v>-12378261</v>
      </c>
      <c r="Q20" s="7">
        <f t="shared" si="2"/>
        <v>8303634</v>
      </c>
      <c r="R20" s="7">
        <f t="shared" si="3"/>
        <v>7624281</v>
      </c>
      <c r="S20" s="5" t="s">
        <v>116</v>
      </c>
      <c r="T20" s="5">
        <v>100901</v>
      </c>
      <c r="U20" s="5" t="s">
        <v>27</v>
      </c>
      <c r="V20" s="5">
        <v>47030001</v>
      </c>
      <c r="W20" s="5" t="s">
        <v>28</v>
      </c>
    </row>
    <row r="21" spans="2:23" x14ac:dyDescent="0.25">
      <c r="B21" s="4">
        <v>30001261</v>
      </c>
      <c r="C21" s="4">
        <v>0</v>
      </c>
      <c r="D21" s="5">
        <v>21030011</v>
      </c>
      <c r="E21" s="4" t="s">
        <v>131</v>
      </c>
      <c r="F21" s="4">
        <v>1071</v>
      </c>
      <c r="G21" s="6">
        <v>39082</v>
      </c>
      <c r="H21" s="7">
        <v>22609044</v>
      </c>
      <c r="I21" s="7">
        <v>0</v>
      </c>
      <c r="J21" s="7">
        <v>0</v>
      </c>
      <c r="K21" s="7">
        <v>0</v>
      </c>
      <c r="L21" s="7">
        <f t="shared" si="4"/>
        <v>22609044</v>
      </c>
      <c r="M21" s="7">
        <v>-13371087</v>
      </c>
      <c r="N21" s="7">
        <v>-754138</v>
      </c>
      <c r="O21" s="7">
        <v>0</v>
      </c>
      <c r="P21" s="7">
        <f t="shared" si="6"/>
        <v>-14125225</v>
      </c>
      <c r="Q21" s="7">
        <f t="shared" si="2"/>
        <v>9237957</v>
      </c>
      <c r="R21" s="7">
        <f t="shared" si="3"/>
        <v>8483819</v>
      </c>
      <c r="S21" s="5" t="s">
        <v>116</v>
      </c>
      <c r="T21" s="5">
        <v>100901</v>
      </c>
      <c r="U21" s="5" t="s">
        <v>27</v>
      </c>
      <c r="V21" s="5">
        <v>47030001</v>
      </c>
      <c r="W21" s="5" t="s">
        <v>28</v>
      </c>
    </row>
    <row r="22" spans="2:23" x14ac:dyDescent="0.25">
      <c r="B22" s="4">
        <v>30001289</v>
      </c>
      <c r="C22" s="4">
        <v>0</v>
      </c>
      <c r="D22" s="5">
        <v>21030011</v>
      </c>
      <c r="E22" s="4" t="s">
        <v>132</v>
      </c>
      <c r="F22" s="4">
        <v>1073</v>
      </c>
      <c r="G22" s="6">
        <v>39234</v>
      </c>
      <c r="H22" s="7">
        <v>20919442</v>
      </c>
      <c r="I22" s="7">
        <v>0</v>
      </c>
      <c r="J22" s="7">
        <v>0</v>
      </c>
      <c r="K22" s="7">
        <v>0</v>
      </c>
      <c r="L22" s="7">
        <f t="shared" si="4"/>
        <v>20919442</v>
      </c>
      <c r="M22" s="7">
        <v>-12019254</v>
      </c>
      <c r="N22" s="7">
        <v>-703506</v>
      </c>
      <c r="O22" s="7">
        <v>0</v>
      </c>
      <c r="P22" s="7">
        <f t="shared" si="6"/>
        <v>-12722760</v>
      </c>
      <c r="Q22" s="7">
        <f t="shared" si="2"/>
        <v>8900188</v>
      </c>
      <c r="R22" s="7">
        <f t="shared" si="3"/>
        <v>8196682</v>
      </c>
      <c r="S22" s="5" t="s">
        <v>116</v>
      </c>
      <c r="T22" s="5">
        <v>100903</v>
      </c>
      <c r="U22" s="5" t="s">
        <v>32</v>
      </c>
      <c r="V22" s="5">
        <v>47030001</v>
      </c>
      <c r="W22" s="5" t="s">
        <v>28</v>
      </c>
    </row>
    <row r="23" spans="2:23" x14ac:dyDescent="0.25">
      <c r="B23" s="4">
        <v>30001303</v>
      </c>
      <c r="C23" s="4">
        <v>0</v>
      </c>
      <c r="D23" s="5">
        <v>21030011</v>
      </c>
      <c r="E23" s="4" t="s">
        <v>133</v>
      </c>
      <c r="F23" s="4">
        <v>1071</v>
      </c>
      <c r="G23" s="6">
        <v>39082</v>
      </c>
      <c r="H23" s="7">
        <v>20050277</v>
      </c>
      <c r="I23" s="7">
        <v>0</v>
      </c>
      <c r="J23" s="7">
        <v>0</v>
      </c>
      <c r="K23" s="7">
        <v>0</v>
      </c>
      <c r="L23" s="7">
        <f t="shared" si="4"/>
        <v>20050277</v>
      </c>
      <c r="M23" s="7">
        <v>-11857819</v>
      </c>
      <c r="N23" s="7">
        <v>-668789</v>
      </c>
      <c r="O23" s="7">
        <v>0</v>
      </c>
      <c r="P23" s="7">
        <f t="shared" si="6"/>
        <v>-12526608</v>
      </c>
      <c r="Q23" s="7">
        <f t="shared" si="2"/>
        <v>8192458</v>
      </c>
      <c r="R23" s="7">
        <f t="shared" si="3"/>
        <v>7523669</v>
      </c>
      <c r="S23" s="5" t="s">
        <v>116</v>
      </c>
      <c r="T23" s="5">
        <v>100901</v>
      </c>
      <c r="U23" s="5" t="s">
        <v>27</v>
      </c>
      <c r="V23" s="5">
        <v>47030001</v>
      </c>
      <c r="W23" s="5" t="s">
        <v>28</v>
      </c>
    </row>
    <row r="24" spans="2:23" x14ac:dyDescent="0.25">
      <c r="B24" s="4">
        <v>30001315</v>
      </c>
      <c r="C24" s="4">
        <v>0</v>
      </c>
      <c r="D24" s="5">
        <v>21030011</v>
      </c>
      <c r="E24" s="4" t="s">
        <v>134</v>
      </c>
      <c r="F24" s="4">
        <v>1071</v>
      </c>
      <c r="G24" s="6">
        <v>39082</v>
      </c>
      <c r="H24" s="7">
        <v>18878442</v>
      </c>
      <c r="I24" s="7">
        <v>0</v>
      </c>
      <c r="J24" s="7">
        <v>0</v>
      </c>
      <c r="K24" s="7">
        <v>0</v>
      </c>
      <c r="L24" s="7">
        <f t="shared" si="4"/>
        <v>18878442</v>
      </c>
      <c r="M24" s="7">
        <v>-11154369</v>
      </c>
      <c r="N24" s="7">
        <v>-630672</v>
      </c>
      <c r="O24" s="7">
        <v>0</v>
      </c>
      <c r="P24" s="7">
        <f t="shared" si="6"/>
        <v>-11785041</v>
      </c>
      <c r="Q24" s="7">
        <f t="shared" si="2"/>
        <v>7724073</v>
      </c>
      <c r="R24" s="7">
        <f t="shared" si="3"/>
        <v>7093401</v>
      </c>
      <c r="S24" s="5" t="s">
        <v>116</v>
      </c>
      <c r="T24" s="5">
        <v>100901</v>
      </c>
      <c r="U24" s="5" t="s">
        <v>27</v>
      </c>
      <c r="V24" s="5">
        <v>47030001</v>
      </c>
      <c r="W24" s="5" t="s">
        <v>28</v>
      </c>
    </row>
    <row r="25" spans="2:23" x14ac:dyDescent="0.25">
      <c r="B25" s="4">
        <v>30001327</v>
      </c>
      <c r="C25" s="4">
        <v>0</v>
      </c>
      <c r="D25" s="5">
        <v>21030011</v>
      </c>
      <c r="E25" s="4" t="s">
        <v>135</v>
      </c>
      <c r="F25" s="4">
        <v>1071</v>
      </c>
      <c r="G25" s="6">
        <v>39082</v>
      </c>
      <c r="H25" s="7">
        <v>12661113</v>
      </c>
      <c r="I25" s="7">
        <v>0</v>
      </c>
      <c r="J25" s="7">
        <v>0</v>
      </c>
      <c r="K25" s="7">
        <v>0</v>
      </c>
      <c r="L25" s="7">
        <f t="shared" si="4"/>
        <v>12661113</v>
      </c>
      <c r="M25" s="7">
        <v>-7390336</v>
      </c>
      <c r="N25" s="7">
        <v>-431389</v>
      </c>
      <c r="O25" s="7">
        <v>0</v>
      </c>
      <c r="P25" s="7">
        <f t="shared" si="6"/>
        <v>-7821725</v>
      </c>
      <c r="Q25" s="7">
        <f t="shared" si="2"/>
        <v>5270777</v>
      </c>
      <c r="R25" s="7">
        <f t="shared" si="3"/>
        <v>4839388</v>
      </c>
      <c r="S25" s="5" t="s">
        <v>116</v>
      </c>
      <c r="T25" s="5">
        <v>100901</v>
      </c>
      <c r="U25" s="5" t="s">
        <v>27</v>
      </c>
      <c r="V25" s="5">
        <v>47030001</v>
      </c>
      <c r="W25" s="5" t="s">
        <v>28</v>
      </c>
    </row>
    <row r="26" spans="2:23" x14ac:dyDescent="0.25">
      <c r="B26" s="4">
        <v>30001346</v>
      </c>
      <c r="C26" s="4">
        <v>0</v>
      </c>
      <c r="D26" s="5">
        <v>21030011</v>
      </c>
      <c r="E26" s="4" t="s">
        <v>136</v>
      </c>
      <c r="F26" s="4">
        <v>1071</v>
      </c>
      <c r="G26" s="6">
        <v>39082</v>
      </c>
      <c r="H26" s="7">
        <v>17859246</v>
      </c>
      <c r="I26" s="7">
        <v>0</v>
      </c>
      <c r="J26" s="7">
        <v>0</v>
      </c>
      <c r="K26" s="7">
        <v>0</v>
      </c>
      <c r="L26" s="7">
        <f t="shared" si="4"/>
        <v>17859246</v>
      </c>
      <c r="M26" s="7">
        <v>-10562034</v>
      </c>
      <c r="N26" s="7">
        <v>-595706</v>
      </c>
      <c r="O26" s="7">
        <v>0</v>
      </c>
      <c r="P26" s="7">
        <f t="shared" si="6"/>
        <v>-11157740</v>
      </c>
      <c r="Q26" s="7">
        <f t="shared" si="2"/>
        <v>7297212</v>
      </c>
      <c r="R26" s="7">
        <f t="shared" si="3"/>
        <v>6701506</v>
      </c>
      <c r="S26" s="5" t="s">
        <v>116</v>
      </c>
      <c r="T26" s="5">
        <v>100901</v>
      </c>
      <c r="U26" s="5" t="s">
        <v>27</v>
      </c>
      <c r="V26" s="5">
        <v>47030001</v>
      </c>
      <c r="W26" s="5" t="s">
        <v>28</v>
      </c>
    </row>
    <row r="27" spans="2:23" x14ac:dyDescent="0.25">
      <c r="B27" s="4">
        <v>30001370</v>
      </c>
      <c r="C27" s="4">
        <v>0</v>
      </c>
      <c r="D27" s="5">
        <v>21030011</v>
      </c>
      <c r="E27" s="4" t="s">
        <v>137</v>
      </c>
      <c r="F27" s="4">
        <v>1071</v>
      </c>
      <c r="G27" s="6">
        <v>39082</v>
      </c>
      <c r="H27" s="7">
        <v>12016587</v>
      </c>
      <c r="I27" s="7">
        <v>0</v>
      </c>
      <c r="J27" s="7">
        <v>0</v>
      </c>
      <c r="K27" s="7">
        <v>0</v>
      </c>
      <c r="L27" s="7">
        <f t="shared" si="4"/>
        <v>12016587</v>
      </c>
      <c r="M27" s="7">
        <v>-7032420</v>
      </c>
      <c r="N27" s="7">
        <v>-407726</v>
      </c>
      <c r="O27" s="7">
        <v>0</v>
      </c>
      <c r="P27" s="7">
        <f t="shared" si="6"/>
        <v>-7440146</v>
      </c>
      <c r="Q27" s="7">
        <f t="shared" si="2"/>
        <v>4984167</v>
      </c>
      <c r="R27" s="7">
        <f t="shared" si="3"/>
        <v>4576441</v>
      </c>
      <c r="S27" s="5" t="s">
        <v>116</v>
      </c>
      <c r="T27" s="5">
        <v>100901</v>
      </c>
      <c r="U27" s="5" t="s">
        <v>27</v>
      </c>
      <c r="V27" s="5">
        <v>47030001</v>
      </c>
      <c r="W27" s="5" t="s">
        <v>28</v>
      </c>
    </row>
    <row r="28" spans="2:23" x14ac:dyDescent="0.25">
      <c r="B28" s="4">
        <v>30001372</v>
      </c>
      <c r="C28" s="4">
        <v>0</v>
      </c>
      <c r="D28" s="5">
        <v>21030011</v>
      </c>
      <c r="E28" s="4" t="s">
        <v>138</v>
      </c>
      <c r="F28" s="4">
        <v>1071</v>
      </c>
      <c r="G28" s="6">
        <v>39082</v>
      </c>
      <c r="H28" s="7">
        <v>11182542</v>
      </c>
      <c r="I28" s="7">
        <v>0</v>
      </c>
      <c r="J28" s="7">
        <v>0</v>
      </c>
      <c r="K28" s="7">
        <v>0</v>
      </c>
      <c r="L28" s="7">
        <f t="shared" si="4"/>
        <v>11182542</v>
      </c>
      <c r="M28" s="7">
        <v>-6527288</v>
      </c>
      <c r="N28" s="7">
        <v>-381011</v>
      </c>
      <c r="O28" s="7">
        <v>0</v>
      </c>
      <c r="P28" s="7">
        <f t="shared" si="6"/>
        <v>-6908299</v>
      </c>
      <c r="Q28" s="7">
        <f t="shared" si="2"/>
        <v>4655254</v>
      </c>
      <c r="R28" s="7">
        <f t="shared" si="3"/>
        <v>4274243</v>
      </c>
      <c r="S28" s="5" t="s">
        <v>116</v>
      </c>
      <c r="T28" s="5">
        <v>100901</v>
      </c>
      <c r="U28" s="5" t="s">
        <v>27</v>
      </c>
      <c r="V28" s="5">
        <v>47030001</v>
      </c>
      <c r="W28" s="5" t="s">
        <v>28</v>
      </c>
    </row>
    <row r="29" spans="2:23" x14ac:dyDescent="0.25">
      <c r="B29" s="4">
        <v>30001413</v>
      </c>
      <c r="C29" s="4">
        <v>0</v>
      </c>
      <c r="D29" s="5">
        <v>21030011</v>
      </c>
      <c r="E29" s="4" t="s">
        <v>139</v>
      </c>
      <c r="F29" s="4">
        <v>1071</v>
      </c>
      <c r="G29" s="6">
        <v>39082</v>
      </c>
      <c r="H29" s="7">
        <v>11670365</v>
      </c>
      <c r="I29" s="7">
        <v>0</v>
      </c>
      <c r="J29" s="7">
        <v>0</v>
      </c>
      <c r="K29" s="7">
        <v>0</v>
      </c>
      <c r="L29" s="7">
        <f t="shared" si="4"/>
        <v>11670365</v>
      </c>
      <c r="M29" s="7">
        <v>-6843589</v>
      </c>
      <c r="N29" s="7">
        <v>-394697</v>
      </c>
      <c r="O29" s="7">
        <v>0</v>
      </c>
      <c r="P29" s="7">
        <f t="shared" si="6"/>
        <v>-7238286</v>
      </c>
      <c r="Q29" s="7">
        <f t="shared" si="2"/>
        <v>4826776</v>
      </c>
      <c r="R29" s="7">
        <f t="shared" si="3"/>
        <v>4432079</v>
      </c>
      <c r="S29" s="5" t="s">
        <v>116</v>
      </c>
      <c r="T29" s="5">
        <v>100901</v>
      </c>
      <c r="U29" s="5" t="s">
        <v>27</v>
      </c>
      <c r="V29" s="5">
        <v>47030001</v>
      </c>
      <c r="W29" s="5" t="s">
        <v>28</v>
      </c>
    </row>
    <row r="30" spans="2:23" x14ac:dyDescent="0.25">
      <c r="B30" s="4">
        <v>30001462</v>
      </c>
      <c r="C30" s="4">
        <v>0</v>
      </c>
      <c r="D30" s="5">
        <v>21030011</v>
      </c>
      <c r="E30" s="4" t="s">
        <v>140</v>
      </c>
      <c r="F30" s="4">
        <v>1071</v>
      </c>
      <c r="G30" s="6">
        <v>39082</v>
      </c>
      <c r="H30" s="7">
        <v>3398896</v>
      </c>
      <c r="I30" s="7">
        <v>0</v>
      </c>
      <c r="J30" s="7">
        <v>0</v>
      </c>
      <c r="K30" s="7">
        <v>0</v>
      </c>
      <c r="L30" s="7">
        <f t="shared" si="4"/>
        <v>3398896</v>
      </c>
      <c r="M30" s="7">
        <v>-1844989</v>
      </c>
      <c r="N30" s="7">
        <v>-128733</v>
      </c>
      <c r="O30" s="7">
        <v>0</v>
      </c>
      <c r="P30" s="7">
        <f t="shared" si="6"/>
        <v>-1973722</v>
      </c>
      <c r="Q30" s="7">
        <f t="shared" si="2"/>
        <v>1553907</v>
      </c>
      <c r="R30" s="7">
        <f t="shared" si="3"/>
        <v>1425174</v>
      </c>
      <c r="S30" s="5" t="s">
        <v>116</v>
      </c>
      <c r="T30" s="5">
        <v>100901</v>
      </c>
      <c r="U30" s="5" t="s">
        <v>27</v>
      </c>
      <c r="V30" s="5">
        <v>47030001</v>
      </c>
      <c r="W30" s="5" t="s">
        <v>28</v>
      </c>
    </row>
    <row r="31" spans="2:23" x14ac:dyDescent="0.25">
      <c r="B31" s="4">
        <v>30001467</v>
      </c>
      <c r="C31" s="4">
        <v>0</v>
      </c>
      <c r="D31" s="5">
        <v>21030011</v>
      </c>
      <c r="E31" s="4" t="s">
        <v>141</v>
      </c>
      <c r="F31" s="4">
        <v>1071</v>
      </c>
      <c r="G31" s="6">
        <v>39082</v>
      </c>
      <c r="H31" s="7">
        <v>14036660</v>
      </c>
      <c r="I31" s="7">
        <v>0</v>
      </c>
      <c r="J31" s="7">
        <v>0</v>
      </c>
      <c r="K31" s="7">
        <v>0</v>
      </c>
      <c r="L31" s="7">
        <f t="shared" si="4"/>
        <v>14036660</v>
      </c>
      <c r="M31" s="7">
        <v>-8301340</v>
      </c>
      <c r="N31" s="7">
        <v>-468202</v>
      </c>
      <c r="O31" s="7">
        <v>0</v>
      </c>
      <c r="P31" s="7">
        <f t="shared" si="6"/>
        <v>-8769542</v>
      </c>
      <c r="Q31" s="7">
        <f t="shared" si="2"/>
        <v>5735320</v>
      </c>
      <c r="R31" s="7">
        <f t="shared" si="3"/>
        <v>5267118</v>
      </c>
      <c r="S31" s="5" t="s">
        <v>116</v>
      </c>
      <c r="T31" s="5">
        <v>100901</v>
      </c>
      <c r="U31" s="5" t="s">
        <v>27</v>
      </c>
      <c r="V31" s="5">
        <v>47030001</v>
      </c>
      <c r="W31" s="5" t="s">
        <v>28</v>
      </c>
    </row>
    <row r="32" spans="2:23" x14ac:dyDescent="0.25">
      <c r="B32" s="4">
        <v>30001535</v>
      </c>
      <c r="C32" s="4">
        <v>0</v>
      </c>
      <c r="D32" s="5">
        <v>21030011</v>
      </c>
      <c r="E32" s="4" t="s">
        <v>142</v>
      </c>
      <c r="F32" s="4">
        <v>1071</v>
      </c>
      <c r="G32" s="6">
        <v>39082</v>
      </c>
      <c r="H32" s="7">
        <v>9622035</v>
      </c>
      <c r="I32" s="7">
        <v>0</v>
      </c>
      <c r="J32" s="7">
        <v>0</v>
      </c>
      <c r="K32" s="7">
        <v>0</v>
      </c>
      <c r="L32" s="7">
        <f t="shared" si="4"/>
        <v>9622035</v>
      </c>
      <c r="M32" s="7">
        <v>-5654461</v>
      </c>
      <c r="N32" s="7">
        <v>-324302</v>
      </c>
      <c r="O32" s="7">
        <v>0</v>
      </c>
      <c r="P32" s="7">
        <f t="shared" si="6"/>
        <v>-5978763</v>
      </c>
      <c r="Q32" s="7">
        <f t="shared" si="2"/>
        <v>3967574</v>
      </c>
      <c r="R32" s="7">
        <f t="shared" si="3"/>
        <v>3643272</v>
      </c>
      <c r="S32" s="5" t="s">
        <v>116</v>
      </c>
      <c r="T32" s="5">
        <v>100901</v>
      </c>
      <c r="U32" s="5" t="s">
        <v>27</v>
      </c>
      <c r="V32" s="5">
        <v>47030001</v>
      </c>
      <c r="W32" s="5" t="s">
        <v>28</v>
      </c>
    </row>
    <row r="33" spans="2:23" x14ac:dyDescent="0.25">
      <c r="B33" s="4">
        <v>30001552</v>
      </c>
      <c r="C33" s="4">
        <v>0</v>
      </c>
      <c r="D33" s="5">
        <v>21030011</v>
      </c>
      <c r="E33" s="4" t="s">
        <v>143</v>
      </c>
      <c r="F33" s="4">
        <v>1071</v>
      </c>
      <c r="G33" s="6">
        <v>39082</v>
      </c>
      <c r="H33" s="7">
        <v>11567136</v>
      </c>
      <c r="I33" s="7">
        <v>0</v>
      </c>
      <c r="J33" s="7">
        <v>0</v>
      </c>
      <c r="K33" s="7">
        <v>0</v>
      </c>
      <c r="L33" s="7">
        <f t="shared" si="4"/>
        <v>11567136</v>
      </c>
      <c r="M33" s="7">
        <v>-6840855</v>
      </c>
      <c r="N33" s="7">
        <v>-385829</v>
      </c>
      <c r="O33" s="7">
        <v>0</v>
      </c>
      <c r="P33" s="7">
        <f t="shared" si="6"/>
        <v>-7226684</v>
      </c>
      <c r="Q33" s="7">
        <f t="shared" si="2"/>
        <v>4726281</v>
      </c>
      <c r="R33" s="7">
        <f t="shared" si="3"/>
        <v>4340452</v>
      </c>
      <c r="S33" s="5" t="s">
        <v>116</v>
      </c>
      <c r="T33" s="5">
        <v>100901</v>
      </c>
      <c r="U33" s="5" t="s">
        <v>27</v>
      </c>
      <c r="V33" s="5">
        <v>47030001</v>
      </c>
      <c r="W33" s="5" t="s">
        <v>28</v>
      </c>
    </row>
    <row r="34" spans="2:23" x14ac:dyDescent="0.25">
      <c r="B34" s="4">
        <v>30001564</v>
      </c>
      <c r="C34" s="4">
        <v>0</v>
      </c>
      <c r="D34" s="5">
        <v>21030011</v>
      </c>
      <c r="E34" s="4" t="s">
        <v>144</v>
      </c>
      <c r="F34" s="4">
        <v>1071</v>
      </c>
      <c r="G34" s="6">
        <v>39082</v>
      </c>
      <c r="H34" s="7">
        <v>8017335</v>
      </c>
      <c r="I34" s="7">
        <v>0</v>
      </c>
      <c r="J34" s="7">
        <v>0</v>
      </c>
      <c r="K34" s="7">
        <v>0</v>
      </c>
      <c r="L34" s="7">
        <f t="shared" si="4"/>
        <v>8017335</v>
      </c>
      <c r="M34" s="7">
        <v>-4691955</v>
      </c>
      <c r="N34" s="7">
        <v>-272030</v>
      </c>
      <c r="O34" s="7">
        <v>0</v>
      </c>
      <c r="P34" s="7">
        <f t="shared" si="6"/>
        <v>-4963985</v>
      </c>
      <c r="Q34" s="7">
        <f t="shared" si="2"/>
        <v>3325380</v>
      </c>
      <c r="R34" s="7">
        <f t="shared" si="3"/>
        <v>3053350</v>
      </c>
      <c r="S34" s="5" t="s">
        <v>116</v>
      </c>
      <c r="T34" s="5">
        <v>100901</v>
      </c>
      <c r="U34" s="5" t="s">
        <v>27</v>
      </c>
      <c r="V34" s="5">
        <v>47030001</v>
      </c>
      <c r="W34" s="5" t="s">
        <v>28</v>
      </c>
    </row>
    <row r="35" spans="2:23" x14ac:dyDescent="0.25">
      <c r="B35" s="4">
        <v>30001597</v>
      </c>
      <c r="C35" s="4">
        <v>0</v>
      </c>
      <c r="D35" s="5">
        <v>21030011</v>
      </c>
      <c r="E35" s="4" t="s">
        <v>145</v>
      </c>
      <c r="F35" s="4">
        <v>1073</v>
      </c>
      <c r="G35" s="6">
        <v>39356</v>
      </c>
      <c r="H35" s="7">
        <v>8845060</v>
      </c>
      <c r="I35" s="7">
        <v>0</v>
      </c>
      <c r="J35" s="7">
        <v>0</v>
      </c>
      <c r="K35" s="7">
        <v>0</v>
      </c>
      <c r="L35" s="7">
        <f t="shared" si="4"/>
        <v>8845060</v>
      </c>
      <c r="M35" s="7">
        <v>-4943829</v>
      </c>
      <c r="N35" s="7">
        <v>-300817</v>
      </c>
      <c r="O35" s="7">
        <v>0</v>
      </c>
      <c r="P35" s="7">
        <f t="shared" si="6"/>
        <v>-5244646</v>
      </c>
      <c r="Q35" s="7">
        <f t="shared" si="2"/>
        <v>3901231</v>
      </c>
      <c r="R35" s="7">
        <f t="shared" si="3"/>
        <v>3600414</v>
      </c>
      <c r="S35" s="5" t="s">
        <v>116</v>
      </c>
      <c r="T35" s="5">
        <v>100903</v>
      </c>
      <c r="U35" s="5" t="s">
        <v>32</v>
      </c>
      <c r="V35" s="5">
        <v>47030001</v>
      </c>
      <c r="W35" s="5" t="s">
        <v>28</v>
      </c>
    </row>
    <row r="36" spans="2:23" x14ac:dyDescent="0.25">
      <c r="B36" s="4">
        <v>30001610</v>
      </c>
      <c r="C36" s="4">
        <v>0</v>
      </c>
      <c r="D36" s="5">
        <v>21030011</v>
      </c>
      <c r="E36" s="4" t="s">
        <v>146</v>
      </c>
      <c r="F36" s="4">
        <v>1071</v>
      </c>
      <c r="G36" s="6">
        <v>39082</v>
      </c>
      <c r="H36" s="7">
        <v>9812729</v>
      </c>
      <c r="I36" s="7">
        <v>0</v>
      </c>
      <c r="J36" s="7">
        <v>0</v>
      </c>
      <c r="K36" s="7">
        <v>0</v>
      </c>
      <c r="L36" s="7">
        <f t="shared" si="4"/>
        <v>9812729</v>
      </c>
      <c r="M36" s="7">
        <v>-5803292</v>
      </c>
      <c r="N36" s="7">
        <v>-327309</v>
      </c>
      <c r="O36" s="7">
        <v>0</v>
      </c>
      <c r="P36" s="7">
        <f t="shared" si="6"/>
        <v>-6130601</v>
      </c>
      <c r="Q36" s="7">
        <f t="shared" si="2"/>
        <v>4009437</v>
      </c>
      <c r="R36" s="7">
        <f t="shared" si="3"/>
        <v>3682128</v>
      </c>
      <c r="S36" s="5" t="s">
        <v>116</v>
      </c>
      <c r="T36" s="5">
        <v>100901</v>
      </c>
      <c r="U36" s="5" t="s">
        <v>27</v>
      </c>
      <c r="V36" s="5">
        <v>47030001</v>
      </c>
      <c r="W36" s="5" t="s">
        <v>28</v>
      </c>
    </row>
    <row r="37" spans="2:23" x14ac:dyDescent="0.25">
      <c r="B37" s="4">
        <v>30001615</v>
      </c>
      <c r="C37" s="4">
        <v>0</v>
      </c>
      <c r="D37" s="5">
        <v>21030011</v>
      </c>
      <c r="E37" s="4" t="s">
        <v>147</v>
      </c>
      <c r="F37" s="4">
        <v>1071</v>
      </c>
      <c r="G37" s="6">
        <v>38833</v>
      </c>
      <c r="H37" s="7">
        <v>6741969</v>
      </c>
      <c r="I37" s="7">
        <v>0</v>
      </c>
      <c r="J37" s="7">
        <v>0</v>
      </c>
      <c r="K37" s="7">
        <v>0</v>
      </c>
      <c r="L37" s="7">
        <f t="shared" si="4"/>
        <v>6741969</v>
      </c>
      <c r="M37" s="7">
        <v>-4121845</v>
      </c>
      <c r="N37" s="7">
        <v>-226750</v>
      </c>
      <c r="O37" s="7">
        <v>0</v>
      </c>
      <c r="P37" s="7">
        <f t="shared" si="6"/>
        <v>-4348595</v>
      </c>
      <c r="Q37" s="7">
        <f t="shared" si="2"/>
        <v>2620124</v>
      </c>
      <c r="R37" s="7">
        <f t="shared" si="3"/>
        <v>2393374</v>
      </c>
      <c r="S37" s="5" t="s">
        <v>116</v>
      </c>
      <c r="T37" s="5">
        <v>100901</v>
      </c>
      <c r="U37" s="5" t="s">
        <v>27</v>
      </c>
      <c r="V37" s="5">
        <v>47030001</v>
      </c>
      <c r="W37" s="5" t="s">
        <v>28</v>
      </c>
    </row>
    <row r="38" spans="2:23" x14ac:dyDescent="0.25">
      <c r="B38" s="4">
        <v>30001616</v>
      </c>
      <c r="C38" s="4">
        <v>0</v>
      </c>
      <c r="D38" s="5">
        <v>21030011</v>
      </c>
      <c r="E38" s="4" t="s">
        <v>148</v>
      </c>
      <c r="F38" s="4">
        <v>1071</v>
      </c>
      <c r="G38" s="6">
        <v>39082</v>
      </c>
      <c r="H38" s="7">
        <v>6906391</v>
      </c>
      <c r="I38" s="7">
        <v>0</v>
      </c>
      <c r="J38" s="7">
        <v>0</v>
      </c>
      <c r="K38" s="7">
        <v>0</v>
      </c>
      <c r="L38" s="7">
        <f t="shared" si="4"/>
        <v>6906391</v>
      </c>
      <c r="M38" s="7">
        <v>-4041802</v>
      </c>
      <c r="N38" s="7">
        <v>-234336</v>
      </c>
      <c r="O38" s="7">
        <v>0</v>
      </c>
      <c r="P38" s="7">
        <f t="shared" si="6"/>
        <v>-4276138</v>
      </c>
      <c r="Q38" s="7">
        <f t="shared" si="2"/>
        <v>2864589</v>
      </c>
      <c r="R38" s="7">
        <f t="shared" si="3"/>
        <v>2630253</v>
      </c>
      <c r="S38" s="5" t="s">
        <v>116</v>
      </c>
      <c r="T38" s="5">
        <v>100901</v>
      </c>
      <c r="U38" s="5" t="s">
        <v>27</v>
      </c>
      <c r="V38" s="5">
        <v>47030001</v>
      </c>
      <c r="W38" s="5" t="s">
        <v>28</v>
      </c>
    </row>
    <row r="39" spans="2:23" x14ac:dyDescent="0.25">
      <c r="B39" s="4">
        <v>30001649</v>
      </c>
      <c r="C39" s="4">
        <v>0</v>
      </c>
      <c r="D39" s="5">
        <v>21030011</v>
      </c>
      <c r="E39" s="4" t="s">
        <v>149</v>
      </c>
      <c r="F39" s="4">
        <v>1071</v>
      </c>
      <c r="G39" s="6">
        <v>39082</v>
      </c>
      <c r="H39" s="7">
        <v>8938606</v>
      </c>
      <c r="I39" s="7">
        <v>0</v>
      </c>
      <c r="J39" s="7">
        <v>0</v>
      </c>
      <c r="K39" s="7">
        <v>0</v>
      </c>
      <c r="L39" s="7">
        <f t="shared" si="4"/>
        <v>8938606</v>
      </c>
      <c r="M39" s="7">
        <v>-5286332</v>
      </c>
      <c r="N39" s="7">
        <v>-298153</v>
      </c>
      <c r="O39" s="7">
        <v>0</v>
      </c>
      <c r="P39" s="7">
        <f t="shared" si="6"/>
        <v>-5584485</v>
      </c>
      <c r="Q39" s="7">
        <f t="shared" si="2"/>
        <v>3652274</v>
      </c>
      <c r="R39" s="7">
        <f t="shared" si="3"/>
        <v>3354121</v>
      </c>
      <c r="S39" s="5" t="s">
        <v>116</v>
      </c>
      <c r="T39" s="5">
        <v>100901</v>
      </c>
      <c r="U39" s="5" t="s">
        <v>27</v>
      </c>
      <c r="V39" s="5">
        <v>47030001</v>
      </c>
      <c r="W39" s="5" t="s">
        <v>28</v>
      </c>
    </row>
    <row r="40" spans="2:23" x14ac:dyDescent="0.25">
      <c r="B40" s="4">
        <v>30001694</v>
      </c>
      <c r="C40" s="4">
        <v>0</v>
      </c>
      <c r="D40" s="5">
        <v>21030011</v>
      </c>
      <c r="E40" s="4" t="s">
        <v>150</v>
      </c>
      <c r="F40" s="4">
        <v>1071</v>
      </c>
      <c r="G40" s="6">
        <v>39082</v>
      </c>
      <c r="H40" s="7">
        <v>8191817</v>
      </c>
      <c r="I40" s="7">
        <v>0</v>
      </c>
      <c r="J40" s="7">
        <v>0</v>
      </c>
      <c r="K40" s="7">
        <v>0</v>
      </c>
      <c r="L40" s="7">
        <f t="shared" si="4"/>
        <v>8191817</v>
      </c>
      <c r="M40" s="7">
        <v>-4844676</v>
      </c>
      <c r="N40" s="7">
        <v>-273243</v>
      </c>
      <c r="O40" s="7">
        <v>0</v>
      </c>
      <c r="P40" s="7">
        <f t="shared" si="6"/>
        <v>-5117919</v>
      </c>
      <c r="Q40" s="7">
        <f t="shared" si="2"/>
        <v>3347141</v>
      </c>
      <c r="R40" s="7">
        <f t="shared" si="3"/>
        <v>3073898</v>
      </c>
      <c r="S40" s="5" t="s">
        <v>116</v>
      </c>
      <c r="T40" s="5">
        <v>100901</v>
      </c>
      <c r="U40" s="5" t="s">
        <v>27</v>
      </c>
      <c r="V40" s="5">
        <v>47030001</v>
      </c>
      <c r="W40" s="5" t="s">
        <v>28</v>
      </c>
    </row>
    <row r="41" spans="2:23" x14ac:dyDescent="0.25">
      <c r="B41" s="4">
        <v>30001714</v>
      </c>
      <c r="C41" s="4">
        <v>0</v>
      </c>
      <c r="D41" s="5">
        <v>21030011</v>
      </c>
      <c r="E41" s="4" t="s">
        <v>151</v>
      </c>
      <c r="F41" s="4">
        <v>1071</v>
      </c>
      <c r="G41" s="6">
        <v>39082</v>
      </c>
      <c r="H41" s="7">
        <v>5217512</v>
      </c>
      <c r="I41" s="7">
        <v>0</v>
      </c>
      <c r="J41" s="7">
        <v>0</v>
      </c>
      <c r="K41" s="7">
        <v>0</v>
      </c>
      <c r="L41" s="7">
        <f t="shared" si="4"/>
        <v>5217512</v>
      </c>
      <c r="M41" s="7">
        <v>-3045481</v>
      </c>
      <c r="N41" s="7">
        <v>-177771</v>
      </c>
      <c r="O41" s="7">
        <v>0</v>
      </c>
      <c r="P41" s="7">
        <f t="shared" si="6"/>
        <v>-3223252</v>
      </c>
      <c r="Q41" s="7">
        <f t="shared" si="2"/>
        <v>2172031</v>
      </c>
      <c r="R41" s="7">
        <f t="shared" si="3"/>
        <v>1994260</v>
      </c>
      <c r="S41" s="5" t="s">
        <v>116</v>
      </c>
      <c r="T41" s="5">
        <v>100901</v>
      </c>
      <c r="U41" s="5" t="s">
        <v>27</v>
      </c>
      <c r="V41" s="5">
        <v>47030001</v>
      </c>
      <c r="W41" s="5" t="s">
        <v>28</v>
      </c>
    </row>
    <row r="42" spans="2:23" x14ac:dyDescent="0.25">
      <c r="B42" s="4">
        <v>30001763</v>
      </c>
      <c r="C42" s="4">
        <v>0</v>
      </c>
      <c r="D42" s="5">
        <v>21030011</v>
      </c>
      <c r="E42" s="4" t="s">
        <v>152</v>
      </c>
      <c r="F42" s="4">
        <v>1073</v>
      </c>
      <c r="G42" s="6">
        <v>39234</v>
      </c>
      <c r="H42" s="7">
        <v>7053018</v>
      </c>
      <c r="I42" s="7">
        <v>0</v>
      </c>
      <c r="J42" s="7">
        <v>0</v>
      </c>
      <c r="K42" s="7">
        <v>0</v>
      </c>
      <c r="L42" s="7">
        <f t="shared" si="4"/>
        <v>7053018</v>
      </c>
      <c r="M42" s="7">
        <v>-4052307</v>
      </c>
      <c r="N42" s="7">
        <v>-237188</v>
      </c>
      <c r="O42" s="7">
        <v>0</v>
      </c>
      <c r="P42" s="7">
        <f t="shared" si="6"/>
        <v>-4289495</v>
      </c>
      <c r="Q42" s="7">
        <f t="shared" si="2"/>
        <v>3000711</v>
      </c>
      <c r="R42" s="7">
        <f t="shared" si="3"/>
        <v>2763523</v>
      </c>
      <c r="S42" s="5" t="s">
        <v>116</v>
      </c>
      <c r="T42" s="5">
        <v>100903</v>
      </c>
      <c r="U42" s="5" t="s">
        <v>32</v>
      </c>
      <c r="V42" s="5">
        <v>47030001</v>
      </c>
      <c r="W42" s="5" t="s">
        <v>28</v>
      </c>
    </row>
    <row r="43" spans="2:23" x14ac:dyDescent="0.25">
      <c r="B43" s="4">
        <v>30001791</v>
      </c>
      <c r="C43" s="4">
        <v>0</v>
      </c>
      <c r="D43" s="5">
        <v>21030011</v>
      </c>
      <c r="E43" s="4" t="s">
        <v>153</v>
      </c>
      <c r="F43" s="4">
        <v>1071</v>
      </c>
      <c r="G43" s="6">
        <v>39082</v>
      </c>
      <c r="H43" s="7">
        <v>6515571</v>
      </c>
      <c r="I43" s="7">
        <v>0</v>
      </c>
      <c r="J43" s="7">
        <v>0</v>
      </c>
      <c r="K43" s="7">
        <v>0</v>
      </c>
      <c r="L43" s="7">
        <f t="shared" si="4"/>
        <v>6515571</v>
      </c>
      <c r="M43" s="7">
        <v>-3853337</v>
      </c>
      <c r="N43" s="7">
        <v>-217331</v>
      </c>
      <c r="O43" s="7">
        <v>0</v>
      </c>
      <c r="P43" s="7">
        <f t="shared" si="6"/>
        <v>-4070668</v>
      </c>
      <c r="Q43" s="7">
        <f t="shared" si="2"/>
        <v>2662234</v>
      </c>
      <c r="R43" s="7">
        <f t="shared" si="3"/>
        <v>2444903</v>
      </c>
      <c r="S43" s="5" t="s">
        <v>116</v>
      </c>
      <c r="T43" s="5">
        <v>100901</v>
      </c>
      <c r="U43" s="5" t="s">
        <v>27</v>
      </c>
      <c r="V43" s="5">
        <v>47030001</v>
      </c>
      <c r="W43" s="5" t="s">
        <v>28</v>
      </c>
    </row>
    <row r="44" spans="2:23" x14ac:dyDescent="0.25">
      <c r="B44" s="4">
        <v>30001799</v>
      </c>
      <c r="C44" s="4">
        <v>0</v>
      </c>
      <c r="D44" s="5">
        <v>21030011</v>
      </c>
      <c r="E44" s="4" t="s">
        <v>154</v>
      </c>
      <c r="F44" s="4">
        <v>1073</v>
      </c>
      <c r="G44" s="6">
        <v>39356</v>
      </c>
      <c r="H44" s="7">
        <v>5727465</v>
      </c>
      <c r="I44" s="7">
        <v>0</v>
      </c>
      <c r="J44" s="7">
        <v>0</v>
      </c>
      <c r="K44" s="7">
        <v>0</v>
      </c>
      <c r="L44" s="7">
        <f t="shared" si="4"/>
        <v>5727465</v>
      </c>
      <c r="M44" s="7">
        <v>-3204399</v>
      </c>
      <c r="N44" s="7">
        <v>-194518</v>
      </c>
      <c r="O44" s="7">
        <v>0</v>
      </c>
      <c r="P44" s="7">
        <f t="shared" si="6"/>
        <v>-3398917</v>
      </c>
      <c r="Q44" s="7">
        <f t="shared" si="2"/>
        <v>2523066</v>
      </c>
      <c r="R44" s="7">
        <f t="shared" si="3"/>
        <v>2328548</v>
      </c>
      <c r="S44" s="5" t="s">
        <v>116</v>
      </c>
      <c r="T44" s="5">
        <v>100903</v>
      </c>
      <c r="U44" s="5" t="s">
        <v>32</v>
      </c>
      <c r="V44" s="5">
        <v>47030001</v>
      </c>
      <c r="W44" s="5" t="s">
        <v>28</v>
      </c>
    </row>
    <row r="45" spans="2:23" x14ac:dyDescent="0.25">
      <c r="B45" s="4">
        <v>30001836</v>
      </c>
      <c r="C45" s="4">
        <v>0</v>
      </c>
      <c r="D45" s="5">
        <v>21030011</v>
      </c>
      <c r="E45" s="4" t="s">
        <v>155</v>
      </c>
      <c r="F45" s="4">
        <v>1073</v>
      </c>
      <c r="G45" s="6">
        <v>39234</v>
      </c>
      <c r="H45" s="7">
        <v>5706546</v>
      </c>
      <c r="I45" s="7">
        <v>0</v>
      </c>
      <c r="J45" s="7">
        <v>0</v>
      </c>
      <c r="K45" s="7">
        <v>0</v>
      </c>
      <c r="L45" s="7">
        <f t="shared" si="4"/>
        <v>5706546</v>
      </c>
      <c r="M45" s="7">
        <v>-3278691</v>
      </c>
      <c r="N45" s="7">
        <v>-191907</v>
      </c>
      <c r="O45" s="7">
        <v>0</v>
      </c>
      <c r="P45" s="7">
        <f t="shared" si="6"/>
        <v>-3470598</v>
      </c>
      <c r="Q45" s="7">
        <f t="shared" si="2"/>
        <v>2427855</v>
      </c>
      <c r="R45" s="7">
        <f t="shared" si="3"/>
        <v>2235948</v>
      </c>
      <c r="S45" s="5" t="s">
        <v>116</v>
      </c>
      <c r="T45" s="5">
        <v>100903</v>
      </c>
      <c r="U45" s="5" t="s">
        <v>32</v>
      </c>
      <c r="V45" s="5">
        <v>47030001</v>
      </c>
      <c r="W45" s="5" t="s">
        <v>28</v>
      </c>
    </row>
    <row r="46" spans="2:23" x14ac:dyDescent="0.25">
      <c r="B46" s="4">
        <v>30001901</v>
      </c>
      <c r="C46" s="4">
        <v>0</v>
      </c>
      <c r="D46" s="5">
        <v>21030011</v>
      </c>
      <c r="E46" s="4" t="s">
        <v>156</v>
      </c>
      <c r="F46" s="4">
        <v>1073</v>
      </c>
      <c r="G46" s="6">
        <v>39234</v>
      </c>
      <c r="H46" s="7">
        <v>5077844</v>
      </c>
      <c r="I46" s="7">
        <v>0</v>
      </c>
      <c r="J46" s="7">
        <v>0</v>
      </c>
      <c r="K46" s="7">
        <v>0</v>
      </c>
      <c r="L46" s="7">
        <f t="shared" si="4"/>
        <v>5077844</v>
      </c>
      <c r="M46" s="7">
        <v>-2917472</v>
      </c>
      <c r="N46" s="7">
        <v>-170764</v>
      </c>
      <c r="O46" s="7">
        <v>0</v>
      </c>
      <c r="P46" s="7">
        <f t="shared" ref="P46" si="7">SUM(M46:O46)</f>
        <v>-3088236</v>
      </c>
      <c r="Q46" s="7">
        <f t="shared" si="2"/>
        <v>2160372</v>
      </c>
      <c r="R46" s="7">
        <f t="shared" si="3"/>
        <v>1989608</v>
      </c>
      <c r="S46" s="5" t="s">
        <v>116</v>
      </c>
      <c r="T46" s="5">
        <v>100903</v>
      </c>
      <c r="U46" s="5" t="s">
        <v>32</v>
      </c>
      <c r="V46" s="5">
        <v>47030001</v>
      </c>
      <c r="W46" s="5" t="s">
        <v>28</v>
      </c>
    </row>
    <row r="47" spans="2:23" x14ac:dyDescent="0.25">
      <c r="B47" s="4">
        <v>30001956</v>
      </c>
      <c r="C47" s="4">
        <v>0</v>
      </c>
      <c r="D47" s="5">
        <v>21030011</v>
      </c>
      <c r="E47" s="4" t="s">
        <v>157</v>
      </c>
      <c r="F47" s="4">
        <v>1071</v>
      </c>
      <c r="G47" s="6">
        <v>39082</v>
      </c>
      <c r="H47" s="7">
        <v>4532206</v>
      </c>
      <c r="I47" s="7">
        <v>0</v>
      </c>
      <c r="J47" s="7">
        <v>0</v>
      </c>
      <c r="K47" s="7">
        <v>0</v>
      </c>
      <c r="L47" s="7">
        <f t="shared" si="4"/>
        <v>4532206</v>
      </c>
      <c r="M47" s="7">
        <v>-2680367</v>
      </c>
      <c r="N47" s="7">
        <v>-151174</v>
      </c>
      <c r="O47" s="7">
        <v>0</v>
      </c>
      <c r="P47" s="7">
        <f t="shared" ref="P47:P55" si="8">SUM(M47:O47)</f>
        <v>-2831541</v>
      </c>
      <c r="Q47" s="7">
        <f t="shared" si="2"/>
        <v>1851839</v>
      </c>
      <c r="R47" s="7">
        <f t="shared" si="3"/>
        <v>1700665</v>
      </c>
      <c r="S47" s="5" t="s">
        <v>116</v>
      </c>
      <c r="T47" s="5">
        <v>100901</v>
      </c>
      <c r="U47" s="5" t="s">
        <v>27</v>
      </c>
      <c r="V47" s="5">
        <v>47030001</v>
      </c>
      <c r="W47" s="5" t="s">
        <v>28</v>
      </c>
    </row>
    <row r="48" spans="2:23" x14ac:dyDescent="0.25">
      <c r="B48" s="4">
        <v>30001970</v>
      </c>
      <c r="C48" s="4">
        <v>0</v>
      </c>
      <c r="D48" s="5">
        <v>21030011</v>
      </c>
      <c r="E48" s="4" t="s">
        <v>158</v>
      </c>
      <c r="F48" s="4">
        <v>1071</v>
      </c>
      <c r="G48" s="6">
        <v>39082</v>
      </c>
      <c r="H48" s="7">
        <v>4473177</v>
      </c>
      <c r="I48" s="7">
        <v>0</v>
      </c>
      <c r="J48" s="7">
        <v>0</v>
      </c>
      <c r="K48" s="7">
        <v>0</v>
      </c>
      <c r="L48" s="7">
        <f t="shared" si="4"/>
        <v>4473177</v>
      </c>
      <c r="M48" s="7">
        <v>-2645458</v>
      </c>
      <c r="N48" s="7">
        <v>-149205</v>
      </c>
      <c r="O48" s="7">
        <v>0</v>
      </c>
      <c r="P48" s="7">
        <f t="shared" si="8"/>
        <v>-2794663</v>
      </c>
      <c r="Q48" s="7">
        <f t="shared" si="2"/>
        <v>1827719</v>
      </c>
      <c r="R48" s="7">
        <f t="shared" si="3"/>
        <v>1678514</v>
      </c>
      <c r="S48" s="5" t="s">
        <v>116</v>
      </c>
      <c r="T48" s="5">
        <v>100901</v>
      </c>
      <c r="U48" s="5" t="s">
        <v>27</v>
      </c>
      <c r="V48" s="5">
        <v>47030001</v>
      </c>
      <c r="W48" s="5" t="s">
        <v>28</v>
      </c>
    </row>
    <row r="49" spans="2:23" x14ac:dyDescent="0.25">
      <c r="B49" s="4">
        <v>30001981</v>
      </c>
      <c r="C49" s="4">
        <v>0</v>
      </c>
      <c r="D49" s="5">
        <v>21030011</v>
      </c>
      <c r="E49" s="4" t="s">
        <v>159</v>
      </c>
      <c r="F49" s="4">
        <v>1071</v>
      </c>
      <c r="G49" s="6">
        <v>38876</v>
      </c>
      <c r="H49" s="7">
        <v>3081750</v>
      </c>
      <c r="I49" s="7">
        <v>0</v>
      </c>
      <c r="J49" s="7">
        <v>0</v>
      </c>
      <c r="K49" s="7">
        <v>0</v>
      </c>
      <c r="L49" s="7">
        <f t="shared" si="4"/>
        <v>3081750</v>
      </c>
      <c r="M49" s="7">
        <v>-1870907</v>
      </c>
      <c r="N49" s="7">
        <v>-103743</v>
      </c>
      <c r="O49" s="7">
        <v>0</v>
      </c>
      <c r="P49" s="7">
        <f t="shared" si="8"/>
        <v>-1974650</v>
      </c>
      <c r="Q49" s="7">
        <f t="shared" si="2"/>
        <v>1210843</v>
      </c>
      <c r="R49" s="7">
        <f t="shared" si="3"/>
        <v>1107100</v>
      </c>
      <c r="S49" s="5" t="s">
        <v>116</v>
      </c>
      <c r="T49" s="5">
        <v>100901</v>
      </c>
      <c r="U49" s="5" t="s">
        <v>27</v>
      </c>
      <c r="V49" s="5">
        <v>47030001</v>
      </c>
      <c r="W49" s="5" t="s">
        <v>28</v>
      </c>
    </row>
    <row r="50" spans="2:23" x14ac:dyDescent="0.25">
      <c r="B50" s="4">
        <v>30001998</v>
      </c>
      <c r="C50" s="4">
        <v>0</v>
      </c>
      <c r="D50" s="5">
        <v>21030011</v>
      </c>
      <c r="E50" s="4" t="s">
        <v>160</v>
      </c>
      <c r="F50" s="4">
        <v>1071</v>
      </c>
      <c r="G50" s="6">
        <v>39904</v>
      </c>
      <c r="H50" s="7">
        <v>4838992</v>
      </c>
      <c r="I50" s="7">
        <v>0</v>
      </c>
      <c r="J50" s="7">
        <v>0</v>
      </c>
      <c r="K50" s="7">
        <v>0</v>
      </c>
      <c r="L50" s="7">
        <f t="shared" si="4"/>
        <v>4838992</v>
      </c>
      <c r="M50" s="7">
        <v>-2417892</v>
      </c>
      <c r="N50" s="7">
        <v>-167627</v>
      </c>
      <c r="O50" s="7">
        <v>0</v>
      </c>
      <c r="P50" s="7">
        <f t="shared" si="8"/>
        <v>-2585519</v>
      </c>
      <c r="Q50" s="7">
        <f t="shared" si="2"/>
        <v>2421100</v>
      </c>
      <c r="R50" s="7">
        <f t="shared" si="3"/>
        <v>2253473</v>
      </c>
      <c r="S50" s="5" t="s">
        <v>116</v>
      </c>
      <c r="T50" s="5">
        <v>100901</v>
      </c>
      <c r="U50" s="5" t="s">
        <v>27</v>
      </c>
      <c r="V50" s="5">
        <v>47030001</v>
      </c>
      <c r="W50" s="5" t="s">
        <v>28</v>
      </c>
    </row>
    <row r="51" spans="2:23" x14ac:dyDescent="0.25">
      <c r="B51" s="4">
        <v>30001999</v>
      </c>
      <c r="C51" s="4">
        <v>0</v>
      </c>
      <c r="D51" s="5">
        <v>21030011</v>
      </c>
      <c r="E51" s="4" t="s">
        <v>161</v>
      </c>
      <c r="F51" s="4">
        <v>1071</v>
      </c>
      <c r="G51" s="6">
        <v>39082</v>
      </c>
      <c r="H51" s="7">
        <v>4241285</v>
      </c>
      <c r="I51" s="7">
        <v>0</v>
      </c>
      <c r="J51" s="7">
        <v>0</v>
      </c>
      <c r="K51" s="7">
        <v>0</v>
      </c>
      <c r="L51" s="7">
        <f t="shared" si="4"/>
        <v>4241285</v>
      </c>
      <c r="M51" s="7">
        <v>-2508316</v>
      </c>
      <c r="N51" s="7">
        <v>-141471</v>
      </c>
      <c r="O51" s="7">
        <v>0</v>
      </c>
      <c r="P51" s="7">
        <f t="shared" si="8"/>
        <v>-2649787</v>
      </c>
      <c r="Q51" s="7">
        <f t="shared" si="2"/>
        <v>1732969</v>
      </c>
      <c r="R51" s="7">
        <f t="shared" si="3"/>
        <v>1591498</v>
      </c>
      <c r="S51" s="5" t="s">
        <v>116</v>
      </c>
      <c r="T51" s="5">
        <v>100901</v>
      </c>
      <c r="U51" s="5" t="s">
        <v>27</v>
      </c>
      <c r="V51" s="5">
        <v>47030001</v>
      </c>
      <c r="W51" s="5" t="s">
        <v>28</v>
      </c>
    </row>
    <row r="52" spans="2:23" x14ac:dyDescent="0.25">
      <c r="B52" s="4">
        <v>30002050</v>
      </c>
      <c r="C52" s="4">
        <v>0</v>
      </c>
      <c r="D52" s="5">
        <v>21030011</v>
      </c>
      <c r="E52" s="4" t="s">
        <v>162</v>
      </c>
      <c r="F52" s="4">
        <v>1071</v>
      </c>
      <c r="G52" s="6">
        <v>39082</v>
      </c>
      <c r="H52" s="7">
        <v>2720694</v>
      </c>
      <c r="I52" s="7">
        <v>0</v>
      </c>
      <c r="J52" s="7">
        <v>0</v>
      </c>
      <c r="K52" s="7">
        <v>0</v>
      </c>
      <c r="L52" s="7">
        <f t="shared" si="4"/>
        <v>2720694</v>
      </c>
      <c r="M52" s="7">
        <v>-1592222</v>
      </c>
      <c r="N52" s="7">
        <v>-92314</v>
      </c>
      <c r="O52" s="7">
        <v>0</v>
      </c>
      <c r="P52" s="7">
        <f t="shared" si="8"/>
        <v>-1684536</v>
      </c>
      <c r="Q52" s="7">
        <f t="shared" si="2"/>
        <v>1128472</v>
      </c>
      <c r="R52" s="7">
        <f t="shared" si="3"/>
        <v>1036158</v>
      </c>
      <c r="S52" s="5" t="s">
        <v>116</v>
      </c>
      <c r="T52" s="5">
        <v>100901</v>
      </c>
      <c r="U52" s="5" t="s">
        <v>27</v>
      </c>
      <c r="V52" s="5">
        <v>47030001</v>
      </c>
      <c r="W52" s="5" t="s">
        <v>28</v>
      </c>
    </row>
    <row r="53" spans="2:23" x14ac:dyDescent="0.25">
      <c r="B53" s="4">
        <v>30002064</v>
      </c>
      <c r="C53" s="4">
        <v>0</v>
      </c>
      <c r="D53" s="5">
        <v>21030011</v>
      </c>
      <c r="E53" s="4" t="s">
        <v>163</v>
      </c>
      <c r="F53" s="4">
        <v>1071</v>
      </c>
      <c r="G53" s="6">
        <v>39904</v>
      </c>
      <c r="H53" s="7">
        <v>4234118</v>
      </c>
      <c r="I53" s="7">
        <v>0</v>
      </c>
      <c r="J53" s="7">
        <v>0</v>
      </c>
      <c r="K53" s="7">
        <v>0</v>
      </c>
      <c r="L53" s="7">
        <f t="shared" si="4"/>
        <v>4234118</v>
      </c>
      <c r="M53" s="7">
        <v>-2115657</v>
      </c>
      <c r="N53" s="7">
        <v>-146674</v>
      </c>
      <c r="O53" s="7">
        <v>0</v>
      </c>
      <c r="P53" s="7">
        <f t="shared" si="8"/>
        <v>-2262331</v>
      </c>
      <c r="Q53" s="7">
        <f t="shared" si="2"/>
        <v>2118461</v>
      </c>
      <c r="R53" s="7">
        <f t="shared" si="3"/>
        <v>1971787</v>
      </c>
      <c r="S53" s="5" t="s">
        <v>116</v>
      </c>
      <c r="T53" s="5">
        <v>100901</v>
      </c>
      <c r="U53" s="5" t="s">
        <v>27</v>
      </c>
      <c r="V53" s="5">
        <v>47030001</v>
      </c>
      <c r="W53" s="5" t="s">
        <v>28</v>
      </c>
    </row>
    <row r="54" spans="2:23" x14ac:dyDescent="0.25">
      <c r="B54" s="4">
        <v>30002103</v>
      </c>
      <c r="C54" s="4">
        <v>0</v>
      </c>
      <c r="D54" s="5">
        <v>21030011</v>
      </c>
      <c r="E54" s="4" t="s">
        <v>164</v>
      </c>
      <c r="F54" s="4">
        <v>1071</v>
      </c>
      <c r="G54" s="6">
        <v>39082</v>
      </c>
      <c r="H54" s="7">
        <v>3461697</v>
      </c>
      <c r="I54" s="7">
        <v>0</v>
      </c>
      <c r="J54" s="7">
        <v>0</v>
      </c>
      <c r="K54" s="7">
        <v>0</v>
      </c>
      <c r="L54" s="7">
        <f t="shared" si="4"/>
        <v>3461697</v>
      </c>
      <c r="M54" s="7">
        <v>-2047262</v>
      </c>
      <c r="N54" s="7">
        <v>-115467</v>
      </c>
      <c r="O54" s="7">
        <v>0</v>
      </c>
      <c r="P54" s="7">
        <f t="shared" si="8"/>
        <v>-2162729</v>
      </c>
      <c r="Q54" s="7">
        <f t="shared" si="2"/>
        <v>1414435</v>
      </c>
      <c r="R54" s="7">
        <f t="shared" si="3"/>
        <v>1298968</v>
      </c>
      <c r="S54" s="5" t="s">
        <v>116</v>
      </c>
      <c r="T54" s="5">
        <v>100901</v>
      </c>
      <c r="U54" s="5" t="s">
        <v>27</v>
      </c>
      <c r="V54" s="5">
        <v>47030001</v>
      </c>
      <c r="W54" s="5" t="s">
        <v>28</v>
      </c>
    </row>
    <row r="55" spans="2:23" x14ac:dyDescent="0.25">
      <c r="B55" s="4">
        <v>30002115</v>
      </c>
      <c r="C55" s="4">
        <v>0</v>
      </c>
      <c r="D55" s="5">
        <v>21030011</v>
      </c>
      <c r="E55" s="4" t="s">
        <v>165</v>
      </c>
      <c r="F55" s="4">
        <v>1073</v>
      </c>
      <c r="G55" s="6">
        <v>39538</v>
      </c>
      <c r="H55" s="7">
        <v>3672279</v>
      </c>
      <c r="I55" s="7">
        <v>0</v>
      </c>
      <c r="J55" s="7">
        <v>0</v>
      </c>
      <c r="K55" s="7">
        <v>0</v>
      </c>
      <c r="L55" s="7">
        <f t="shared" si="4"/>
        <v>3672279</v>
      </c>
      <c r="M55" s="7">
        <v>-1987756</v>
      </c>
      <c r="N55" s="7">
        <v>-125104</v>
      </c>
      <c r="O55" s="7">
        <v>0</v>
      </c>
      <c r="P55" s="7">
        <f t="shared" si="8"/>
        <v>-2112860</v>
      </c>
      <c r="Q55" s="7">
        <f t="shared" si="2"/>
        <v>1684523</v>
      </c>
      <c r="R55" s="7">
        <f t="shared" si="3"/>
        <v>1559419</v>
      </c>
      <c r="S55" s="5" t="s">
        <v>116</v>
      </c>
      <c r="T55" s="5">
        <v>100903</v>
      </c>
      <c r="U55" s="5" t="s">
        <v>32</v>
      </c>
      <c r="V55" s="5">
        <v>47030001</v>
      </c>
      <c r="W55" s="5" t="s">
        <v>28</v>
      </c>
    </row>
    <row r="56" spans="2:23" x14ac:dyDescent="0.25">
      <c r="B56" s="4">
        <v>30002164</v>
      </c>
      <c r="C56" s="4">
        <v>0</v>
      </c>
      <c r="D56" s="5">
        <v>21030011</v>
      </c>
      <c r="E56" s="4" t="s">
        <v>166</v>
      </c>
      <c r="F56" s="4">
        <v>1071</v>
      </c>
      <c r="G56" s="6">
        <v>39082</v>
      </c>
      <c r="H56" s="7">
        <v>2982117</v>
      </c>
      <c r="I56" s="7">
        <v>0</v>
      </c>
      <c r="J56" s="7">
        <v>0</v>
      </c>
      <c r="K56" s="7">
        <v>0</v>
      </c>
      <c r="L56" s="7">
        <f t="shared" si="4"/>
        <v>2982117</v>
      </c>
      <c r="M56" s="7">
        <v>-1763636</v>
      </c>
      <c r="N56" s="7">
        <v>-99470</v>
      </c>
      <c r="O56" s="7">
        <v>0</v>
      </c>
      <c r="P56" s="7">
        <f t="shared" ref="P56:P58" si="9">SUM(M56:O56)</f>
        <v>-1863106</v>
      </c>
      <c r="Q56" s="7">
        <f t="shared" si="2"/>
        <v>1218481</v>
      </c>
      <c r="R56" s="7">
        <f t="shared" si="3"/>
        <v>1119011</v>
      </c>
      <c r="S56" s="5" t="s">
        <v>116</v>
      </c>
      <c r="T56" s="5">
        <v>100901</v>
      </c>
      <c r="U56" s="5" t="s">
        <v>27</v>
      </c>
      <c r="V56" s="5">
        <v>47030001</v>
      </c>
      <c r="W56" s="5" t="s">
        <v>28</v>
      </c>
    </row>
    <row r="57" spans="2:23" x14ac:dyDescent="0.25">
      <c r="B57" s="4">
        <v>30002180</v>
      </c>
      <c r="C57" s="4">
        <v>0</v>
      </c>
      <c r="D57" s="5">
        <v>21030011</v>
      </c>
      <c r="E57" s="4" t="s">
        <v>167</v>
      </c>
      <c r="F57" s="4">
        <v>1073</v>
      </c>
      <c r="G57" s="6">
        <v>39904</v>
      </c>
      <c r="H57" s="7">
        <v>3652536</v>
      </c>
      <c r="I57" s="7">
        <v>0</v>
      </c>
      <c r="J57" s="7">
        <v>0</v>
      </c>
      <c r="K57" s="7">
        <v>0</v>
      </c>
      <c r="L57" s="7">
        <f t="shared" si="4"/>
        <v>3652536</v>
      </c>
      <c r="M57" s="7">
        <v>-1826609</v>
      </c>
      <c r="N57" s="7">
        <v>-126408</v>
      </c>
      <c r="O57" s="7">
        <v>0</v>
      </c>
      <c r="P57" s="7">
        <f t="shared" si="9"/>
        <v>-1953017</v>
      </c>
      <c r="Q57" s="7">
        <f t="shared" si="2"/>
        <v>1825927</v>
      </c>
      <c r="R57" s="7">
        <f t="shared" si="3"/>
        <v>1699519</v>
      </c>
      <c r="S57" s="5" t="s">
        <v>116</v>
      </c>
      <c r="T57" s="5">
        <v>100903</v>
      </c>
      <c r="U57" s="5" t="s">
        <v>32</v>
      </c>
      <c r="V57" s="5">
        <v>47030001</v>
      </c>
      <c r="W57" s="5" t="s">
        <v>28</v>
      </c>
    </row>
    <row r="58" spans="2:23" x14ac:dyDescent="0.25">
      <c r="B58" s="4">
        <v>30002189</v>
      </c>
      <c r="C58" s="4">
        <v>0</v>
      </c>
      <c r="D58" s="5">
        <v>21030011</v>
      </c>
      <c r="E58" s="4" t="s">
        <v>168</v>
      </c>
      <c r="F58" s="4">
        <v>1071</v>
      </c>
      <c r="G58" s="6">
        <v>38811</v>
      </c>
      <c r="H58" s="7">
        <v>1964210</v>
      </c>
      <c r="I58" s="7">
        <v>0</v>
      </c>
      <c r="J58" s="7">
        <v>0</v>
      </c>
      <c r="K58" s="7">
        <v>0</v>
      </c>
      <c r="L58" s="7">
        <f t="shared" si="4"/>
        <v>1964210</v>
      </c>
      <c r="M58" s="7">
        <v>-1205152</v>
      </c>
      <c r="N58" s="7">
        <v>-66031</v>
      </c>
      <c r="O58" s="7">
        <v>0</v>
      </c>
      <c r="P58" s="7">
        <f t="shared" si="9"/>
        <v>-1271183</v>
      </c>
      <c r="Q58" s="7">
        <f t="shared" si="2"/>
        <v>759058</v>
      </c>
      <c r="R58" s="7">
        <f t="shared" si="3"/>
        <v>693027</v>
      </c>
      <c r="S58" s="5" t="s">
        <v>116</v>
      </c>
      <c r="T58" s="5">
        <v>100901</v>
      </c>
      <c r="U58" s="5" t="s">
        <v>27</v>
      </c>
      <c r="V58" s="5">
        <v>47030001</v>
      </c>
      <c r="W58" s="5" t="s">
        <v>28</v>
      </c>
    </row>
    <row r="59" spans="2:23" x14ac:dyDescent="0.25">
      <c r="B59" s="4">
        <v>30002205</v>
      </c>
      <c r="C59" s="4">
        <v>0</v>
      </c>
      <c r="D59" s="5">
        <v>21030011</v>
      </c>
      <c r="E59" s="4" t="s">
        <v>169</v>
      </c>
      <c r="F59" s="4">
        <v>1071</v>
      </c>
      <c r="G59" s="6">
        <v>39082</v>
      </c>
      <c r="H59" s="7">
        <v>1849827</v>
      </c>
      <c r="I59" s="7">
        <v>0</v>
      </c>
      <c r="J59" s="7">
        <v>0</v>
      </c>
      <c r="K59" s="7">
        <v>0</v>
      </c>
      <c r="L59" s="7">
        <f t="shared" si="4"/>
        <v>1849827</v>
      </c>
      <c r="M59" s="7">
        <v>-1079749</v>
      </c>
      <c r="N59" s="7">
        <v>-63027</v>
      </c>
      <c r="O59" s="7">
        <v>0</v>
      </c>
      <c r="P59" s="7">
        <f t="shared" ref="P59:P122" si="10">SUM(M59:O59)</f>
        <v>-1142776</v>
      </c>
      <c r="Q59" s="7">
        <f t="shared" si="2"/>
        <v>770078</v>
      </c>
      <c r="R59" s="7">
        <f t="shared" si="3"/>
        <v>707051</v>
      </c>
      <c r="S59" s="5" t="s">
        <v>116</v>
      </c>
      <c r="T59" s="5">
        <v>100901</v>
      </c>
      <c r="U59" s="5" t="s">
        <v>27</v>
      </c>
      <c r="V59" s="5">
        <v>47030001</v>
      </c>
      <c r="W59" s="5" t="s">
        <v>28</v>
      </c>
    </row>
    <row r="60" spans="2:23" x14ac:dyDescent="0.25">
      <c r="B60" s="4">
        <v>30002244</v>
      </c>
      <c r="C60" s="4">
        <v>0</v>
      </c>
      <c r="D60" s="5">
        <v>21030011</v>
      </c>
      <c r="E60" s="4" t="s">
        <v>170</v>
      </c>
      <c r="F60" s="4">
        <v>1071</v>
      </c>
      <c r="G60" s="6">
        <v>39082</v>
      </c>
      <c r="H60" s="7">
        <v>1655287</v>
      </c>
      <c r="I60" s="7">
        <v>0</v>
      </c>
      <c r="J60" s="7">
        <v>0</v>
      </c>
      <c r="K60" s="7">
        <v>0</v>
      </c>
      <c r="L60" s="7">
        <f t="shared" si="4"/>
        <v>1655287</v>
      </c>
      <c r="M60" s="7">
        <v>-966197</v>
      </c>
      <c r="N60" s="7">
        <v>-56399</v>
      </c>
      <c r="O60" s="7">
        <v>0</v>
      </c>
      <c r="P60" s="7">
        <f t="shared" si="10"/>
        <v>-1022596</v>
      </c>
      <c r="Q60" s="7">
        <f t="shared" si="2"/>
        <v>689090</v>
      </c>
      <c r="R60" s="7">
        <f t="shared" si="3"/>
        <v>632691</v>
      </c>
      <c r="S60" s="5" t="s">
        <v>116</v>
      </c>
      <c r="T60" s="5">
        <v>100901</v>
      </c>
      <c r="U60" s="5" t="s">
        <v>27</v>
      </c>
      <c r="V60" s="5">
        <v>47030001</v>
      </c>
      <c r="W60" s="5" t="s">
        <v>28</v>
      </c>
    </row>
    <row r="61" spans="2:23" x14ac:dyDescent="0.25">
      <c r="B61" s="4">
        <v>30002250</v>
      </c>
      <c r="C61" s="4">
        <v>0</v>
      </c>
      <c r="D61" s="5">
        <v>21030011</v>
      </c>
      <c r="E61" s="4" t="s">
        <v>171</v>
      </c>
      <c r="F61" s="4">
        <v>1071</v>
      </c>
      <c r="G61" s="6">
        <v>39082</v>
      </c>
      <c r="H61" s="7">
        <v>1863023</v>
      </c>
      <c r="I61" s="7">
        <v>0</v>
      </c>
      <c r="J61" s="7">
        <v>0</v>
      </c>
      <c r="K61" s="7">
        <v>0</v>
      </c>
      <c r="L61" s="7">
        <f t="shared" si="4"/>
        <v>1863023</v>
      </c>
      <c r="M61" s="7">
        <v>-1092490</v>
      </c>
      <c r="N61" s="7">
        <v>-63008</v>
      </c>
      <c r="O61" s="7">
        <v>0</v>
      </c>
      <c r="P61" s="7">
        <f t="shared" si="10"/>
        <v>-1155498</v>
      </c>
      <c r="Q61" s="7">
        <f t="shared" si="2"/>
        <v>770533</v>
      </c>
      <c r="R61" s="7">
        <f t="shared" si="3"/>
        <v>707525</v>
      </c>
      <c r="S61" s="5" t="s">
        <v>116</v>
      </c>
      <c r="T61" s="5">
        <v>100901</v>
      </c>
      <c r="U61" s="5" t="s">
        <v>27</v>
      </c>
      <c r="V61" s="5">
        <v>47030001</v>
      </c>
      <c r="W61" s="5" t="s">
        <v>28</v>
      </c>
    </row>
    <row r="62" spans="2:23" x14ac:dyDescent="0.25">
      <c r="B62" s="4">
        <v>30002257</v>
      </c>
      <c r="C62" s="4">
        <v>0</v>
      </c>
      <c r="D62" s="5">
        <v>21030011</v>
      </c>
      <c r="E62" s="4" t="s">
        <v>172</v>
      </c>
      <c r="F62" s="4">
        <v>1071</v>
      </c>
      <c r="G62" s="6">
        <v>39082</v>
      </c>
      <c r="H62" s="7">
        <v>2409908</v>
      </c>
      <c r="I62" s="7">
        <v>0</v>
      </c>
      <c r="J62" s="7">
        <v>0</v>
      </c>
      <c r="K62" s="7">
        <v>0</v>
      </c>
      <c r="L62" s="7">
        <f t="shared" si="4"/>
        <v>2409908</v>
      </c>
      <c r="M62" s="7">
        <v>-1425230</v>
      </c>
      <c r="N62" s="7">
        <v>-80384</v>
      </c>
      <c r="O62" s="7">
        <v>0</v>
      </c>
      <c r="P62" s="7">
        <f t="shared" si="10"/>
        <v>-1505614</v>
      </c>
      <c r="Q62" s="7">
        <f t="shared" si="2"/>
        <v>984678</v>
      </c>
      <c r="R62" s="7">
        <f t="shared" si="3"/>
        <v>904294</v>
      </c>
      <c r="S62" s="5" t="s">
        <v>116</v>
      </c>
      <c r="T62" s="5">
        <v>100901</v>
      </c>
      <c r="U62" s="5" t="s">
        <v>27</v>
      </c>
      <c r="V62" s="5">
        <v>47030001</v>
      </c>
      <c r="W62" s="5" t="s">
        <v>28</v>
      </c>
    </row>
    <row r="63" spans="2:23" x14ac:dyDescent="0.25">
      <c r="B63" s="4">
        <v>30002259</v>
      </c>
      <c r="C63" s="4">
        <v>0</v>
      </c>
      <c r="D63" s="5">
        <v>21030011</v>
      </c>
      <c r="E63" s="4" t="s">
        <v>173</v>
      </c>
      <c r="F63" s="4">
        <v>1073</v>
      </c>
      <c r="G63" s="6">
        <v>39234</v>
      </c>
      <c r="H63" s="7">
        <v>2408988</v>
      </c>
      <c r="I63" s="7">
        <v>0</v>
      </c>
      <c r="J63" s="7">
        <v>0</v>
      </c>
      <c r="K63" s="7">
        <v>0</v>
      </c>
      <c r="L63" s="7">
        <f t="shared" si="4"/>
        <v>2408988</v>
      </c>
      <c r="M63" s="7">
        <v>-1384084</v>
      </c>
      <c r="N63" s="7">
        <v>-81013</v>
      </c>
      <c r="O63" s="7">
        <v>0</v>
      </c>
      <c r="P63" s="7">
        <f t="shared" si="10"/>
        <v>-1465097</v>
      </c>
      <c r="Q63" s="7">
        <f t="shared" si="2"/>
        <v>1024904</v>
      </c>
      <c r="R63" s="7">
        <f t="shared" si="3"/>
        <v>943891</v>
      </c>
      <c r="S63" s="5" t="s">
        <v>116</v>
      </c>
      <c r="T63" s="5">
        <v>100903</v>
      </c>
      <c r="U63" s="5" t="s">
        <v>32</v>
      </c>
      <c r="V63" s="5">
        <v>47030001</v>
      </c>
      <c r="W63" s="5" t="s">
        <v>28</v>
      </c>
    </row>
    <row r="64" spans="2:23" x14ac:dyDescent="0.25">
      <c r="B64" s="4">
        <v>30002286</v>
      </c>
      <c r="C64" s="4">
        <v>0</v>
      </c>
      <c r="D64" s="5">
        <v>21030011</v>
      </c>
      <c r="E64" s="4" t="s">
        <v>174</v>
      </c>
      <c r="F64" s="4">
        <v>1071</v>
      </c>
      <c r="G64" s="6">
        <v>40086</v>
      </c>
      <c r="H64" s="7">
        <v>2329016</v>
      </c>
      <c r="I64" s="7">
        <v>0</v>
      </c>
      <c r="J64" s="7">
        <v>0</v>
      </c>
      <c r="K64" s="7">
        <v>0</v>
      </c>
      <c r="L64" s="7">
        <f t="shared" si="4"/>
        <v>2329016</v>
      </c>
      <c r="M64" s="7">
        <v>-1114297</v>
      </c>
      <c r="N64" s="7">
        <v>-81362</v>
      </c>
      <c r="O64" s="7">
        <v>0</v>
      </c>
      <c r="P64" s="7">
        <f t="shared" si="10"/>
        <v>-1195659</v>
      </c>
      <c r="Q64" s="7">
        <f t="shared" si="2"/>
        <v>1214719</v>
      </c>
      <c r="R64" s="7">
        <f t="shared" si="3"/>
        <v>1133357</v>
      </c>
      <c r="S64" s="5" t="s">
        <v>116</v>
      </c>
      <c r="T64" s="5">
        <v>100901</v>
      </c>
      <c r="U64" s="5" t="s">
        <v>27</v>
      </c>
      <c r="V64" s="5">
        <v>47030001</v>
      </c>
      <c r="W64" s="5" t="s">
        <v>28</v>
      </c>
    </row>
    <row r="65" spans="2:23" x14ac:dyDescent="0.25">
      <c r="B65" s="4">
        <v>30002291</v>
      </c>
      <c r="C65" s="4">
        <v>0</v>
      </c>
      <c r="D65" s="5">
        <v>21030011</v>
      </c>
      <c r="E65" s="4" t="s">
        <v>175</v>
      </c>
      <c r="F65" s="4">
        <v>1071</v>
      </c>
      <c r="G65" s="6">
        <v>39082</v>
      </c>
      <c r="H65" s="7">
        <v>1504584</v>
      </c>
      <c r="I65" s="7">
        <v>0</v>
      </c>
      <c r="J65" s="7">
        <v>0</v>
      </c>
      <c r="K65" s="7">
        <v>0</v>
      </c>
      <c r="L65" s="7">
        <f t="shared" si="4"/>
        <v>1504584</v>
      </c>
      <c r="M65" s="7">
        <v>-878230</v>
      </c>
      <c r="N65" s="7">
        <v>-51264</v>
      </c>
      <c r="O65" s="7">
        <v>0</v>
      </c>
      <c r="P65" s="7">
        <f t="shared" si="10"/>
        <v>-929494</v>
      </c>
      <c r="Q65" s="7">
        <f t="shared" si="2"/>
        <v>626354</v>
      </c>
      <c r="R65" s="7">
        <f t="shared" si="3"/>
        <v>575090</v>
      </c>
      <c r="S65" s="5" t="s">
        <v>116</v>
      </c>
      <c r="T65" s="5">
        <v>100901</v>
      </c>
      <c r="U65" s="5" t="s">
        <v>27</v>
      </c>
      <c r="V65" s="5">
        <v>47030001</v>
      </c>
      <c r="W65" s="5" t="s">
        <v>28</v>
      </c>
    </row>
    <row r="66" spans="2:23" x14ac:dyDescent="0.25">
      <c r="B66" s="4">
        <v>30002297</v>
      </c>
      <c r="C66" s="4">
        <v>0</v>
      </c>
      <c r="D66" s="5">
        <v>21030011</v>
      </c>
      <c r="E66" s="4" t="s">
        <v>176</v>
      </c>
      <c r="F66" s="4">
        <v>1071</v>
      </c>
      <c r="G66" s="6">
        <v>39082</v>
      </c>
      <c r="H66" s="7">
        <v>2236590</v>
      </c>
      <c r="I66" s="7">
        <v>0</v>
      </c>
      <c r="J66" s="7">
        <v>0</v>
      </c>
      <c r="K66" s="7">
        <v>0</v>
      </c>
      <c r="L66" s="7">
        <f t="shared" si="4"/>
        <v>2236590</v>
      </c>
      <c r="M66" s="7">
        <v>-1322730</v>
      </c>
      <c r="N66" s="7">
        <v>-74603</v>
      </c>
      <c r="O66" s="7">
        <v>0</v>
      </c>
      <c r="P66" s="7">
        <f t="shared" si="10"/>
        <v>-1397333</v>
      </c>
      <c r="Q66" s="7">
        <f t="shared" si="2"/>
        <v>913860</v>
      </c>
      <c r="R66" s="7">
        <f t="shared" si="3"/>
        <v>839257</v>
      </c>
      <c r="S66" s="5" t="s">
        <v>116</v>
      </c>
      <c r="T66" s="5">
        <v>100901</v>
      </c>
      <c r="U66" s="5" t="s">
        <v>27</v>
      </c>
      <c r="V66" s="5">
        <v>47030001</v>
      </c>
      <c r="W66" s="5" t="s">
        <v>28</v>
      </c>
    </row>
    <row r="67" spans="2:23" x14ac:dyDescent="0.25">
      <c r="B67" s="4">
        <v>30002311</v>
      </c>
      <c r="C67" s="4">
        <v>0</v>
      </c>
      <c r="D67" s="5">
        <v>21030011</v>
      </c>
      <c r="E67" s="4" t="s">
        <v>177</v>
      </c>
      <c r="F67" s="4">
        <v>1071</v>
      </c>
      <c r="G67" s="6">
        <v>39082</v>
      </c>
      <c r="H67" s="7">
        <v>2184314</v>
      </c>
      <c r="I67" s="7">
        <v>0</v>
      </c>
      <c r="J67" s="7">
        <v>0</v>
      </c>
      <c r="K67" s="7">
        <v>0</v>
      </c>
      <c r="L67" s="7">
        <f t="shared" si="4"/>
        <v>2184314</v>
      </c>
      <c r="M67" s="7">
        <v>-1291812</v>
      </c>
      <c r="N67" s="7">
        <v>-72859</v>
      </c>
      <c r="O67" s="7">
        <v>0</v>
      </c>
      <c r="P67" s="7">
        <f t="shared" si="10"/>
        <v>-1364671</v>
      </c>
      <c r="Q67" s="7">
        <f t="shared" si="2"/>
        <v>892502</v>
      </c>
      <c r="R67" s="7">
        <f t="shared" si="3"/>
        <v>819643</v>
      </c>
      <c r="S67" s="5" t="s">
        <v>116</v>
      </c>
      <c r="T67" s="5">
        <v>100901</v>
      </c>
      <c r="U67" s="5" t="s">
        <v>27</v>
      </c>
      <c r="V67" s="5">
        <v>47030001</v>
      </c>
      <c r="W67" s="5" t="s">
        <v>28</v>
      </c>
    </row>
    <row r="68" spans="2:23" x14ac:dyDescent="0.25">
      <c r="B68" s="4">
        <v>30002342</v>
      </c>
      <c r="C68" s="4">
        <v>0</v>
      </c>
      <c r="D68" s="5">
        <v>21030011</v>
      </c>
      <c r="E68" s="4" t="s">
        <v>178</v>
      </c>
      <c r="F68" s="4">
        <v>1073</v>
      </c>
      <c r="G68" s="6">
        <v>39234</v>
      </c>
      <c r="H68" s="7">
        <v>2070529</v>
      </c>
      <c r="I68" s="7">
        <v>0</v>
      </c>
      <c r="J68" s="7">
        <v>0</v>
      </c>
      <c r="K68" s="7">
        <v>0</v>
      </c>
      <c r="L68" s="7">
        <f t="shared" si="4"/>
        <v>2070529</v>
      </c>
      <c r="M68" s="7">
        <v>-1189621</v>
      </c>
      <c r="N68" s="7">
        <v>-69631</v>
      </c>
      <c r="O68" s="7">
        <v>0</v>
      </c>
      <c r="P68" s="7">
        <f t="shared" si="10"/>
        <v>-1259252</v>
      </c>
      <c r="Q68" s="7">
        <f t="shared" si="2"/>
        <v>880908</v>
      </c>
      <c r="R68" s="7">
        <f t="shared" si="3"/>
        <v>811277</v>
      </c>
      <c r="S68" s="5" t="s">
        <v>116</v>
      </c>
      <c r="T68" s="5">
        <v>100903</v>
      </c>
      <c r="U68" s="5" t="s">
        <v>32</v>
      </c>
      <c r="V68" s="5">
        <v>47030001</v>
      </c>
      <c r="W68" s="5" t="s">
        <v>28</v>
      </c>
    </row>
    <row r="69" spans="2:23" x14ac:dyDescent="0.25">
      <c r="B69" s="4">
        <v>30002497</v>
      </c>
      <c r="C69" s="4">
        <v>0</v>
      </c>
      <c r="D69" s="5">
        <v>21030011</v>
      </c>
      <c r="E69" s="4" t="s">
        <v>179</v>
      </c>
      <c r="F69" s="4">
        <v>1073</v>
      </c>
      <c r="G69" s="6">
        <v>39234</v>
      </c>
      <c r="H69" s="7">
        <v>1457209</v>
      </c>
      <c r="I69" s="7">
        <v>0</v>
      </c>
      <c r="J69" s="7">
        <v>0</v>
      </c>
      <c r="K69" s="7">
        <v>0</v>
      </c>
      <c r="L69" s="7">
        <f t="shared" si="4"/>
        <v>1457209</v>
      </c>
      <c r="M69" s="7">
        <v>-837240</v>
      </c>
      <c r="N69" s="7">
        <v>-49005</v>
      </c>
      <c r="O69" s="7">
        <v>0</v>
      </c>
      <c r="P69" s="7">
        <f t="shared" si="10"/>
        <v>-886245</v>
      </c>
      <c r="Q69" s="7">
        <f t="shared" ref="Q69:Q132" si="11">H69+M69</f>
        <v>619969</v>
      </c>
      <c r="R69" s="7">
        <f t="shared" ref="R69:R132" si="12">L69+P69</f>
        <v>570964</v>
      </c>
      <c r="S69" s="5" t="s">
        <v>116</v>
      </c>
      <c r="T69" s="5">
        <v>100903</v>
      </c>
      <c r="U69" s="5" t="s">
        <v>32</v>
      </c>
      <c r="V69" s="5">
        <v>47030001</v>
      </c>
      <c r="W69" s="5" t="s">
        <v>28</v>
      </c>
    </row>
    <row r="70" spans="2:23" x14ac:dyDescent="0.25">
      <c r="B70" s="4">
        <v>30002522</v>
      </c>
      <c r="C70" s="4">
        <v>0</v>
      </c>
      <c r="D70" s="5">
        <v>21030011</v>
      </c>
      <c r="E70" s="4" t="s">
        <v>180</v>
      </c>
      <c r="F70" s="4">
        <v>1071</v>
      </c>
      <c r="G70" s="6">
        <v>39082</v>
      </c>
      <c r="H70" s="7">
        <v>1341670</v>
      </c>
      <c r="I70" s="7">
        <v>0</v>
      </c>
      <c r="J70" s="7">
        <v>0</v>
      </c>
      <c r="K70" s="7">
        <v>0</v>
      </c>
      <c r="L70" s="7">
        <f t="shared" si="4"/>
        <v>1341670</v>
      </c>
      <c r="M70" s="7">
        <v>-793123</v>
      </c>
      <c r="N70" s="7">
        <v>-44784</v>
      </c>
      <c r="O70" s="7">
        <v>0</v>
      </c>
      <c r="P70" s="7">
        <f t="shared" si="10"/>
        <v>-837907</v>
      </c>
      <c r="Q70" s="7">
        <f t="shared" si="11"/>
        <v>548547</v>
      </c>
      <c r="R70" s="7">
        <f t="shared" si="12"/>
        <v>503763</v>
      </c>
      <c r="S70" s="5" t="s">
        <v>116</v>
      </c>
      <c r="T70" s="5">
        <v>100901</v>
      </c>
      <c r="U70" s="5" t="s">
        <v>27</v>
      </c>
      <c r="V70" s="5">
        <v>47030001</v>
      </c>
      <c r="W70" s="5" t="s">
        <v>28</v>
      </c>
    </row>
    <row r="71" spans="2:23" x14ac:dyDescent="0.25">
      <c r="B71" s="4">
        <v>30002529</v>
      </c>
      <c r="C71" s="4">
        <v>0</v>
      </c>
      <c r="D71" s="5">
        <v>21030011</v>
      </c>
      <c r="E71" s="4" t="s">
        <v>181</v>
      </c>
      <c r="F71" s="4">
        <v>1071</v>
      </c>
      <c r="G71" s="6">
        <v>39538</v>
      </c>
      <c r="H71" s="7">
        <v>1044316</v>
      </c>
      <c r="I71" s="7">
        <v>0</v>
      </c>
      <c r="J71" s="7">
        <v>0</v>
      </c>
      <c r="K71" s="7">
        <v>0</v>
      </c>
      <c r="L71" s="7">
        <f t="shared" si="4"/>
        <v>1044316</v>
      </c>
      <c r="M71" s="7">
        <v>-561285</v>
      </c>
      <c r="N71" s="7">
        <v>-35910</v>
      </c>
      <c r="O71" s="7">
        <v>0</v>
      </c>
      <c r="P71" s="7">
        <f t="shared" si="10"/>
        <v>-597195</v>
      </c>
      <c r="Q71" s="7">
        <f t="shared" si="11"/>
        <v>483031</v>
      </c>
      <c r="R71" s="7">
        <f t="shared" si="12"/>
        <v>447121</v>
      </c>
      <c r="S71" s="5" t="s">
        <v>116</v>
      </c>
      <c r="T71" s="5">
        <v>100901</v>
      </c>
      <c r="U71" s="5" t="s">
        <v>27</v>
      </c>
      <c r="V71" s="5">
        <v>47030001</v>
      </c>
      <c r="W71" s="5" t="s">
        <v>28</v>
      </c>
    </row>
    <row r="72" spans="2:23" x14ac:dyDescent="0.25">
      <c r="B72" s="4">
        <v>30002530</v>
      </c>
      <c r="C72" s="4">
        <v>0</v>
      </c>
      <c r="D72" s="5">
        <v>21030011</v>
      </c>
      <c r="E72" s="4" t="s">
        <v>80</v>
      </c>
      <c r="F72" s="4">
        <v>1073</v>
      </c>
      <c r="G72" s="6">
        <v>39538</v>
      </c>
      <c r="H72" s="7">
        <v>1477852</v>
      </c>
      <c r="I72" s="7">
        <v>0</v>
      </c>
      <c r="J72" s="7">
        <v>0</v>
      </c>
      <c r="K72" s="7">
        <v>0</v>
      </c>
      <c r="L72" s="7">
        <f t="shared" si="4"/>
        <v>1477852</v>
      </c>
      <c r="M72" s="7">
        <v>-799941</v>
      </c>
      <c r="N72" s="7">
        <v>-50346</v>
      </c>
      <c r="O72" s="7">
        <v>0</v>
      </c>
      <c r="P72" s="7">
        <f t="shared" si="10"/>
        <v>-850287</v>
      </c>
      <c r="Q72" s="7">
        <f t="shared" si="11"/>
        <v>677911</v>
      </c>
      <c r="R72" s="7">
        <f t="shared" si="12"/>
        <v>627565</v>
      </c>
      <c r="S72" s="5" t="s">
        <v>116</v>
      </c>
      <c r="T72" s="5">
        <v>100903</v>
      </c>
      <c r="U72" s="5" t="s">
        <v>32</v>
      </c>
      <c r="V72" s="5">
        <v>47030001</v>
      </c>
      <c r="W72" s="5" t="s">
        <v>28</v>
      </c>
    </row>
    <row r="73" spans="2:23" x14ac:dyDescent="0.25">
      <c r="B73" s="4">
        <v>30002618</v>
      </c>
      <c r="C73" s="4">
        <v>0</v>
      </c>
      <c r="D73" s="5">
        <v>21030011</v>
      </c>
      <c r="E73" s="4" t="s">
        <v>182</v>
      </c>
      <c r="F73" s="4">
        <v>1071</v>
      </c>
      <c r="G73" s="6">
        <v>39538</v>
      </c>
      <c r="H73" s="7">
        <v>976360</v>
      </c>
      <c r="I73" s="7">
        <v>0</v>
      </c>
      <c r="J73" s="7">
        <v>0</v>
      </c>
      <c r="K73" s="7">
        <v>0</v>
      </c>
      <c r="L73" s="7">
        <f t="shared" si="4"/>
        <v>976360</v>
      </c>
      <c r="M73" s="7">
        <v>-526564</v>
      </c>
      <c r="N73" s="7">
        <v>-33422</v>
      </c>
      <c r="O73" s="7">
        <v>0</v>
      </c>
      <c r="P73" s="7">
        <f t="shared" si="10"/>
        <v>-559986</v>
      </c>
      <c r="Q73" s="7">
        <f t="shared" si="11"/>
        <v>449796</v>
      </c>
      <c r="R73" s="7">
        <f t="shared" si="12"/>
        <v>416374</v>
      </c>
      <c r="S73" s="5" t="s">
        <v>116</v>
      </c>
      <c r="T73" s="5">
        <v>100901</v>
      </c>
      <c r="U73" s="5" t="s">
        <v>27</v>
      </c>
      <c r="V73" s="5">
        <v>47030001</v>
      </c>
      <c r="W73" s="5" t="s">
        <v>28</v>
      </c>
    </row>
    <row r="74" spans="2:23" x14ac:dyDescent="0.25">
      <c r="B74" s="4">
        <v>30002624</v>
      </c>
      <c r="C74" s="4">
        <v>0</v>
      </c>
      <c r="D74" s="5">
        <v>21030011</v>
      </c>
      <c r="E74" s="4" t="s">
        <v>183</v>
      </c>
      <c r="F74" s="4">
        <v>1073</v>
      </c>
      <c r="G74" s="6">
        <v>39234</v>
      </c>
      <c r="H74" s="7">
        <v>1061074</v>
      </c>
      <c r="I74" s="7">
        <v>0</v>
      </c>
      <c r="J74" s="7">
        <v>0</v>
      </c>
      <c r="K74" s="7">
        <v>0</v>
      </c>
      <c r="L74" s="7">
        <f t="shared" ref="L74:L137" si="13">SUM(H74:K74)</f>
        <v>1061074</v>
      </c>
      <c r="M74" s="7">
        <v>-609638</v>
      </c>
      <c r="N74" s="7">
        <v>-35683</v>
      </c>
      <c r="O74" s="7">
        <v>0</v>
      </c>
      <c r="P74" s="7">
        <f t="shared" si="10"/>
        <v>-645321</v>
      </c>
      <c r="Q74" s="7">
        <f t="shared" si="11"/>
        <v>451436</v>
      </c>
      <c r="R74" s="7">
        <f t="shared" si="12"/>
        <v>415753</v>
      </c>
      <c r="S74" s="5" t="s">
        <v>116</v>
      </c>
      <c r="T74" s="5">
        <v>100903</v>
      </c>
      <c r="U74" s="5" t="s">
        <v>32</v>
      </c>
      <c r="V74" s="5">
        <v>47030001</v>
      </c>
      <c r="W74" s="5" t="s">
        <v>28</v>
      </c>
    </row>
    <row r="75" spans="2:23" x14ac:dyDescent="0.25">
      <c r="B75" s="4">
        <v>30002677</v>
      </c>
      <c r="C75" s="4">
        <v>0</v>
      </c>
      <c r="D75" s="5">
        <v>21030011</v>
      </c>
      <c r="E75" s="4" t="s">
        <v>184</v>
      </c>
      <c r="F75" s="4">
        <v>1071</v>
      </c>
      <c r="G75" s="6">
        <v>39082</v>
      </c>
      <c r="H75" s="7">
        <v>866442</v>
      </c>
      <c r="I75" s="7">
        <v>0</v>
      </c>
      <c r="J75" s="7">
        <v>0</v>
      </c>
      <c r="K75" s="7">
        <v>0</v>
      </c>
      <c r="L75" s="7">
        <f t="shared" si="13"/>
        <v>866442</v>
      </c>
      <c r="M75" s="7">
        <v>-511938</v>
      </c>
      <c r="N75" s="7">
        <v>-28945</v>
      </c>
      <c r="O75" s="7">
        <v>0</v>
      </c>
      <c r="P75" s="7">
        <f t="shared" si="10"/>
        <v>-540883</v>
      </c>
      <c r="Q75" s="7">
        <f t="shared" si="11"/>
        <v>354504</v>
      </c>
      <c r="R75" s="7">
        <f t="shared" si="12"/>
        <v>325559</v>
      </c>
      <c r="S75" s="5" t="s">
        <v>116</v>
      </c>
      <c r="T75" s="5">
        <v>100901</v>
      </c>
      <c r="U75" s="5" t="s">
        <v>27</v>
      </c>
      <c r="V75" s="5">
        <v>47030001</v>
      </c>
      <c r="W75" s="5" t="s">
        <v>28</v>
      </c>
    </row>
    <row r="76" spans="2:23" x14ac:dyDescent="0.25">
      <c r="B76" s="4">
        <v>30002708</v>
      </c>
      <c r="C76" s="4">
        <v>0</v>
      </c>
      <c r="D76" s="5">
        <v>21030011</v>
      </c>
      <c r="E76" s="4" t="s">
        <v>185</v>
      </c>
      <c r="F76" s="4">
        <v>1073</v>
      </c>
      <c r="G76" s="6">
        <v>39234</v>
      </c>
      <c r="H76" s="7">
        <v>832215</v>
      </c>
      <c r="I76" s="7">
        <v>0</v>
      </c>
      <c r="J76" s="7">
        <v>0</v>
      </c>
      <c r="K76" s="7">
        <v>0</v>
      </c>
      <c r="L76" s="7">
        <f t="shared" si="13"/>
        <v>832215</v>
      </c>
      <c r="M76" s="7">
        <v>-478150</v>
      </c>
      <c r="N76" s="7">
        <v>-27987</v>
      </c>
      <c r="O76" s="7">
        <v>0</v>
      </c>
      <c r="P76" s="7">
        <f t="shared" si="10"/>
        <v>-506137</v>
      </c>
      <c r="Q76" s="7">
        <f t="shared" si="11"/>
        <v>354065</v>
      </c>
      <c r="R76" s="7">
        <f t="shared" si="12"/>
        <v>326078</v>
      </c>
      <c r="S76" s="5" t="s">
        <v>116</v>
      </c>
      <c r="T76" s="5">
        <v>100903</v>
      </c>
      <c r="U76" s="5" t="s">
        <v>32</v>
      </c>
      <c r="V76" s="5">
        <v>47030001</v>
      </c>
      <c r="W76" s="5" t="s">
        <v>28</v>
      </c>
    </row>
    <row r="77" spans="2:23" x14ac:dyDescent="0.25">
      <c r="B77" s="4">
        <v>30002732</v>
      </c>
      <c r="C77" s="4">
        <v>0</v>
      </c>
      <c r="D77" s="5">
        <v>21030011</v>
      </c>
      <c r="E77" s="4" t="s">
        <v>186</v>
      </c>
      <c r="F77" s="4">
        <v>1071</v>
      </c>
      <c r="G77" s="6">
        <v>39891</v>
      </c>
      <c r="H77" s="7">
        <v>878670</v>
      </c>
      <c r="I77" s="7">
        <v>0</v>
      </c>
      <c r="J77" s="7">
        <v>0</v>
      </c>
      <c r="K77" s="7">
        <v>0</v>
      </c>
      <c r="L77" s="7">
        <f t="shared" si="13"/>
        <v>878670</v>
      </c>
      <c r="M77" s="7">
        <v>-440345</v>
      </c>
      <c r="N77" s="7">
        <v>-30421</v>
      </c>
      <c r="O77" s="7">
        <v>0</v>
      </c>
      <c r="P77" s="7">
        <f t="shared" si="10"/>
        <v>-470766</v>
      </c>
      <c r="Q77" s="7">
        <f t="shared" si="11"/>
        <v>438325</v>
      </c>
      <c r="R77" s="7">
        <f t="shared" si="12"/>
        <v>407904</v>
      </c>
      <c r="S77" s="5" t="s">
        <v>116</v>
      </c>
      <c r="T77" s="5">
        <v>100901</v>
      </c>
      <c r="U77" s="5" t="s">
        <v>27</v>
      </c>
      <c r="V77" s="5">
        <v>47030001</v>
      </c>
      <c r="W77" s="5" t="s">
        <v>28</v>
      </c>
    </row>
    <row r="78" spans="2:23" x14ac:dyDescent="0.25">
      <c r="B78" s="4">
        <v>30002733</v>
      </c>
      <c r="C78" s="4">
        <v>0</v>
      </c>
      <c r="D78" s="5">
        <v>21030011</v>
      </c>
      <c r="E78" s="4" t="s">
        <v>187</v>
      </c>
      <c r="F78" s="4">
        <v>1073</v>
      </c>
      <c r="G78" s="6">
        <v>39234</v>
      </c>
      <c r="H78" s="7">
        <v>776734</v>
      </c>
      <c r="I78" s="7">
        <v>0</v>
      </c>
      <c r="J78" s="7">
        <v>0</v>
      </c>
      <c r="K78" s="7">
        <v>0</v>
      </c>
      <c r="L78" s="7">
        <f t="shared" si="13"/>
        <v>776734</v>
      </c>
      <c r="M78" s="7">
        <v>-446272</v>
      </c>
      <c r="N78" s="7">
        <v>-26121</v>
      </c>
      <c r="O78" s="7">
        <v>0</v>
      </c>
      <c r="P78" s="7">
        <f t="shared" si="10"/>
        <v>-472393</v>
      </c>
      <c r="Q78" s="7">
        <f t="shared" si="11"/>
        <v>330462</v>
      </c>
      <c r="R78" s="7">
        <f t="shared" si="12"/>
        <v>304341</v>
      </c>
      <c r="S78" s="5" t="s">
        <v>116</v>
      </c>
      <c r="T78" s="5">
        <v>100903</v>
      </c>
      <c r="U78" s="5" t="s">
        <v>32</v>
      </c>
      <c r="V78" s="5">
        <v>47030001</v>
      </c>
      <c r="W78" s="5" t="s">
        <v>28</v>
      </c>
    </row>
    <row r="79" spans="2:23" x14ac:dyDescent="0.25">
      <c r="B79" s="4">
        <v>30002815</v>
      </c>
      <c r="C79" s="4">
        <v>0</v>
      </c>
      <c r="D79" s="5">
        <v>21030011</v>
      </c>
      <c r="E79" s="4" t="s">
        <v>188</v>
      </c>
      <c r="F79" s="4">
        <v>1071</v>
      </c>
      <c r="G79" s="6">
        <v>40179</v>
      </c>
      <c r="H79" s="7">
        <v>682957</v>
      </c>
      <c r="I79" s="7">
        <v>0</v>
      </c>
      <c r="J79" s="7">
        <v>0</v>
      </c>
      <c r="K79" s="7">
        <v>0</v>
      </c>
      <c r="L79" s="7">
        <f t="shared" si="13"/>
        <v>682957</v>
      </c>
      <c r="M79" s="7">
        <v>-319573</v>
      </c>
      <c r="N79" s="7">
        <v>-23939</v>
      </c>
      <c r="O79" s="7">
        <v>0</v>
      </c>
      <c r="P79" s="7">
        <f t="shared" si="10"/>
        <v>-343512</v>
      </c>
      <c r="Q79" s="7">
        <f t="shared" si="11"/>
        <v>363384</v>
      </c>
      <c r="R79" s="7">
        <f t="shared" si="12"/>
        <v>339445</v>
      </c>
      <c r="S79" s="5" t="s">
        <v>116</v>
      </c>
      <c r="T79" s="5">
        <v>100901</v>
      </c>
      <c r="U79" s="5" t="s">
        <v>27</v>
      </c>
      <c r="V79" s="5">
        <v>47030001</v>
      </c>
      <c r="W79" s="5" t="s">
        <v>28</v>
      </c>
    </row>
    <row r="80" spans="2:23" x14ac:dyDescent="0.25">
      <c r="B80" s="4">
        <v>30002838</v>
      </c>
      <c r="C80" s="4">
        <v>0</v>
      </c>
      <c r="D80" s="5">
        <v>21030011</v>
      </c>
      <c r="E80" s="4" t="s">
        <v>189</v>
      </c>
      <c r="F80" s="4">
        <v>1071</v>
      </c>
      <c r="G80" s="6">
        <v>39101</v>
      </c>
      <c r="H80" s="7">
        <v>595866</v>
      </c>
      <c r="I80" s="7">
        <v>0</v>
      </c>
      <c r="J80" s="7">
        <v>0</v>
      </c>
      <c r="K80" s="7">
        <v>0</v>
      </c>
      <c r="L80" s="7">
        <f t="shared" si="13"/>
        <v>595866</v>
      </c>
      <c r="M80" s="7">
        <v>-351158</v>
      </c>
      <c r="N80" s="7">
        <v>-19894</v>
      </c>
      <c r="O80" s="7">
        <v>0</v>
      </c>
      <c r="P80" s="7">
        <f t="shared" si="10"/>
        <v>-371052</v>
      </c>
      <c r="Q80" s="7">
        <f t="shared" si="11"/>
        <v>244708</v>
      </c>
      <c r="R80" s="7">
        <f t="shared" si="12"/>
        <v>224814</v>
      </c>
      <c r="S80" s="5" t="s">
        <v>116</v>
      </c>
      <c r="T80" s="5">
        <v>100901</v>
      </c>
      <c r="U80" s="5" t="s">
        <v>27</v>
      </c>
      <c r="V80" s="5">
        <v>47030001</v>
      </c>
      <c r="W80" s="5" t="s">
        <v>28</v>
      </c>
    </row>
    <row r="81" spans="2:23" x14ac:dyDescent="0.25">
      <c r="B81" s="4">
        <v>30002847</v>
      </c>
      <c r="C81" s="4">
        <v>0</v>
      </c>
      <c r="D81" s="5">
        <v>21030011</v>
      </c>
      <c r="E81" s="4" t="s">
        <v>190</v>
      </c>
      <c r="F81" s="4">
        <v>1071</v>
      </c>
      <c r="G81" s="6">
        <v>38899</v>
      </c>
      <c r="H81" s="7">
        <v>415854</v>
      </c>
      <c r="I81" s="7">
        <v>0</v>
      </c>
      <c r="J81" s="7">
        <v>0</v>
      </c>
      <c r="K81" s="7">
        <v>0</v>
      </c>
      <c r="L81" s="7">
        <f t="shared" si="13"/>
        <v>415854</v>
      </c>
      <c r="M81" s="7">
        <v>-251507</v>
      </c>
      <c r="N81" s="7">
        <v>-14006</v>
      </c>
      <c r="O81" s="7">
        <v>0</v>
      </c>
      <c r="P81" s="7">
        <f t="shared" si="10"/>
        <v>-265513</v>
      </c>
      <c r="Q81" s="7">
        <f t="shared" si="11"/>
        <v>164347</v>
      </c>
      <c r="R81" s="7">
        <f t="shared" si="12"/>
        <v>150341</v>
      </c>
      <c r="S81" s="5" t="s">
        <v>116</v>
      </c>
      <c r="T81" s="5">
        <v>100901</v>
      </c>
      <c r="U81" s="5" t="s">
        <v>27</v>
      </c>
      <c r="V81" s="5">
        <v>47030001</v>
      </c>
      <c r="W81" s="5" t="s">
        <v>28</v>
      </c>
    </row>
    <row r="82" spans="2:23" x14ac:dyDescent="0.25">
      <c r="B82" s="4">
        <v>30002889</v>
      </c>
      <c r="C82" s="4">
        <v>0</v>
      </c>
      <c r="D82" s="5">
        <v>21030011</v>
      </c>
      <c r="E82" s="4" t="s">
        <v>191</v>
      </c>
      <c r="F82" s="4">
        <v>1073</v>
      </c>
      <c r="G82" s="6">
        <v>39234</v>
      </c>
      <c r="H82" s="7">
        <v>534005</v>
      </c>
      <c r="I82" s="7">
        <v>0</v>
      </c>
      <c r="J82" s="7">
        <v>0</v>
      </c>
      <c r="K82" s="7">
        <v>0</v>
      </c>
      <c r="L82" s="7">
        <f t="shared" si="13"/>
        <v>534005</v>
      </c>
      <c r="M82" s="7">
        <v>-306810</v>
      </c>
      <c r="N82" s="7">
        <v>-17958</v>
      </c>
      <c r="O82" s="7">
        <v>0</v>
      </c>
      <c r="P82" s="7">
        <f t="shared" si="10"/>
        <v>-324768</v>
      </c>
      <c r="Q82" s="7">
        <f t="shared" si="11"/>
        <v>227195</v>
      </c>
      <c r="R82" s="7">
        <f t="shared" si="12"/>
        <v>209237</v>
      </c>
      <c r="S82" s="5" t="s">
        <v>116</v>
      </c>
      <c r="T82" s="5">
        <v>100903</v>
      </c>
      <c r="U82" s="5" t="s">
        <v>32</v>
      </c>
      <c r="V82" s="5">
        <v>47030001</v>
      </c>
      <c r="W82" s="5" t="s">
        <v>28</v>
      </c>
    </row>
    <row r="83" spans="2:23" x14ac:dyDescent="0.25">
      <c r="B83" s="4">
        <v>30002940</v>
      </c>
      <c r="C83" s="4">
        <v>0</v>
      </c>
      <c r="D83" s="5">
        <v>21030011</v>
      </c>
      <c r="E83" s="4" t="s">
        <v>192</v>
      </c>
      <c r="F83" s="4">
        <v>1073</v>
      </c>
      <c r="G83" s="6">
        <v>39234</v>
      </c>
      <c r="H83" s="7">
        <v>473816</v>
      </c>
      <c r="I83" s="7">
        <v>0</v>
      </c>
      <c r="J83" s="7">
        <v>0</v>
      </c>
      <c r="K83" s="7">
        <v>0</v>
      </c>
      <c r="L83" s="7">
        <f t="shared" si="13"/>
        <v>473816</v>
      </c>
      <c r="M83" s="7">
        <v>-272230</v>
      </c>
      <c r="N83" s="7">
        <v>-15934</v>
      </c>
      <c r="O83" s="7">
        <v>0</v>
      </c>
      <c r="P83" s="7">
        <f t="shared" si="10"/>
        <v>-288164</v>
      </c>
      <c r="Q83" s="7">
        <f t="shared" si="11"/>
        <v>201586</v>
      </c>
      <c r="R83" s="7">
        <f t="shared" si="12"/>
        <v>185652</v>
      </c>
      <c r="S83" s="5" t="s">
        <v>116</v>
      </c>
      <c r="T83" s="5">
        <v>100903</v>
      </c>
      <c r="U83" s="5" t="s">
        <v>32</v>
      </c>
      <c r="V83" s="5">
        <v>47030001</v>
      </c>
      <c r="W83" s="5" t="s">
        <v>28</v>
      </c>
    </row>
    <row r="84" spans="2:23" x14ac:dyDescent="0.25">
      <c r="B84" s="4">
        <v>30002966</v>
      </c>
      <c r="C84" s="4">
        <v>0</v>
      </c>
      <c r="D84" s="5">
        <v>21030011</v>
      </c>
      <c r="E84" s="4" t="s">
        <v>193</v>
      </c>
      <c r="F84" s="4">
        <v>1071</v>
      </c>
      <c r="G84" s="6">
        <v>39082</v>
      </c>
      <c r="H84" s="7">
        <v>447318</v>
      </c>
      <c r="I84" s="7">
        <v>0</v>
      </c>
      <c r="J84" s="7">
        <v>0</v>
      </c>
      <c r="K84" s="7">
        <v>0</v>
      </c>
      <c r="L84" s="7">
        <f t="shared" si="13"/>
        <v>447318</v>
      </c>
      <c r="M84" s="7">
        <v>-264547</v>
      </c>
      <c r="N84" s="7">
        <v>-14921</v>
      </c>
      <c r="O84" s="7">
        <v>0</v>
      </c>
      <c r="P84" s="7">
        <f t="shared" si="10"/>
        <v>-279468</v>
      </c>
      <c r="Q84" s="7">
        <f t="shared" si="11"/>
        <v>182771</v>
      </c>
      <c r="R84" s="7">
        <f t="shared" si="12"/>
        <v>167850</v>
      </c>
      <c r="S84" s="5" t="s">
        <v>116</v>
      </c>
      <c r="T84" s="5">
        <v>100901</v>
      </c>
      <c r="U84" s="5" t="s">
        <v>27</v>
      </c>
      <c r="V84" s="5">
        <v>47030001</v>
      </c>
      <c r="W84" s="5" t="s">
        <v>28</v>
      </c>
    </row>
    <row r="85" spans="2:23" x14ac:dyDescent="0.25">
      <c r="B85" s="4">
        <v>30002998</v>
      </c>
      <c r="C85" s="4">
        <v>0</v>
      </c>
      <c r="D85" s="5">
        <v>21030011</v>
      </c>
      <c r="E85" s="4" t="s">
        <v>194</v>
      </c>
      <c r="F85" s="4">
        <v>1073</v>
      </c>
      <c r="G85" s="6">
        <v>39234</v>
      </c>
      <c r="H85" s="7">
        <v>419921</v>
      </c>
      <c r="I85" s="7">
        <v>0</v>
      </c>
      <c r="J85" s="7">
        <v>0</v>
      </c>
      <c r="K85" s="7">
        <v>0</v>
      </c>
      <c r="L85" s="7">
        <f t="shared" si="13"/>
        <v>419921</v>
      </c>
      <c r="M85" s="7">
        <v>-241267</v>
      </c>
      <c r="N85" s="7">
        <v>-14122</v>
      </c>
      <c r="O85" s="7">
        <v>0</v>
      </c>
      <c r="P85" s="7">
        <f t="shared" si="10"/>
        <v>-255389</v>
      </c>
      <c r="Q85" s="7">
        <f t="shared" si="11"/>
        <v>178654</v>
      </c>
      <c r="R85" s="7">
        <f t="shared" si="12"/>
        <v>164532</v>
      </c>
      <c r="S85" s="5" t="s">
        <v>116</v>
      </c>
      <c r="T85" s="5">
        <v>100903</v>
      </c>
      <c r="U85" s="5" t="s">
        <v>32</v>
      </c>
      <c r="V85" s="5">
        <v>47030001</v>
      </c>
      <c r="W85" s="5" t="s">
        <v>28</v>
      </c>
    </row>
    <row r="86" spans="2:23" x14ac:dyDescent="0.25">
      <c r="B86" s="4">
        <v>30003024</v>
      </c>
      <c r="C86" s="4">
        <v>0</v>
      </c>
      <c r="D86" s="5">
        <v>21030011</v>
      </c>
      <c r="E86" s="4" t="s">
        <v>195</v>
      </c>
      <c r="F86" s="4">
        <v>1071</v>
      </c>
      <c r="G86" s="6">
        <v>39082</v>
      </c>
      <c r="H86" s="7">
        <v>270379</v>
      </c>
      <c r="I86" s="7">
        <v>0</v>
      </c>
      <c r="J86" s="7">
        <v>0</v>
      </c>
      <c r="K86" s="7">
        <v>0</v>
      </c>
      <c r="L86" s="7">
        <f t="shared" si="13"/>
        <v>270379</v>
      </c>
      <c r="M86" s="7">
        <v>-158233</v>
      </c>
      <c r="N86" s="7">
        <v>-9174</v>
      </c>
      <c r="O86" s="7">
        <v>0</v>
      </c>
      <c r="P86" s="7">
        <f t="shared" si="10"/>
        <v>-167407</v>
      </c>
      <c r="Q86" s="7">
        <f t="shared" si="11"/>
        <v>112146</v>
      </c>
      <c r="R86" s="7">
        <f t="shared" si="12"/>
        <v>102972</v>
      </c>
      <c r="S86" s="5" t="s">
        <v>116</v>
      </c>
      <c r="T86" s="5">
        <v>100901</v>
      </c>
      <c r="U86" s="5" t="s">
        <v>27</v>
      </c>
      <c r="V86" s="5">
        <v>47030001</v>
      </c>
      <c r="W86" s="5" t="s">
        <v>28</v>
      </c>
    </row>
    <row r="87" spans="2:23" x14ac:dyDescent="0.25">
      <c r="B87" s="4">
        <v>30003065</v>
      </c>
      <c r="C87" s="4">
        <v>0</v>
      </c>
      <c r="D87" s="5">
        <v>21030011</v>
      </c>
      <c r="E87" s="4" t="s">
        <v>196</v>
      </c>
      <c r="F87" s="4">
        <v>1073</v>
      </c>
      <c r="G87" s="6">
        <v>39538</v>
      </c>
      <c r="H87" s="7">
        <v>386320</v>
      </c>
      <c r="I87" s="7">
        <v>0</v>
      </c>
      <c r="J87" s="7">
        <v>0</v>
      </c>
      <c r="K87" s="7">
        <v>0</v>
      </c>
      <c r="L87" s="7">
        <f t="shared" si="13"/>
        <v>386320</v>
      </c>
      <c r="M87" s="7">
        <v>-209111</v>
      </c>
      <c r="N87" s="7">
        <v>-13161</v>
      </c>
      <c r="O87" s="7">
        <v>0</v>
      </c>
      <c r="P87" s="7">
        <f t="shared" si="10"/>
        <v>-222272</v>
      </c>
      <c r="Q87" s="7">
        <f t="shared" si="11"/>
        <v>177209</v>
      </c>
      <c r="R87" s="7">
        <f t="shared" si="12"/>
        <v>164048</v>
      </c>
      <c r="S87" s="5" t="s">
        <v>116</v>
      </c>
      <c r="T87" s="5">
        <v>100903</v>
      </c>
      <c r="U87" s="5" t="s">
        <v>32</v>
      </c>
      <c r="V87" s="5">
        <v>47030001</v>
      </c>
      <c r="W87" s="5" t="s">
        <v>28</v>
      </c>
    </row>
    <row r="88" spans="2:23" x14ac:dyDescent="0.25">
      <c r="B88" s="4">
        <v>30003075</v>
      </c>
      <c r="C88" s="4">
        <v>0</v>
      </c>
      <c r="D88" s="5">
        <v>21030011</v>
      </c>
      <c r="E88" s="4" t="s">
        <v>197</v>
      </c>
      <c r="F88" s="4">
        <v>1071</v>
      </c>
      <c r="G88" s="6">
        <v>39904</v>
      </c>
      <c r="H88" s="7">
        <v>391699</v>
      </c>
      <c r="I88" s="7">
        <v>0</v>
      </c>
      <c r="J88" s="7">
        <v>0</v>
      </c>
      <c r="K88" s="7">
        <v>0</v>
      </c>
      <c r="L88" s="7">
        <f t="shared" si="13"/>
        <v>391699</v>
      </c>
      <c r="M88" s="7">
        <v>-195721</v>
      </c>
      <c r="N88" s="7">
        <v>-13569</v>
      </c>
      <c r="O88" s="7">
        <v>0</v>
      </c>
      <c r="P88" s="7">
        <f t="shared" si="10"/>
        <v>-209290</v>
      </c>
      <c r="Q88" s="7">
        <f t="shared" si="11"/>
        <v>195978</v>
      </c>
      <c r="R88" s="7">
        <f t="shared" si="12"/>
        <v>182409</v>
      </c>
      <c r="S88" s="5" t="s">
        <v>116</v>
      </c>
      <c r="T88" s="5">
        <v>100901</v>
      </c>
      <c r="U88" s="5" t="s">
        <v>27</v>
      </c>
      <c r="V88" s="5">
        <v>47030001</v>
      </c>
      <c r="W88" s="5" t="s">
        <v>28</v>
      </c>
    </row>
    <row r="89" spans="2:23" x14ac:dyDescent="0.25">
      <c r="B89" s="4">
        <v>30003084</v>
      </c>
      <c r="C89" s="4">
        <v>0</v>
      </c>
      <c r="D89" s="5">
        <v>21030011</v>
      </c>
      <c r="E89" s="4" t="s">
        <v>198</v>
      </c>
      <c r="F89" s="4">
        <v>1073</v>
      </c>
      <c r="G89" s="6">
        <v>39234</v>
      </c>
      <c r="H89" s="7">
        <v>332873</v>
      </c>
      <c r="I89" s="7">
        <v>0</v>
      </c>
      <c r="J89" s="7">
        <v>0</v>
      </c>
      <c r="K89" s="7">
        <v>0</v>
      </c>
      <c r="L89" s="7">
        <f t="shared" si="13"/>
        <v>332873</v>
      </c>
      <c r="M89" s="7">
        <v>-191250</v>
      </c>
      <c r="N89" s="7">
        <v>-11195</v>
      </c>
      <c r="O89" s="7">
        <v>0</v>
      </c>
      <c r="P89" s="7">
        <f t="shared" si="10"/>
        <v>-202445</v>
      </c>
      <c r="Q89" s="7">
        <f t="shared" si="11"/>
        <v>141623</v>
      </c>
      <c r="R89" s="7">
        <f t="shared" si="12"/>
        <v>130428</v>
      </c>
      <c r="S89" s="5" t="s">
        <v>116</v>
      </c>
      <c r="T89" s="5">
        <v>100903</v>
      </c>
      <c r="U89" s="5" t="s">
        <v>32</v>
      </c>
      <c r="V89" s="5">
        <v>47030001</v>
      </c>
      <c r="W89" s="5" t="s">
        <v>28</v>
      </c>
    </row>
    <row r="90" spans="2:23" x14ac:dyDescent="0.25">
      <c r="B90" s="4">
        <v>30003106</v>
      </c>
      <c r="C90" s="4">
        <v>0</v>
      </c>
      <c r="D90" s="5">
        <v>21030011</v>
      </c>
      <c r="E90" s="4" t="s">
        <v>199</v>
      </c>
      <c r="F90" s="4">
        <v>1073</v>
      </c>
      <c r="G90" s="6">
        <v>39234</v>
      </c>
      <c r="H90" s="7">
        <v>312081</v>
      </c>
      <c r="I90" s="7">
        <v>0</v>
      </c>
      <c r="J90" s="7">
        <v>0</v>
      </c>
      <c r="K90" s="7">
        <v>0</v>
      </c>
      <c r="L90" s="7">
        <f t="shared" si="13"/>
        <v>312081</v>
      </c>
      <c r="M90" s="7">
        <v>-179305</v>
      </c>
      <c r="N90" s="7">
        <v>-10495</v>
      </c>
      <c r="O90" s="7">
        <v>0</v>
      </c>
      <c r="P90" s="7">
        <f t="shared" si="10"/>
        <v>-189800</v>
      </c>
      <c r="Q90" s="7">
        <f t="shared" si="11"/>
        <v>132776</v>
      </c>
      <c r="R90" s="7">
        <f t="shared" si="12"/>
        <v>122281</v>
      </c>
      <c r="S90" s="5" t="s">
        <v>116</v>
      </c>
      <c r="T90" s="5">
        <v>100903</v>
      </c>
      <c r="U90" s="5" t="s">
        <v>32</v>
      </c>
      <c r="V90" s="5">
        <v>47030001</v>
      </c>
      <c r="W90" s="5" t="s">
        <v>28</v>
      </c>
    </row>
    <row r="91" spans="2:23" x14ac:dyDescent="0.25">
      <c r="B91" s="4">
        <v>30003121</v>
      </c>
      <c r="C91" s="4">
        <v>0</v>
      </c>
      <c r="D91" s="5">
        <v>21030011</v>
      </c>
      <c r="E91" s="4" t="s">
        <v>200</v>
      </c>
      <c r="F91" s="4">
        <v>1073</v>
      </c>
      <c r="G91" s="6">
        <v>39234</v>
      </c>
      <c r="H91" s="7">
        <v>305145</v>
      </c>
      <c r="I91" s="7">
        <v>0</v>
      </c>
      <c r="J91" s="7">
        <v>0</v>
      </c>
      <c r="K91" s="7">
        <v>0</v>
      </c>
      <c r="L91" s="7">
        <f t="shared" si="13"/>
        <v>305145</v>
      </c>
      <c r="M91" s="7">
        <v>-175323</v>
      </c>
      <c r="N91" s="7">
        <v>-10262</v>
      </c>
      <c r="O91" s="7">
        <v>0</v>
      </c>
      <c r="P91" s="7">
        <f t="shared" si="10"/>
        <v>-185585</v>
      </c>
      <c r="Q91" s="7">
        <f t="shared" si="11"/>
        <v>129822</v>
      </c>
      <c r="R91" s="7">
        <f t="shared" si="12"/>
        <v>119560</v>
      </c>
      <c r="S91" s="5" t="s">
        <v>116</v>
      </c>
      <c r="T91" s="5">
        <v>100903</v>
      </c>
      <c r="U91" s="5" t="s">
        <v>32</v>
      </c>
      <c r="V91" s="5">
        <v>47030001</v>
      </c>
      <c r="W91" s="5" t="s">
        <v>28</v>
      </c>
    </row>
    <row r="92" spans="2:23" x14ac:dyDescent="0.25">
      <c r="B92" s="4">
        <v>30003181</v>
      </c>
      <c r="C92" s="4">
        <v>0</v>
      </c>
      <c r="D92" s="5">
        <v>21030011</v>
      </c>
      <c r="E92" s="4" t="s">
        <v>163</v>
      </c>
      <c r="F92" s="4">
        <v>1071</v>
      </c>
      <c r="G92" s="6">
        <v>39538</v>
      </c>
      <c r="H92" s="7">
        <v>277094</v>
      </c>
      <c r="I92" s="7">
        <v>0</v>
      </c>
      <c r="J92" s="7">
        <v>0</v>
      </c>
      <c r="K92" s="7">
        <v>0</v>
      </c>
      <c r="L92" s="7">
        <f t="shared" si="13"/>
        <v>277094</v>
      </c>
      <c r="M92" s="7">
        <v>-149916</v>
      </c>
      <c r="N92" s="7">
        <v>-9446</v>
      </c>
      <c r="O92" s="7">
        <v>0</v>
      </c>
      <c r="P92" s="7">
        <f t="shared" si="10"/>
        <v>-159362</v>
      </c>
      <c r="Q92" s="7">
        <f t="shared" si="11"/>
        <v>127178</v>
      </c>
      <c r="R92" s="7">
        <f t="shared" si="12"/>
        <v>117732</v>
      </c>
      <c r="S92" s="5" t="s">
        <v>116</v>
      </c>
      <c r="T92" s="5">
        <v>100901</v>
      </c>
      <c r="U92" s="5" t="s">
        <v>27</v>
      </c>
      <c r="V92" s="5">
        <v>47030001</v>
      </c>
      <c r="W92" s="5" t="s">
        <v>28</v>
      </c>
    </row>
    <row r="93" spans="2:23" x14ac:dyDescent="0.25">
      <c r="B93" s="4">
        <v>30003208</v>
      </c>
      <c r="C93" s="4">
        <v>0</v>
      </c>
      <c r="D93" s="5">
        <v>21030011</v>
      </c>
      <c r="E93" s="4" t="s">
        <v>201</v>
      </c>
      <c r="F93" s="4">
        <v>1071</v>
      </c>
      <c r="G93" s="6">
        <v>39538</v>
      </c>
      <c r="H93" s="7">
        <v>214923</v>
      </c>
      <c r="I93" s="7">
        <v>0</v>
      </c>
      <c r="J93" s="7">
        <v>0</v>
      </c>
      <c r="K93" s="7">
        <v>0</v>
      </c>
      <c r="L93" s="7">
        <f t="shared" si="13"/>
        <v>214923</v>
      </c>
      <c r="M93" s="7">
        <v>-115931</v>
      </c>
      <c r="N93" s="7">
        <v>-7356</v>
      </c>
      <c r="O93" s="7">
        <v>0</v>
      </c>
      <c r="P93" s="7">
        <f t="shared" si="10"/>
        <v>-123287</v>
      </c>
      <c r="Q93" s="7">
        <f t="shared" si="11"/>
        <v>98992</v>
      </c>
      <c r="R93" s="7">
        <f t="shared" si="12"/>
        <v>91636</v>
      </c>
      <c r="S93" s="5" t="s">
        <v>116</v>
      </c>
      <c r="T93" s="5">
        <v>100901</v>
      </c>
      <c r="U93" s="5" t="s">
        <v>27</v>
      </c>
      <c r="V93" s="5">
        <v>47030001</v>
      </c>
      <c r="W93" s="5" t="s">
        <v>28</v>
      </c>
    </row>
    <row r="94" spans="2:23" x14ac:dyDescent="0.25">
      <c r="B94" s="4">
        <v>30003209</v>
      </c>
      <c r="C94" s="4">
        <v>0</v>
      </c>
      <c r="D94" s="5">
        <v>21030011</v>
      </c>
      <c r="E94" s="4" t="s">
        <v>170</v>
      </c>
      <c r="F94" s="4">
        <v>1071</v>
      </c>
      <c r="G94" s="6">
        <v>40201</v>
      </c>
      <c r="H94" s="7">
        <v>257281</v>
      </c>
      <c r="I94" s="7">
        <v>0</v>
      </c>
      <c r="J94" s="7">
        <v>0</v>
      </c>
      <c r="K94" s="7">
        <v>0</v>
      </c>
      <c r="L94" s="7">
        <f t="shared" si="13"/>
        <v>257281</v>
      </c>
      <c r="M94" s="7">
        <v>-119749</v>
      </c>
      <c r="N94" s="7">
        <v>-9025</v>
      </c>
      <c r="O94" s="7">
        <v>0</v>
      </c>
      <c r="P94" s="7">
        <f t="shared" si="10"/>
        <v>-128774</v>
      </c>
      <c r="Q94" s="7">
        <f t="shared" si="11"/>
        <v>137532</v>
      </c>
      <c r="R94" s="7">
        <f t="shared" si="12"/>
        <v>128507</v>
      </c>
      <c r="S94" s="5" t="s">
        <v>116</v>
      </c>
      <c r="T94" s="5">
        <v>100901</v>
      </c>
      <c r="U94" s="5" t="s">
        <v>27</v>
      </c>
      <c r="V94" s="5">
        <v>47030001</v>
      </c>
      <c r="W94" s="5" t="s">
        <v>28</v>
      </c>
    </row>
    <row r="95" spans="2:23" x14ac:dyDescent="0.25">
      <c r="B95" s="4">
        <v>30003262</v>
      </c>
      <c r="C95" s="4">
        <v>0</v>
      </c>
      <c r="D95" s="5">
        <v>21030011</v>
      </c>
      <c r="E95" s="4" t="s">
        <v>202</v>
      </c>
      <c r="F95" s="4">
        <v>1073</v>
      </c>
      <c r="G95" s="6">
        <v>39234</v>
      </c>
      <c r="H95" s="7">
        <v>205619</v>
      </c>
      <c r="I95" s="7">
        <v>0</v>
      </c>
      <c r="J95" s="7">
        <v>0</v>
      </c>
      <c r="K95" s="7">
        <v>0</v>
      </c>
      <c r="L95" s="7">
        <f t="shared" si="13"/>
        <v>205619</v>
      </c>
      <c r="M95" s="7">
        <v>-118139</v>
      </c>
      <c r="N95" s="7">
        <v>-6915</v>
      </c>
      <c r="O95" s="7">
        <v>0</v>
      </c>
      <c r="P95" s="7">
        <f t="shared" si="10"/>
        <v>-125054</v>
      </c>
      <c r="Q95" s="7">
        <f t="shared" si="11"/>
        <v>87480</v>
      </c>
      <c r="R95" s="7">
        <f t="shared" si="12"/>
        <v>80565</v>
      </c>
      <c r="S95" s="5" t="s">
        <v>116</v>
      </c>
      <c r="T95" s="5">
        <v>100903</v>
      </c>
      <c r="U95" s="5" t="s">
        <v>32</v>
      </c>
      <c r="V95" s="5">
        <v>47030001</v>
      </c>
      <c r="W95" s="5" t="s">
        <v>28</v>
      </c>
    </row>
    <row r="96" spans="2:23" x14ac:dyDescent="0.25">
      <c r="B96" s="4">
        <v>30003735</v>
      </c>
      <c r="C96" s="4">
        <v>0</v>
      </c>
      <c r="D96" s="5">
        <v>21030011</v>
      </c>
      <c r="E96" s="4" t="s">
        <v>203</v>
      </c>
      <c r="F96" s="4">
        <v>1073</v>
      </c>
      <c r="G96" s="6">
        <v>39234</v>
      </c>
      <c r="H96" s="7">
        <v>23516</v>
      </c>
      <c r="I96" s="7">
        <v>0</v>
      </c>
      <c r="J96" s="7">
        <v>0</v>
      </c>
      <c r="K96" s="7">
        <v>0</v>
      </c>
      <c r="L96" s="7">
        <f t="shared" si="13"/>
        <v>23516</v>
      </c>
      <c r="M96" s="7">
        <v>-13512</v>
      </c>
      <c r="N96" s="7">
        <v>-791</v>
      </c>
      <c r="O96" s="7">
        <v>0</v>
      </c>
      <c r="P96" s="7">
        <f t="shared" si="10"/>
        <v>-14303</v>
      </c>
      <c r="Q96" s="7">
        <f t="shared" si="11"/>
        <v>10004</v>
      </c>
      <c r="R96" s="7">
        <f t="shared" si="12"/>
        <v>9213</v>
      </c>
      <c r="S96" s="5" t="s">
        <v>116</v>
      </c>
      <c r="T96" s="5">
        <v>100903</v>
      </c>
      <c r="U96" s="5" t="s">
        <v>32</v>
      </c>
      <c r="V96" s="5">
        <v>47030001</v>
      </c>
      <c r="W96" s="5" t="s">
        <v>28</v>
      </c>
    </row>
    <row r="97" spans="2:23" x14ac:dyDescent="0.25">
      <c r="B97" s="4">
        <v>30003753</v>
      </c>
      <c r="C97" s="4">
        <v>0</v>
      </c>
      <c r="D97" s="5">
        <v>21030011</v>
      </c>
      <c r="E97" s="4" t="s">
        <v>128</v>
      </c>
      <c r="F97" s="4">
        <v>1071</v>
      </c>
      <c r="G97" s="6">
        <v>39082</v>
      </c>
      <c r="H97" s="7">
        <v>18690</v>
      </c>
      <c r="I97" s="7">
        <v>0</v>
      </c>
      <c r="J97" s="7">
        <v>0</v>
      </c>
      <c r="K97" s="7">
        <v>0</v>
      </c>
      <c r="L97" s="7">
        <f t="shared" si="13"/>
        <v>18690</v>
      </c>
      <c r="M97" s="7">
        <v>-11053</v>
      </c>
      <c r="N97" s="7">
        <v>-623</v>
      </c>
      <c r="O97" s="7">
        <v>0</v>
      </c>
      <c r="P97" s="7">
        <f t="shared" si="10"/>
        <v>-11676</v>
      </c>
      <c r="Q97" s="7">
        <f t="shared" si="11"/>
        <v>7637</v>
      </c>
      <c r="R97" s="7">
        <f t="shared" si="12"/>
        <v>7014</v>
      </c>
      <c r="S97" s="5" t="s">
        <v>116</v>
      </c>
      <c r="T97" s="5">
        <v>100901</v>
      </c>
      <c r="U97" s="5" t="s">
        <v>27</v>
      </c>
      <c r="V97" s="5">
        <v>47030001</v>
      </c>
      <c r="W97" s="5" t="s">
        <v>28</v>
      </c>
    </row>
    <row r="98" spans="2:23" x14ac:dyDescent="0.25">
      <c r="B98" s="4">
        <v>30004090</v>
      </c>
      <c r="C98" s="4">
        <v>0</v>
      </c>
      <c r="D98" s="5">
        <v>21030011</v>
      </c>
      <c r="E98" s="4" t="s">
        <v>204</v>
      </c>
      <c r="F98" s="4">
        <v>1071</v>
      </c>
      <c r="G98" s="6">
        <v>41487</v>
      </c>
      <c r="H98" s="7">
        <v>10474</v>
      </c>
      <c r="I98" s="7">
        <v>0</v>
      </c>
      <c r="J98" s="7">
        <v>0</v>
      </c>
      <c r="K98" s="7">
        <v>0</v>
      </c>
      <c r="L98" s="7">
        <f t="shared" si="13"/>
        <v>10474</v>
      </c>
      <c r="M98" s="7">
        <v>-3127</v>
      </c>
      <c r="N98" s="7">
        <v>-394</v>
      </c>
      <c r="O98" s="7">
        <v>0</v>
      </c>
      <c r="P98" s="7">
        <f t="shared" si="10"/>
        <v>-3521</v>
      </c>
      <c r="Q98" s="7">
        <f t="shared" si="11"/>
        <v>7347</v>
      </c>
      <c r="R98" s="7">
        <f t="shared" si="12"/>
        <v>6953</v>
      </c>
      <c r="S98" s="5" t="s">
        <v>116</v>
      </c>
      <c r="T98" s="5">
        <v>100901</v>
      </c>
      <c r="U98" s="5" t="s">
        <v>27</v>
      </c>
      <c r="V98" s="5">
        <v>47030001</v>
      </c>
      <c r="W98" s="5" t="s">
        <v>28</v>
      </c>
    </row>
    <row r="99" spans="2:23" x14ac:dyDescent="0.25">
      <c r="B99" s="4">
        <v>30004098</v>
      </c>
      <c r="C99" s="4">
        <v>0</v>
      </c>
      <c r="D99" s="5">
        <v>21030011</v>
      </c>
      <c r="E99" s="4" t="s">
        <v>205</v>
      </c>
      <c r="F99" s="4">
        <v>1071</v>
      </c>
      <c r="G99" s="6">
        <v>41698</v>
      </c>
      <c r="H99" s="7">
        <v>1588479</v>
      </c>
      <c r="I99" s="7">
        <v>0</v>
      </c>
      <c r="J99" s="7">
        <v>0</v>
      </c>
      <c r="K99" s="7">
        <v>0</v>
      </c>
      <c r="L99" s="7">
        <f t="shared" si="13"/>
        <v>1588479</v>
      </c>
      <c r="M99" s="7">
        <v>-429315</v>
      </c>
      <c r="N99" s="7">
        <v>-60279</v>
      </c>
      <c r="O99" s="7">
        <v>0</v>
      </c>
      <c r="P99" s="7">
        <f t="shared" si="10"/>
        <v>-489594</v>
      </c>
      <c r="Q99" s="7">
        <f t="shared" si="11"/>
        <v>1159164</v>
      </c>
      <c r="R99" s="7">
        <f t="shared" si="12"/>
        <v>1098885</v>
      </c>
      <c r="S99" s="5" t="s">
        <v>116</v>
      </c>
      <c r="T99" s="5">
        <v>100901</v>
      </c>
      <c r="U99" s="5" t="s">
        <v>27</v>
      </c>
      <c r="V99" s="5">
        <v>47030001</v>
      </c>
      <c r="W99" s="5" t="s">
        <v>28</v>
      </c>
    </row>
    <row r="100" spans="2:23" x14ac:dyDescent="0.25">
      <c r="B100" s="4">
        <v>30004173</v>
      </c>
      <c r="C100" s="4">
        <v>0</v>
      </c>
      <c r="D100" s="5">
        <v>21030011</v>
      </c>
      <c r="E100" s="4" t="s">
        <v>206</v>
      </c>
      <c r="F100" s="4">
        <v>1071</v>
      </c>
      <c r="G100" s="6">
        <v>41152</v>
      </c>
      <c r="H100" s="7">
        <v>12784</v>
      </c>
      <c r="I100" s="7">
        <v>0</v>
      </c>
      <c r="J100" s="7">
        <v>0</v>
      </c>
      <c r="K100" s="7">
        <v>0</v>
      </c>
      <c r="L100" s="7">
        <f t="shared" si="13"/>
        <v>12784</v>
      </c>
      <c r="M100" s="7">
        <v>-4381</v>
      </c>
      <c r="N100" s="7">
        <v>-473</v>
      </c>
      <c r="O100" s="7">
        <v>0</v>
      </c>
      <c r="P100" s="7">
        <f t="shared" si="10"/>
        <v>-4854</v>
      </c>
      <c r="Q100" s="7">
        <f t="shared" si="11"/>
        <v>8403</v>
      </c>
      <c r="R100" s="7">
        <f t="shared" si="12"/>
        <v>7930</v>
      </c>
      <c r="S100" s="5" t="s">
        <v>116</v>
      </c>
      <c r="T100" s="5">
        <v>100901</v>
      </c>
      <c r="U100" s="5" t="s">
        <v>27</v>
      </c>
      <c r="V100" s="5">
        <v>47030001</v>
      </c>
      <c r="W100" s="5" t="s">
        <v>28</v>
      </c>
    </row>
    <row r="101" spans="2:23" x14ac:dyDescent="0.25">
      <c r="B101" s="4">
        <v>30004264</v>
      </c>
      <c r="C101" s="4">
        <v>0</v>
      </c>
      <c r="D101" s="5">
        <v>21030011</v>
      </c>
      <c r="E101" s="4" t="s">
        <v>207</v>
      </c>
      <c r="F101" s="4">
        <v>1071</v>
      </c>
      <c r="G101" s="6">
        <v>40359</v>
      </c>
      <c r="H101" s="7">
        <v>69064</v>
      </c>
      <c r="I101" s="7">
        <v>0</v>
      </c>
      <c r="J101" s="7">
        <v>0</v>
      </c>
      <c r="K101" s="7">
        <v>0</v>
      </c>
      <c r="L101" s="7">
        <f t="shared" si="13"/>
        <v>69064</v>
      </c>
      <c r="M101" s="7">
        <v>-30804</v>
      </c>
      <c r="N101" s="7">
        <v>-2443</v>
      </c>
      <c r="O101" s="7">
        <v>0</v>
      </c>
      <c r="P101" s="7">
        <f t="shared" si="10"/>
        <v>-33247</v>
      </c>
      <c r="Q101" s="7">
        <f t="shared" si="11"/>
        <v>38260</v>
      </c>
      <c r="R101" s="7">
        <f t="shared" si="12"/>
        <v>35817</v>
      </c>
      <c r="S101" s="5" t="s">
        <v>116</v>
      </c>
      <c r="T101" s="5">
        <v>100901</v>
      </c>
      <c r="U101" s="5" t="s">
        <v>27</v>
      </c>
      <c r="V101" s="5">
        <v>47030001</v>
      </c>
      <c r="W101" s="5" t="s">
        <v>28</v>
      </c>
    </row>
    <row r="102" spans="2:23" x14ac:dyDescent="0.25">
      <c r="B102" s="4">
        <v>30004305</v>
      </c>
      <c r="C102" s="4">
        <v>0</v>
      </c>
      <c r="D102" s="5">
        <v>21030011</v>
      </c>
      <c r="E102" s="4" t="s">
        <v>208</v>
      </c>
      <c r="F102" s="4">
        <v>1073</v>
      </c>
      <c r="G102" s="6">
        <v>40939</v>
      </c>
      <c r="H102" s="7">
        <v>100229</v>
      </c>
      <c r="I102" s="7">
        <v>0</v>
      </c>
      <c r="J102" s="7">
        <v>0</v>
      </c>
      <c r="K102" s="7">
        <v>0</v>
      </c>
      <c r="L102" s="7">
        <f t="shared" si="13"/>
        <v>100229</v>
      </c>
      <c r="M102" s="7">
        <v>-37151</v>
      </c>
      <c r="N102" s="7">
        <v>-3667</v>
      </c>
      <c r="O102" s="7">
        <v>0</v>
      </c>
      <c r="P102" s="7">
        <f t="shared" si="10"/>
        <v>-40818</v>
      </c>
      <c r="Q102" s="7">
        <f t="shared" si="11"/>
        <v>63078</v>
      </c>
      <c r="R102" s="7">
        <f t="shared" si="12"/>
        <v>59411</v>
      </c>
      <c r="S102" s="5" t="s">
        <v>116</v>
      </c>
      <c r="T102" s="5">
        <v>100903</v>
      </c>
      <c r="U102" s="5" t="s">
        <v>32</v>
      </c>
      <c r="V102" s="5">
        <v>47030001</v>
      </c>
      <c r="W102" s="5" t="s">
        <v>28</v>
      </c>
    </row>
    <row r="103" spans="2:23" x14ac:dyDescent="0.25">
      <c r="B103" s="4">
        <v>30004338</v>
      </c>
      <c r="C103" s="4">
        <v>0</v>
      </c>
      <c r="D103" s="5">
        <v>21030011</v>
      </c>
      <c r="E103" s="4" t="s">
        <v>209</v>
      </c>
      <c r="F103" s="4">
        <v>1073</v>
      </c>
      <c r="G103" s="6">
        <v>40939</v>
      </c>
      <c r="H103" s="7">
        <v>135000</v>
      </c>
      <c r="I103" s="7">
        <v>0</v>
      </c>
      <c r="J103" s="7">
        <v>0</v>
      </c>
      <c r="K103" s="7">
        <v>0</v>
      </c>
      <c r="L103" s="7">
        <f t="shared" si="13"/>
        <v>135000</v>
      </c>
      <c r="M103" s="7">
        <v>-50042</v>
      </c>
      <c r="N103" s="7">
        <v>-4940</v>
      </c>
      <c r="O103" s="7">
        <v>0</v>
      </c>
      <c r="P103" s="7">
        <f t="shared" si="10"/>
        <v>-54982</v>
      </c>
      <c r="Q103" s="7">
        <f t="shared" si="11"/>
        <v>84958</v>
      </c>
      <c r="R103" s="7">
        <f t="shared" si="12"/>
        <v>80018</v>
      </c>
      <c r="S103" s="5" t="s">
        <v>116</v>
      </c>
      <c r="T103" s="5">
        <v>100903</v>
      </c>
      <c r="U103" s="5" t="s">
        <v>32</v>
      </c>
      <c r="V103" s="5">
        <v>47030001</v>
      </c>
      <c r="W103" s="5" t="s">
        <v>28</v>
      </c>
    </row>
    <row r="104" spans="2:23" x14ac:dyDescent="0.25">
      <c r="B104" s="4">
        <v>30004354</v>
      </c>
      <c r="C104" s="4">
        <v>0</v>
      </c>
      <c r="D104" s="5">
        <v>21030011</v>
      </c>
      <c r="E104" s="4" t="s">
        <v>210</v>
      </c>
      <c r="F104" s="4">
        <v>1073</v>
      </c>
      <c r="G104" s="6">
        <v>40939</v>
      </c>
      <c r="H104" s="7">
        <v>151744</v>
      </c>
      <c r="I104" s="7">
        <v>0</v>
      </c>
      <c r="J104" s="7">
        <v>0</v>
      </c>
      <c r="K104" s="7">
        <v>0</v>
      </c>
      <c r="L104" s="7">
        <f t="shared" si="13"/>
        <v>151744</v>
      </c>
      <c r="M104" s="7">
        <v>-56245</v>
      </c>
      <c r="N104" s="7">
        <v>-5552</v>
      </c>
      <c r="O104" s="7">
        <v>0</v>
      </c>
      <c r="P104" s="7">
        <f t="shared" si="10"/>
        <v>-61797</v>
      </c>
      <c r="Q104" s="7">
        <f t="shared" si="11"/>
        <v>95499</v>
      </c>
      <c r="R104" s="7">
        <f t="shared" si="12"/>
        <v>89947</v>
      </c>
      <c r="S104" s="5" t="s">
        <v>116</v>
      </c>
      <c r="T104" s="5">
        <v>100903</v>
      </c>
      <c r="U104" s="5" t="s">
        <v>32</v>
      </c>
      <c r="V104" s="5">
        <v>47030001</v>
      </c>
      <c r="W104" s="5" t="s">
        <v>28</v>
      </c>
    </row>
    <row r="105" spans="2:23" x14ac:dyDescent="0.25">
      <c r="B105" s="4">
        <v>30004356</v>
      </c>
      <c r="C105" s="4">
        <v>0</v>
      </c>
      <c r="D105" s="5">
        <v>21030011</v>
      </c>
      <c r="E105" s="4" t="s">
        <v>211</v>
      </c>
      <c r="F105" s="4">
        <v>1073</v>
      </c>
      <c r="G105" s="6">
        <v>40939</v>
      </c>
      <c r="H105" s="7">
        <v>155108</v>
      </c>
      <c r="I105" s="7">
        <v>0</v>
      </c>
      <c r="J105" s="7">
        <v>0</v>
      </c>
      <c r="K105" s="7">
        <v>0</v>
      </c>
      <c r="L105" s="7">
        <f t="shared" si="13"/>
        <v>155108</v>
      </c>
      <c r="M105" s="7">
        <v>-57493</v>
      </c>
      <c r="N105" s="7">
        <v>-5676</v>
      </c>
      <c r="O105" s="7">
        <v>0</v>
      </c>
      <c r="P105" s="7">
        <f t="shared" si="10"/>
        <v>-63169</v>
      </c>
      <c r="Q105" s="7">
        <f t="shared" si="11"/>
        <v>97615</v>
      </c>
      <c r="R105" s="7">
        <f t="shared" si="12"/>
        <v>91939</v>
      </c>
      <c r="S105" s="5" t="s">
        <v>116</v>
      </c>
      <c r="T105" s="5">
        <v>100903</v>
      </c>
      <c r="U105" s="5" t="s">
        <v>32</v>
      </c>
      <c r="V105" s="5">
        <v>47030001</v>
      </c>
      <c r="W105" s="5" t="s">
        <v>28</v>
      </c>
    </row>
    <row r="106" spans="2:23" x14ac:dyDescent="0.25">
      <c r="B106" s="4">
        <v>30004427</v>
      </c>
      <c r="C106" s="4">
        <v>0</v>
      </c>
      <c r="D106" s="5">
        <v>21030011</v>
      </c>
      <c r="E106" s="4" t="s">
        <v>212</v>
      </c>
      <c r="F106" s="4">
        <v>1073</v>
      </c>
      <c r="G106" s="6">
        <v>40939</v>
      </c>
      <c r="H106" s="7">
        <v>303488</v>
      </c>
      <c r="I106" s="7">
        <v>0</v>
      </c>
      <c r="J106" s="7">
        <v>0</v>
      </c>
      <c r="K106" s="7">
        <v>0</v>
      </c>
      <c r="L106" s="7">
        <f t="shared" si="13"/>
        <v>303488</v>
      </c>
      <c r="M106" s="7">
        <v>-112494</v>
      </c>
      <c r="N106" s="7">
        <v>-11105</v>
      </c>
      <c r="O106" s="7">
        <v>0</v>
      </c>
      <c r="P106" s="7">
        <f t="shared" si="10"/>
        <v>-123599</v>
      </c>
      <c r="Q106" s="7">
        <f t="shared" si="11"/>
        <v>190994</v>
      </c>
      <c r="R106" s="7">
        <f t="shared" si="12"/>
        <v>179889</v>
      </c>
      <c r="S106" s="5" t="s">
        <v>116</v>
      </c>
      <c r="T106" s="5">
        <v>100903</v>
      </c>
      <c r="U106" s="5" t="s">
        <v>32</v>
      </c>
      <c r="V106" s="5">
        <v>47030001</v>
      </c>
      <c r="W106" s="5" t="s">
        <v>28</v>
      </c>
    </row>
    <row r="107" spans="2:23" x14ac:dyDescent="0.25">
      <c r="B107" s="4">
        <v>30004511</v>
      </c>
      <c r="C107" s="4">
        <v>0</v>
      </c>
      <c r="D107" s="5">
        <v>21030011</v>
      </c>
      <c r="E107" s="4" t="s">
        <v>213</v>
      </c>
      <c r="F107" s="4">
        <v>1071</v>
      </c>
      <c r="G107" s="6">
        <v>40459</v>
      </c>
      <c r="H107" s="7">
        <v>742839</v>
      </c>
      <c r="I107" s="7">
        <v>0</v>
      </c>
      <c r="J107" s="7">
        <v>0</v>
      </c>
      <c r="K107" s="7">
        <v>0</v>
      </c>
      <c r="L107" s="7">
        <f t="shared" si="13"/>
        <v>742839</v>
      </c>
      <c r="M107" s="7">
        <v>-321727</v>
      </c>
      <c r="N107" s="7">
        <v>-26443</v>
      </c>
      <c r="O107" s="7">
        <v>0</v>
      </c>
      <c r="P107" s="7">
        <f t="shared" si="10"/>
        <v>-348170</v>
      </c>
      <c r="Q107" s="7">
        <f t="shared" si="11"/>
        <v>421112</v>
      </c>
      <c r="R107" s="7">
        <f t="shared" si="12"/>
        <v>394669</v>
      </c>
      <c r="S107" s="5" t="s">
        <v>116</v>
      </c>
      <c r="T107" s="5">
        <v>100901</v>
      </c>
      <c r="U107" s="5" t="s">
        <v>27</v>
      </c>
      <c r="V107" s="5">
        <v>47030001</v>
      </c>
      <c r="W107" s="5" t="s">
        <v>28</v>
      </c>
    </row>
    <row r="108" spans="2:23" x14ac:dyDescent="0.25">
      <c r="B108" s="4">
        <v>30004526</v>
      </c>
      <c r="C108" s="4">
        <v>0</v>
      </c>
      <c r="D108" s="5">
        <v>21030011</v>
      </c>
      <c r="E108" s="4" t="s">
        <v>214</v>
      </c>
      <c r="F108" s="4">
        <v>1073</v>
      </c>
      <c r="G108" s="6">
        <v>40939</v>
      </c>
      <c r="H108" s="7">
        <v>869785</v>
      </c>
      <c r="I108" s="7">
        <v>0</v>
      </c>
      <c r="J108" s="7">
        <v>0</v>
      </c>
      <c r="K108" s="7">
        <v>0</v>
      </c>
      <c r="L108" s="7">
        <f t="shared" si="13"/>
        <v>869785</v>
      </c>
      <c r="M108" s="7">
        <v>-322401</v>
      </c>
      <c r="N108" s="7">
        <v>-31826</v>
      </c>
      <c r="O108" s="7">
        <v>0</v>
      </c>
      <c r="P108" s="7">
        <f t="shared" si="10"/>
        <v>-354227</v>
      </c>
      <c r="Q108" s="7">
        <f t="shared" si="11"/>
        <v>547384</v>
      </c>
      <c r="R108" s="7">
        <f t="shared" si="12"/>
        <v>515558</v>
      </c>
      <c r="S108" s="5" t="s">
        <v>116</v>
      </c>
      <c r="T108" s="5">
        <v>100903</v>
      </c>
      <c r="U108" s="5" t="s">
        <v>32</v>
      </c>
      <c r="V108" s="5">
        <v>47030001</v>
      </c>
      <c r="W108" s="5" t="s">
        <v>28</v>
      </c>
    </row>
    <row r="109" spans="2:23" x14ac:dyDescent="0.25">
      <c r="B109" s="4">
        <v>30004654</v>
      </c>
      <c r="C109" s="4">
        <v>0</v>
      </c>
      <c r="D109" s="5">
        <v>21030011</v>
      </c>
      <c r="E109" s="4" t="s">
        <v>215</v>
      </c>
      <c r="F109" s="4">
        <v>1073</v>
      </c>
      <c r="G109" s="6">
        <v>41353</v>
      </c>
      <c r="H109" s="7">
        <v>2435830</v>
      </c>
      <c r="I109" s="7">
        <v>0</v>
      </c>
      <c r="J109" s="7">
        <v>0</v>
      </c>
      <c r="K109" s="7">
        <v>0</v>
      </c>
      <c r="L109" s="7">
        <f t="shared" si="13"/>
        <v>2435830</v>
      </c>
      <c r="M109" s="7">
        <v>-770005</v>
      </c>
      <c r="N109" s="7">
        <v>-91002</v>
      </c>
      <c r="O109" s="7">
        <v>0</v>
      </c>
      <c r="P109" s="7">
        <f t="shared" si="10"/>
        <v>-861007</v>
      </c>
      <c r="Q109" s="7">
        <f t="shared" si="11"/>
        <v>1665825</v>
      </c>
      <c r="R109" s="7">
        <f t="shared" si="12"/>
        <v>1574823</v>
      </c>
      <c r="S109" s="5" t="s">
        <v>116</v>
      </c>
      <c r="T109" s="5">
        <v>100903</v>
      </c>
      <c r="U109" s="5" t="s">
        <v>32</v>
      </c>
      <c r="V109" s="5">
        <v>47030001</v>
      </c>
      <c r="W109" s="5" t="s">
        <v>28</v>
      </c>
    </row>
    <row r="110" spans="2:23" x14ac:dyDescent="0.25">
      <c r="B110" s="4">
        <v>30004970</v>
      </c>
      <c r="C110" s="4">
        <v>0</v>
      </c>
      <c r="D110" s="5">
        <v>21030011</v>
      </c>
      <c r="E110" s="4" t="s">
        <v>216</v>
      </c>
      <c r="F110" s="4">
        <v>1073</v>
      </c>
      <c r="G110" s="6">
        <v>40681</v>
      </c>
      <c r="H110" s="7">
        <v>29494934</v>
      </c>
      <c r="I110" s="7">
        <v>0</v>
      </c>
      <c r="J110" s="7">
        <v>0</v>
      </c>
      <c r="K110" s="7">
        <v>0</v>
      </c>
      <c r="L110" s="7">
        <f t="shared" si="13"/>
        <v>29494934</v>
      </c>
      <c r="M110" s="7">
        <v>-11925709</v>
      </c>
      <c r="N110" s="7">
        <v>-1064026</v>
      </c>
      <c r="O110" s="7">
        <v>0</v>
      </c>
      <c r="P110" s="7">
        <f t="shared" si="10"/>
        <v>-12989735</v>
      </c>
      <c r="Q110" s="7">
        <f t="shared" si="11"/>
        <v>17569225</v>
      </c>
      <c r="R110" s="7">
        <f t="shared" si="12"/>
        <v>16505199</v>
      </c>
      <c r="S110" s="5" t="s">
        <v>116</v>
      </c>
      <c r="T110" s="5">
        <v>100903</v>
      </c>
      <c r="U110" s="5" t="s">
        <v>32</v>
      </c>
      <c r="V110" s="5">
        <v>47030001</v>
      </c>
      <c r="W110" s="5" t="s">
        <v>28</v>
      </c>
    </row>
    <row r="111" spans="2:23" x14ac:dyDescent="0.25">
      <c r="B111" s="4">
        <v>30005301</v>
      </c>
      <c r="C111" s="4">
        <v>0</v>
      </c>
      <c r="D111" s="5">
        <v>21030011</v>
      </c>
      <c r="E111" s="4" t="s">
        <v>217</v>
      </c>
      <c r="F111" s="4">
        <v>1071</v>
      </c>
      <c r="G111" s="6">
        <v>39538</v>
      </c>
      <c r="H111" s="7">
        <v>39610</v>
      </c>
      <c r="I111" s="7">
        <v>0</v>
      </c>
      <c r="J111" s="7">
        <v>0</v>
      </c>
      <c r="K111" s="7">
        <v>0</v>
      </c>
      <c r="L111" s="7">
        <f t="shared" si="13"/>
        <v>39610</v>
      </c>
      <c r="M111" s="7">
        <v>-22123</v>
      </c>
      <c r="N111" s="7">
        <v>-1293</v>
      </c>
      <c r="O111" s="7">
        <v>0</v>
      </c>
      <c r="P111" s="7">
        <f t="shared" si="10"/>
        <v>-23416</v>
      </c>
      <c r="Q111" s="7">
        <f t="shared" si="11"/>
        <v>17487</v>
      </c>
      <c r="R111" s="7">
        <f t="shared" si="12"/>
        <v>16194</v>
      </c>
      <c r="S111" s="5" t="s">
        <v>116</v>
      </c>
      <c r="T111" s="5">
        <v>100901</v>
      </c>
      <c r="U111" s="5" t="s">
        <v>27</v>
      </c>
      <c r="V111" s="5">
        <v>47030001</v>
      </c>
      <c r="W111" s="5" t="s">
        <v>28</v>
      </c>
    </row>
    <row r="112" spans="2:23" x14ac:dyDescent="0.25">
      <c r="B112" s="4">
        <v>30005304</v>
      </c>
      <c r="C112" s="4">
        <v>0</v>
      </c>
      <c r="D112" s="5">
        <v>21030011</v>
      </c>
      <c r="E112" s="4" t="s">
        <v>218</v>
      </c>
      <c r="F112" s="4">
        <v>1071</v>
      </c>
      <c r="G112" s="6">
        <v>39904</v>
      </c>
      <c r="H112" s="7">
        <v>48407</v>
      </c>
      <c r="I112" s="7">
        <v>0</v>
      </c>
      <c r="J112" s="7">
        <v>0</v>
      </c>
      <c r="K112" s="7">
        <v>0</v>
      </c>
      <c r="L112" s="7">
        <f t="shared" si="13"/>
        <v>48407</v>
      </c>
      <c r="M112" s="7">
        <v>-24647</v>
      </c>
      <c r="N112" s="7">
        <v>-1642</v>
      </c>
      <c r="O112" s="7">
        <v>0</v>
      </c>
      <c r="P112" s="7">
        <f t="shared" si="10"/>
        <v>-26289</v>
      </c>
      <c r="Q112" s="7">
        <f t="shared" si="11"/>
        <v>23760</v>
      </c>
      <c r="R112" s="7">
        <f t="shared" si="12"/>
        <v>22118</v>
      </c>
      <c r="S112" s="5" t="s">
        <v>116</v>
      </c>
      <c r="T112" s="5">
        <v>100901</v>
      </c>
      <c r="U112" s="5" t="s">
        <v>27</v>
      </c>
      <c r="V112" s="5">
        <v>47030001</v>
      </c>
      <c r="W112" s="5" t="s">
        <v>28</v>
      </c>
    </row>
    <row r="113" spans="2:23" x14ac:dyDescent="0.25">
      <c r="B113" s="4">
        <v>30005307</v>
      </c>
      <c r="C113" s="4">
        <v>0</v>
      </c>
      <c r="D113" s="5">
        <v>21030011</v>
      </c>
      <c r="E113" s="4" t="s">
        <v>219</v>
      </c>
      <c r="F113" s="4">
        <v>1071</v>
      </c>
      <c r="G113" s="6">
        <v>39082</v>
      </c>
      <c r="H113" s="7">
        <v>74064</v>
      </c>
      <c r="I113" s="7">
        <v>0</v>
      </c>
      <c r="J113" s="7">
        <v>0</v>
      </c>
      <c r="K113" s="7">
        <v>0</v>
      </c>
      <c r="L113" s="7">
        <f t="shared" si="13"/>
        <v>74064</v>
      </c>
      <c r="M113" s="7">
        <v>-45650</v>
      </c>
      <c r="N113" s="7">
        <v>-2299</v>
      </c>
      <c r="O113" s="7">
        <v>0</v>
      </c>
      <c r="P113" s="7">
        <f t="shared" si="10"/>
        <v>-47949</v>
      </c>
      <c r="Q113" s="7">
        <f t="shared" si="11"/>
        <v>28414</v>
      </c>
      <c r="R113" s="7">
        <f t="shared" si="12"/>
        <v>26115</v>
      </c>
      <c r="S113" s="5" t="s">
        <v>116</v>
      </c>
      <c r="T113" s="5">
        <v>100901</v>
      </c>
      <c r="U113" s="5" t="s">
        <v>27</v>
      </c>
      <c r="V113" s="5">
        <v>47030001</v>
      </c>
      <c r="W113" s="5" t="s">
        <v>28</v>
      </c>
    </row>
    <row r="114" spans="2:23" x14ac:dyDescent="0.25">
      <c r="B114" s="4">
        <v>30005310</v>
      </c>
      <c r="C114" s="4">
        <v>0</v>
      </c>
      <c r="D114" s="5">
        <v>21030011</v>
      </c>
      <c r="E114" s="4" t="s">
        <v>220</v>
      </c>
      <c r="F114" s="4">
        <v>1071</v>
      </c>
      <c r="G114" s="6">
        <v>39904</v>
      </c>
      <c r="H114" s="7">
        <v>76370</v>
      </c>
      <c r="I114" s="7">
        <v>0</v>
      </c>
      <c r="J114" s="7">
        <v>0</v>
      </c>
      <c r="K114" s="7">
        <v>0</v>
      </c>
      <c r="L114" s="7">
        <f t="shared" si="13"/>
        <v>76370</v>
      </c>
      <c r="M114" s="7">
        <v>-38888</v>
      </c>
      <c r="N114" s="7">
        <v>-2590</v>
      </c>
      <c r="O114" s="7">
        <v>0</v>
      </c>
      <c r="P114" s="7">
        <f t="shared" si="10"/>
        <v>-41478</v>
      </c>
      <c r="Q114" s="7">
        <f t="shared" si="11"/>
        <v>37482</v>
      </c>
      <c r="R114" s="7">
        <f t="shared" si="12"/>
        <v>34892</v>
      </c>
      <c r="S114" s="5" t="s">
        <v>116</v>
      </c>
      <c r="T114" s="5">
        <v>100901</v>
      </c>
      <c r="U114" s="5" t="s">
        <v>27</v>
      </c>
      <c r="V114" s="5">
        <v>47030001</v>
      </c>
      <c r="W114" s="5" t="s">
        <v>28</v>
      </c>
    </row>
    <row r="115" spans="2:23" x14ac:dyDescent="0.25">
      <c r="B115" s="4">
        <v>30005313</v>
      </c>
      <c r="C115" s="4">
        <v>0</v>
      </c>
      <c r="D115" s="5">
        <v>21030011</v>
      </c>
      <c r="E115" s="4" t="s">
        <v>221</v>
      </c>
      <c r="F115" s="4">
        <v>1071</v>
      </c>
      <c r="G115" s="6">
        <v>39538</v>
      </c>
      <c r="H115" s="7">
        <v>117096</v>
      </c>
      <c r="I115" s="7">
        <v>0</v>
      </c>
      <c r="J115" s="7">
        <v>0</v>
      </c>
      <c r="K115" s="7">
        <v>0</v>
      </c>
      <c r="L115" s="7">
        <f t="shared" si="13"/>
        <v>117096</v>
      </c>
      <c r="M115" s="7">
        <v>-65362</v>
      </c>
      <c r="N115" s="7">
        <v>-3824</v>
      </c>
      <c r="O115" s="7">
        <v>0</v>
      </c>
      <c r="P115" s="7">
        <f t="shared" si="10"/>
        <v>-69186</v>
      </c>
      <c r="Q115" s="7">
        <f t="shared" si="11"/>
        <v>51734</v>
      </c>
      <c r="R115" s="7">
        <f t="shared" si="12"/>
        <v>47910</v>
      </c>
      <c r="S115" s="5" t="s">
        <v>116</v>
      </c>
      <c r="T115" s="5">
        <v>100901</v>
      </c>
      <c r="U115" s="5" t="s">
        <v>27</v>
      </c>
      <c r="V115" s="5">
        <v>47030001</v>
      </c>
      <c r="W115" s="5" t="s">
        <v>28</v>
      </c>
    </row>
    <row r="116" spans="2:23" x14ac:dyDescent="0.25">
      <c r="B116" s="4">
        <v>30005314</v>
      </c>
      <c r="C116" s="4">
        <v>0</v>
      </c>
      <c r="D116" s="5">
        <v>21030011</v>
      </c>
      <c r="E116" s="4" t="s">
        <v>222</v>
      </c>
      <c r="F116" s="4">
        <v>1071</v>
      </c>
      <c r="G116" s="6">
        <v>40179</v>
      </c>
      <c r="H116" s="7">
        <v>86472</v>
      </c>
      <c r="I116" s="7">
        <v>0</v>
      </c>
      <c r="J116" s="7">
        <v>0</v>
      </c>
      <c r="K116" s="7">
        <v>0</v>
      </c>
      <c r="L116" s="7">
        <f t="shared" si="13"/>
        <v>86472</v>
      </c>
      <c r="M116" s="7">
        <v>-40693</v>
      </c>
      <c r="N116" s="7">
        <v>-3014</v>
      </c>
      <c r="O116" s="7">
        <v>0</v>
      </c>
      <c r="P116" s="7">
        <f t="shared" si="10"/>
        <v>-43707</v>
      </c>
      <c r="Q116" s="7">
        <f t="shared" si="11"/>
        <v>45779</v>
      </c>
      <c r="R116" s="7">
        <f t="shared" si="12"/>
        <v>42765</v>
      </c>
      <c r="S116" s="5" t="s">
        <v>116</v>
      </c>
      <c r="T116" s="5">
        <v>100901</v>
      </c>
      <c r="U116" s="5" t="s">
        <v>27</v>
      </c>
      <c r="V116" s="5">
        <v>47030001</v>
      </c>
      <c r="W116" s="5" t="s">
        <v>28</v>
      </c>
    </row>
    <row r="117" spans="2:23" x14ac:dyDescent="0.25">
      <c r="B117" s="4">
        <v>30005317</v>
      </c>
      <c r="C117" s="4">
        <v>0</v>
      </c>
      <c r="D117" s="5">
        <v>21030011</v>
      </c>
      <c r="E117" s="4" t="s">
        <v>223</v>
      </c>
      <c r="F117" s="4">
        <v>1071</v>
      </c>
      <c r="G117" s="6">
        <v>39538</v>
      </c>
      <c r="H117" s="7">
        <v>138198</v>
      </c>
      <c r="I117" s="7">
        <v>0</v>
      </c>
      <c r="J117" s="7">
        <v>0</v>
      </c>
      <c r="K117" s="7">
        <v>0</v>
      </c>
      <c r="L117" s="7">
        <f t="shared" si="13"/>
        <v>138198</v>
      </c>
      <c r="M117" s="7">
        <v>-77140</v>
      </c>
      <c r="N117" s="7">
        <v>-4513</v>
      </c>
      <c r="O117" s="7">
        <v>0</v>
      </c>
      <c r="P117" s="7">
        <f t="shared" si="10"/>
        <v>-81653</v>
      </c>
      <c r="Q117" s="7">
        <f t="shared" si="11"/>
        <v>61058</v>
      </c>
      <c r="R117" s="7">
        <f t="shared" si="12"/>
        <v>56545</v>
      </c>
      <c r="S117" s="5" t="s">
        <v>116</v>
      </c>
      <c r="T117" s="5">
        <v>100901</v>
      </c>
      <c r="U117" s="5" t="s">
        <v>27</v>
      </c>
      <c r="V117" s="5">
        <v>47030001</v>
      </c>
      <c r="W117" s="5" t="s">
        <v>28</v>
      </c>
    </row>
    <row r="118" spans="2:23" x14ac:dyDescent="0.25">
      <c r="B118" s="4">
        <v>30005318</v>
      </c>
      <c r="C118" s="4">
        <v>0</v>
      </c>
      <c r="D118" s="5">
        <v>21030011</v>
      </c>
      <c r="E118" s="4" t="s">
        <v>224</v>
      </c>
      <c r="F118" s="4">
        <v>1071</v>
      </c>
      <c r="G118" s="6">
        <v>39538</v>
      </c>
      <c r="H118" s="7">
        <v>144472</v>
      </c>
      <c r="I118" s="7">
        <v>0</v>
      </c>
      <c r="J118" s="7">
        <v>0</v>
      </c>
      <c r="K118" s="7">
        <v>0</v>
      </c>
      <c r="L118" s="7">
        <f t="shared" si="13"/>
        <v>144472</v>
      </c>
      <c r="M118" s="7">
        <v>-80642</v>
      </c>
      <c r="N118" s="7">
        <v>-4718</v>
      </c>
      <c r="O118" s="7">
        <v>0</v>
      </c>
      <c r="P118" s="7">
        <f t="shared" si="10"/>
        <v>-85360</v>
      </c>
      <c r="Q118" s="7">
        <f t="shared" si="11"/>
        <v>63830</v>
      </c>
      <c r="R118" s="7">
        <f t="shared" si="12"/>
        <v>59112</v>
      </c>
      <c r="S118" s="5" t="s">
        <v>116</v>
      </c>
      <c r="T118" s="5">
        <v>100901</v>
      </c>
      <c r="U118" s="5" t="s">
        <v>27</v>
      </c>
      <c r="V118" s="5">
        <v>47030001</v>
      </c>
      <c r="W118" s="5" t="s">
        <v>28</v>
      </c>
    </row>
    <row r="119" spans="2:23" x14ac:dyDescent="0.25">
      <c r="B119" s="4">
        <v>30005319</v>
      </c>
      <c r="C119" s="4">
        <v>0</v>
      </c>
      <c r="D119" s="5">
        <v>21030011</v>
      </c>
      <c r="E119" s="4" t="s">
        <v>225</v>
      </c>
      <c r="F119" s="4">
        <v>1071</v>
      </c>
      <c r="G119" s="6">
        <v>39538</v>
      </c>
      <c r="H119" s="7">
        <v>154057</v>
      </c>
      <c r="I119" s="7">
        <v>0</v>
      </c>
      <c r="J119" s="7">
        <v>0</v>
      </c>
      <c r="K119" s="7">
        <v>0</v>
      </c>
      <c r="L119" s="7">
        <f t="shared" si="13"/>
        <v>154057</v>
      </c>
      <c r="M119" s="7">
        <v>-85993</v>
      </c>
      <c r="N119" s="7">
        <v>-5031</v>
      </c>
      <c r="O119" s="7">
        <v>0</v>
      </c>
      <c r="P119" s="7">
        <f t="shared" si="10"/>
        <v>-91024</v>
      </c>
      <c r="Q119" s="7">
        <f t="shared" si="11"/>
        <v>68064</v>
      </c>
      <c r="R119" s="7">
        <f t="shared" si="12"/>
        <v>63033</v>
      </c>
      <c r="S119" s="5" t="s">
        <v>116</v>
      </c>
      <c r="T119" s="5">
        <v>100901</v>
      </c>
      <c r="U119" s="5" t="s">
        <v>27</v>
      </c>
      <c r="V119" s="5">
        <v>47030001</v>
      </c>
      <c r="W119" s="5" t="s">
        <v>28</v>
      </c>
    </row>
    <row r="120" spans="2:23" x14ac:dyDescent="0.25">
      <c r="B120" s="4">
        <v>30005320</v>
      </c>
      <c r="C120" s="4">
        <v>0</v>
      </c>
      <c r="D120" s="5">
        <v>21030011</v>
      </c>
      <c r="E120" s="4" t="s">
        <v>226</v>
      </c>
      <c r="F120" s="4">
        <v>1071</v>
      </c>
      <c r="G120" s="6">
        <v>39538</v>
      </c>
      <c r="H120" s="7">
        <v>161233</v>
      </c>
      <c r="I120" s="7">
        <v>0</v>
      </c>
      <c r="J120" s="7">
        <v>0</v>
      </c>
      <c r="K120" s="7">
        <v>0</v>
      </c>
      <c r="L120" s="7">
        <f t="shared" si="13"/>
        <v>161233</v>
      </c>
      <c r="M120" s="7">
        <v>-90000</v>
      </c>
      <c r="N120" s="7">
        <v>-5266</v>
      </c>
      <c r="O120" s="7">
        <v>0</v>
      </c>
      <c r="P120" s="7">
        <f t="shared" si="10"/>
        <v>-95266</v>
      </c>
      <c r="Q120" s="7">
        <f t="shared" si="11"/>
        <v>71233</v>
      </c>
      <c r="R120" s="7">
        <f t="shared" si="12"/>
        <v>65967</v>
      </c>
      <c r="S120" s="5" t="s">
        <v>116</v>
      </c>
      <c r="T120" s="5">
        <v>100901</v>
      </c>
      <c r="U120" s="5" t="s">
        <v>27</v>
      </c>
      <c r="V120" s="5">
        <v>47030001</v>
      </c>
      <c r="W120" s="5" t="s">
        <v>28</v>
      </c>
    </row>
    <row r="121" spans="2:23" x14ac:dyDescent="0.25">
      <c r="B121" s="4">
        <v>30005324</v>
      </c>
      <c r="C121" s="4">
        <v>0</v>
      </c>
      <c r="D121" s="5">
        <v>21030011</v>
      </c>
      <c r="E121" s="4" t="s">
        <v>227</v>
      </c>
      <c r="F121" s="4">
        <v>1071</v>
      </c>
      <c r="G121" s="6">
        <v>39082</v>
      </c>
      <c r="H121" s="7">
        <v>237100</v>
      </c>
      <c r="I121" s="7">
        <v>0</v>
      </c>
      <c r="J121" s="7">
        <v>0</v>
      </c>
      <c r="K121" s="7">
        <v>0</v>
      </c>
      <c r="L121" s="7">
        <f t="shared" si="13"/>
        <v>237100</v>
      </c>
      <c r="M121" s="7">
        <v>-145971</v>
      </c>
      <c r="N121" s="7">
        <v>-7374</v>
      </c>
      <c r="O121" s="7">
        <v>0</v>
      </c>
      <c r="P121" s="7">
        <f t="shared" si="10"/>
        <v>-153345</v>
      </c>
      <c r="Q121" s="7">
        <f t="shared" si="11"/>
        <v>91129</v>
      </c>
      <c r="R121" s="7">
        <f t="shared" si="12"/>
        <v>83755</v>
      </c>
      <c r="S121" s="5" t="s">
        <v>116</v>
      </c>
      <c r="T121" s="5">
        <v>100901</v>
      </c>
      <c r="U121" s="5" t="s">
        <v>27</v>
      </c>
      <c r="V121" s="5">
        <v>47030001</v>
      </c>
      <c r="W121" s="5" t="s">
        <v>28</v>
      </c>
    </row>
    <row r="122" spans="2:23" x14ac:dyDescent="0.25">
      <c r="B122" s="4">
        <v>30005325</v>
      </c>
      <c r="C122" s="4">
        <v>0</v>
      </c>
      <c r="D122" s="5">
        <v>21030011</v>
      </c>
      <c r="E122" s="4" t="s">
        <v>228</v>
      </c>
      <c r="F122" s="4">
        <v>1071</v>
      </c>
      <c r="G122" s="6">
        <v>39538</v>
      </c>
      <c r="H122" s="7">
        <v>197960</v>
      </c>
      <c r="I122" s="7">
        <v>0</v>
      </c>
      <c r="J122" s="7">
        <v>0</v>
      </c>
      <c r="K122" s="7">
        <v>0</v>
      </c>
      <c r="L122" s="7">
        <f t="shared" si="13"/>
        <v>197960</v>
      </c>
      <c r="M122" s="7">
        <v>-110501</v>
      </c>
      <c r="N122" s="7">
        <v>-6465</v>
      </c>
      <c r="O122" s="7">
        <v>0</v>
      </c>
      <c r="P122" s="7">
        <f t="shared" si="10"/>
        <v>-116966</v>
      </c>
      <c r="Q122" s="7">
        <f t="shared" si="11"/>
        <v>87459</v>
      </c>
      <c r="R122" s="7">
        <f t="shared" si="12"/>
        <v>80994</v>
      </c>
      <c r="S122" s="5" t="s">
        <v>116</v>
      </c>
      <c r="T122" s="5">
        <v>100901</v>
      </c>
      <c r="U122" s="5" t="s">
        <v>27</v>
      </c>
      <c r="V122" s="5">
        <v>47030001</v>
      </c>
      <c r="W122" s="5" t="s">
        <v>28</v>
      </c>
    </row>
    <row r="123" spans="2:23" x14ac:dyDescent="0.25">
      <c r="B123" s="4">
        <v>30005329</v>
      </c>
      <c r="C123" s="4">
        <v>0</v>
      </c>
      <c r="D123" s="5">
        <v>21030011</v>
      </c>
      <c r="E123" s="4" t="s">
        <v>229</v>
      </c>
      <c r="F123" s="4">
        <v>1071</v>
      </c>
      <c r="G123" s="6">
        <v>39798</v>
      </c>
      <c r="H123" s="7">
        <v>184921</v>
      </c>
      <c r="I123" s="7">
        <v>0</v>
      </c>
      <c r="J123" s="7">
        <v>0</v>
      </c>
      <c r="K123" s="7">
        <v>0</v>
      </c>
      <c r="L123" s="7">
        <f t="shared" si="13"/>
        <v>184921</v>
      </c>
      <c r="M123" s="7">
        <v>-96832</v>
      </c>
      <c r="N123" s="7">
        <v>-6203</v>
      </c>
      <c r="O123" s="7">
        <v>0</v>
      </c>
      <c r="P123" s="7">
        <f t="shared" ref="P123:P186" si="14">SUM(M123:O123)</f>
        <v>-103035</v>
      </c>
      <c r="Q123" s="7">
        <f t="shared" si="11"/>
        <v>88089</v>
      </c>
      <c r="R123" s="7">
        <f t="shared" si="12"/>
        <v>81886</v>
      </c>
      <c r="S123" s="5" t="s">
        <v>116</v>
      </c>
      <c r="T123" s="5">
        <v>100901</v>
      </c>
      <c r="U123" s="5" t="s">
        <v>27</v>
      </c>
      <c r="V123" s="5">
        <v>47030001</v>
      </c>
      <c r="W123" s="5" t="s">
        <v>28</v>
      </c>
    </row>
    <row r="124" spans="2:23" x14ac:dyDescent="0.25">
      <c r="B124" s="4">
        <v>30005331</v>
      </c>
      <c r="C124" s="4">
        <v>0</v>
      </c>
      <c r="D124" s="5">
        <v>21030011</v>
      </c>
      <c r="E124" s="4" t="s">
        <v>230</v>
      </c>
      <c r="F124" s="4">
        <v>1071</v>
      </c>
      <c r="G124" s="6">
        <v>39812</v>
      </c>
      <c r="H124" s="7">
        <v>197168</v>
      </c>
      <c r="I124" s="7">
        <v>0</v>
      </c>
      <c r="J124" s="7">
        <v>0</v>
      </c>
      <c r="K124" s="7">
        <v>0</v>
      </c>
      <c r="L124" s="7">
        <f t="shared" si="13"/>
        <v>197168</v>
      </c>
      <c r="M124" s="7">
        <v>-102874</v>
      </c>
      <c r="N124" s="7">
        <v>-6623</v>
      </c>
      <c r="O124" s="7">
        <v>0</v>
      </c>
      <c r="P124" s="7">
        <f t="shared" si="14"/>
        <v>-109497</v>
      </c>
      <c r="Q124" s="7">
        <f t="shared" si="11"/>
        <v>94294</v>
      </c>
      <c r="R124" s="7">
        <f t="shared" si="12"/>
        <v>87671</v>
      </c>
      <c r="S124" s="5" t="s">
        <v>116</v>
      </c>
      <c r="T124" s="5">
        <v>100901</v>
      </c>
      <c r="U124" s="5" t="s">
        <v>27</v>
      </c>
      <c r="V124" s="5">
        <v>47030001</v>
      </c>
      <c r="W124" s="5" t="s">
        <v>28</v>
      </c>
    </row>
    <row r="125" spans="2:23" x14ac:dyDescent="0.25">
      <c r="B125" s="4">
        <v>30005332</v>
      </c>
      <c r="C125" s="4">
        <v>0</v>
      </c>
      <c r="D125" s="5">
        <v>21030011</v>
      </c>
      <c r="E125" s="4" t="s">
        <v>231</v>
      </c>
      <c r="F125" s="4">
        <v>1071</v>
      </c>
      <c r="G125" s="6">
        <v>39538</v>
      </c>
      <c r="H125" s="7">
        <v>233554</v>
      </c>
      <c r="I125" s="7">
        <v>0</v>
      </c>
      <c r="J125" s="7">
        <v>0</v>
      </c>
      <c r="K125" s="7">
        <v>0</v>
      </c>
      <c r="L125" s="7">
        <f t="shared" si="13"/>
        <v>233554</v>
      </c>
      <c r="M125" s="7">
        <v>-130368</v>
      </c>
      <c r="N125" s="7">
        <v>-7627</v>
      </c>
      <c r="O125" s="7">
        <v>0</v>
      </c>
      <c r="P125" s="7">
        <f t="shared" si="14"/>
        <v>-137995</v>
      </c>
      <c r="Q125" s="7">
        <f t="shared" si="11"/>
        <v>103186</v>
      </c>
      <c r="R125" s="7">
        <f t="shared" si="12"/>
        <v>95559</v>
      </c>
      <c r="S125" s="5" t="s">
        <v>116</v>
      </c>
      <c r="T125" s="5">
        <v>100901</v>
      </c>
      <c r="U125" s="5" t="s">
        <v>27</v>
      </c>
      <c r="V125" s="5">
        <v>47030001</v>
      </c>
      <c r="W125" s="5" t="s">
        <v>28</v>
      </c>
    </row>
    <row r="126" spans="2:23" x14ac:dyDescent="0.25">
      <c r="B126" s="4">
        <v>30005333</v>
      </c>
      <c r="C126" s="4">
        <v>0</v>
      </c>
      <c r="D126" s="5">
        <v>21030011</v>
      </c>
      <c r="E126" s="4" t="s">
        <v>232</v>
      </c>
      <c r="F126" s="4">
        <v>1071</v>
      </c>
      <c r="G126" s="6">
        <v>39904</v>
      </c>
      <c r="H126" s="7">
        <v>195025</v>
      </c>
      <c r="I126" s="7">
        <v>0</v>
      </c>
      <c r="J126" s="7">
        <v>0</v>
      </c>
      <c r="K126" s="7">
        <v>0</v>
      </c>
      <c r="L126" s="7">
        <f t="shared" si="13"/>
        <v>195025</v>
      </c>
      <c r="M126" s="7">
        <v>-99304</v>
      </c>
      <c r="N126" s="7">
        <v>-6613</v>
      </c>
      <c r="O126" s="7">
        <v>0</v>
      </c>
      <c r="P126" s="7">
        <f t="shared" si="14"/>
        <v>-105917</v>
      </c>
      <c r="Q126" s="7">
        <f t="shared" si="11"/>
        <v>95721</v>
      </c>
      <c r="R126" s="7">
        <f t="shared" si="12"/>
        <v>89108</v>
      </c>
      <c r="S126" s="5" t="s">
        <v>116</v>
      </c>
      <c r="T126" s="5">
        <v>100901</v>
      </c>
      <c r="U126" s="5" t="s">
        <v>27</v>
      </c>
      <c r="V126" s="5">
        <v>47030001</v>
      </c>
      <c r="W126" s="5" t="s">
        <v>28</v>
      </c>
    </row>
    <row r="127" spans="2:23" x14ac:dyDescent="0.25">
      <c r="B127" s="4">
        <v>30005335</v>
      </c>
      <c r="C127" s="4">
        <v>0</v>
      </c>
      <c r="D127" s="5">
        <v>21030011</v>
      </c>
      <c r="E127" s="4" t="s">
        <v>233</v>
      </c>
      <c r="F127" s="4">
        <v>1071</v>
      </c>
      <c r="G127" s="6">
        <v>39807</v>
      </c>
      <c r="H127" s="7">
        <v>220663</v>
      </c>
      <c r="I127" s="7">
        <v>0</v>
      </c>
      <c r="J127" s="7">
        <v>0</v>
      </c>
      <c r="K127" s="7">
        <v>0</v>
      </c>
      <c r="L127" s="7">
        <f t="shared" si="13"/>
        <v>220663</v>
      </c>
      <c r="M127" s="7">
        <v>-115281</v>
      </c>
      <c r="N127" s="7">
        <v>-7409</v>
      </c>
      <c r="O127" s="7">
        <v>0</v>
      </c>
      <c r="P127" s="7">
        <f t="shared" si="14"/>
        <v>-122690</v>
      </c>
      <c r="Q127" s="7">
        <f t="shared" si="11"/>
        <v>105382</v>
      </c>
      <c r="R127" s="7">
        <f t="shared" si="12"/>
        <v>97973</v>
      </c>
      <c r="S127" s="5" t="s">
        <v>116</v>
      </c>
      <c r="T127" s="5">
        <v>100901</v>
      </c>
      <c r="U127" s="5" t="s">
        <v>27</v>
      </c>
      <c r="V127" s="5">
        <v>47030001</v>
      </c>
      <c r="W127" s="5" t="s">
        <v>28</v>
      </c>
    </row>
    <row r="128" spans="2:23" x14ac:dyDescent="0.25">
      <c r="B128" s="4">
        <v>30005336</v>
      </c>
      <c r="C128" s="4">
        <v>0</v>
      </c>
      <c r="D128" s="5">
        <v>21030011</v>
      </c>
      <c r="E128" s="4" t="s">
        <v>234</v>
      </c>
      <c r="F128" s="4">
        <v>1071</v>
      </c>
      <c r="G128" s="6">
        <v>39538</v>
      </c>
      <c r="H128" s="7">
        <v>254271</v>
      </c>
      <c r="I128" s="7">
        <v>0</v>
      </c>
      <c r="J128" s="7">
        <v>0</v>
      </c>
      <c r="K128" s="7">
        <v>0</v>
      </c>
      <c r="L128" s="7">
        <f t="shared" si="13"/>
        <v>254271</v>
      </c>
      <c r="M128" s="7">
        <v>-141933</v>
      </c>
      <c r="N128" s="7">
        <v>-8304</v>
      </c>
      <c r="O128" s="7">
        <v>0</v>
      </c>
      <c r="P128" s="7">
        <f t="shared" si="14"/>
        <v>-150237</v>
      </c>
      <c r="Q128" s="7">
        <f t="shared" si="11"/>
        <v>112338</v>
      </c>
      <c r="R128" s="7">
        <f t="shared" si="12"/>
        <v>104034</v>
      </c>
      <c r="S128" s="5" t="s">
        <v>116</v>
      </c>
      <c r="T128" s="5">
        <v>100901</v>
      </c>
      <c r="U128" s="5" t="s">
        <v>27</v>
      </c>
      <c r="V128" s="5">
        <v>47030001</v>
      </c>
      <c r="W128" s="5" t="s">
        <v>28</v>
      </c>
    </row>
    <row r="129" spans="2:23" x14ac:dyDescent="0.25">
      <c r="B129" s="4">
        <v>30005337</v>
      </c>
      <c r="C129" s="4">
        <v>0</v>
      </c>
      <c r="D129" s="5">
        <v>21030011</v>
      </c>
      <c r="E129" s="4" t="s">
        <v>235</v>
      </c>
      <c r="F129" s="4">
        <v>1071</v>
      </c>
      <c r="G129" s="6">
        <v>39538</v>
      </c>
      <c r="H129" s="7">
        <v>254400</v>
      </c>
      <c r="I129" s="7">
        <v>0</v>
      </c>
      <c r="J129" s="7">
        <v>0</v>
      </c>
      <c r="K129" s="7">
        <v>0</v>
      </c>
      <c r="L129" s="7">
        <f t="shared" si="13"/>
        <v>254400</v>
      </c>
      <c r="M129" s="7">
        <v>-142004</v>
      </c>
      <c r="N129" s="7">
        <v>-8308</v>
      </c>
      <c r="O129" s="7">
        <v>0</v>
      </c>
      <c r="P129" s="7">
        <f t="shared" si="14"/>
        <v>-150312</v>
      </c>
      <c r="Q129" s="7">
        <f t="shared" si="11"/>
        <v>112396</v>
      </c>
      <c r="R129" s="7">
        <f t="shared" si="12"/>
        <v>104088</v>
      </c>
      <c r="S129" s="5" t="s">
        <v>116</v>
      </c>
      <c r="T129" s="5">
        <v>100901</v>
      </c>
      <c r="U129" s="5" t="s">
        <v>27</v>
      </c>
      <c r="V129" s="5">
        <v>47030001</v>
      </c>
      <c r="W129" s="5" t="s">
        <v>28</v>
      </c>
    </row>
    <row r="130" spans="2:23" x14ac:dyDescent="0.25">
      <c r="B130" s="4">
        <v>30005338</v>
      </c>
      <c r="C130" s="4">
        <v>0</v>
      </c>
      <c r="D130" s="5">
        <v>21030011</v>
      </c>
      <c r="E130" s="4" t="s">
        <v>236</v>
      </c>
      <c r="F130" s="4">
        <v>1071</v>
      </c>
      <c r="G130" s="6">
        <v>39904</v>
      </c>
      <c r="H130" s="7">
        <v>218839</v>
      </c>
      <c r="I130" s="7">
        <v>0</v>
      </c>
      <c r="J130" s="7">
        <v>0</v>
      </c>
      <c r="K130" s="7">
        <v>0</v>
      </c>
      <c r="L130" s="7">
        <f t="shared" si="13"/>
        <v>218839</v>
      </c>
      <c r="M130" s="7">
        <v>-111431</v>
      </c>
      <c r="N130" s="7">
        <v>-7421</v>
      </c>
      <c r="O130" s="7">
        <v>0</v>
      </c>
      <c r="P130" s="7">
        <f t="shared" si="14"/>
        <v>-118852</v>
      </c>
      <c r="Q130" s="7">
        <f t="shared" si="11"/>
        <v>107408</v>
      </c>
      <c r="R130" s="7">
        <f t="shared" si="12"/>
        <v>99987</v>
      </c>
      <c r="S130" s="5" t="s">
        <v>116</v>
      </c>
      <c r="T130" s="5">
        <v>100901</v>
      </c>
      <c r="U130" s="5" t="s">
        <v>27</v>
      </c>
      <c r="V130" s="5">
        <v>47030001</v>
      </c>
      <c r="W130" s="5" t="s">
        <v>28</v>
      </c>
    </row>
    <row r="131" spans="2:23" x14ac:dyDescent="0.25">
      <c r="B131" s="4">
        <v>30005339</v>
      </c>
      <c r="C131" s="4">
        <v>0</v>
      </c>
      <c r="D131" s="5">
        <v>21030011</v>
      </c>
      <c r="E131" s="4" t="s">
        <v>237</v>
      </c>
      <c r="F131" s="4">
        <v>1071</v>
      </c>
      <c r="G131" s="6">
        <v>39436</v>
      </c>
      <c r="H131" s="7">
        <v>359295</v>
      </c>
      <c r="I131" s="7">
        <v>0</v>
      </c>
      <c r="J131" s="7">
        <v>0</v>
      </c>
      <c r="K131" s="7">
        <v>0</v>
      </c>
      <c r="L131" s="7">
        <f t="shared" si="13"/>
        <v>359295</v>
      </c>
      <c r="M131" s="7">
        <v>-204711</v>
      </c>
      <c r="N131" s="7">
        <v>-11659</v>
      </c>
      <c r="O131" s="7">
        <v>0</v>
      </c>
      <c r="P131" s="7">
        <f t="shared" si="14"/>
        <v>-216370</v>
      </c>
      <c r="Q131" s="7">
        <f t="shared" si="11"/>
        <v>154584</v>
      </c>
      <c r="R131" s="7">
        <f t="shared" si="12"/>
        <v>142925</v>
      </c>
      <c r="S131" s="5" t="s">
        <v>116</v>
      </c>
      <c r="T131" s="5">
        <v>100901</v>
      </c>
      <c r="U131" s="5" t="s">
        <v>27</v>
      </c>
      <c r="V131" s="5">
        <v>47030001</v>
      </c>
      <c r="W131" s="5" t="s">
        <v>28</v>
      </c>
    </row>
    <row r="132" spans="2:23" x14ac:dyDescent="0.25">
      <c r="B132" s="4">
        <v>30005342</v>
      </c>
      <c r="C132" s="4">
        <v>0</v>
      </c>
      <c r="D132" s="5">
        <v>21030011</v>
      </c>
      <c r="E132" s="4" t="s">
        <v>238</v>
      </c>
      <c r="F132" s="4">
        <v>1071</v>
      </c>
      <c r="G132" s="6">
        <v>39082</v>
      </c>
      <c r="H132" s="7">
        <v>368765</v>
      </c>
      <c r="I132" s="7">
        <v>0</v>
      </c>
      <c r="J132" s="7">
        <v>0</v>
      </c>
      <c r="K132" s="7">
        <v>0</v>
      </c>
      <c r="L132" s="7">
        <f t="shared" si="13"/>
        <v>368765</v>
      </c>
      <c r="M132" s="7">
        <v>-227031</v>
      </c>
      <c r="N132" s="7">
        <v>-11469</v>
      </c>
      <c r="O132" s="7">
        <v>0</v>
      </c>
      <c r="P132" s="7">
        <f t="shared" si="14"/>
        <v>-238500</v>
      </c>
      <c r="Q132" s="7">
        <f t="shared" si="11"/>
        <v>141734</v>
      </c>
      <c r="R132" s="7">
        <f t="shared" si="12"/>
        <v>130265</v>
      </c>
      <c r="S132" s="5" t="s">
        <v>116</v>
      </c>
      <c r="T132" s="5">
        <v>100901</v>
      </c>
      <c r="U132" s="5" t="s">
        <v>27</v>
      </c>
      <c r="V132" s="5">
        <v>47030001</v>
      </c>
      <c r="W132" s="5" t="s">
        <v>28</v>
      </c>
    </row>
    <row r="133" spans="2:23" x14ac:dyDescent="0.25">
      <c r="B133" s="4">
        <v>30005344</v>
      </c>
      <c r="C133" s="4">
        <v>0</v>
      </c>
      <c r="D133" s="5">
        <v>21030011</v>
      </c>
      <c r="E133" s="4" t="s">
        <v>239</v>
      </c>
      <c r="F133" s="4">
        <v>1071</v>
      </c>
      <c r="G133" s="6">
        <v>39746</v>
      </c>
      <c r="H133" s="7">
        <v>256036</v>
      </c>
      <c r="I133" s="7">
        <v>0</v>
      </c>
      <c r="J133" s="7">
        <v>0</v>
      </c>
      <c r="K133" s="7">
        <v>0</v>
      </c>
      <c r="L133" s="7">
        <f t="shared" si="13"/>
        <v>256036</v>
      </c>
      <c r="M133" s="7">
        <v>-135868</v>
      </c>
      <c r="N133" s="7">
        <v>-8543</v>
      </c>
      <c r="O133" s="7">
        <v>0</v>
      </c>
      <c r="P133" s="7">
        <f t="shared" si="14"/>
        <v>-144411</v>
      </c>
      <c r="Q133" s="7">
        <f t="shared" ref="Q133:Q196" si="15">H133+M133</f>
        <v>120168</v>
      </c>
      <c r="R133" s="7">
        <f t="shared" ref="R133:R196" si="16">L133+P133</f>
        <v>111625</v>
      </c>
      <c r="S133" s="5" t="s">
        <v>116</v>
      </c>
      <c r="T133" s="5">
        <v>100901</v>
      </c>
      <c r="U133" s="5" t="s">
        <v>27</v>
      </c>
      <c r="V133" s="5">
        <v>47030001</v>
      </c>
      <c r="W133" s="5" t="s">
        <v>28</v>
      </c>
    </row>
    <row r="134" spans="2:23" x14ac:dyDescent="0.25">
      <c r="B134" s="4">
        <v>30005345</v>
      </c>
      <c r="C134" s="4">
        <v>0</v>
      </c>
      <c r="D134" s="5">
        <v>21030011</v>
      </c>
      <c r="E134" s="4" t="s">
        <v>240</v>
      </c>
      <c r="F134" s="4">
        <v>1071</v>
      </c>
      <c r="G134" s="6">
        <v>39538</v>
      </c>
      <c r="H134" s="7">
        <v>290634</v>
      </c>
      <c r="I134" s="7">
        <v>0</v>
      </c>
      <c r="J134" s="7">
        <v>0</v>
      </c>
      <c r="K134" s="7">
        <v>0</v>
      </c>
      <c r="L134" s="7">
        <f t="shared" si="13"/>
        <v>290634</v>
      </c>
      <c r="M134" s="7">
        <v>-162231</v>
      </c>
      <c r="N134" s="7">
        <v>-9491</v>
      </c>
      <c r="O134" s="7">
        <v>0</v>
      </c>
      <c r="P134" s="7">
        <f t="shared" si="14"/>
        <v>-171722</v>
      </c>
      <c r="Q134" s="7">
        <f t="shared" si="15"/>
        <v>128403</v>
      </c>
      <c r="R134" s="7">
        <f t="shared" si="16"/>
        <v>118912</v>
      </c>
      <c r="S134" s="5" t="s">
        <v>116</v>
      </c>
      <c r="T134" s="5">
        <v>100901</v>
      </c>
      <c r="U134" s="5" t="s">
        <v>27</v>
      </c>
      <c r="V134" s="5">
        <v>47030001</v>
      </c>
      <c r="W134" s="5" t="s">
        <v>28</v>
      </c>
    </row>
    <row r="135" spans="2:23" x14ac:dyDescent="0.25">
      <c r="B135" s="4">
        <v>30005351</v>
      </c>
      <c r="C135" s="4">
        <v>0</v>
      </c>
      <c r="D135" s="5">
        <v>21030011</v>
      </c>
      <c r="E135" s="4" t="s">
        <v>241</v>
      </c>
      <c r="F135" s="4">
        <v>1071</v>
      </c>
      <c r="G135" s="6">
        <v>39082</v>
      </c>
      <c r="H135" s="7">
        <v>475419</v>
      </c>
      <c r="I135" s="7">
        <v>0</v>
      </c>
      <c r="J135" s="7">
        <v>0</v>
      </c>
      <c r="K135" s="7">
        <v>0</v>
      </c>
      <c r="L135" s="7">
        <f t="shared" si="13"/>
        <v>475419</v>
      </c>
      <c r="M135" s="7">
        <v>-292693</v>
      </c>
      <c r="N135" s="7">
        <v>-14786</v>
      </c>
      <c r="O135" s="7">
        <v>0</v>
      </c>
      <c r="P135" s="7">
        <f t="shared" si="14"/>
        <v>-307479</v>
      </c>
      <c r="Q135" s="7">
        <f t="shared" si="15"/>
        <v>182726</v>
      </c>
      <c r="R135" s="7">
        <f t="shared" si="16"/>
        <v>167940</v>
      </c>
      <c r="S135" s="5" t="s">
        <v>116</v>
      </c>
      <c r="T135" s="5">
        <v>100901</v>
      </c>
      <c r="U135" s="5" t="s">
        <v>27</v>
      </c>
      <c r="V135" s="5">
        <v>47030001</v>
      </c>
      <c r="W135" s="5" t="s">
        <v>28</v>
      </c>
    </row>
    <row r="136" spans="2:23" x14ac:dyDescent="0.25">
      <c r="B136" s="4">
        <v>30005353</v>
      </c>
      <c r="C136" s="4">
        <v>0</v>
      </c>
      <c r="D136" s="5">
        <v>21030011</v>
      </c>
      <c r="E136" s="4" t="s">
        <v>242</v>
      </c>
      <c r="F136" s="4">
        <v>1071</v>
      </c>
      <c r="G136" s="6">
        <v>39538</v>
      </c>
      <c r="H136" s="7">
        <v>374362</v>
      </c>
      <c r="I136" s="7">
        <v>0</v>
      </c>
      <c r="J136" s="7">
        <v>0</v>
      </c>
      <c r="K136" s="7">
        <v>0</v>
      </c>
      <c r="L136" s="7">
        <f t="shared" si="13"/>
        <v>374362</v>
      </c>
      <c r="M136" s="7">
        <v>-208968</v>
      </c>
      <c r="N136" s="7">
        <v>-12226</v>
      </c>
      <c r="O136" s="7">
        <v>0</v>
      </c>
      <c r="P136" s="7">
        <f t="shared" si="14"/>
        <v>-221194</v>
      </c>
      <c r="Q136" s="7">
        <f t="shared" si="15"/>
        <v>165394</v>
      </c>
      <c r="R136" s="7">
        <f t="shared" si="16"/>
        <v>153168</v>
      </c>
      <c r="S136" s="5" t="s">
        <v>116</v>
      </c>
      <c r="T136" s="5">
        <v>100901</v>
      </c>
      <c r="U136" s="5" t="s">
        <v>27</v>
      </c>
      <c r="V136" s="5">
        <v>47030001</v>
      </c>
      <c r="W136" s="5" t="s">
        <v>28</v>
      </c>
    </row>
    <row r="137" spans="2:23" x14ac:dyDescent="0.25">
      <c r="B137" s="4">
        <v>30005354</v>
      </c>
      <c r="C137" s="4">
        <v>0</v>
      </c>
      <c r="D137" s="5">
        <v>21030011</v>
      </c>
      <c r="E137" s="4" t="s">
        <v>243</v>
      </c>
      <c r="F137" s="4">
        <v>1071</v>
      </c>
      <c r="G137" s="6">
        <v>39897</v>
      </c>
      <c r="H137" s="7">
        <v>312778</v>
      </c>
      <c r="I137" s="7">
        <v>0</v>
      </c>
      <c r="J137" s="7">
        <v>0</v>
      </c>
      <c r="K137" s="7">
        <v>0</v>
      </c>
      <c r="L137" s="7">
        <f t="shared" si="13"/>
        <v>312778</v>
      </c>
      <c r="M137" s="7">
        <v>-159590</v>
      </c>
      <c r="N137" s="7">
        <v>-10596</v>
      </c>
      <c r="O137" s="7">
        <v>0</v>
      </c>
      <c r="P137" s="7">
        <f t="shared" si="14"/>
        <v>-170186</v>
      </c>
      <c r="Q137" s="7">
        <f t="shared" si="15"/>
        <v>153188</v>
      </c>
      <c r="R137" s="7">
        <f t="shared" si="16"/>
        <v>142592</v>
      </c>
      <c r="S137" s="5" t="s">
        <v>116</v>
      </c>
      <c r="T137" s="5">
        <v>100901</v>
      </c>
      <c r="U137" s="5" t="s">
        <v>27</v>
      </c>
      <c r="V137" s="5">
        <v>47030001</v>
      </c>
      <c r="W137" s="5" t="s">
        <v>28</v>
      </c>
    </row>
    <row r="138" spans="2:23" x14ac:dyDescent="0.25">
      <c r="B138" s="4">
        <v>30005356</v>
      </c>
      <c r="C138" s="4">
        <v>0</v>
      </c>
      <c r="D138" s="5">
        <v>21030011</v>
      </c>
      <c r="E138" s="4" t="s">
        <v>244</v>
      </c>
      <c r="F138" s="4">
        <v>1071</v>
      </c>
      <c r="G138" s="6">
        <v>40179</v>
      </c>
      <c r="H138" s="7">
        <v>313811</v>
      </c>
      <c r="I138" s="7">
        <v>0</v>
      </c>
      <c r="J138" s="7">
        <v>0</v>
      </c>
      <c r="K138" s="7">
        <v>0</v>
      </c>
      <c r="L138" s="7">
        <f t="shared" ref="L138:L201" si="17">SUM(H138:K138)</f>
        <v>313811</v>
      </c>
      <c r="M138" s="7">
        <v>-147679</v>
      </c>
      <c r="N138" s="7">
        <v>-10939</v>
      </c>
      <c r="O138" s="7">
        <v>0</v>
      </c>
      <c r="P138" s="7">
        <f t="shared" si="14"/>
        <v>-158618</v>
      </c>
      <c r="Q138" s="7">
        <f t="shared" si="15"/>
        <v>166132</v>
      </c>
      <c r="R138" s="7">
        <f t="shared" si="16"/>
        <v>155193</v>
      </c>
      <c r="S138" s="5" t="s">
        <v>116</v>
      </c>
      <c r="T138" s="5">
        <v>100901</v>
      </c>
      <c r="U138" s="5" t="s">
        <v>27</v>
      </c>
      <c r="V138" s="5">
        <v>47030001</v>
      </c>
      <c r="W138" s="5" t="s">
        <v>28</v>
      </c>
    </row>
    <row r="139" spans="2:23" x14ac:dyDescent="0.25">
      <c r="B139" s="4">
        <v>30005358</v>
      </c>
      <c r="C139" s="4">
        <v>0</v>
      </c>
      <c r="D139" s="5">
        <v>21030011</v>
      </c>
      <c r="E139" s="4" t="s">
        <v>245</v>
      </c>
      <c r="F139" s="4">
        <v>1071</v>
      </c>
      <c r="G139" s="6">
        <v>38958</v>
      </c>
      <c r="H139" s="7">
        <v>674021</v>
      </c>
      <c r="I139" s="7">
        <v>0</v>
      </c>
      <c r="J139" s="7">
        <v>0</v>
      </c>
      <c r="K139" s="7">
        <v>0</v>
      </c>
      <c r="L139" s="7">
        <f t="shared" si="17"/>
        <v>674021</v>
      </c>
      <c r="M139" s="7">
        <v>-425089</v>
      </c>
      <c r="N139" s="7">
        <v>-20673</v>
      </c>
      <c r="O139" s="7">
        <v>0</v>
      </c>
      <c r="P139" s="7">
        <f t="shared" si="14"/>
        <v>-445762</v>
      </c>
      <c r="Q139" s="7">
        <f t="shared" si="15"/>
        <v>248932</v>
      </c>
      <c r="R139" s="7">
        <f t="shared" si="16"/>
        <v>228259</v>
      </c>
      <c r="S139" s="5" t="s">
        <v>116</v>
      </c>
      <c r="T139" s="5">
        <v>100901</v>
      </c>
      <c r="U139" s="5" t="s">
        <v>27</v>
      </c>
      <c r="V139" s="5">
        <v>47030001</v>
      </c>
      <c r="W139" s="5" t="s">
        <v>28</v>
      </c>
    </row>
    <row r="140" spans="2:23" x14ac:dyDescent="0.25">
      <c r="B140" s="4">
        <v>30005359</v>
      </c>
      <c r="C140" s="4">
        <v>0</v>
      </c>
      <c r="D140" s="5">
        <v>21030011</v>
      </c>
      <c r="E140" s="4" t="s">
        <v>246</v>
      </c>
      <c r="F140" s="4">
        <v>1071</v>
      </c>
      <c r="G140" s="6">
        <v>40179</v>
      </c>
      <c r="H140" s="7">
        <v>366748</v>
      </c>
      <c r="I140" s="7">
        <v>0</v>
      </c>
      <c r="J140" s="7">
        <v>0</v>
      </c>
      <c r="K140" s="7">
        <v>0</v>
      </c>
      <c r="L140" s="7">
        <f t="shared" si="17"/>
        <v>366748</v>
      </c>
      <c r="M140" s="7">
        <v>-172594</v>
      </c>
      <c r="N140" s="7">
        <v>-12784</v>
      </c>
      <c r="O140" s="7">
        <v>0</v>
      </c>
      <c r="P140" s="7">
        <f t="shared" si="14"/>
        <v>-185378</v>
      </c>
      <c r="Q140" s="7">
        <f t="shared" si="15"/>
        <v>194154</v>
      </c>
      <c r="R140" s="7">
        <f t="shared" si="16"/>
        <v>181370</v>
      </c>
      <c r="S140" s="5" t="s">
        <v>116</v>
      </c>
      <c r="T140" s="5">
        <v>100901</v>
      </c>
      <c r="U140" s="5" t="s">
        <v>27</v>
      </c>
      <c r="V140" s="5">
        <v>47030001</v>
      </c>
      <c r="W140" s="5" t="s">
        <v>28</v>
      </c>
    </row>
    <row r="141" spans="2:23" x14ac:dyDescent="0.25">
      <c r="B141" s="4">
        <v>30005360</v>
      </c>
      <c r="C141" s="4">
        <v>0</v>
      </c>
      <c r="D141" s="5">
        <v>21030011</v>
      </c>
      <c r="E141" s="4" t="s">
        <v>247</v>
      </c>
      <c r="F141" s="4">
        <v>1071</v>
      </c>
      <c r="G141" s="6">
        <v>39082</v>
      </c>
      <c r="H141" s="7">
        <v>678789</v>
      </c>
      <c r="I141" s="7">
        <v>0</v>
      </c>
      <c r="J141" s="7">
        <v>0</v>
      </c>
      <c r="K141" s="7">
        <v>0</v>
      </c>
      <c r="L141" s="7">
        <f t="shared" si="17"/>
        <v>678789</v>
      </c>
      <c r="M141" s="7">
        <v>-417897</v>
      </c>
      <c r="N141" s="7">
        <v>-21111</v>
      </c>
      <c r="O141" s="7">
        <v>0</v>
      </c>
      <c r="P141" s="7">
        <f t="shared" si="14"/>
        <v>-439008</v>
      </c>
      <c r="Q141" s="7">
        <f t="shared" si="15"/>
        <v>260892</v>
      </c>
      <c r="R141" s="7">
        <f t="shared" si="16"/>
        <v>239781</v>
      </c>
      <c r="S141" s="5" t="s">
        <v>116</v>
      </c>
      <c r="T141" s="5">
        <v>100901</v>
      </c>
      <c r="U141" s="5" t="s">
        <v>27</v>
      </c>
      <c r="V141" s="5">
        <v>47030001</v>
      </c>
      <c r="W141" s="5" t="s">
        <v>28</v>
      </c>
    </row>
    <row r="142" spans="2:23" x14ac:dyDescent="0.25">
      <c r="B142" s="4">
        <v>30005367</v>
      </c>
      <c r="C142" s="4">
        <v>0</v>
      </c>
      <c r="D142" s="5">
        <v>21030011</v>
      </c>
      <c r="E142" s="4" t="s">
        <v>248</v>
      </c>
      <c r="F142" s="4">
        <v>1071</v>
      </c>
      <c r="G142" s="6">
        <v>38822</v>
      </c>
      <c r="H142" s="7">
        <v>937814</v>
      </c>
      <c r="I142" s="7">
        <v>0</v>
      </c>
      <c r="J142" s="7">
        <v>0</v>
      </c>
      <c r="K142" s="7">
        <v>0</v>
      </c>
      <c r="L142" s="7">
        <f t="shared" si="17"/>
        <v>937814</v>
      </c>
      <c r="M142" s="7">
        <v>-607576</v>
      </c>
      <c r="N142" s="7">
        <v>-28227</v>
      </c>
      <c r="O142" s="7">
        <v>0</v>
      </c>
      <c r="P142" s="7">
        <f t="shared" si="14"/>
        <v>-635803</v>
      </c>
      <c r="Q142" s="7">
        <f t="shared" si="15"/>
        <v>330238</v>
      </c>
      <c r="R142" s="7">
        <f t="shared" si="16"/>
        <v>302011</v>
      </c>
      <c r="S142" s="5" t="s">
        <v>116</v>
      </c>
      <c r="T142" s="5">
        <v>100901</v>
      </c>
      <c r="U142" s="5" t="s">
        <v>27</v>
      </c>
      <c r="V142" s="5">
        <v>47030001</v>
      </c>
      <c r="W142" s="5" t="s">
        <v>28</v>
      </c>
    </row>
    <row r="143" spans="2:23" x14ac:dyDescent="0.25">
      <c r="B143" s="4">
        <v>30005373</v>
      </c>
      <c r="C143" s="4">
        <v>0</v>
      </c>
      <c r="D143" s="5">
        <v>21030011</v>
      </c>
      <c r="E143" s="4" t="s">
        <v>243</v>
      </c>
      <c r="F143" s="4">
        <v>1071</v>
      </c>
      <c r="G143" s="6">
        <v>39082</v>
      </c>
      <c r="H143" s="7">
        <v>918276</v>
      </c>
      <c r="I143" s="7">
        <v>0</v>
      </c>
      <c r="J143" s="7">
        <v>0</v>
      </c>
      <c r="K143" s="7">
        <v>0</v>
      </c>
      <c r="L143" s="7">
        <f t="shared" si="17"/>
        <v>918276</v>
      </c>
      <c r="M143" s="7">
        <v>-566003</v>
      </c>
      <c r="N143" s="7">
        <v>-28497</v>
      </c>
      <c r="O143" s="7">
        <v>0</v>
      </c>
      <c r="P143" s="7">
        <f t="shared" si="14"/>
        <v>-594500</v>
      </c>
      <c r="Q143" s="7">
        <f t="shared" si="15"/>
        <v>352273</v>
      </c>
      <c r="R143" s="7">
        <f t="shared" si="16"/>
        <v>323776</v>
      </c>
      <c r="S143" s="5" t="s">
        <v>116</v>
      </c>
      <c r="T143" s="5">
        <v>100901</v>
      </c>
      <c r="U143" s="5" t="s">
        <v>27</v>
      </c>
      <c r="V143" s="5">
        <v>47030001</v>
      </c>
      <c r="W143" s="5" t="s">
        <v>28</v>
      </c>
    </row>
    <row r="144" spans="2:23" x14ac:dyDescent="0.25">
      <c r="B144" s="4">
        <v>30005374</v>
      </c>
      <c r="C144" s="4">
        <v>0</v>
      </c>
      <c r="D144" s="5">
        <v>21030011</v>
      </c>
      <c r="E144" s="4" t="s">
        <v>249</v>
      </c>
      <c r="F144" s="4">
        <v>1071</v>
      </c>
      <c r="G144" s="6">
        <v>39082</v>
      </c>
      <c r="H144" s="7">
        <v>1070279</v>
      </c>
      <c r="I144" s="7">
        <v>0</v>
      </c>
      <c r="J144" s="7">
        <v>0</v>
      </c>
      <c r="K144" s="7">
        <v>0</v>
      </c>
      <c r="L144" s="7">
        <f t="shared" si="17"/>
        <v>1070279</v>
      </c>
      <c r="M144" s="7">
        <v>-658914</v>
      </c>
      <c r="N144" s="7">
        <v>-33286</v>
      </c>
      <c r="O144" s="7">
        <v>0</v>
      </c>
      <c r="P144" s="7">
        <f t="shared" si="14"/>
        <v>-692200</v>
      </c>
      <c r="Q144" s="7">
        <f t="shared" si="15"/>
        <v>411365</v>
      </c>
      <c r="R144" s="7">
        <f t="shared" si="16"/>
        <v>378079</v>
      </c>
      <c r="S144" s="5" t="s">
        <v>116</v>
      </c>
      <c r="T144" s="5">
        <v>100901</v>
      </c>
      <c r="U144" s="5" t="s">
        <v>27</v>
      </c>
      <c r="V144" s="5">
        <v>47030001</v>
      </c>
      <c r="W144" s="5" t="s">
        <v>28</v>
      </c>
    </row>
    <row r="145" spans="2:23" x14ac:dyDescent="0.25">
      <c r="B145" s="4">
        <v>30005375</v>
      </c>
      <c r="C145" s="4">
        <v>0</v>
      </c>
      <c r="D145" s="5">
        <v>21030011</v>
      </c>
      <c r="E145" s="4" t="s">
        <v>250</v>
      </c>
      <c r="F145" s="4">
        <v>1071</v>
      </c>
      <c r="G145" s="6">
        <v>39082</v>
      </c>
      <c r="H145" s="7">
        <v>1085786</v>
      </c>
      <c r="I145" s="7">
        <v>0</v>
      </c>
      <c r="J145" s="7">
        <v>0</v>
      </c>
      <c r="K145" s="7">
        <v>0</v>
      </c>
      <c r="L145" s="7">
        <f t="shared" si="17"/>
        <v>1085786</v>
      </c>
      <c r="M145" s="7">
        <v>-668462</v>
      </c>
      <c r="N145" s="7">
        <v>-33769</v>
      </c>
      <c r="O145" s="7">
        <v>0</v>
      </c>
      <c r="P145" s="7">
        <f t="shared" si="14"/>
        <v>-702231</v>
      </c>
      <c r="Q145" s="7">
        <f t="shared" si="15"/>
        <v>417324</v>
      </c>
      <c r="R145" s="7">
        <f t="shared" si="16"/>
        <v>383555</v>
      </c>
      <c r="S145" s="5" t="s">
        <v>116</v>
      </c>
      <c r="T145" s="5">
        <v>100901</v>
      </c>
      <c r="U145" s="5" t="s">
        <v>27</v>
      </c>
      <c r="V145" s="5">
        <v>47030001</v>
      </c>
      <c r="W145" s="5" t="s">
        <v>28</v>
      </c>
    </row>
    <row r="146" spans="2:23" x14ac:dyDescent="0.25">
      <c r="B146" s="4">
        <v>30005377</v>
      </c>
      <c r="C146" s="4">
        <v>0</v>
      </c>
      <c r="D146" s="5">
        <v>21030011</v>
      </c>
      <c r="E146" s="4" t="s">
        <v>251</v>
      </c>
      <c r="F146" s="4">
        <v>1071</v>
      </c>
      <c r="G146" s="6">
        <v>39082</v>
      </c>
      <c r="H146" s="7">
        <v>1096658</v>
      </c>
      <c r="I146" s="7">
        <v>0</v>
      </c>
      <c r="J146" s="7">
        <v>0</v>
      </c>
      <c r="K146" s="7">
        <v>0</v>
      </c>
      <c r="L146" s="7">
        <f t="shared" si="17"/>
        <v>1096658</v>
      </c>
      <c r="M146" s="7">
        <v>-675158</v>
      </c>
      <c r="N146" s="7">
        <v>-34106</v>
      </c>
      <c r="O146" s="7">
        <v>0</v>
      </c>
      <c r="P146" s="7">
        <f t="shared" si="14"/>
        <v>-709264</v>
      </c>
      <c r="Q146" s="7">
        <f t="shared" si="15"/>
        <v>421500</v>
      </c>
      <c r="R146" s="7">
        <f t="shared" si="16"/>
        <v>387394</v>
      </c>
      <c r="S146" s="5" t="s">
        <v>116</v>
      </c>
      <c r="T146" s="5">
        <v>100901</v>
      </c>
      <c r="U146" s="5" t="s">
        <v>27</v>
      </c>
      <c r="V146" s="5">
        <v>47030001</v>
      </c>
      <c r="W146" s="5" t="s">
        <v>28</v>
      </c>
    </row>
    <row r="147" spans="2:23" x14ac:dyDescent="0.25">
      <c r="B147" s="4">
        <v>30005383</v>
      </c>
      <c r="C147" s="4">
        <v>0</v>
      </c>
      <c r="D147" s="5">
        <v>21030011</v>
      </c>
      <c r="E147" s="4" t="s">
        <v>252</v>
      </c>
      <c r="F147" s="4">
        <v>1071</v>
      </c>
      <c r="G147" s="6">
        <v>39082</v>
      </c>
      <c r="H147" s="7">
        <v>1312349</v>
      </c>
      <c r="I147" s="7">
        <v>0</v>
      </c>
      <c r="J147" s="7">
        <v>0</v>
      </c>
      <c r="K147" s="7">
        <v>0</v>
      </c>
      <c r="L147" s="7">
        <f t="shared" si="17"/>
        <v>1312349</v>
      </c>
      <c r="M147" s="7">
        <v>-807947</v>
      </c>
      <c r="N147" s="7">
        <v>-40815</v>
      </c>
      <c r="O147" s="7">
        <v>0</v>
      </c>
      <c r="P147" s="7">
        <f t="shared" si="14"/>
        <v>-848762</v>
      </c>
      <c r="Q147" s="7">
        <f t="shared" si="15"/>
        <v>504402</v>
      </c>
      <c r="R147" s="7">
        <f t="shared" si="16"/>
        <v>463587</v>
      </c>
      <c r="S147" s="5" t="s">
        <v>116</v>
      </c>
      <c r="T147" s="5">
        <v>100901</v>
      </c>
      <c r="U147" s="5" t="s">
        <v>27</v>
      </c>
      <c r="V147" s="5">
        <v>47030001</v>
      </c>
      <c r="W147" s="5" t="s">
        <v>28</v>
      </c>
    </row>
    <row r="148" spans="2:23" x14ac:dyDescent="0.25">
      <c r="B148" s="4">
        <v>30005386</v>
      </c>
      <c r="C148" s="4">
        <v>0</v>
      </c>
      <c r="D148" s="5">
        <v>21030011</v>
      </c>
      <c r="E148" s="4" t="s">
        <v>223</v>
      </c>
      <c r="F148" s="4">
        <v>1071</v>
      </c>
      <c r="G148" s="6">
        <v>39904</v>
      </c>
      <c r="H148" s="7">
        <v>845100</v>
      </c>
      <c r="I148" s="7">
        <v>0</v>
      </c>
      <c r="J148" s="7">
        <v>0</v>
      </c>
      <c r="K148" s="7">
        <v>0</v>
      </c>
      <c r="L148" s="7">
        <f t="shared" si="17"/>
        <v>845100</v>
      </c>
      <c r="M148" s="7">
        <v>-430313</v>
      </c>
      <c r="N148" s="7">
        <v>-28656</v>
      </c>
      <c r="O148" s="7">
        <v>0</v>
      </c>
      <c r="P148" s="7">
        <f t="shared" si="14"/>
        <v>-458969</v>
      </c>
      <c r="Q148" s="7">
        <f t="shared" si="15"/>
        <v>414787</v>
      </c>
      <c r="R148" s="7">
        <f t="shared" si="16"/>
        <v>386131</v>
      </c>
      <c r="S148" s="5" t="s">
        <v>116</v>
      </c>
      <c r="T148" s="5">
        <v>100901</v>
      </c>
      <c r="U148" s="5" t="s">
        <v>27</v>
      </c>
      <c r="V148" s="5">
        <v>47030001</v>
      </c>
      <c r="W148" s="5" t="s">
        <v>28</v>
      </c>
    </row>
    <row r="149" spans="2:23" x14ac:dyDescent="0.25">
      <c r="B149" s="4">
        <v>30005387</v>
      </c>
      <c r="C149" s="4">
        <v>0</v>
      </c>
      <c r="D149" s="5">
        <v>21030011</v>
      </c>
      <c r="E149" s="4" t="s">
        <v>253</v>
      </c>
      <c r="F149" s="4">
        <v>1071</v>
      </c>
      <c r="G149" s="6">
        <v>39082</v>
      </c>
      <c r="H149" s="7">
        <v>1379731</v>
      </c>
      <c r="I149" s="7">
        <v>0</v>
      </c>
      <c r="J149" s="7">
        <v>0</v>
      </c>
      <c r="K149" s="7">
        <v>0</v>
      </c>
      <c r="L149" s="7">
        <f t="shared" si="17"/>
        <v>1379731</v>
      </c>
      <c r="M149" s="7">
        <v>-849428</v>
      </c>
      <c r="N149" s="7">
        <v>-42910</v>
      </c>
      <c r="O149" s="7">
        <v>0</v>
      </c>
      <c r="P149" s="7">
        <f t="shared" si="14"/>
        <v>-892338</v>
      </c>
      <c r="Q149" s="7">
        <f t="shared" si="15"/>
        <v>530303</v>
      </c>
      <c r="R149" s="7">
        <f t="shared" si="16"/>
        <v>487393</v>
      </c>
      <c r="S149" s="5" t="s">
        <v>116</v>
      </c>
      <c r="T149" s="5">
        <v>100901</v>
      </c>
      <c r="U149" s="5" t="s">
        <v>27</v>
      </c>
      <c r="V149" s="5">
        <v>47030001</v>
      </c>
      <c r="W149" s="5" t="s">
        <v>28</v>
      </c>
    </row>
    <row r="150" spans="2:23" x14ac:dyDescent="0.25">
      <c r="B150" s="4">
        <v>30005391</v>
      </c>
      <c r="C150" s="4">
        <v>0</v>
      </c>
      <c r="D150" s="5">
        <v>21030011</v>
      </c>
      <c r="E150" s="4" t="s">
        <v>254</v>
      </c>
      <c r="F150" s="4">
        <v>1071</v>
      </c>
      <c r="G150" s="6">
        <v>39082</v>
      </c>
      <c r="H150" s="7">
        <v>1516142</v>
      </c>
      <c r="I150" s="7">
        <v>0</v>
      </c>
      <c r="J150" s="7">
        <v>0</v>
      </c>
      <c r="K150" s="7">
        <v>0</v>
      </c>
      <c r="L150" s="7">
        <f t="shared" si="17"/>
        <v>1516142</v>
      </c>
      <c r="M150" s="7">
        <v>-933411</v>
      </c>
      <c r="N150" s="7">
        <v>-47153</v>
      </c>
      <c r="O150" s="7">
        <v>0</v>
      </c>
      <c r="P150" s="7">
        <f t="shared" si="14"/>
        <v>-980564</v>
      </c>
      <c r="Q150" s="7">
        <f t="shared" si="15"/>
        <v>582731</v>
      </c>
      <c r="R150" s="7">
        <f t="shared" si="16"/>
        <v>535578</v>
      </c>
      <c r="S150" s="5" t="s">
        <v>116</v>
      </c>
      <c r="T150" s="5">
        <v>100901</v>
      </c>
      <c r="U150" s="5" t="s">
        <v>27</v>
      </c>
      <c r="V150" s="5">
        <v>47030001</v>
      </c>
      <c r="W150" s="5" t="s">
        <v>28</v>
      </c>
    </row>
    <row r="151" spans="2:23" x14ac:dyDescent="0.25">
      <c r="B151" s="4">
        <v>30005392</v>
      </c>
      <c r="C151" s="4">
        <v>0</v>
      </c>
      <c r="D151" s="5">
        <v>21030011</v>
      </c>
      <c r="E151" s="4" t="s">
        <v>255</v>
      </c>
      <c r="F151" s="4">
        <v>1071</v>
      </c>
      <c r="G151" s="6">
        <v>39538</v>
      </c>
      <c r="H151" s="7">
        <v>1152064</v>
      </c>
      <c r="I151" s="7">
        <v>0</v>
      </c>
      <c r="J151" s="7">
        <v>0</v>
      </c>
      <c r="K151" s="7">
        <v>0</v>
      </c>
      <c r="L151" s="7">
        <f t="shared" si="17"/>
        <v>1152064</v>
      </c>
      <c r="M151" s="7">
        <v>-643076</v>
      </c>
      <c r="N151" s="7">
        <v>-37624</v>
      </c>
      <c r="O151" s="7">
        <v>0</v>
      </c>
      <c r="P151" s="7">
        <f t="shared" si="14"/>
        <v>-680700</v>
      </c>
      <c r="Q151" s="7">
        <f t="shared" si="15"/>
        <v>508988</v>
      </c>
      <c r="R151" s="7">
        <f t="shared" si="16"/>
        <v>471364</v>
      </c>
      <c r="S151" s="5" t="s">
        <v>116</v>
      </c>
      <c r="T151" s="5">
        <v>100901</v>
      </c>
      <c r="U151" s="5" t="s">
        <v>27</v>
      </c>
      <c r="V151" s="5">
        <v>47030001</v>
      </c>
      <c r="W151" s="5" t="s">
        <v>28</v>
      </c>
    </row>
    <row r="152" spans="2:23" x14ac:dyDescent="0.25">
      <c r="B152" s="4">
        <v>30005393</v>
      </c>
      <c r="C152" s="4">
        <v>0</v>
      </c>
      <c r="D152" s="5">
        <v>21030011</v>
      </c>
      <c r="E152" s="4" t="s">
        <v>256</v>
      </c>
      <c r="F152" s="4">
        <v>1071</v>
      </c>
      <c r="G152" s="6">
        <v>39538</v>
      </c>
      <c r="H152" s="7">
        <v>1203349</v>
      </c>
      <c r="I152" s="7">
        <v>0</v>
      </c>
      <c r="J152" s="7">
        <v>0</v>
      </c>
      <c r="K152" s="7">
        <v>0</v>
      </c>
      <c r="L152" s="7">
        <f t="shared" si="17"/>
        <v>1203349</v>
      </c>
      <c r="M152" s="7">
        <v>-671704</v>
      </c>
      <c r="N152" s="7">
        <v>-39299</v>
      </c>
      <c r="O152" s="7">
        <v>0</v>
      </c>
      <c r="P152" s="7">
        <f t="shared" si="14"/>
        <v>-711003</v>
      </c>
      <c r="Q152" s="7">
        <f t="shared" si="15"/>
        <v>531645</v>
      </c>
      <c r="R152" s="7">
        <f t="shared" si="16"/>
        <v>492346</v>
      </c>
      <c r="S152" s="5" t="s">
        <v>116</v>
      </c>
      <c r="T152" s="5">
        <v>100901</v>
      </c>
      <c r="U152" s="5" t="s">
        <v>27</v>
      </c>
      <c r="V152" s="5">
        <v>47030001</v>
      </c>
      <c r="W152" s="5" t="s">
        <v>28</v>
      </c>
    </row>
    <row r="153" spans="2:23" x14ac:dyDescent="0.25">
      <c r="B153" s="4">
        <v>30005398</v>
      </c>
      <c r="C153" s="4">
        <v>0</v>
      </c>
      <c r="D153" s="5">
        <v>21030011</v>
      </c>
      <c r="E153" s="4" t="s">
        <v>257</v>
      </c>
      <c r="F153" s="4">
        <v>1071</v>
      </c>
      <c r="G153" s="6">
        <v>38955</v>
      </c>
      <c r="H153" s="7">
        <v>1934691</v>
      </c>
      <c r="I153" s="7">
        <v>0</v>
      </c>
      <c r="J153" s="7">
        <v>0</v>
      </c>
      <c r="K153" s="7">
        <v>0</v>
      </c>
      <c r="L153" s="7">
        <f t="shared" si="17"/>
        <v>1934691</v>
      </c>
      <c r="M153" s="7">
        <v>-1220861</v>
      </c>
      <c r="N153" s="7">
        <v>-59321</v>
      </c>
      <c r="O153" s="7">
        <v>0</v>
      </c>
      <c r="P153" s="7">
        <f t="shared" si="14"/>
        <v>-1280182</v>
      </c>
      <c r="Q153" s="7">
        <f t="shared" si="15"/>
        <v>713830</v>
      </c>
      <c r="R153" s="7">
        <f t="shared" si="16"/>
        <v>654509</v>
      </c>
      <c r="S153" s="5" t="s">
        <v>116</v>
      </c>
      <c r="T153" s="5">
        <v>100901</v>
      </c>
      <c r="U153" s="5" t="s">
        <v>27</v>
      </c>
      <c r="V153" s="5">
        <v>47030001</v>
      </c>
      <c r="W153" s="5" t="s">
        <v>28</v>
      </c>
    </row>
    <row r="154" spans="2:23" x14ac:dyDescent="0.25">
      <c r="B154" s="4">
        <v>30005401</v>
      </c>
      <c r="C154" s="4">
        <v>0</v>
      </c>
      <c r="D154" s="5">
        <v>21030011</v>
      </c>
      <c r="E154" s="4" t="s">
        <v>258</v>
      </c>
      <c r="F154" s="4">
        <v>1071</v>
      </c>
      <c r="G154" s="6">
        <v>39082</v>
      </c>
      <c r="H154" s="7">
        <v>1813326</v>
      </c>
      <c r="I154" s="7">
        <v>0</v>
      </c>
      <c r="J154" s="7">
        <v>0</v>
      </c>
      <c r="K154" s="7">
        <v>0</v>
      </c>
      <c r="L154" s="7">
        <f t="shared" si="17"/>
        <v>1813326</v>
      </c>
      <c r="M154" s="7">
        <v>-1116370</v>
      </c>
      <c r="N154" s="7">
        <v>-56395</v>
      </c>
      <c r="O154" s="7">
        <v>0</v>
      </c>
      <c r="P154" s="7">
        <f t="shared" si="14"/>
        <v>-1172765</v>
      </c>
      <c r="Q154" s="7">
        <f t="shared" si="15"/>
        <v>696956</v>
      </c>
      <c r="R154" s="7">
        <f t="shared" si="16"/>
        <v>640561</v>
      </c>
      <c r="S154" s="5" t="s">
        <v>116</v>
      </c>
      <c r="T154" s="5">
        <v>100901</v>
      </c>
      <c r="U154" s="5" t="s">
        <v>27</v>
      </c>
      <c r="V154" s="5">
        <v>47030001</v>
      </c>
      <c r="W154" s="5" t="s">
        <v>28</v>
      </c>
    </row>
    <row r="155" spans="2:23" x14ac:dyDescent="0.25">
      <c r="B155" s="4">
        <v>30005402</v>
      </c>
      <c r="C155" s="4">
        <v>0</v>
      </c>
      <c r="D155" s="5">
        <v>21030011</v>
      </c>
      <c r="E155" s="4" t="s">
        <v>259</v>
      </c>
      <c r="F155" s="4">
        <v>1071</v>
      </c>
      <c r="G155" s="6">
        <v>39082</v>
      </c>
      <c r="H155" s="7">
        <v>1610877.62</v>
      </c>
      <c r="I155" s="7">
        <v>0</v>
      </c>
      <c r="J155" s="7">
        <v>0</v>
      </c>
      <c r="K155" s="7">
        <v>0</v>
      </c>
      <c r="L155" s="7">
        <f t="shared" si="17"/>
        <v>1610877.62</v>
      </c>
      <c r="M155" s="7">
        <v>-991732.62</v>
      </c>
      <c r="N155" s="7">
        <v>-50099</v>
      </c>
      <c r="O155" s="7">
        <v>0</v>
      </c>
      <c r="P155" s="7">
        <f t="shared" si="14"/>
        <v>-1041831.62</v>
      </c>
      <c r="Q155" s="7">
        <f t="shared" si="15"/>
        <v>619145.00000000012</v>
      </c>
      <c r="R155" s="7">
        <f t="shared" si="16"/>
        <v>569046.00000000012</v>
      </c>
      <c r="S155" s="5" t="s">
        <v>116</v>
      </c>
      <c r="T155" s="5">
        <v>100901</v>
      </c>
      <c r="U155" s="5" t="s">
        <v>27</v>
      </c>
      <c r="V155" s="5">
        <v>47030001</v>
      </c>
      <c r="W155" s="5" t="s">
        <v>28</v>
      </c>
    </row>
    <row r="156" spans="2:23" x14ac:dyDescent="0.25">
      <c r="B156" s="4">
        <v>30005403</v>
      </c>
      <c r="C156" s="4">
        <v>0</v>
      </c>
      <c r="D156" s="5">
        <v>21030011</v>
      </c>
      <c r="E156" s="4" t="s">
        <v>260</v>
      </c>
      <c r="F156" s="4">
        <v>1071</v>
      </c>
      <c r="G156" s="6">
        <v>39082</v>
      </c>
      <c r="H156" s="7">
        <v>1856877</v>
      </c>
      <c r="I156" s="7">
        <v>0</v>
      </c>
      <c r="J156" s="7">
        <v>0</v>
      </c>
      <c r="K156" s="7">
        <v>0</v>
      </c>
      <c r="L156" s="7">
        <f t="shared" si="17"/>
        <v>1856877</v>
      </c>
      <c r="M156" s="7">
        <v>-1143184</v>
      </c>
      <c r="N156" s="7">
        <v>-57750</v>
      </c>
      <c r="O156" s="7">
        <v>0</v>
      </c>
      <c r="P156" s="7">
        <f t="shared" si="14"/>
        <v>-1200934</v>
      </c>
      <c r="Q156" s="7">
        <f t="shared" si="15"/>
        <v>713693</v>
      </c>
      <c r="R156" s="7">
        <f t="shared" si="16"/>
        <v>655943</v>
      </c>
      <c r="S156" s="5" t="s">
        <v>116</v>
      </c>
      <c r="T156" s="5">
        <v>100901</v>
      </c>
      <c r="U156" s="5" t="s">
        <v>27</v>
      </c>
      <c r="V156" s="5">
        <v>47030001</v>
      </c>
      <c r="W156" s="5" t="s">
        <v>28</v>
      </c>
    </row>
    <row r="157" spans="2:23" x14ac:dyDescent="0.25">
      <c r="B157" s="4">
        <v>30005407</v>
      </c>
      <c r="C157" s="4">
        <v>0</v>
      </c>
      <c r="D157" s="5">
        <v>21030011</v>
      </c>
      <c r="E157" s="4" t="s">
        <v>261</v>
      </c>
      <c r="F157" s="4">
        <v>1071</v>
      </c>
      <c r="G157" s="6">
        <v>39082</v>
      </c>
      <c r="H157" s="7">
        <v>2139938</v>
      </c>
      <c r="I157" s="7">
        <v>0</v>
      </c>
      <c r="J157" s="7">
        <v>0</v>
      </c>
      <c r="K157" s="7">
        <v>0</v>
      </c>
      <c r="L157" s="7">
        <f t="shared" si="17"/>
        <v>2139938</v>
      </c>
      <c r="M157" s="7">
        <v>-1317448</v>
      </c>
      <c r="N157" s="7">
        <v>-66553</v>
      </c>
      <c r="O157" s="7">
        <v>0</v>
      </c>
      <c r="P157" s="7">
        <f t="shared" si="14"/>
        <v>-1384001</v>
      </c>
      <c r="Q157" s="7">
        <f t="shared" si="15"/>
        <v>822490</v>
      </c>
      <c r="R157" s="7">
        <f t="shared" si="16"/>
        <v>755937</v>
      </c>
      <c r="S157" s="5" t="s">
        <v>116</v>
      </c>
      <c r="T157" s="5">
        <v>100901</v>
      </c>
      <c r="U157" s="5" t="s">
        <v>27</v>
      </c>
      <c r="V157" s="5">
        <v>47030001</v>
      </c>
      <c r="W157" s="5" t="s">
        <v>28</v>
      </c>
    </row>
    <row r="158" spans="2:23" x14ac:dyDescent="0.25">
      <c r="B158" s="4">
        <v>30005411</v>
      </c>
      <c r="C158" s="4">
        <v>0</v>
      </c>
      <c r="D158" s="5">
        <v>21030011</v>
      </c>
      <c r="E158" s="4" t="s">
        <v>262</v>
      </c>
      <c r="F158" s="4">
        <v>1071</v>
      </c>
      <c r="G158" s="6">
        <v>39082</v>
      </c>
      <c r="H158" s="7">
        <v>2283670</v>
      </c>
      <c r="I158" s="7">
        <v>0</v>
      </c>
      <c r="J158" s="7">
        <v>0</v>
      </c>
      <c r="K158" s="7">
        <v>0</v>
      </c>
      <c r="L158" s="7">
        <f t="shared" si="17"/>
        <v>2283670</v>
      </c>
      <c r="M158" s="7">
        <v>-1405936</v>
      </c>
      <c r="N158" s="7">
        <v>-71023</v>
      </c>
      <c r="O158" s="7">
        <v>0</v>
      </c>
      <c r="P158" s="7">
        <f t="shared" si="14"/>
        <v>-1476959</v>
      </c>
      <c r="Q158" s="7">
        <f t="shared" si="15"/>
        <v>877734</v>
      </c>
      <c r="R158" s="7">
        <f t="shared" si="16"/>
        <v>806711</v>
      </c>
      <c r="S158" s="5" t="s">
        <v>116</v>
      </c>
      <c r="T158" s="5">
        <v>100901</v>
      </c>
      <c r="U158" s="5" t="s">
        <v>27</v>
      </c>
      <c r="V158" s="5">
        <v>47030001</v>
      </c>
      <c r="W158" s="5" t="s">
        <v>28</v>
      </c>
    </row>
    <row r="159" spans="2:23" x14ac:dyDescent="0.25">
      <c r="B159" s="4">
        <v>30005414</v>
      </c>
      <c r="C159" s="4">
        <v>0</v>
      </c>
      <c r="D159" s="5">
        <v>21030011</v>
      </c>
      <c r="E159" s="4" t="s">
        <v>239</v>
      </c>
      <c r="F159" s="4">
        <v>1071</v>
      </c>
      <c r="G159" s="6">
        <v>39082</v>
      </c>
      <c r="H159" s="7">
        <v>2352290</v>
      </c>
      <c r="I159" s="7">
        <v>0</v>
      </c>
      <c r="J159" s="7">
        <v>0</v>
      </c>
      <c r="K159" s="7">
        <v>0</v>
      </c>
      <c r="L159" s="7">
        <f t="shared" si="17"/>
        <v>2352290</v>
      </c>
      <c r="M159" s="7">
        <v>-1448183</v>
      </c>
      <c r="N159" s="7">
        <v>-73157</v>
      </c>
      <c r="O159" s="7">
        <v>0</v>
      </c>
      <c r="P159" s="7">
        <f t="shared" si="14"/>
        <v>-1521340</v>
      </c>
      <c r="Q159" s="7">
        <f t="shared" si="15"/>
        <v>904107</v>
      </c>
      <c r="R159" s="7">
        <f t="shared" si="16"/>
        <v>830950</v>
      </c>
      <c r="S159" s="5" t="s">
        <v>116</v>
      </c>
      <c r="T159" s="5">
        <v>100901</v>
      </c>
      <c r="U159" s="5" t="s">
        <v>27</v>
      </c>
      <c r="V159" s="5">
        <v>47030001</v>
      </c>
      <c r="W159" s="5" t="s">
        <v>28</v>
      </c>
    </row>
    <row r="160" spans="2:23" x14ac:dyDescent="0.25">
      <c r="B160" s="4">
        <v>30005422</v>
      </c>
      <c r="C160" s="4">
        <v>0</v>
      </c>
      <c r="D160" s="5">
        <v>21030011</v>
      </c>
      <c r="E160" s="4" t="s">
        <v>263</v>
      </c>
      <c r="F160" s="4">
        <v>1071</v>
      </c>
      <c r="G160" s="6">
        <v>39082</v>
      </c>
      <c r="H160" s="7">
        <v>2891308</v>
      </c>
      <c r="I160" s="7">
        <v>0</v>
      </c>
      <c r="J160" s="7">
        <v>0</v>
      </c>
      <c r="K160" s="7">
        <v>0</v>
      </c>
      <c r="L160" s="7">
        <f t="shared" si="17"/>
        <v>2891308</v>
      </c>
      <c r="M160" s="7">
        <v>-1780028</v>
      </c>
      <c r="N160" s="7">
        <v>-89921</v>
      </c>
      <c r="O160" s="7">
        <v>0</v>
      </c>
      <c r="P160" s="7">
        <f t="shared" si="14"/>
        <v>-1869949</v>
      </c>
      <c r="Q160" s="7">
        <f t="shared" si="15"/>
        <v>1111280</v>
      </c>
      <c r="R160" s="7">
        <f t="shared" si="16"/>
        <v>1021359</v>
      </c>
      <c r="S160" s="5" t="s">
        <v>116</v>
      </c>
      <c r="T160" s="5">
        <v>100901</v>
      </c>
      <c r="U160" s="5" t="s">
        <v>27</v>
      </c>
      <c r="V160" s="5">
        <v>47030001</v>
      </c>
      <c r="W160" s="5" t="s">
        <v>28</v>
      </c>
    </row>
    <row r="161" spans="2:23" x14ac:dyDescent="0.25">
      <c r="B161" s="4">
        <v>30005431</v>
      </c>
      <c r="C161" s="4">
        <v>0</v>
      </c>
      <c r="D161" s="5">
        <v>21030011</v>
      </c>
      <c r="E161" s="4" t="s">
        <v>264</v>
      </c>
      <c r="F161" s="4">
        <v>1071</v>
      </c>
      <c r="G161" s="6">
        <v>39082</v>
      </c>
      <c r="H161" s="7">
        <v>3267113</v>
      </c>
      <c r="I161" s="7">
        <v>0</v>
      </c>
      <c r="J161" s="7">
        <v>0</v>
      </c>
      <c r="K161" s="7">
        <v>0</v>
      </c>
      <c r="L161" s="7">
        <f t="shared" si="17"/>
        <v>3267113</v>
      </c>
      <c r="M161" s="7">
        <v>-2011393</v>
      </c>
      <c r="N161" s="7">
        <v>-101609</v>
      </c>
      <c r="O161" s="7">
        <v>0</v>
      </c>
      <c r="P161" s="7">
        <f t="shared" si="14"/>
        <v>-2113002</v>
      </c>
      <c r="Q161" s="7">
        <f t="shared" si="15"/>
        <v>1255720</v>
      </c>
      <c r="R161" s="7">
        <f t="shared" si="16"/>
        <v>1154111</v>
      </c>
      <c r="S161" s="5" t="s">
        <v>116</v>
      </c>
      <c r="T161" s="5">
        <v>100901</v>
      </c>
      <c r="U161" s="5" t="s">
        <v>27</v>
      </c>
      <c r="V161" s="5">
        <v>47030001</v>
      </c>
      <c r="W161" s="5" t="s">
        <v>28</v>
      </c>
    </row>
    <row r="162" spans="2:23" x14ac:dyDescent="0.25">
      <c r="B162" s="4">
        <v>30005435</v>
      </c>
      <c r="C162" s="4">
        <v>0</v>
      </c>
      <c r="D162" s="5">
        <v>21030011</v>
      </c>
      <c r="E162" s="4" t="s">
        <v>265</v>
      </c>
      <c r="F162" s="4">
        <v>1071</v>
      </c>
      <c r="G162" s="6">
        <v>39904</v>
      </c>
      <c r="H162" s="7">
        <v>2281769</v>
      </c>
      <c r="I162" s="7">
        <v>0</v>
      </c>
      <c r="J162" s="7">
        <v>0</v>
      </c>
      <c r="K162" s="7">
        <v>0</v>
      </c>
      <c r="L162" s="7">
        <f t="shared" si="17"/>
        <v>2281769</v>
      </c>
      <c r="M162" s="7">
        <v>-1161851</v>
      </c>
      <c r="N162" s="7">
        <v>-77372</v>
      </c>
      <c r="O162" s="7">
        <v>0</v>
      </c>
      <c r="P162" s="7">
        <f t="shared" si="14"/>
        <v>-1239223</v>
      </c>
      <c r="Q162" s="7">
        <f t="shared" si="15"/>
        <v>1119918</v>
      </c>
      <c r="R162" s="7">
        <f t="shared" si="16"/>
        <v>1042546</v>
      </c>
      <c r="S162" s="5" t="s">
        <v>116</v>
      </c>
      <c r="T162" s="5">
        <v>100901</v>
      </c>
      <c r="U162" s="5" t="s">
        <v>27</v>
      </c>
      <c r="V162" s="5">
        <v>47030001</v>
      </c>
      <c r="W162" s="5" t="s">
        <v>28</v>
      </c>
    </row>
    <row r="163" spans="2:23" x14ac:dyDescent="0.25">
      <c r="B163" s="4">
        <v>30005440</v>
      </c>
      <c r="C163" s="4">
        <v>0</v>
      </c>
      <c r="D163" s="5">
        <v>21030011</v>
      </c>
      <c r="E163" s="4" t="s">
        <v>266</v>
      </c>
      <c r="F163" s="4">
        <v>1071</v>
      </c>
      <c r="G163" s="6">
        <v>39082</v>
      </c>
      <c r="H163" s="7">
        <v>3937133</v>
      </c>
      <c r="I163" s="7">
        <v>0</v>
      </c>
      <c r="J163" s="7">
        <v>0</v>
      </c>
      <c r="K163" s="7">
        <v>0</v>
      </c>
      <c r="L163" s="7">
        <f t="shared" si="17"/>
        <v>3937133</v>
      </c>
      <c r="M163" s="7">
        <v>-2423890</v>
      </c>
      <c r="N163" s="7">
        <v>-122447</v>
      </c>
      <c r="O163" s="7">
        <v>0</v>
      </c>
      <c r="P163" s="7">
        <f t="shared" si="14"/>
        <v>-2546337</v>
      </c>
      <c r="Q163" s="7">
        <f t="shared" si="15"/>
        <v>1513243</v>
      </c>
      <c r="R163" s="7">
        <f t="shared" si="16"/>
        <v>1390796</v>
      </c>
      <c r="S163" s="5" t="s">
        <v>116</v>
      </c>
      <c r="T163" s="5">
        <v>100901</v>
      </c>
      <c r="U163" s="5" t="s">
        <v>27</v>
      </c>
      <c r="V163" s="5">
        <v>47030001</v>
      </c>
      <c r="W163" s="5" t="s">
        <v>28</v>
      </c>
    </row>
    <row r="164" spans="2:23" x14ac:dyDescent="0.25">
      <c r="B164" s="4">
        <v>30005442</v>
      </c>
      <c r="C164" s="4">
        <v>0</v>
      </c>
      <c r="D164" s="5">
        <v>21030011</v>
      </c>
      <c r="E164" s="4" t="s">
        <v>267</v>
      </c>
      <c r="F164" s="4">
        <v>1071</v>
      </c>
      <c r="G164" s="6">
        <v>39082</v>
      </c>
      <c r="H164" s="7">
        <v>4048948</v>
      </c>
      <c r="I164" s="7">
        <v>0</v>
      </c>
      <c r="J164" s="7">
        <v>0</v>
      </c>
      <c r="K164" s="7">
        <v>0</v>
      </c>
      <c r="L164" s="7">
        <f t="shared" si="17"/>
        <v>4048948</v>
      </c>
      <c r="M164" s="7">
        <v>-2492726</v>
      </c>
      <c r="N164" s="7">
        <v>-125925</v>
      </c>
      <c r="O164" s="7">
        <v>0</v>
      </c>
      <c r="P164" s="7">
        <f t="shared" si="14"/>
        <v>-2618651</v>
      </c>
      <c r="Q164" s="7">
        <f t="shared" si="15"/>
        <v>1556222</v>
      </c>
      <c r="R164" s="7">
        <f t="shared" si="16"/>
        <v>1430297</v>
      </c>
      <c r="S164" s="5" t="s">
        <v>116</v>
      </c>
      <c r="T164" s="5">
        <v>100901</v>
      </c>
      <c r="U164" s="5" t="s">
        <v>27</v>
      </c>
      <c r="V164" s="5">
        <v>47030001</v>
      </c>
      <c r="W164" s="5" t="s">
        <v>28</v>
      </c>
    </row>
    <row r="165" spans="2:23" x14ac:dyDescent="0.25">
      <c r="B165" s="4">
        <v>30005444</v>
      </c>
      <c r="C165" s="4">
        <v>0</v>
      </c>
      <c r="D165" s="5">
        <v>21030011</v>
      </c>
      <c r="E165" s="4" t="s">
        <v>221</v>
      </c>
      <c r="F165" s="4">
        <v>1071</v>
      </c>
      <c r="G165" s="6">
        <v>39904</v>
      </c>
      <c r="H165" s="7">
        <v>2694390</v>
      </c>
      <c r="I165" s="7">
        <v>0</v>
      </c>
      <c r="J165" s="7">
        <v>0</v>
      </c>
      <c r="K165" s="7">
        <v>0</v>
      </c>
      <c r="L165" s="7">
        <f t="shared" si="17"/>
        <v>2694390</v>
      </c>
      <c r="M165" s="7">
        <v>-1371949</v>
      </c>
      <c r="N165" s="7">
        <v>-91363</v>
      </c>
      <c r="O165" s="7">
        <v>0</v>
      </c>
      <c r="P165" s="7">
        <f t="shared" si="14"/>
        <v>-1463312</v>
      </c>
      <c r="Q165" s="7">
        <f t="shared" si="15"/>
        <v>1322441</v>
      </c>
      <c r="R165" s="7">
        <f t="shared" si="16"/>
        <v>1231078</v>
      </c>
      <c r="S165" s="5" t="s">
        <v>116</v>
      </c>
      <c r="T165" s="5">
        <v>100901</v>
      </c>
      <c r="U165" s="5" t="s">
        <v>27</v>
      </c>
      <c r="V165" s="5">
        <v>47030001</v>
      </c>
      <c r="W165" s="5" t="s">
        <v>28</v>
      </c>
    </row>
    <row r="166" spans="2:23" x14ac:dyDescent="0.25">
      <c r="B166" s="4">
        <v>30005445</v>
      </c>
      <c r="C166" s="4">
        <v>0</v>
      </c>
      <c r="D166" s="5">
        <v>21030011</v>
      </c>
      <c r="E166" s="4" t="s">
        <v>268</v>
      </c>
      <c r="F166" s="4">
        <v>1071</v>
      </c>
      <c r="G166" s="6">
        <v>39082</v>
      </c>
      <c r="H166" s="7">
        <v>4317144</v>
      </c>
      <c r="I166" s="7">
        <v>0</v>
      </c>
      <c r="J166" s="7">
        <v>0</v>
      </c>
      <c r="K166" s="7">
        <v>0</v>
      </c>
      <c r="L166" s="7">
        <f t="shared" si="17"/>
        <v>4317144</v>
      </c>
      <c r="M166" s="7">
        <v>-2657841</v>
      </c>
      <c r="N166" s="7">
        <v>-134265</v>
      </c>
      <c r="O166" s="7">
        <v>0</v>
      </c>
      <c r="P166" s="7">
        <f t="shared" si="14"/>
        <v>-2792106</v>
      </c>
      <c r="Q166" s="7">
        <f t="shared" si="15"/>
        <v>1659303</v>
      </c>
      <c r="R166" s="7">
        <f t="shared" si="16"/>
        <v>1525038</v>
      </c>
      <c r="S166" s="5" t="s">
        <v>116</v>
      </c>
      <c r="T166" s="5">
        <v>100901</v>
      </c>
      <c r="U166" s="5" t="s">
        <v>27</v>
      </c>
      <c r="V166" s="5">
        <v>47030001</v>
      </c>
      <c r="W166" s="5" t="s">
        <v>28</v>
      </c>
    </row>
    <row r="167" spans="2:23" x14ac:dyDescent="0.25">
      <c r="B167" s="4">
        <v>30005448</v>
      </c>
      <c r="C167" s="4">
        <v>0</v>
      </c>
      <c r="D167" s="5">
        <v>21030011</v>
      </c>
      <c r="E167" s="4" t="s">
        <v>269</v>
      </c>
      <c r="F167" s="4">
        <v>1071</v>
      </c>
      <c r="G167" s="6">
        <v>39082</v>
      </c>
      <c r="H167" s="7">
        <v>4693533</v>
      </c>
      <c r="I167" s="7">
        <v>0</v>
      </c>
      <c r="J167" s="7">
        <v>0</v>
      </c>
      <c r="K167" s="7">
        <v>0</v>
      </c>
      <c r="L167" s="7">
        <f t="shared" si="17"/>
        <v>4693533</v>
      </c>
      <c r="M167" s="7">
        <v>-2889563</v>
      </c>
      <c r="N167" s="7">
        <v>-145972</v>
      </c>
      <c r="O167" s="7">
        <v>0</v>
      </c>
      <c r="P167" s="7">
        <f t="shared" si="14"/>
        <v>-3035535</v>
      </c>
      <c r="Q167" s="7">
        <f t="shared" si="15"/>
        <v>1803970</v>
      </c>
      <c r="R167" s="7">
        <f t="shared" si="16"/>
        <v>1657998</v>
      </c>
      <c r="S167" s="5" t="s">
        <v>116</v>
      </c>
      <c r="T167" s="5">
        <v>100901</v>
      </c>
      <c r="U167" s="5" t="s">
        <v>27</v>
      </c>
      <c r="V167" s="5">
        <v>47030001</v>
      </c>
      <c r="W167" s="5" t="s">
        <v>28</v>
      </c>
    </row>
    <row r="168" spans="2:23" x14ac:dyDescent="0.25">
      <c r="B168" s="4">
        <v>30005449</v>
      </c>
      <c r="C168" s="4">
        <v>0</v>
      </c>
      <c r="D168" s="5">
        <v>21030011</v>
      </c>
      <c r="E168" s="4" t="s">
        <v>270</v>
      </c>
      <c r="F168" s="4">
        <v>1071</v>
      </c>
      <c r="G168" s="6">
        <v>39082</v>
      </c>
      <c r="H168" s="7">
        <v>4712541</v>
      </c>
      <c r="I168" s="7">
        <v>0</v>
      </c>
      <c r="J168" s="7">
        <v>0</v>
      </c>
      <c r="K168" s="7">
        <v>0</v>
      </c>
      <c r="L168" s="7">
        <f t="shared" si="17"/>
        <v>4712541</v>
      </c>
      <c r="M168" s="7">
        <v>-2901267</v>
      </c>
      <c r="N168" s="7">
        <v>-146562</v>
      </c>
      <c r="O168" s="7">
        <v>0</v>
      </c>
      <c r="P168" s="7">
        <f t="shared" si="14"/>
        <v>-3047829</v>
      </c>
      <c r="Q168" s="7">
        <f t="shared" si="15"/>
        <v>1811274</v>
      </c>
      <c r="R168" s="7">
        <f t="shared" si="16"/>
        <v>1664712</v>
      </c>
      <c r="S168" s="5" t="s">
        <v>116</v>
      </c>
      <c r="T168" s="5">
        <v>100901</v>
      </c>
      <c r="U168" s="5" t="s">
        <v>27</v>
      </c>
      <c r="V168" s="5">
        <v>47030001</v>
      </c>
      <c r="W168" s="5" t="s">
        <v>28</v>
      </c>
    </row>
    <row r="169" spans="2:23" x14ac:dyDescent="0.25">
      <c r="B169" s="4">
        <v>30005451</v>
      </c>
      <c r="C169" s="4">
        <v>0</v>
      </c>
      <c r="D169" s="5">
        <v>21030011</v>
      </c>
      <c r="E169" s="4" t="s">
        <v>271</v>
      </c>
      <c r="F169" s="4">
        <v>1071</v>
      </c>
      <c r="G169" s="6">
        <v>39082</v>
      </c>
      <c r="H169" s="7">
        <v>4832312</v>
      </c>
      <c r="I169" s="7">
        <v>0</v>
      </c>
      <c r="J169" s="7">
        <v>0</v>
      </c>
      <c r="K169" s="7">
        <v>0</v>
      </c>
      <c r="L169" s="7">
        <f t="shared" si="17"/>
        <v>4832312</v>
      </c>
      <c r="M169" s="7">
        <v>-2975003</v>
      </c>
      <c r="N169" s="7">
        <v>-150288</v>
      </c>
      <c r="O169" s="7">
        <v>0</v>
      </c>
      <c r="P169" s="7">
        <f t="shared" si="14"/>
        <v>-3125291</v>
      </c>
      <c r="Q169" s="7">
        <f t="shared" si="15"/>
        <v>1857309</v>
      </c>
      <c r="R169" s="7">
        <f t="shared" si="16"/>
        <v>1707021</v>
      </c>
      <c r="S169" s="5" t="s">
        <v>116</v>
      </c>
      <c r="T169" s="5">
        <v>100901</v>
      </c>
      <c r="U169" s="5" t="s">
        <v>27</v>
      </c>
      <c r="V169" s="5">
        <v>47030001</v>
      </c>
      <c r="W169" s="5" t="s">
        <v>28</v>
      </c>
    </row>
    <row r="170" spans="2:23" x14ac:dyDescent="0.25">
      <c r="B170" s="4">
        <v>30005457</v>
      </c>
      <c r="C170" s="4">
        <v>0</v>
      </c>
      <c r="D170" s="5">
        <v>21030011</v>
      </c>
      <c r="E170" s="4" t="s">
        <v>272</v>
      </c>
      <c r="F170" s="4">
        <v>1071</v>
      </c>
      <c r="G170" s="6">
        <v>39082</v>
      </c>
      <c r="H170" s="7">
        <v>5367895</v>
      </c>
      <c r="I170" s="7">
        <v>0</v>
      </c>
      <c r="J170" s="7">
        <v>0</v>
      </c>
      <c r="K170" s="7">
        <v>0</v>
      </c>
      <c r="L170" s="7">
        <f t="shared" si="17"/>
        <v>5367895</v>
      </c>
      <c r="M170" s="7">
        <v>-3304733</v>
      </c>
      <c r="N170" s="7">
        <v>-166945</v>
      </c>
      <c r="O170" s="7">
        <v>0</v>
      </c>
      <c r="P170" s="7">
        <f t="shared" si="14"/>
        <v>-3471678</v>
      </c>
      <c r="Q170" s="7">
        <f t="shared" si="15"/>
        <v>2063162</v>
      </c>
      <c r="R170" s="7">
        <f t="shared" si="16"/>
        <v>1896217</v>
      </c>
      <c r="S170" s="5" t="s">
        <v>116</v>
      </c>
      <c r="T170" s="5">
        <v>100901</v>
      </c>
      <c r="U170" s="5" t="s">
        <v>27</v>
      </c>
      <c r="V170" s="5">
        <v>47030001</v>
      </c>
      <c r="W170" s="5" t="s">
        <v>28</v>
      </c>
    </row>
    <row r="171" spans="2:23" x14ac:dyDescent="0.25">
      <c r="B171" s="4">
        <v>30005461</v>
      </c>
      <c r="C171" s="4">
        <v>0</v>
      </c>
      <c r="D171" s="5">
        <v>21030011</v>
      </c>
      <c r="E171" s="4" t="s">
        <v>273</v>
      </c>
      <c r="F171" s="4">
        <v>1071</v>
      </c>
      <c r="G171" s="6">
        <v>40268</v>
      </c>
      <c r="H171" s="7">
        <v>3040567</v>
      </c>
      <c r="I171" s="7">
        <v>0</v>
      </c>
      <c r="J171" s="7">
        <v>0</v>
      </c>
      <c r="K171" s="7">
        <v>0</v>
      </c>
      <c r="L171" s="7">
        <f t="shared" si="17"/>
        <v>3040567</v>
      </c>
      <c r="M171" s="7">
        <v>-1391889</v>
      </c>
      <c r="N171" s="7">
        <v>-106924</v>
      </c>
      <c r="O171" s="7">
        <v>0</v>
      </c>
      <c r="P171" s="7">
        <f t="shared" si="14"/>
        <v>-1498813</v>
      </c>
      <c r="Q171" s="7">
        <f t="shared" si="15"/>
        <v>1648678</v>
      </c>
      <c r="R171" s="7">
        <f t="shared" si="16"/>
        <v>1541754</v>
      </c>
      <c r="S171" s="5" t="s">
        <v>116</v>
      </c>
      <c r="T171" s="5">
        <v>100901</v>
      </c>
      <c r="U171" s="5" t="s">
        <v>27</v>
      </c>
      <c r="V171" s="5">
        <v>47030001</v>
      </c>
      <c r="W171" s="5" t="s">
        <v>28</v>
      </c>
    </row>
    <row r="172" spans="2:23" x14ac:dyDescent="0.25">
      <c r="B172" s="4">
        <v>30005465</v>
      </c>
      <c r="C172" s="4">
        <v>0</v>
      </c>
      <c r="D172" s="5">
        <v>21030011</v>
      </c>
      <c r="E172" s="4" t="s">
        <v>274</v>
      </c>
      <c r="F172" s="4">
        <v>1071</v>
      </c>
      <c r="G172" s="6">
        <v>39904</v>
      </c>
      <c r="H172" s="7">
        <v>3655056</v>
      </c>
      <c r="I172" s="7">
        <v>0</v>
      </c>
      <c r="J172" s="7">
        <v>0</v>
      </c>
      <c r="K172" s="7">
        <v>0</v>
      </c>
      <c r="L172" s="7">
        <f t="shared" si="17"/>
        <v>3655056</v>
      </c>
      <c r="M172" s="7">
        <v>-1861110</v>
      </c>
      <c r="N172" s="7">
        <v>-123938</v>
      </c>
      <c r="O172" s="7">
        <v>0</v>
      </c>
      <c r="P172" s="7">
        <f t="shared" si="14"/>
        <v>-1985048</v>
      </c>
      <c r="Q172" s="7">
        <f t="shared" si="15"/>
        <v>1793946</v>
      </c>
      <c r="R172" s="7">
        <f t="shared" si="16"/>
        <v>1670008</v>
      </c>
      <c r="S172" s="5" t="s">
        <v>116</v>
      </c>
      <c r="T172" s="5">
        <v>100901</v>
      </c>
      <c r="U172" s="5" t="s">
        <v>27</v>
      </c>
      <c r="V172" s="5">
        <v>47030001</v>
      </c>
      <c r="W172" s="5" t="s">
        <v>28</v>
      </c>
    </row>
    <row r="173" spans="2:23" x14ac:dyDescent="0.25">
      <c r="B173" s="4">
        <v>30005467</v>
      </c>
      <c r="C173" s="4">
        <v>0</v>
      </c>
      <c r="D173" s="5">
        <v>21030011</v>
      </c>
      <c r="E173" s="4" t="s">
        <v>275</v>
      </c>
      <c r="F173" s="4">
        <v>1071</v>
      </c>
      <c r="G173" s="6">
        <v>39904</v>
      </c>
      <c r="H173" s="7">
        <v>3739566</v>
      </c>
      <c r="I173" s="7">
        <v>0</v>
      </c>
      <c r="J173" s="7">
        <v>0</v>
      </c>
      <c r="K173" s="7">
        <v>0</v>
      </c>
      <c r="L173" s="7">
        <f t="shared" si="17"/>
        <v>3739566</v>
      </c>
      <c r="M173" s="7">
        <v>-1904142</v>
      </c>
      <c r="N173" s="7">
        <v>-126804</v>
      </c>
      <c r="O173" s="7">
        <v>0</v>
      </c>
      <c r="P173" s="7">
        <f t="shared" si="14"/>
        <v>-2030946</v>
      </c>
      <c r="Q173" s="7">
        <f t="shared" si="15"/>
        <v>1835424</v>
      </c>
      <c r="R173" s="7">
        <f t="shared" si="16"/>
        <v>1708620</v>
      </c>
      <c r="S173" s="5" t="s">
        <v>116</v>
      </c>
      <c r="T173" s="5">
        <v>100901</v>
      </c>
      <c r="U173" s="5" t="s">
        <v>27</v>
      </c>
      <c r="V173" s="5">
        <v>47030001</v>
      </c>
      <c r="W173" s="5" t="s">
        <v>28</v>
      </c>
    </row>
    <row r="174" spans="2:23" x14ac:dyDescent="0.25">
      <c r="B174" s="4">
        <v>30005473</v>
      </c>
      <c r="C174" s="4">
        <v>0</v>
      </c>
      <c r="D174" s="5">
        <v>21030011</v>
      </c>
      <c r="E174" s="4" t="s">
        <v>276</v>
      </c>
      <c r="F174" s="4">
        <v>1071</v>
      </c>
      <c r="G174" s="6">
        <v>39082</v>
      </c>
      <c r="H174" s="7">
        <v>6891365</v>
      </c>
      <c r="I174" s="7">
        <v>0</v>
      </c>
      <c r="J174" s="7">
        <v>0</v>
      </c>
      <c r="K174" s="7">
        <v>0</v>
      </c>
      <c r="L174" s="7">
        <f t="shared" si="17"/>
        <v>6891365</v>
      </c>
      <c r="M174" s="7">
        <v>-4242657</v>
      </c>
      <c r="N174" s="7">
        <v>-214325</v>
      </c>
      <c r="O174" s="7">
        <v>0</v>
      </c>
      <c r="P174" s="7">
        <f t="shared" si="14"/>
        <v>-4456982</v>
      </c>
      <c r="Q174" s="7">
        <f t="shared" si="15"/>
        <v>2648708</v>
      </c>
      <c r="R174" s="7">
        <f t="shared" si="16"/>
        <v>2434383</v>
      </c>
      <c r="S174" s="5" t="s">
        <v>116</v>
      </c>
      <c r="T174" s="5">
        <v>100901</v>
      </c>
      <c r="U174" s="5" t="s">
        <v>27</v>
      </c>
      <c r="V174" s="5">
        <v>47030001</v>
      </c>
      <c r="W174" s="5" t="s">
        <v>28</v>
      </c>
    </row>
    <row r="175" spans="2:23" x14ac:dyDescent="0.25">
      <c r="B175" s="4">
        <v>30005475</v>
      </c>
      <c r="C175" s="4">
        <v>0</v>
      </c>
      <c r="D175" s="5">
        <v>21030011</v>
      </c>
      <c r="E175" s="4" t="s">
        <v>277</v>
      </c>
      <c r="F175" s="4">
        <v>1071</v>
      </c>
      <c r="G175" s="6">
        <v>39082</v>
      </c>
      <c r="H175" s="7">
        <v>7128576</v>
      </c>
      <c r="I175" s="7">
        <v>0</v>
      </c>
      <c r="J175" s="7">
        <v>0</v>
      </c>
      <c r="K175" s="7">
        <v>0</v>
      </c>
      <c r="L175" s="7">
        <f t="shared" si="17"/>
        <v>7128576</v>
      </c>
      <c r="M175" s="7">
        <v>-4388694</v>
      </c>
      <c r="N175" s="7">
        <v>-221703</v>
      </c>
      <c r="O175" s="7">
        <v>0</v>
      </c>
      <c r="P175" s="7">
        <f t="shared" si="14"/>
        <v>-4610397</v>
      </c>
      <c r="Q175" s="7">
        <f t="shared" si="15"/>
        <v>2739882</v>
      </c>
      <c r="R175" s="7">
        <f t="shared" si="16"/>
        <v>2518179</v>
      </c>
      <c r="S175" s="5" t="s">
        <v>116</v>
      </c>
      <c r="T175" s="5">
        <v>100901</v>
      </c>
      <c r="U175" s="5" t="s">
        <v>27</v>
      </c>
      <c r="V175" s="5">
        <v>47030001</v>
      </c>
      <c r="W175" s="5" t="s">
        <v>28</v>
      </c>
    </row>
    <row r="176" spans="2:23" x14ac:dyDescent="0.25">
      <c r="B176" s="4">
        <v>30005478</v>
      </c>
      <c r="C176" s="4">
        <v>0</v>
      </c>
      <c r="D176" s="5">
        <v>21030011</v>
      </c>
      <c r="E176" s="4" t="s">
        <v>278</v>
      </c>
      <c r="F176" s="4">
        <v>1071</v>
      </c>
      <c r="G176" s="6">
        <v>39082</v>
      </c>
      <c r="H176" s="7">
        <v>7436041</v>
      </c>
      <c r="I176" s="7">
        <v>0</v>
      </c>
      <c r="J176" s="7">
        <v>0</v>
      </c>
      <c r="K176" s="7">
        <v>0</v>
      </c>
      <c r="L176" s="7">
        <f t="shared" si="17"/>
        <v>7436041</v>
      </c>
      <c r="M176" s="7">
        <v>-4577987</v>
      </c>
      <c r="N176" s="7">
        <v>-231265</v>
      </c>
      <c r="O176" s="7">
        <v>0</v>
      </c>
      <c r="P176" s="7">
        <f t="shared" si="14"/>
        <v>-4809252</v>
      </c>
      <c r="Q176" s="7">
        <f t="shared" si="15"/>
        <v>2858054</v>
      </c>
      <c r="R176" s="7">
        <f t="shared" si="16"/>
        <v>2626789</v>
      </c>
      <c r="S176" s="5" t="s">
        <v>116</v>
      </c>
      <c r="T176" s="5">
        <v>100901</v>
      </c>
      <c r="U176" s="5" t="s">
        <v>27</v>
      </c>
      <c r="V176" s="5">
        <v>47030001</v>
      </c>
      <c r="W176" s="5" t="s">
        <v>28</v>
      </c>
    </row>
    <row r="177" spans="2:23" x14ac:dyDescent="0.25">
      <c r="B177" s="4">
        <v>30005480</v>
      </c>
      <c r="C177" s="4">
        <v>0</v>
      </c>
      <c r="D177" s="5">
        <v>21030011</v>
      </c>
      <c r="E177" s="4" t="s">
        <v>279</v>
      </c>
      <c r="F177" s="4">
        <v>1071</v>
      </c>
      <c r="G177" s="6">
        <v>39082</v>
      </c>
      <c r="H177" s="7">
        <v>7515636</v>
      </c>
      <c r="I177" s="7">
        <v>0</v>
      </c>
      <c r="J177" s="7">
        <v>0</v>
      </c>
      <c r="K177" s="7">
        <v>0</v>
      </c>
      <c r="L177" s="7">
        <f t="shared" si="17"/>
        <v>7515636</v>
      </c>
      <c r="M177" s="7">
        <v>-4626987</v>
      </c>
      <c r="N177" s="7">
        <v>-233740</v>
      </c>
      <c r="O177" s="7">
        <v>0</v>
      </c>
      <c r="P177" s="7">
        <f t="shared" si="14"/>
        <v>-4860727</v>
      </c>
      <c r="Q177" s="7">
        <f t="shared" si="15"/>
        <v>2888649</v>
      </c>
      <c r="R177" s="7">
        <f t="shared" si="16"/>
        <v>2654909</v>
      </c>
      <c r="S177" s="5" t="s">
        <v>116</v>
      </c>
      <c r="T177" s="5">
        <v>100901</v>
      </c>
      <c r="U177" s="5" t="s">
        <v>27</v>
      </c>
      <c r="V177" s="5">
        <v>47030001</v>
      </c>
      <c r="W177" s="5" t="s">
        <v>28</v>
      </c>
    </row>
    <row r="178" spans="2:23" x14ac:dyDescent="0.25">
      <c r="B178" s="4">
        <v>30005485</v>
      </c>
      <c r="C178" s="4">
        <v>0</v>
      </c>
      <c r="D178" s="5">
        <v>21030011</v>
      </c>
      <c r="E178" s="4" t="s">
        <v>280</v>
      </c>
      <c r="F178" s="4">
        <v>1071</v>
      </c>
      <c r="G178" s="6">
        <v>39904</v>
      </c>
      <c r="H178" s="7">
        <v>5070599</v>
      </c>
      <c r="I178" s="7">
        <v>0</v>
      </c>
      <c r="J178" s="7">
        <v>0</v>
      </c>
      <c r="K178" s="7">
        <v>0</v>
      </c>
      <c r="L178" s="7">
        <f t="shared" si="17"/>
        <v>5070599</v>
      </c>
      <c r="M178" s="7">
        <v>-2581885</v>
      </c>
      <c r="N178" s="7">
        <v>-171937</v>
      </c>
      <c r="O178" s="7">
        <v>0</v>
      </c>
      <c r="P178" s="7">
        <f t="shared" si="14"/>
        <v>-2753822</v>
      </c>
      <c r="Q178" s="7">
        <f t="shared" si="15"/>
        <v>2488714</v>
      </c>
      <c r="R178" s="7">
        <f t="shared" si="16"/>
        <v>2316777</v>
      </c>
      <c r="S178" s="5" t="s">
        <v>116</v>
      </c>
      <c r="T178" s="5">
        <v>100901</v>
      </c>
      <c r="U178" s="5" t="s">
        <v>27</v>
      </c>
      <c r="V178" s="5">
        <v>47030001</v>
      </c>
      <c r="W178" s="5" t="s">
        <v>28</v>
      </c>
    </row>
    <row r="179" spans="2:23" x14ac:dyDescent="0.25">
      <c r="B179" s="4">
        <v>30005487</v>
      </c>
      <c r="C179" s="4">
        <v>0</v>
      </c>
      <c r="D179" s="5">
        <v>21030011</v>
      </c>
      <c r="E179" s="4" t="s">
        <v>281</v>
      </c>
      <c r="F179" s="4">
        <v>1071</v>
      </c>
      <c r="G179" s="6">
        <v>39904</v>
      </c>
      <c r="H179" s="7">
        <v>5561507</v>
      </c>
      <c r="I179" s="7">
        <v>0</v>
      </c>
      <c r="J179" s="7">
        <v>0</v>
      </c>
      <c r="K179" s="7">
        <v>0</v>
      </c>
      <c r="L179" s="7">
        <f t="shared" si="17"/>
        <v>5561507</v>
      </c>
      <c r="M179" s="7">
        <v>-2830249</v>
      </c>
      <c r="N179" s="7">
        <v>-188706</v>
      </c>
      <c r="O179" s="7">
        <v>0</v>
      </c>
      <c r="P179" s="7">
        <f t="shared" si="14"/>
        <v>-3018955</v>
      </c>
      <c r="Q179" s="7">
        <f t="shared" si="15"/>
        <v>2731258</v>
      </c>
      <c r="R179" s="7">
        <f t="shared" si="16"/>
        <v>2542552</v>
      </c>
      <c r="S179" s="5" t="s">
        <v>116</v>
      </c>
      <c r="T179" s="5">
        <v>100901</v>
      </c>
      <c r="U179" s="5" t="s">
        <v>27</v>
      </c>
      <c r="V179" s="5">
        <v>47030001</v>
      </c>
      <c r="W179" s="5" t="s">
        <v>28</v>
      </c>
    </row>
    <row r="180" spans="2:23" x14ac:dyDescent="0.25">
      <c r="B180" s="4">
        <v>30005493</v>
      </c>
      <c r="C180" s="4">
        <v>0</v>
      </c>
      <c r="D180" s="5">
        <v>21030011</v>
      </c>
      <c r="E180" s="4" t="s">
        <v>282</v>
      </c>
      <c r="F180" s="4">
        <v>1071</v>
      </c>
      <c r="G180" s="6">
        <v>39082</v>
      </c>
      <c r="H180" s="7">
        <v>8737528</v>
      </c>
      <c r="I180" s="7">
        <v>0</v>
      </c>
      <c r="J180" s="7">
        <v>0</v>
      </c>
      <c r="K180" s="7">
        <v>0</v>
      </c>
      <c r="L180" s="7">
        <f t="shared" si="17"/>
        <v>8737528</v>
      </c>
      <c r="M180" s="7">
        <v>-5379245</v>
      </c>
      <c r="N180" s="7">
        <v>-271741</v>
      </c>
      <c r="O180" s="7">
        <v>0</v>
      </c>
      <c r="P180" s="7">
        <f t="shared" si="14"/>
        <v>-5650986</v>
      </c>
      <c r="Q180" s="7">
        <f t="shared" si="15"/>
        <v>3358283</v>
      </c>
      <c r="R180" s="7">
        <f t="shared" si="16"/>
        <v>3086542</v>
      </c>
      <c r="S180" s="5" t="s">
        <v>116</v>
      </c>
      <c r="T180" s="5">
        <v>100901</v>
      </c>
      <c r="U180" s="5" t="s">
        <v>27</v>
      </c>
      <c r="V180" s="5">
        <v>47030001</v>
      </c>
      <c r="W180" s="5" t="s">
        <v>28</v>
      </c>
    </row>
    <row r="181" spans="2:23" x14ac:dyDescent="0.25">
      <c r="B181" s="4">
        <v>30005499</v>
      </c>
      <c r="C181" s="4">
        <v>0</v>
      </c>
      <c r="D181" s="5">
        <v>21030011</v>
      </c>
      <c r="E181" s="4" t="s">
        <v>283</v>
      </c>
      <c r="F181" s="4">
        <v>1071</v>
      </c>
      <c r="G181" s="6">
        <v>39082</v>
      </c>
      <c r="H181" s="7">
        <v>9952091</v>
      </c>
      <c r="I181" s="7">
        <v>0</v>
      </c>
      <c r="J181" s="7">
        <v>0</v>
      </c>
      <c r="K181" s="7">
        <v>0</v>
      </c>
      <c r="L181" s="7">
        <f t="shared" si="17"/>
        <v>9952091</v>
      </c>
      <c r="M181" s="7">
        <v>-6126986</v>
      </c>
      <c r="N181" s="7">
        <v>-309515</v>
      </c>
      <c r="O181" s="7">
        <v>0</v>
      </c>
      <c r="P181" s="7">
        <f t="shared" si="14"/>
        <v>-6436501</v>
      </c>
      <c r="Q181" s="7">
        <f t="shared" si="15"/>
        <v>3825105</v>
      </c>
      <c r="R181" s="7">
        <f t="shared" si="16"/>
        <v>3515590</v>
      </c>
      <c r="S181" s="5" t="s">
        <v>116</v>
      </c>
      <c r="T181" s="5">
        <v>100901</v>
      </c>
      <c r="U181" s="5" t="s">
        <v>27</v>
      </c>
      <c r="V181" s="5">
        <v>47030001</v>
      </c>
      <c r="W181" s="5" t="s">
        <v>28</v>
      </c>
    </row>
    <row r="182" spans="2:23" x14ac:dyDescent="0.25">
      <c r="B182" s="4">
        <v>30005502</v>
      </c>
      <c r="C182" s="4">
        <v>0</v>
      </c>
      <c r="D182" s="5">
        <v>21030011</v>
      </c>
      <c r="E182" s="4" t="s">
        <v>284</v>
      </c>
      <c r="F182" s="4">
        <v>1071</v>
      </c>
      <c r="G182" s="6">
        <v>39904</v>
      </c>
      <c r="H182" s="7">
        <v>6541894</v>
      </c>
      <c r="I182" s="7">
        <v>0</v>
      </c>
      <c r="J182" s="7">
        <v>0</v>
      </c>
      <c r="K182" s="7">
        <v>0</v>
      </c>
      <c r="L182" s="7">
        <f t="shared" si="17"/>
        <v>6541894</v>
      </c>
      <c r="M182" s="7">
        <v>-3331054</v>
      </c>
      <c r="N182" s="7">
        <v>-221827</v>
      </c>
      <c r="O182" s="7">
        <v>0</v>
      </c>
      <c r="P182" s="7">
        <f t="shared" si="14"/>
        <v>-3552881</v>
      </c>
      <c r="Q182" s="7">
        <f t="shared" si="15"/>
        <v>3210840</v>
      </c>
      <c r="R182" s="7">
        <f t="shared" si="16"/>
        <v>2989013</v>
      </c>
      <c r="S182" s="5" t="s">
        <v>116</v>
      </c>
      <c r="T182" s="5">
        <v>100901</v>
      </c>
      <c r="U182" s="5" t="s">
        <v>27</v>
      </c>
      <c r="V182" s="5">
        <v>47030001</v>
      </c>
      <c r="W182" s="5" t="s">
        <v>28</v>
      </c>
    </row>
    <row r="183" spans="2:23" x14ac:dyDescent="0.25">
      <c r="B183" s="4">
        <v>30005504</v>
      </c>
      <c r="C183" s="4">
        <v>0</v>
      </c>
      <c r="D183" s="5">
        <v>21030011</v>
      </c>
      <c r="E183" s="4" t="s">
        <v>285</v>
      </c>
      <c r="F183" s="4">
        <v>1071</v>
      </c>
      <c r="G183" s="6">
        <v>39082</v>
      </c>
      <c r="H183" s="7">
        <v>10535102</v>
      </c>
      <c r="I183" s="7">
        <v>0</v>
      </c>
      <c r="J183" s="7">
        <v>0</v>
      </c>
      <c r="K183" s="7">
        <v>0</v>
      </c>
      <c r="L183" s="7">
        <f t="shared" si="17"/>
        <v>10535102</v>
      </c>
      <c r="M183" s="7">
        <v>-6485916</v>
      </c>
      <c r="N183" s="7">
        <v>-327647</v>
      </c>
      <c r="O183" s="7">
        <v>0</v>
      </c>
      <c r="P183" s="7">
        <f t="shared" si="14"/>
        <v>-6813563</v>
      </c>
      <c r="Q183" s="7">
        <f t="shared" si="15"/>
        <v>4049186</v>
      </c>
      <c r="R183" s="7">
        <f t="shared" si="16"/>
        <v>3721539</v>
      </c>
      <c r="S183" s="5" t="s">
        <v>116</v>
      </c>
      <c r="T183" s="5">
        <v>100901</v>
      </c>
      <c r="U183" s="5" t="s">
        <v>27</v>
      </c>
      <c r="V183" s="5">
        <v>47030001</v>
      </c>
      <c r="W183" s="5" t="s">
        <v>28</v>
      </c>
    </row>
    <row r="184" spans="2:23" x14ac:dyDescent="0.25">
      <c r="B184" s="4">
        <v>30005512</v>
      </c>
      <c r="C184" s="4">
        <v>0</v>
      </c>
      <c r="D184" s="5">
        <v>21030011</v>
      </c>
      <c r="E184" s="4" t="s">
        <v>286</v>
      </c>
      <c r="F184" s="4">
        <v>1071</v>
      </c>
      <c r="G184" s="6">
        <v>39082</v>
      </c>
      <c r="H184" s="7">
        <v>11308006</v>
      </c>
      <c r="I184" s="7">
        <v>0</v>
      </c>
      <c r="J184" s="7">
        <v>0</v>
      </c>
      <c r="K184" s="7">
        <v>0</v>
      </c>
      <c r="L184" s="7">
        <f t="shared" si="17"/>
        <v>11308006</v>
      </c>
      <c r="M184" s="7">
        <v>-6961755</v>
      </c>
      <c r="N184" s="7">
        <v>-351685</v>
      </c>
      <c r="O184" s="7">
        <v>0</v>
      </c>
      <c r="P184" s="7">
        <f t="shared" si="14"/>
        <v>-7313440</v>
      </c>
      <c r="Q184" s="7">
        <f t="shared" si="15"/>
        <v>4346251</v>
      </c>
      <c r="R184" s="7">
        <f t="shared" si="16"/>
        <v>3994566</v>
      </c>
      <c r="S184" s="5" t="s">
        <v>116</v>
      </c>
      <c r="T184" s="5">
        <v>100901</v>
      </c>
      <c r="U184" s="5" t="s">
        <v>27</v>
      </c>
      <c r="V184" s="5">
        <v>47030001</v>
      </c>
      <c r="W184" s="5" t="s">
        <v>28</v>
      </c>
    </row>
    <row r="185" spans="2:23" x14ac:dyDescent="0.25">
      <c r="B185" s="4">
        <v>30005516</v>
      </c>
      <c r="C185" s="4">
        <v>0</v>
      </c>
      <c r="D185" s="5">
        <v>21030011</v>
      </c>
      <c r="E185" s="4" t="s">
        <v>287</v>
      </c>
      <c r="F185" s="4">
        <v>1071</v>
      </c>
      <c r="G185" s="6">
        <v>39082</v>
      </c>
      <c r="H185" s="7">
        <v>10946885</v>
      </c>
      <c r="I185" s="7">
        <v>0</v>
      </c>
      <c r="J185" s="7">
        <v>0</v>
      </c>
      <c r="K185" s="7">
        <v>0</v>
      </c>
      <c r="L185" s="7">
        <f t="shared" si="17"/>
        <v>10946885</v>
      </c>
      <c r="M185" s="7">
        <v>-6747379</v>
      </c>
      <c r="N185" s="7">
        <v>-339714</v>
      </c>
      <c r="O185" s="7">
        <v>0</v>
      </c>
      <c r="P185" s="7">
        <f t="shared" si="14"/>
        <v>-7087093</v>
      </c>
      <c r="Q185" s="7">
        <f t="shared" si="15"/>
        <v>4199506</v>
      </c>
      <c r="R185" s="7">
        <f t="shared" si="16"/>
        <v>3859792</v>
      </c>
      <c r="S185" s="5" t="s">
        <v>116</v>
      </c>
      <c r="T185" s="5">
        <v>100901</v>
      </c>
      <c r="U185" s="5" t="s">
        <v>27</v>
      </c>
      <c r="V185" s="5">
        <v>47030001</v>
      </c>
      <c r="W185" s="5" t="s">
        <v>28</v>
      </c>
    </row>
    <row r="186" spans="2:23" x14ac:dyDescent="0.25">
      <c r="B186" s="4">
        <v>30005519</v>
      </c>
      <c r="C186" s="4">
        <v>0</v>
      </c>
      <c r="D186" s="5">
        <v>21030011</v>
      </c>
      <c r="E186" s="4" t="s">
        <v>288</v>
      </c>
      <c r="F186" s="4">
        <v>1071</v>
      </c>
      <c r="G186" s="6">
        <v>39082</v>
      </c>
      <c r="H186" s="7">
        <v>12068333</v>
      </c>
      <c r="I186" s="7">
        <v>0</v>
      </c>
      <c r="J186" s="7">
        <v>0</v>
      </c>
      <c r="K186" s="7">
        <v>0</v>
      </c>
      <c r="L186" s="7">
        <f t="shared" si="17"/>
        <v>12068333</v>
      </c>
      <c r="M186" s="7">
        <v>-7429846</v>
      </c>
      <c r="N186" s="7">
        <v>-375332</v>
      </c>
      <c r="O186" s="7">
        <v>0</v>
      </c>
      <c r="P186" s="7">
        <f t="shared" si="14"/>
        <v>-7805178</v>
      </c>
      <c r="Q186" s="7">
        <f t="shared" si="15"/>
        <v>4638487</v>
      </c>
      <c r="R186" s="7">
        <f t="shared" si="16"/>
        <v>4263155</v>
      </c>
      <c r="S186" s="5" t="s">
        <v>116</v>
      </c>
      <c r="T186" s="5">
        <v>100901</v>
      </c>
      <c r="U186" s="5" t="s">
        <v>27</v>
      </c>
      <c r="V186" s="5">
        <v>47030001</v>
      </c>
      <c r="W186" s="5" t="s">
        <v>28</v>
      </c>
    </row>
    <row r="187" spans="2:23" x14ac:dyDescent="0.25">
      <c r="B187" s="4">
        <v>30005527</v>
      </c>
      <c r="C187" s="4">
        <v>0</v>
      </c>
      <c r="D187" s="5">
        <v>21030011</v>
      </c>
      <c r="E187" s="4" t="s">
        <v>289</v>
      </c>
      <c r="F187" s="4">
        <v>1071</v>
      </c>
      <c r="G187" s="6">
        <v>39082</v>
      </c>
      <c r="H187" s="7">
        <v>14235215</v>
      </c>
      <c r="I187" s="7">
        <v>0</v>
      </c>
      <c r="J187" s="7">
        <v>0</v>
      </c>
      <c r="K187" s="7">
        <v>0</v>
      </c>
      <c r="L187" s="7">
        <f t="shared" si="17"/>
        <v>14235215</v>
      </c>
      <c r="M187" s="7">
        <v>-8763885</v>
      </c>
      <c r="N187" s="7">
        <v>-442722</v>
      </c>
      <c r="O187" s="7">
        <v>0</v>
      </c>
      <c r="P187" s="7">
        <f t="shared" ref="P187:P250" si="18">SUM(M187:O187)</f>
        <v>-9206607</v>
      </c>
      <c r="Q187" s="7">
        <f t="shared" si="15"/>
        <v>5471330</v>
      </c>
      <c r="R187" s="7">
        <f t="shared" si="16"/>
        <v>5028608</v>
      </c>
      <c r="S187" s="5" t="s">
        <v>116</v>
      </c>
      <c r="T187" s="5">
        <v>100901</v>
      </c>
      <c r="U187" s="5" t="s">
        <v>27</v>
      </c>
      <c r="V187" s="5">
        <v>47030001</v>
      </c>
      <c r="W187" s="5" t="s">
        <v>28</v>
      </c>
    </row>
    <row r="188" spans="2:23" x14ac:dyDescent="0.25">
      <c r="B188" s="4">
        <v>30005528</v>
      </c>
      <c r="C188" s="4">
        <v>0</v>
      </c>
      <c r="D188" s="5">
        <v>21030011</v>
      </c>
      <c r="E188" s="4" t="s">
        <v>290</v>
      </c>
      <c r="F188" s="4">
        <v>1071</v>
      </c>
      <c r="G188" s="6">
        <v>39082</v>
      </c>
      <c r="H188" s="7">
        <v>14596444</v>
      </c>
      <c r="I188" s="7">
        <v>0</v>
      </c>
      <c r="J188" s="7">
        <v>0</v>
      </c>
      <c r="K188" s="7">
        <v>0</v>
      </c>
      <c r="L188" s="7">
        <f t="shared" si="17"/>
        <v>14596444</v>
      </c>
      <c r="M188" s="7">
        <v>-8986275</v>
      </c>
      <c r="N188" s="7">
        <v>-453957</v>
      </c>
      <c r="O188" s="7">
        <v>0</v>
      </c>
      <c r="P188" s="7">
        <f t="shared" si="18"/>
        <v>-9440232</v>
      </c>
      <c r="Q188" s="7">
        <f t="shared" si="15"/>
        <v>5610169</v>
      </c>
      <c r="R188" s="7">
        <f t="shared" si="16"/>
        <v>5156212</v>
      </c>
      <c r="S188" s="5" t="s">
        <v>116</v>
      </c>
      <c r="T188" s="5">
        <v>100901</v>
      </c>
      <c r="U188" s="5" t="s">
        <v>27</v>
      </c>
      <c r="V188" s="5">
        <v>47030001</v>
      </c>
      <c r="W188" s="5" t="s">
        <v>28</v>
      </c>
    </row>
    <row r="189" spans="2:23" x14ac:dyDescent="0.25">
      <c r="B189" s="4">
        <v>30005530</v>
      </c>
      <c r="C189" s="4">
        <v>0</v>
      </c>
      <c r="D189" s="5">
        <v>21030011</v>
      </c>
      <c r="E189" s="4" t="s">
        <v>291</v>
      </c>
      <c r="F189" s="4">
        <v>1071</v>
      </c>
      <c r="G189" s="6">
        <v>39904</v>
      </c>
      <c r="H189" s="7">
        <v>9761747</v>
      </c>
      <c r="I189" s="7">
        <v>0</v>
      </c>
      <c r="J189" s="7">
        <v>0</v>
      </c>
      <c r="K189" s="7">
        <v>0</v>
      </c>
      <c r="L189" s="7">
        <f t="shared" si="17"/>
        <v>9761747</v>
      </c>
      <c r="M189" s="7">
        <v>-4970562</v>
      </c>
      <c r="N189" s="7">
        <v>-331008</v>
      </c>
      <c r="O189" s="7">
        <v>0</v>
      </c>
      <c r="P189" s="7">
        <f t="shared" si="18"/>
        <v>-5301570</v>
      </c>
      <c r="Q189" s="7">
        <f t="shared" si="15"/>
        <v>4791185</v>
      </c>
      <c r="R189" s="7">
        <f t="shared" si="16"/>
        <v>4460177</v>
      </c>
      <c r="S189" s="5" t="s">
        <v>116</v>
      </c>
      <c r="T189" s="5">
        <v>100901</v>
      </c>
      <c r="U189" s="5" t="s">
        <v>27</v>
      </c>
      <c r="V189" s="5">
        <v>47030001</v>
      </c>
      <c r="W189" s="5" t="s">
        <v>28</v>
      </c>
    </row>
    <row r="190" spans="2:23" x14ac:dyDescent="0.25">
      <c r="B190" s="4">
        <v>30005531</v>
      </c>
      <c r="C190" s="4">
        <v>0</v>
      </c>
      <c r="D190" s="5">
        <v>21030011</v>
      </c>
      <c r="E190" s="4" t="s">
        <v>292</v>
      </c>
      <c r="F190" s="4">
        <v>1071</v>
      </c>
      <c r="G190" s="6">
        <v>39082</v>
      </c>
      <c r="H190" s="7">
        <v>15708723</v>
      </c>
      <c r="I190" s="7">
        <v>0</v>
      </c>
      <c r="J190" s="7">
        <v>0</v>
      </c>
      <c r="K190" s="7">
        <v>0</v>
      </c>
      <c r="L190" s="7">
        <f t="shared" si="17"/>
        <v>15708723</v>
      </c>
      <c r="M190" s="7">
        <v>-9671045</v>
      </c>
      <c r="N190" s="7">
        <v>-488550</v>
      </c>
      <c r="O190" s="7">
        <v>0</v>
      </c>
      <c r="P190" s="7">
        <f t="shared" si="18"/>
        <v>-10159595</v>
      </c>
      <c r="Q190" s="7">
        <f t="shared" si="15"/>
        <v>6037678</v>
      </c>
      <c r="R190" s="7">
        <f t="shared" si="16"/>
        <v>5549128</v>
      </c>
      <c r="S190" s="5" t="s">
        <v>116</v>
      </c>
      <c r="T190" s="5">
        <v>100901</v>
      </c>
      <c r="U190" s="5" t="s">
        <v>27</v>
      </c>
      <c r="V190" s="5">
        <v>47030001</v>
      </c>
      <c r="W190" s="5" t="s">
        <v>28</v>
      </c>
    </row>
    <row r="191" spans="2:23" x14ac:dyDescent="0.25">
      <c r="B191" s="4">
        <v>30005532</v>
      </c>
      <c r="C191" s="4">
        <v>0</v>
      </c>
      <c r="D191" s="5">
        <v>21030011</v>
      </c>
      <c r="E191" s="4" t="s">
        <v>293</v>
      </c>
      <c r="F191" s="4">
        <v>1071</v>
      </c>
      <c r="G191" s="6">
        <v>39904</v>
      </c>
      <c r="H191" s="7">
        <v>10011866</v>
      </c>
      <c r="I191" s="7">
        <v>0</v>
      </c>
      <c r="J191" s="7">
        <v>0</v>
      </c>
      <c r="K191" s="7">
        <v>0</v>
      </c>
      <c r="L191" s="7">
        <f t="shared" si="17"/>
        <v>10011866</v>
      </c>
      <c r="M191" s="7">
        <v>-5097920</v>
      </c>
      <c r="N191" s="7">
        <v>-339489</v>
      </c>
      <c r="O191" s="7">
        <v>0</v>
      </c>
      <c r="P191" s="7">
        <f t="shared" si="18"/>
        <v>-5437409</v>
      </c>
      <c r="Q191" s="7">
        <f t="shared" si="15"/>
        <v>4913946</v>
      </c>
      <c r="R191" s="7">
        <f t="shared" si="16"/>
        <v>4574457</v>
      </c>
      <c r="S191" s="5" t="s">
        <v>116</v>
      </c>
      <c r="T191" s="5">
        <v>100901</v>
      </c>
      <c r="U191" s="5" t="s">
        <v>27</v>
      </c>
      <c r="V191" s="5">
        <v>47030001</v>
      </c>
      <c r="W191" s="5" t="s">
        <v>28</v>
      </c>
    </row>
    <row r="192" spans="2:23" x14ac:dyDescent="0.25">
      <c r="B192" s="4">
        <v>30005536</v>
      </c>
      <c r="C192" s="4">
        <v>0</v>
      </c>
      <c r="D192" s="5">
        <v>21030011</v>
      </c>
      <c r="E192" s="4" t="s">
        <v>230</v>
      </c>
      <c r="F192" s="4">
        <v>1071</v>
      </c>
      <c r="G192" s="6">
        <v>39082</v>
      </c>
      <c r="H192" s="7">
        <v>17496166</v>
      </c>
      <c r="I192" s="7">
        <v>0</v>
      </c>
      <c r="J192" s="7">
        <v>0</v>
      </c>
      <c r="K192" s="7">
        <v>0</v>
      </c>
      <c r="L192" s="7">
        <f t="shared" si="17"/>
        <v>17496166</v>
      </c>
      <c r="M192" s="7">
        <v>-10771485</v>
      </c>
      <c r="N192" s="7">
        <v>-544140</v>
      </c>
      <c r="O192" s="7">
        <v>0</v>
      </c>
      <c r="P192" s="7">
        <f t="shared" si="18"/>
        <v>-11315625</v>
      </c>
      <c r="Q192" s="7">
        <f t="shared" si="15"/>
        <v>6724681</v>
      </c>
      <c r="R192" s="7">
        <f t="shared" si="16"/>
        <v>6180541</v>
      </c>
      <c r="S192" s="5" t="s">
        <v>116</v>
      </c>
      <c r="T192" s="5">
        <v>100901</v>
      </c>
      <c r="U192" s="5" t="s">
        <v>27</v>
      </c>
      <c r="V192" s="5">
        <v>47030001</v>
      </c>
      <c r="W192" s="5" t="s">
        <v>28</v>
      </c>
    </row>
    <row r="193" spans="2:23" x14ac:dyDescent="0.25">
      <c r="B193" s="4">
        <v>30005537</v>
      </c>
      <c r="C193" s="4">
        <v>0</v>
      </c>
      <c r="D193" s="5">
        <v>21030011</v>
      </c>
      <c r="E193" s="4" t="s">
        <v>294</v>
      </c>
      <c r="F193" s="4">
        <v>1071</v>
      </c>
      <c r="G193" s="6">
        <v>39082</v>
      </c>
      <c r="H193" s="7">
        <v>17838666</v>
      </c>
      <c r="I193" s="7">
        <v>0</v>
      </c>
      <c r="J193" s="7">
        <v>0</v>
      </c>
      <c r="K193" s="7">
        <v>0</v>
      </c>
      <c r="L193" s="7">
        <f t="shared" si="17"/>
        <v>17838666</v>
      </c>
      <c r="M193" s="7">
        <v>-10982344</v>
      </c>
      <c r="N193" s="7">
        <v>-554792</v>
      </c>
      <c r="O193" s="7">
        <v>0</v>
      </c>
      <c r="P193" s="7">
        <f t="shared" si="18"/>
        <v>-11537136</v>
      </c>
      <c r="Q193" s="7">
        <f t="shared" si="15"/>
        <v>6856322</v>
      </c>
      <c r="R193" s="7">
        <f t="shared" si="16"/>
        <v>6301530</v>
      </c>
      <c r="S193" s="5" t="s">
        <v>116</v>
      </c>
      <c r="T193" s="5">
        <v>100901</v>
      </c>
      <c r="U193" s="5" t="s">
        <v>27</v>
      </c>
      <c r="V193" s="5">
        <v>47030001</v>
      </c>
      <c r="W193" s="5" t="s">
        <v>28</v>
      </c>
    </row>
    <row r="194" spans="2:23" x14ac:dyDescent="0.25">
      <c r="B194" s="4">
        <v>30005539</v>
      </c>
      <c r="C194" s="4">
        <v>0</v>
      </c>
      <c r="D194" s="5">
        <v>21030011</v>
      </c>
      <c r="E194" s="4" t="s">
        <v>295</v>
      </c>
      <c r="F194" s="4">
        <v>1071</v>
      </c>
      <c r="G194" s="6">
        <v>39082</v>
      </c>
      <c r="H194" s="7">
        <v>18300681</v>
      </c>
      <c r="I194" s="7">
        <v>0</v>
      </c>
      <c r="J194" s="7">
        <v>0</v>
      </c>
      <c r="K194" s="7">
        <v>0</v>
      </c>
      <c r="L194" s="7">
        <f t="shared" si="17"/>
        <v>18300681</v>
      </c>
      <c r="M194" s="7">
        <v>-11266782</v>
      </c>
      <c r="N194" s="7">
        <v>-569160</v>
      </c>
      <c r="O194" s="7">
        <v>0</v>
      </c>
      <c r="P194" s="7">
        <f t="shared" si="18"/>
        <v>-11835942</v>
      </c>
      <c r="Q194" s="7">
        <f t="shared" si="15"/>
        <v>7033899</v>
      </c>
      <c r="R194" s="7">
        <f t="shared" si="16"/>
        <v>6464739</v>
      </c>
      <c r="S194" s="5" t="s">
        <v>116</v>
      </c>
      <c r="T194" s="5">
        <v>100901</v>
      </c>
      <c r="U194" s="5" t="s">
        <v>27</v>
      </c>
      <c r="V194" s="5">
        <v>47030001</v>
      </c>
      <c r="W194" s="5" t="s">
        <v>28</v>
      </c>
    </row>
    <row r="195" spans="2:23" x14ac:dyDescent="0.25">
      <c r="B195" s="4">
        <v>30005541</v>
      </c>
      <c r="C195" s="4">
        <v>0</v>
      </c>
      <c r="D195" s="5">
        <v>21030011</v>
      </c>
      <c r="E195" s="4" t="s">
        <v>296</v>
      </c>
      <c r="F195" s="4">
        <v>1071</v>
      </c>
      <c r="G195" s="6">
        <v>39082</v>
      </c>
      <c r="H195" s="7">
        <v>19878877</v>
      </c>
      <c r="I195" s="7">
        <v>0</v>
      </c>
      <c r="J195" s="7">
        <v>0</v>
      </c>
      <c r="K195" s="7">
        <v>0</v>
      </c>
      <c r="L195" s="7">
        <f t="shared" si="17"/>
        <v>19878877</v>
      </c>
      <c r="M195" s="7">
        <v>-12238393</v>
      </c>
      <c r="N195" s="7">
        <v>-618243</v>
      </c>
      <c r="O195" s="7">
        <v>0</v>
      </c>
      <c r="P195" s="7">
        <f t="shared" si="18"/>
        <v>-12856636</v>
      </c>
      <c r="Q195" s="7">
        <f t="shared" si="15"/>
        <v>7640484</v>
      </c>
      <c r="R195" s="7">
        <f t="shared" si="16"/>
        <v>7022241</v>
      </c>
      <c r="S195" s="5" t="s">
        <v>116</v>
      </c>
      <c r="T195" s="5">
        <v>100901</v>
      </c>
      <c r="U195" s="5" t="s">
        <v>27</v>
      </c>
      <c r="V195" s="5">
        <v>47030001</v>
      </c>
      <c r="W195" s="5" t="s">
        <v>28</v>
      </c>
    </row>
    <row r="196" spans="2:23" x14ac:dyDescent="0.25">
      <c r="B196" s="4">
        <v>30005543</v>
      </c>
      <c r="C196" s="4">
        <v>0</v>
      </c>
      <c r="D196" s="5">
        <v>21030011</v>
      </c>
      <c r="E196" s="4" t="s">
        <v>297</v>
      </c>
      <c r="F196" s="4">
        <v>1071</v>
      </c>
      <c r="G196" s="6">
        <v>39082</v>
      </c>
      <c r="H196" s="7">
        <v>20104559</v>
      </c>
      <c r="I196" s="7">
        <v>0</v>
      </c>
      <c r="J196" s="7">
        <v>0</v>
      </c>
      <c r="K196" s="7">
        <v>0</v>
      </c>
      <c r="L196" s="7">
        <f t="shared" si="17"/>
        <v>20104559</v>
      </c>
      <c r="M196" s="7">
        <v>-12377335</v>
      </c>
      <c r="N196" s="7">
        <v>-625262</v>
      </c>
      <c r="O196" s="7">
        <v>0</v>
      </c>
      <c r="P196" s="7">
        <f t="shared" si="18"/>
        <v>-13002597</v>
      </c>
      <c r="Q196" s="7">
        <f t="shared" si="15"/>
        <v>7727224</v>
      </c>
      <c r="R196" s="7">
        <f t="shared" si="16"/>
        <v>7101962</v>
      </c>
      <c r="S196" s="5" t="s">
        <v>116</v>
      </c>
      <c r="T196" s="5">
        <v>100901</v>
      </c>
      <c r="U196" s="5" t="s">
        <v>27</v>
      </c>
      <c r="V196" s="5">
        <v>47030001</v>
      </c>
      <c r="W196" s="5" t="s">
        <v>28</v>
      </c>
    </row>
    <row r="197" spans="2:23" x14ac:dyDescent="0.25">
      <c r="B197" s="4">
        <v>30005544</v>
      </c>
      <c r="C197" s="4">
        <v>0</v>
      </c>
      <c r="D197" s="5">
        <v>21030011</v>
      </c>
      <c r="E197" s="4" t="s">
        <v>298</v>
      </c>
      <c r="F197" s="4">
        <v>1071</v>
      </c>
      <c r="G197" s="6">
        <v>39082</v>
      </c>
      <c r="H197" s="7">
        <v>21157510</v>
      </c>
      <c r="I197" s="7">
        <v>0</v>
      </c>
      <c r="J197" s="7">
        <v>0</v>
      </c>
      <c r="K197" s="7">
        <v>0</v>
      </c>
      <c r="L197" s="7">
        <f t="shared" si="17"/>
        <v>21157510</v>
      </c>
      <c r="M197" s="7">
        <v>-13025582</v>
      </c>
      <c r="N197" s="7">
        <v>-658010</v>
      </c>
      <c r="O197" s="7">
        <v>0</v>
      </c>
      <c r="P197" s="7">
        <f t="shared" si="18"/>
        <v>-13683592</v>
      </c>
      <c r="Q197" s="7">
        <f t="shared" ref="Q197:Q260" si="19">H197+M197</f>
        <v>8131928</v>
      </c>
      <c r="R197" s="7">
        <f t="shared" ref="R197:R260" si="20">L197+P197</f>
        <v>7473918</v>
      </c>
      <c r="S197" s="5" t="s">
        <v>116</v>
      </c>
      <c r="T197" s="5">
        <v>100901</v>
      </c>
      <c r="U197" s="5" t="s">
        <v>27</v>
      </c>
      <c r="V197" s="5">
        <v>47030001</v>
      </c>
      <c r="W197" s="5" t="s">
        <v>28</v>
      </c>
    </row>
    <row r="198" spans="2:23" x14ac:dyDescent="0.25">
      <c r="B198" s="4">
        <v>30005545</v>
      </c>
      <c r="C198" s="4">
        <v>0</v>
      </c>
      <c r="D198" s="5">
        <v>21030011</v>
      </c>
      <c r="E198" s="4" t="s">
        <v>299</v>
      </c>
      <c r="F198" s="4">
        <v>1071</v>
      </c>
      <c r="G198" s="6">
        <v>39082</v>
      </c>
      <c r="H198" s="7">
        <v>21740029</v>
      </c>
      <c r="I198" s="7">
        <v>0</v>
      </c>
      <c r="J198" s="7">
        <v>0</v>
      </c>
      <c r="K198" s="7">
        <v>0</v>
      </c>
      <c r="L198" s="7">
        <f t="shared" si="17"/>
        <v>21740029</v>
      </c>
      <c r="M198" s="7">
        <v>-13384209</v>
      </c>
      <c r="N198" s="7">
        <v>-676126</v>
      </c>
      <c r="O198" s="7">
        <v>0</v>
      </c>
      <c r="P198" s="7">
        <f t="shared" si="18"/>
        <v>-14060335</v>
      </c>
      <c r="Q198" s="7">
        <f t="shared" si="19"/>
        <v>8355820</v>
      </c>
      <c r="R198" s="7">
        <f t="shared" si="20"/>
        <v>7679694</v>
      </c>
      <c r="S198" s="5" t="s">
        <v>116</v>
      </c>
      <c r="T198" s="5">
        <v>100901</v>
      </c>
      <c r="U198" s="5" t="s">
        <v>27</v>
      </c>
      <c r="V198" s="5">
        <v>47030001</v>
      </c>
      <c r="W198" s="5" t="s">
        <v>28</v>
      </c>
    </row>
    <row r="199" spans="2:23" x14ac:dyDescent="0.25">
      <c r="B199" s="4">
        <v>30005546</v>
      </c>
      <c r="C199" s="4">
        <v>0</v>
      </c>
      <c r="D199" s="5">
        <v>21030011</v>
      </c>
      <c r="E199" s="4" t="s">
        <v>300</v>
      </c>
      <c r="F199" s="4">
        <v>1071</v>
      </c>
      <c r="G199" s="6">
        <v>39904</v>
      </c>
      <c r="H199" s="7">
        <v>13710896</v>
      </c>
      <c r="I199" s="7">
        <v>0</v>
      </c>
      <c r="J199" s="7">
        <v>0</v>
      </c>
      <c r="K199" s="7">
        <v>0</v>
      </c>
      <c r="L199" s="7">
        <f t="shared" si="17"/>
        <v>13710896</v>
      </c>
      <c r="M199" s="7">
        <v>-6981420</v>
      </c>
      <c r="N199" s="7">
        <v>-464918</v>
      </c>
      <c r="O199" s="7">
        <v>0</v>
      </c>
      <c r="P199" s="7">
        <f t="shared" si="18"/>
        <v>-7446338</v>
      </c>
      <c r="Q199" s="7">
        <f t="shared" si="19"/>
        <v>6729476</v>
      </c>
      <c r="R199" s="7">
        <f t="shared" si="20"/>
        <v>6264558</v>
      </c>
      <c r="S199" s="5" t="s">
        <v>116</v>
      </c>
      <c r="T199" s="5">
        <v>100901</v>
      </c>
      <c r="U199" s="5" t="s">
        <v>27</v>
      </c>
      <c r="V199" s="5">
        <v>47030001</v>
      </c>
      <c r="W199" s="5" t="s">
        <v>28</v>
      </c>
    </row>
    <row r="200" spans="2:23" x14ac:dyDescent="0.25">
      <c r="B200" s="4">
        <v>30005548</v>
      </c>
      <c r="C200" s="4">
        <v>0</v>
      </c>
      <c r="D200" s="5">
        <v>21030011</v>
      </c>
      <c r="E200" s="4" t="s">
        <v>301</v>
      </c>
      <c r="F200" s="4">
        <v>1071</v>
      </c>
      <c r="G200" s="6">
        <v>39082</v>
      </c>
      <c r="H200" s="7">
        <v>22162557</v>
      </c>
      <c r="I200" s="7">
        <v>0</v>
      </c>
      <c r="J200" s="7">
        <v>0</v>
      </c>
      <c r="K200" s="7">
        <v>0</v>
      </c>
      <c r="L200" s="7">
        <f t="shared" si="17"/>
        <v>22162557</v>
      </c>
      <c r="M200" s="7">
        <v>-13644339</v>
      </c>
      <c r="N200" s="7">
        <v>-689267</v>
      </c>
      <c r="O200" s="7">
        <v>0</v>
      </c>
      <c r="P200" s="7">
        <f t="shared" si="18"/>
        <v>-14333606</v>
      </c>
      <c r="Q200" s="7">
        <f t="shared" si="19"/>
        <v>8518218</v>
      </c>
      <c r="R200" s="7">
        <f t="shared" si="20"/>
        <v>7828951</v>
      </c>
      <c r="S200" s="5" t="s">
        <v>116</v>
      </c>
      <c r="T200" s="5">
        <v>100901</v>
      </c>
      <c r="U200" s="5" t="s">
        <v>27</v>
      </c>
      <c r="V200" s="5">
        <v>47030001</v>
      </c>
      <c r="W200" s="5" t="s">
        <v>28</v>
      </c>
    </row>
    <row r="201" spans="2:23" x14ac:dyDescent="0.25">
      <c r="B201" s="4">
        <v>30005554</v>
      </c>
      <c r="C201" s="4">
        <v>0</v>
      </c>
      <c r="D201" s="5">
        <v>21030011</v>
      </c>
      <c r="E201" s="4" t="s">
        <v>302</v>
      </c>
      <c r="F201" s="4">
        <v>1071</v>
      </c>
      <c r="G201" s="6">
        <v>39082</v>
      </c>
      <c r="H201" s="7">
        <v>24579767</v>
      </c>
      <c r="I201" s="7">
        <v>0</v>
      </c>
      <c r="J201" s="7">
        <v>0</v>
      </c>
      <c r="K201" s="7">
        <v>0</v>
      </c>
      <c r="L201" s="7">
        <f t="shared" si="17"/>
        <v>24579767</v>
      </c>
      <c r="M201" s="7">
        <v>-15132488</v>
      </c>
      <c r="N201" s="7">
        <v>-764443</v>
      </c>
      <c r="O201" s="7">
        <v>0</v>
      </c>
      <c r="P201" s="7">
        <f t="shared" si="18"/>
        <v>-15896931</v>
      </c>
      <c r="Q201" s="7">
        <f t="shared" si="19"/>
        <v>9447279</v>
      </c>
      <c r="R201" s="7">
        <f t="shared" si="20"/>
        <v>8682836</v>
      </c>
      <c r="S201" s="5" t="s">
        <v>116</v>
      </c>
      <c r="T201" s="5">
        <v>100901</v>
      </c>
      <c r="U201" s="5" t="s">
        <v>27</v>
      </c>
      <c r="V201" s="5">
        <v>47030001</v>
      </c>
      <c r="W201" s="5" t="s">
        <v>28</v>
      </c>
    </row>
    <row r="202" spans="2:23" x14ac:dyDescent="0.25">
      <c r="B202" s="4">
        <v>30005556</v>
      </c>
      <c r="C202" s="4">
        <v>0</v>
      </c>
      <c r="D202" s="5">
        <v>21030011</v>
      </c>
      <c r="E202" s="4" t="s">
        <v>303</v>
      </c>
      <c r="F202" s="4">
        <v>1071</v>
      </c>
      <c r="G202" s="6">
        <v>39082</v>
      </c>
      <c r="H202" s="7">
        <v>25628435</v>
      </c>
      <c r="I202" s="7">
        <v>0</v>
      </c>
      <c r="J202" s="7">
        <v>0</v>
      </c>
      <c r="K202" s="7">
        <v>0</v>
      </c>
      <c r="L202" s="7">
        <f t="shared" ref="L202:L263" si="21">SUM(H202:K202)</f>
        <v>25628435</v>
      </c>
      <c r="M202" s="7">
        <v>-15778100</v>
      </c>
      <c r="N202" s="7">
        <v>-797057</v>
      </c>
      <c r="O202" s="7">
        <v>0</v>
      </c>
      <c r="P202" s="7">
        <f t="shared" si="18"/>
        <v>-16575157</v>
      </c>
      <c r="Q202" s="7">
        <f t="shared" si="19"/>
        <v>9850335</v>
      </c>
      <c r="R202" s="7">
        <f t="shared" si="20"/>
        <v>9053278</v>
      </c>
      <c r="S202" s="5" t="s">
        <v>116</v>
      </c>
      <c r="T202" s="5">
        <v>100901</v>
      </c>
      <c r="U202" s="5" t="s">
        <v>27</v>
      </c>
      <c r="V202" s="5">
        <v>47030001</v>
      </c>
      <c r="W202" s="5" t="s">
        <v>28</v>
      </c>
    </row>
    <row r="203" spans="2:23" x14ac:dyDescent="0.25">
      <c r="B203" s="4">
        <v>30005564</v>
      </c>
      <c r="C203" s="4">
        <v>0</v>
      </c>
      <c r="D203" s="5">
        <v>21030011</v>
      </c>
      <c r="E203" s="4" t="s">
        <v>304</v>
      </c>
      <c r="F203" s="4">
        <v>1071</v>
      </c>
      <c r="G203" s="6">
        <v>39082</v>
      </c>
      <c r="H203" s="7">
        <v>30759386</v>
      </c>
      <c r="I203" s="7">
        <v>0</v>
      </c>
      <c r="J203" s="7">
        <v>0</v>
      </c>
      <c r="K203" s="7">
        <v>0</v>
      </c>
      <c r="L203" s="7">
        <f t="shared" si="21"/>
        <v>30759386</v>
      </c>
      <c r="M203" s="7">
        <v>-18936962</v>
      </c>
      <c r="N203" s="7">
        <v>-956633</v>
      </c>
      <c r="O203" s="7">
        <v>0</v>
      </c>
      <c r="P203" s="7">
        <f t="shared" si="18"/>
        <v>-19893595</v>
      </c>
      <c r="Q203" s="7">
        <f t="shared" si="19"/>
        <v>11822424</v>
      </c>
      <c r="R203" s="7">
        <f t="shared" si="20"/>
        <v>10865791</v>
      </c>
      <c r="S203" s="5" t="s">
        <v>116</v>
      </c>
      <c r="T203" s="5">
        <v>100901</v>
      </c>
      <c r="U203" s="5" t="s">
        <v>27</v>
      </c>
      <c r="V203" s="5">
        <v>47030001</v>
      </c>
      <c r="W203" s="5" t="s">
        <v>28</v>
      </c>
    </row>
    <row r="204" spans="2:23" x14ac:dyDescent="0.25">
      <c r="B204" s="4">
        <v>30005566</v>
      </c>
      <c r="C204" s="4">
        <v>0</v>
      </c>
      <c r="D204" s="5">
        <v>21030011</v>
      </c>
      <c r="E204" s="4" t="s">
        <v>305</v>
      </c>
      <c r="F204" s="4">
        <v>1071</v>
      </c>
      <c r="G204" s="6">
        <v>39082</v>
      </c>
      <c r="H204" s="7">
        <v>34131397</v>
      </c>
      <c r="I204" s="7">
        <v>0</v>
      </c>
      <c r="J204" s="7">
        <v>0</v>
      </c>
      <c r="K204" s="7">
        <v>0</v>
      </c>
      <c r="L204" s="7">
        <f t="shared" si="21"/>
        <v>34131397</v>
      </c>
      <c r="M204" s="7">
        <v>-21012933</v>
      </c>
      <c r="N204" s="7">
        <v>-1061504</v>
      </c>
      <c r="O204" s="7">
        <v>0</v>
      </c>
      <c r="P204" s="7">
        <f t="shared" si="18"/>
        <v>-22074437</v>
      </c>
      <c r="Q204" s="7">
        <f t="shared" si="19"/>
        <v>13118464</v>
      </c>
      <c r="R204" s="7">
        <f t="shared" si="20"/>
        <v>12056960</v>
      </c>
      <c r="S204" s="5" t="s">
        <v>116</v>
      </c>
      <c r="T204" s="5">
        <v>100901</v>
      </c>
      <c r="U204" s="5" t="s">
        <v>27</v>
      </c>
      <c r="V204" s="5">
        <v>47030001</v>
      </c>
      <c r="W204" s="5" t="s">
        <v>28</v>
      </c>
    </row>
    <row r="205" spans="2:23" x14ac:dyDescent="0.25">
      <c r="B205" s="4">
        <v>30005576</v>
      </c>
      <c r="C205" s="4">
        <v>0</v>
      </c>
      <c r="D205" s="5">
        <v>21030011</v>
      </c>
      <c r="E205" s="4" t="s">
        <v>306</v>
      </c>
      <c r="F205" s="4">
        <v>1071</v>
      </c>
      <c r="G205" s="6">
        <v>39082</v>
      </c>
      <c r="H205" s="7">
        <v>60407780</v>
      </c>
      <c r="I205" s="7">
        <v>0</v>
      </c>
      <c r="J205" s="7">
        <v>0</v>
      </c>
      <c r="K205" s="7">
        <v>0</v>
      </c>
      <c r="L205" s="7">
        <f t="shared" si="21"/>
        <v>60407780</v>
      </c>
      <c r="M205" s="7">
        <v>-37047025</v>
      </c>
      <c r="N205" s="7">
        <v>-1892007</v>
      </c>
      <c r="O205" s="7">
        <v>0</v>
      </c>
      <c r="P205" s="7">
        <f t="shared" si="18"/>
        <v>-38939032</v>
      </c>
      <c r="Q205" s="7">
        <f t="shared" si="19"/>
        <v>23360755</v>
      </c>
      <c r="R205" s="7">
        <f t="shared" si="20"/>
        <v>21468748</v>
      </c>
      <c r="S205" s="5" t="s">
        <v>116</v>
      </c>
      <c r="T205" s="5">
        <v>100901</v>
      </c>
      <c r="U205" s="5" t="s">
        <v>27</v>
      </c>
      <c r="V205" s="5">
        <v>47030001</v>
      </c>
      <c r="W205" s="5" t="s">
        <v>28</v>
      </c>
    </row>
    <row r="206" spans="2:23" x14ac:dyDescent="0.25">
      <c r="B206" s="4">
        <v>30005587</v>
      </c>
      <c r="C206" s="4">
        <v>0</v>
      </c>
      <c r="D206" s="5">
        <v>21030011</v>
      </c>
      <c r="E206" s="4" t="s">
        <v>229</v>
      </c>
      <c r="F206" s="4">
        <v>1071</v>
      </c>
      <c r="G206" s="6">
        <v>39082</v>
      </c>
      <c r="H206" s="7">
        <v>66429587</v>
      </c>
      <c r="I206" s="7">
        <v>0</v>
      </c>
      <c r="J206" s="7">
        <v>0</v>
      </c>
      <c r="K206" s="7">
        <v>0</v>
      </c>
      <c r="L206" s="7">
        <f t="shared" si="21"/>
        <v>66429587</v>
      </c>
      <c r="M206" s="7">
        <v>-40897254</v>
      </c>
      <c r="N206" s="7">
        <v>-2065994</v>
      </c>
      <c r="O206" s="7">
        <v>0</v>
      </c>
      <c r="P206" s="7">
        <f t="shared" si="18"/>
        <v>-42963248</v>
      </c>
      <c r="Q206" s="7">
        <f t="shared" si="19"/>
        <v>25532333</v>
      </c>
      <c r="R206" s="7">
        <f t="shared" si="20"/>
        <v>23466339</v>
      </c>
      <c r="S206" s="5" t="s">
        <v>116</v>
      </c>
      <c r="T206" s="5">
        <v>100901</v>
      </c>
      <c r="U206" s="5" t="s">
        <v>27</v>
      </c>
      <c r="V206" s="5">
        <v>47030001</v>
      </c>
      <c r="W206" s="5" t="s">
        <v>28</v>
      </c>
    </row>
    <row r="207" spans="2:23" x14ac:dyDescent="0.25">
      <c r="B207" s="4">
        <v>30005923</v>
      </c>
      <c r="C207" s="4">
        <v>0</v>
      </c>
      <c r="D207" s="5">
        <v>21030011</v>
      </c>
      <c r="E207" s="4" t="s">
        <v>307</v>
      </c>
      <c r="F207" s="4">
        <v>1071</v>
      </c>
      <c r="G207" s="6">
        <v>42369</v>
      </c>
      <c r="H207" s="7">
        <v>1192591</v>
      </c>
      <c r="I207" s="7">
        <v>0</v>
      </c>
      <c r="J207" s="7">
        <v>0</v>
      </c>
      <c r="K207" s="7">
        <v>0</v>
      </c>
      <c r="L207" s="7">
        <f t="shared" si="21"/>
        <v>1192591</v>
      </c>
      <c r="M207" s="7">
        <v>-237992</v>
      </c>
      <c r="N207" s="7">
        <v>-45320</v>
      </c>
      <c r="O207" s="7">
        <v>0</v>
      </c>
      <c r="P207" s="7">
        <f t="shared" si="18"/>
        <v>-283312</v>
      </c>
      <c r="Q207" s="7">
        <f t="shared" si="19"/>
        <v>954599</v>
      </c>
      <c r="R207" s="7">
        <f t="shared" si="20"/>
        <v>909279</v>
      </c>
      <c r="S207" s="5" t="s">
        <v>116</v>
      </c>
      <c r="T207" s="5">
        <v>100901</v>
      </c>
      <c r="U207" s="5" t="s">
        <v>27</v>
      </c>
      <c r="V207" s="5">
        <v>47030001</v>
      </c>
      <c r="W207" s="5" t="s">
        <v>28</v>
      </c>
    </row>
    <row r="208" spans="2:23" x14ac:dyDescent="0.25">
      <c r="B208" s="4">
        <v>30005940</v>
      </c>
      <c r="C208" s="4">
        <v>0</v>
      </c>
      <c r="D208" s="5">
        <v>21030011</v>
      </c>
      <c r="E208" s="4" t="s">
        <v>308</v>
      </c>
      <c r="F208" s="4">
        <v>1071</v>
      </c>
      <c r="G208" s="6">
        <v>42643</v>
      </c>
      <c r="H208" s="7">
        <v>393662.6</v>
      </c>
      <c r="I208" s="7">
        <v>0</v>
      </c>
      <c r="J208" s="7">
        <v>0</v>
      </c>
      <c r="K208" s="7">
        <v>0</v>
      </c>
      <c r="L208" s="7">
        <f t="shared" si="21"/>
        <v>393662.6</v>
      </c>
      <c r="M208" s="7">
        <v>-67335.600000000006</v>
      </c>
      <c r="N208" s="7">
        <v>-14959</v>
      </c>
      <c r="O208" s="7">
        <v>0</v>
      </c>
      <c r="P208" s="7">
        <f t="shared" si="18"/>
        <v>-82294.600000000006</v>
      </c>
      <c r="Q208" s="7">
        <f t="shared" si="19"/>
        <v>326327</v>
      </c>
      <c r="R208" s="7">
        <f t="shared" si="20"/>
        <v>311368</v>
      </c>
      <c r="S208" s="5" t="s">
        <v>116</v>
      </c>
      <c r="T208" s="5">
        <v>100901</v>
      </c>
      <c r="U208" s="5" t="s">
        <v>27</v>
      </c>
      <c r="V208" s="5">
        <v>47030001</v>
      </c>
      <c r="W208" s="5" t="s">
        <v>28</v>
      </c>
    </row>
    <row r="209" spans="2:23" x14ac:dyDescent="0.25">
      <c r="B209" s="4">
        <v>30005947</v>
      </c>
      <c r="C209" s="4">
        <v>0</v>
      </c>
      <c r="D209" s="5">
        <v>21030011</v>
      </c>
      <c r="E209" s="4" t="s">
        <v>309</v>
      </c>
      <c r="F209" s="4">
        <v>1071</v>
      </c>
      <c r="G209" s="6">
        <v>42735</v>
      </c>
      <c r="H209" s="7">
        <v>1046497</v>
      </c>
      <c r="I209" s="7">
        <v>0</v>
      </c>
      <c r="J209" s="7">
        <v>0</v>
      </c>
      <c r="K209" s="7">
        <v>0</v>
      </c>
      <c r="L209" s="7">
        <f t="shared" si="21"/>
        <v>1046497</v>
      </c>
      <c r="M209" s="7">
        <v>-168982</v>
      </c>
      <c r="N209" s="7">
        <v>-39767</v>
      </c>
      <c r="O209" s="7">
        <v>0</v>
      </c>
      <c r="P209" s="7">
        <f t="shared" si="18"/>
        <v>-208749</v>
      </c>
      <c r="Q209" s="7">
        <f t="shared" si="19"/>
        <v>877515</v>
      </c>
      <c r="R209" s="7">
        <f t="shared" si="20"/>
        <v>837748</v>
      </c>
      <c r="S209" s="5" t="s">
        <v>116</v>
      </c>
      <c r="T209" s="5">
        <v>100901</v>
      </c>
      <c r="U209" s="5" t="s">
        <v>27</v>
      </c>
      <c r="V209" s="5">
        <v>47030001</v>
      </c>
      <c r="W209" s="5" t="s">
        <v>28</v>
      </c>
    </row>
    <row r="210" spans="2:23" x14ac:dyDescent="0.25">
      <c r="B210" s="4">
        <v>30006281</v>
      </c>
      <c r="C210" s="4">
        <v>0</v>
      </c>
      <c r="D210" s="5">
        <v>21030011</v>
      </c>
      <c r="E210" s="4" t="s">
        <v>310</v>
      </c>
      <c r="F210" s="4">
        <v>1073</v>
      </c>
      <c r="G210" s="6">
        <v>42826</v>
      </c>
      <c r="H210" s="7">
        <v>121616707</v>
      </c>
      <c r="I210" s="7">
        <v>0</v>
      </c>
      <c r="J210" s="7">
        <v>0</v>
      </c>
      <c r="K210" s="7">
        <v>0</v>
      </c>
      <c r="L210" s="7">
        <f t="shared" si="21"/>
        <v>121616707</v>
      </c>
      <c r="M210" s="7">
        <v>-69659899</v>
      </c>
      <c r="N210" s="7">
        <v>-4267260</v>
      </c>
      <c r="O210" s="7">
        <v>0</v>
      </c>
      <c r="P210" s="7">
        <f t="shared" si="18"/>
        <v>-73927159</v>
      </c>
      <c r="Q210" s="7">
        <f t="shared" si="19"/>
        <v>51956808</v>
      </c>
      <c r="R210" s="7">
        <f t="shared" si="20"/>
        <v>47689548</v>
      </c>
      <c r="S210" s="5" t="s">
        <v>116</v>
      </c>
      <c r="T210" s="5">
        <v>100903</v>
      </c>
      <c r="U210" s="5" t="s">
        <v>32</v>
      </c>
      <c r="V210" s="5">
        <v>47030001</v>
      </c>
      <c r="W210" s="5" t="s">
        <v>28</v>
      </c>
    </row>
    <row r="211" spans="2:23" x14ac:dyDescent="0.25">
      <c r="B211" s="4">
        <v>30006282</v>
      </c>
      <c r="C211" s="4">
        <v>0</v>
      </c>
      <c r="D211" s="5">
        <v>21030011</v>
      </c>
      <c r="E211" s="4" t="s">
        <v>311</v>
      </c>
      <c r="F211" s="4">
        <v>1073</v>
      </c>
      <c r="G211" s="6">
        <v>42826</v>
      </c>
      <c r="H211" s="7">
        <v>103173845</v>
      </c>
      <c r="I211" s="7">
        <v>0</v>
      </c>
      <c r="J211" s="7">
        <v>0</v>
      </c>
      <c r="K211" s="7">
        <v>0</v>
      </c>
      <c r="L211" s="7">
        <f t="shared" si="21"/>
        <v>103173845</v>
      </c>
      <c r="M211" s="7">
        <v>-59096154</v>
      </c>
      <c r="N211" s="7">
        <v>-3620141</v>
      </c>
      <c r="O211" s="7">
        <v>0</v>
      </c>
      <c r="P211" s="7">
        <f t="shared" si="18"/>
        <v>-62716295</v>
      </c>
      <c r="Q211" s="7">
        <f t="shared" si="19"/>
        <v>44077691</v>
      </c>
      <c r="R211" s="7">
        <f t="shared" si="20"/>
        <v>40457550</v>
      </c>
      <c r="S211" s="5" t="s">
        <v>116</v>
      </c>
      <c r="T211" s="5">
        <v>100903</v>
      </c>
      <c r="U211" s="5" t="s">
        <v>32</v>
      </c>
      <c r="V211" s="5">
        <v>47030001</v>
      </c>
      <c r="W211" s="5" t="s">
        <v>28</v>
      </c>
    </row>
    <row r="212" spans="2:23" x14ac:dyDescent="0.25">
      <c r="B212" s="4">
        <v>30006283</v>
      </c>
      <c r="C212" s="4">
        <v>0</v>
      </c>
      <c r="D212" s="5">
        <v>21030011</v>
      </c>
      <c r="E212" s="4" t="s">
        <v>312</v>
      </c>
      <c r="F212" s="4">
        <v>1073</v>
      </c>
      <c r="G212" s="6">
        <v>42826</v>
      </c>
      <c r="H212" s="7">
        <v>65053555</v>
      </c>
      <c r="I212" s="7">
        <v>0</v>
      </c>
      <c r="J212" s="7">
        <v>0</v>
      </c>
      <c r="K212" s="7">
        <v>0</v>
      </c>
      <c r="L212" s="7">
        <f t="shared" si="21"/>
        <v>65053555</v>
      </c>
      <c r="M212" s="7">
        <v>-37261527</v>
      </c>
      <c r="N212" s="7">
        <v>-2282585</v>
      </c>
      <c r="O212" s="7">
        <v>0</v>
      </c>
      <c r="P212" s="7">
        <f t="shared" si="18"/>
        <v>-39544112</v>
      </c>
      <c r="Q212" s="7">
        <f t="shared" si="19"/>
        <v>27792028</v>
      </c>
      <c r="R212" s="7">
        <f t="shared" si="20"/>
        <v>25509443</v>
      </c>
      <c r="S212" s="5" t="s">
        <v>116</v>
      </c>
      <c r="T212" s="5">
        <v>100903</v>
      </c>
      <c r="U212" s="5" t="s">
        <v>32</v>
      </c>
      <c r="V212" s="5">
        <v>47030001</v>
      </c>
      <c r="W212" s="5" t="s">
        <v>28</v>
      </c>
    </row>
    <row r="213" spans="2:23" x14ac:dyDescent="0.25">
      <c r="B213" s="4">
        <v>30006284</v>
      </c>
      <c r="C213" s="4">
        <v>0</v>
      </c>
      <c r="D213" s="5">
        <v>21030011</v>
      </c>
      <c r="E213" s="4" t="s">
        <v>313</v>
      </c>
      <c r="F213" s="4">
        <v>1073</v>
      </c>
      <c r="G213" s="6">
        <v>42826</v>
      </c>
      <c r="H213" s="7">
        <v>36787794</v>
      </c>
      <c r="I213" s="7">
        <v>0</v>
      </c>
      <c r="J213" s="7">
        <v>0</v>
      </c>
      <c r="K213" s="7">
        <v>0</v>
      </c>
      <c r="L213" s="7">
        <f t="shared" si="21"/>
        <v>36787794</v>
      </c>
      <c r="M213" s="7">
        <v>-21071397</v>
      </c>
      <c r="N213" s="7">
        <v>-1290802</v>
      </c>
      <c r="O213" s="7">
        <v>0</v>
      </c>
      <c r="P213" s="7">
        <f t="shared" si="18"/>
        <v>-22362199</v>
      </c>
      <c r="Q213" s="7">
        <f t="shared" si="19"/>
        <v>15716397</v>
      </c>
      <c r="R213" s="7">
        <f t="shared" si="20"/>
        <v>14425595</v>
      </c>
      <c r="S213" s="5" t="s">
        <v>116</v>
      </c>
      <c r="T213" s="5">
        <v>100903</v>
      </c>
      <c r="U213" s="5" t="s">
        <v>32</v>
      </c>
      <c r="V213" s="5">
        <v>47030001</v>
      </c>
      <c r="W213" s="5" t="s">
        <v>28</v>
      </c>
    </row>
    <row r="214" spans="2:23" x14ac:dyDescent="0.25">
      <c r="B214" s="4">
        <v>30006285</v>
      </c>
      <c r="C214" s="4">
        <v>0</v>
      </c>
      <c r="D214" s="5">
        <v>21030011</v>
      </c>
      <c r="E214" s="4" t="s">
        <v>314</v>
      </c>
      <c r="F214" s="4">
        <v>1073</v>
      </c>
      <c r="G214" s="6">
        <v>42826</v>
      </c>
      <c r="H214" s="7">
        <v>21041062</v>
      </c>
      <c r="I214" s="7">
        <v>0</v>
      </c>
      <c r="J214" s="7">
        <v>0</v>
      </c>
      <c r="K214" s="7">
        <v>0</v>
      </c>
      <c r="L214" s="7">
        <f t="shared" si="21"/>
        <v>21041062</v>
      </c>
      <c r="M214" s="7">
        <v>-12051948</v>
      </c>
      <c r="N214" s="7">
        <v>-738284</v>
      </c>
      <c r="O214" s="7">
        <v>0</v>
      </c>
      <c r="P214" s="7">
        <f t="shared" si="18"/>
        <v>-12790232</v>
      </c>
      <c r="Q214" s="7">
        <f t="shared" si="19"/>
        <v>8989114</v>
      </c>
      <c r="R214" s="7">
        <f t="shared" si="20"/>
        <v>8250830</v>
      </c>
      <c r="S214" s="5" t="s">
        <v>116</v>
      </c>
      <c r="T214" s="5">
        <v>100903</v>
      </c>
      <c r="U214" s="5" t="s">
        <v>32</v>
      </c>
      <c r="V214" s="5">
        <v>47030001</v>
      </c>
      <c r="W214" s="5" t="s">
        <v>28</v>
      </c>
    </row>
    <row r="215" spans="2:23" x14ac:dyDescent="0.25">
      <c r="B215" s="4">
        <v>30006286</v>
      </c>
      <c r="C215" s="4">
        <v>0</v>
      </c>
      <c r="D215" s="5">
        <v>21030011</v>
      </c>
      <c r="E215" s="4" t="s">
        <v>315</v>
      </c>
      <c r="F215" s="4">
        <v>1073</v>
      </c>
      <c r="G215" s="6">
        <v>42826</v>
      </c>
      <c r="H215" s="7">
        <v>23586049</v>
      </c>
      <c r="I215" s="7">
        <v>0</v>
      </c>
      <c r="J215" s="7">
        <v>0</v>
      </c>
      <c r="K215" s="7">
        <v>0</v>
      </c>
      <c r="L215" s="7">
        <f t="shared" si="21"/>
        <v>23586049</v>
      </c>
      <c r="M215" s="7">
        <v>-13575355</v>
      </c>
      <c r="N215" s="7">
        <v>-821472</v>
      </c>
      <c r="O215" s="7">
        <v>0</v>
      </c>
      <c r="P215" s="7">
        <f t="shared" si="18"/>
        <v>-14396827</v>
      </c>
      <c r="Q215" s="7">
        <f t="shared" si="19"/>
        <v>10010694</v>
      </c>
      <c r="R215" s="7">
        <f t="shared" si="20"/>
        <v>9189222</v>
      </c>
      <c r="S215" s="5" t="s">
        <v>116</v>
      </c>
      <c r="T215" s="5">
        <v>100903</v>
      </c>
      <c r="U215" s="5" t="s">
        <v>32</v>
      </c>
      <c r="V215" s="5">
        <v>47030001</v>
      </c>
      <c r="W215" s="5" t="s">
        <v>28</v>
      </c>
    </row>
    <row r="216" spans="2:23" x14ac:dyDescent="0.25">
      <c r="B216" s="4">
        <v>30006287</v>
      </c>
      <c r="C216" s="4">
        <v>0</v>
      </c>
      <c r="D216" s="5">
        <v>21030011</v>
      </c>
      <c r="E216" s="4" t="s">
        <v>316</v>
      </c>
      <c r="F216" s="4">
        <v>1073</v>
      </c>
      <c r="G216" s="6">
        <v>42826</v>
      </c>
      <c r="H216" s="7">
        <v>18623129</v>
      </c>
      <c r="I216" s="7">
        <v>0</v>
      </c>
      <c r="J216" s="7">
        <v>0</v>
      </c>
      <c r="K216" s="7">
        <v>0</v>
      </c>
      <c r="L216" s="7">
        <f t="shared" si="21"/>
        <v>18623129</v>
      </c>
      <c r="M216" s="7">
        <v>-10666999</v>
      </c>
      <c r="N216" s="7">
        <v>-653444</v>
      </c>
      <c r="O216" s="7">
        <v>0</v>
      </c>
      <c r="P216" s="7">
        <f t="shared" si="18"/>
        <v>-11320443</v>
      </c>
      <c r="Q216" s="7">
        <f t="shared" si="19"/>
        <v>7956130</v>
      </c>
      <c r="R216" s="7">
        <f t="shared" si="20"/>
        <v>7302686</v>
      </c>
      <c r="S216" s="5" t="s">
        <v>116</v>
      </c>
      <c r="T216" s="5">
        <v>100903</v>
      </c>
      <c r="U216" s="5" t="s">
        <v>32</v>
      </c>
      <c r="V216" s="5">
        <v>47030001</v>
      </c>
      <c r="W216" s="5" t="s">
        <v>28</v>
      </c>
    </row>
    <row r="217" spans="2:23" x14ac:dyDescent="0.25">
      <c r="B217" s="4">
        <v>30006288</v>
      </c>
      <c r="C217" s="4">
        <v>0</v>
      </c>
      <c r="D217" s="5">
        <v>21030011</v>
      </c>
      <c r="E217" s="4" t="s">
        <v>317</v>
      </c>
      <c r="F217" s="4">
        <v>1073</v>
      </c>
      <c r="G217" s="6">
        <v>42826</v>
      </c>
      <c r="H217" s="7">
        <v>18577435</v>
      </c>
      <c r="I217" s="7">
        <v>0</v>
      </c>
      <c r="J217" s="7">
        <v>0</v>
      </c>
      <c r="K217" s="7">
        <v>0</v>
      </c>
      <c r="L217" s="7">
        <f t="shared" si="21"/>
        <v>18577435</v>
      </c>
      <c r="M217" s="7">
        <v>-10640826</v>
      </c>
      <c r="N217" s="7">
        <v>-651841</v>
      </c>
      <c r="O217" s="7">
        <v>0</v>
      </c>
      <c r="P217" s="7">
        <f t="shared" si="18"/>
        <v>-11292667</v>
      </c>
      <c r="Q217" s="7">
        <f t="shared" si="19"/>
        <v>7936609</v>
      </c>
      <c r="R217" s="7">
        <f t="shared" si="20"/>
        <v>7284768</v>
      </c>
      <c r="S217" s="5" t="s">
        <v>116</v>
      </c>
      <c r="T217" s="5">
        <v>100903</v>
      </c>
      <c r="U217" s="5" t="s">
        <v>32</v>
      </c>
      <c r="V217" s="5">
        <v>47030001</v>
      </c>
      <c r="W217" s="5" t="s">
        <v>28</v>
      </c>
    </row>
    <row r="218" spans="2:23" x14ac:dyDescent="0.25">
      <c r="B218" s="4">
        <v>30006289</v>
      </c>
      <c r="C218" s="4">
        <v>0</v>
      </c>
      <c r="D218" s="5">
        <v>21030011</v>
      </c>
      <c r="E218" s="4" t="s">
        <v>318</v>
      </c>
      <c r="F218" s="4">
        <v>1073</v>
      </c>
      <c r="G218" s="6">
        <v>42826</v>
      </c>
      <c r="H218" s="7">
        <v>17294247</v>
      </c>
      <c r="I218" s="7">
        <v>0</v>
      </c>
      <c r="J218" s="7">
        <v>0</v>
      </c>
      <c r="K218" s="7">
        <v>0</v>
      </c>
      <c r="L218" s="7">
        <f t="shared" si="21"/>
        <v>17294247</v>
      </c>
      <c r="M218" s="7">
        <v>-9905840</v>
      </c>
      <c r="N218" s="7">
        <v>-606817</v>
      </c>
      <c r="O218" s="7">
        <v>0</v>
      </c>
      <c r="P218" s="7">
        <f t="shared" si="18"/>
        <v>-10512657</v>
      </c>
      <c r="Q218" s="7">
        <f t="shared" si="19"/>
        <v>7388407</v>
      </c>
      <c r="R218" s="7">
        <f t="shared" si="20"/>
        <v>6781590</v>
      </c>
      <c r="S218" s="5" t="s">
        <v>116</v>
      </c>
      <c r="T218" s="5">
        <v>100903</v>
      </c>
      <c r="U218" s="5" t="s">
        <v>32</v>
      </c>
      <c r="V218" s="5">
        <v>47030001</v>
      </c>
      <c r="W218" s="5" t="s">
        <v>28</v>
      </c>
    </row>
    <row r="219" spans="2:23" x14ac:dyDescent="0.25">
      <c r="B219" s="4">
        <v>30006290</v>
      </c>
      <c r="C219" s="4">
        <v>0</v>
      </c>
      <c r="D219" s="5">
        <v>21030011</v>
      </c>
      <c r="E219" s="4" t="s">
        <v>319</v>
      </c>
      <c r="F219" s="4">
        <v>1073</v>
      </c>
      <c r="G219" s="6">
        <v>42826</v>
      </c>
      <c r="H219" s="7">
        <v>25078772</v>
      </c>
      <c r="I219" s="7">
        <v>0</v>
      </c>
      <c r="J219" s="7">
        <v>0</v>
      </c>
      <c r="K219" s="7">
        <v>0</v>
      </c>
      <c r="L219" s="7">
        <f t="shared" si="21"/>
        <v>25078772</v>
      </c>
      <c r="M219" s="7">
        <v>-14563565</v>
      </c>
      <c r="N219" s="7">
        <v>-861459</v>
      </c>
      <c r="O219" s="7">
        <v>0</v>
      </c>
      <c r="P219" s="7">
        <f t="shared" si="18"/>
        <v>-15425024</v>
      </c>
      <c r="Q219" s="7">
        <f t="shared" si="19"/>
        <v>10515207</v>
      </c>
      <c r="R219" s="7">
        <f t="shared" si="20"/>
        <v>9653748</v>
      </c>
      <c r="S219" s="5" t="s">
        <v>116</v>
      </c>
      <c r="T219" s="5">
        <v>100903</v>
      </c>
      <c r="U219" s="5" t="s">
        <v>32</v>
      </c>
      <c r="V219" s="5">
        <v>47030001</v>
      </c>
      <c r="W219" s="5" t="s">
        <v>28</v>
      </c>
    </row>
    <row r="220" spans="2:23" x14ac:dyDescent="0.25">
      <c r="B220" s="4">
        <v>30006291</v>
      </c>
      <c r="C220" s="4">
        <v>0</v>
      </c>
      <c r="D220" s="5">
        <v>21030011</v>
      </c>
      <c r="E220" s="4" t="s">
        <v>320</v>
      </c>
      <c r="F220" s="4">
        <v>1073</v>
      </c>
      <c r="G220" s="6">
        <v>42826</v>
      </c>
      <c r="H220" s="7">
        <v>15904945</v>
      </c>
      <c r="I220" s="7">
        <v>0</v>
      </c>
      <c r="J220" s="7">
        <v>0</v>
      </c>
      <c r="K220" s="7">
        <v>0</v>
      </c>
      <c r="L220" s="7">
        <f t="shared" si="21"/>
        <v>15904945</v>
      </c>
      <c r="M220" s="7">
        <v>-9110070</v>
      </c>
      <c r="N220" s="7">
        <v>-558069</v>
      </c>
      <c r="O220" s="7">
        <v>0</v>
      </c>
      <c r="P220" s="7">
        <f t="shared" si="18"/>
        <v>-9668139</v>
      </c>
      <c r="Q220" s="7">
        <f t="shared" si="19"/>
        <v>6794875</v>
      </c>
      <c r="R220" s="7">
        <f t="shared" si="20"/>
        <v>6236806</v>
      </c>
      <c r="S220" s="5" t="s">
        <v>116</v>
      </c>
      <c r="T220" s="5">
        <v>100903</v>
      </c>
      <c r="U220" s="5" t="s">
        <v>32</v>
      </c>
      <c r="V220" s="5">
        <v>47030001</v>
      </c>
      <c r="W220" s="5" t="s">
        <v>28</v>
      </c>
    </row>
    <row r="221" spans="2:23" x14ac:dyDescent="0.25">
      <c r="B221" s="4">
        <v>30006292</v>
      </c>
      <c r="C221" s="4">
        <v>0</v>
      </c>
      <c r="D221" s="5">
        <v>21030011</v>
      </c>
      <c r="E221" s="4" t="s">
        <v>321</v>
      </c>
      <c r="F221" s="4">
        <v>1073</v>
      </c>
      <c r="G221" s="6">
        <v>42826</v>
      </c>
      <c r="H221" s="7">
        <v>20077103</v>
      </c>
      <c r="I221" s="7">
        <v>0</v>
      </c>
      <c r="J221" s="7">
        <v>0</v>
      </c>
      <c r="K221" s="7">
        <v>0</v>
      </c>
      <c r="L221" s="7">
        <f t="shared" si="21"/>
        <v>20077103</v>
      </c>
      <c r="M221" s="7">
        <v>-11659033</v>
      </c>
      <c r="N221" s="7">
        <v>-689650</v>
      </c>
      <c r="O221" s="7">
        <v>0</v>
      </c>
      <c r="P221" s="7">
        <f t="shared" si="18"/>
        <v>-12348683</v>
      </c>
      <c r="Q221" s="7">
        <f t="shared" si="19"/>
        <v>8418070</v>
      </c>
      <c r="R221" s="7">
        <f t="shared" si="20"/>
        <v>7728420</v>
      </c>
      <c r="S221" s="5" t="s">
        <v>116</v>
      </c>
      <c r="T221" s="5">
        <v>100903</v>
      </c>
      <c r="U221" s="5" t="s">
        <v>32</v>
      </c>
      <c r="V221" s="5">
        <v>47030001</v>
      </c>
      <c r="W221" s="5" t="s">
        <v>28</v>
      </c>
    </row>
    <row r="222" spans="2:23" x14ac:dyDescent="0.25">
      <c r="B222" s="4">
        <v>30006293</v>
      </c>
      <c r="C222" s="4">
        <v>0</v>
      </c>
      <c r="D222" s="5">
        <v>21030011</v>
      </c>
      <c r="E222" s="4" t="s">
        <v>322</v>
      </c>
      <c r="F222" s="4">
        <v>1073</v>
      </c>
      <c r="G222" s="6">
        <v>42826</v>
      </c>
      <c r="H222" s="7">
        <v>11991920</v>
      </c>
      <c r="I222" s="7">
        <v>0</v>
      </c>
      <c r="J222" s="7">
        <v>0</v>
      </c>
      <c r="K222" s="7">
        <v>0</v>
      </c>
      <c r="L222" s="7">
        <f t="shared" si="21"/>
        <v>11991920</v>
      </c>
      <c r="M222" s="7">
        <v>-6868760</v>
      </c>
      <c r="N222" s="7">
        <v>-420770</v>
      </c>
      <c r="O222" s="7">
        <v>0</v>
      </c>
      <c r="P222" s="7">
        <f t="shared" si="18"/>
        <v>-7289530</v>
      </c>
      <c r="Q222" s="7">
        <f t="shared" si="19"/>
        <v>5123160</v>
      </c>
      <c r="R222" s="7">
        <f t="shared" si="20"/>
        <v>4702390</v>
      </c>
      <c r="S222" s="5" t="s">
        <v>116</v>
      </c>
      <c r="T222" s="5">
        <v>100903</v>
      </c>
      <c r="U222" s="5" t="s">
        <v>32</v>
      </c>
      <c r="V222" s="5">
        <v>47030001</v>
      </c>
      <c r="W222" s="5" t="s">
        <v>28</v>
      </c>
    </row>
    <row r="223" spans="2:23" x14ac:dyDescent="0.25">
      <c r="B223" s="4">
        <v>30006294</v>
      </c>
      <c r="C223" s="4">
        <v>0</v>
      </c>
      <c r="D223" s="5">
        <v>21030011</v>
      </c>
      <c r="E223" s="4" t="s">
        <v>323</v>
      </c>
      <c r="F223" s="4">
        <v>1073</v>
      </c>
      <c r="G223" s="6">
        <v>42826</v>
      </c>
      <c r="H223" s="7">
        <v>9593337</v>
      </c>
      <c r="I223" s="7">
        <v>0</v>
      </c>
      <c r="J223" s="7">
        <v>0</v>
      </c>
      <c r="K223" s="7">
        <v>0</v>
      </c>
      <c r="L223" s="7">
        <f t="shared" si="21"/>
        <v>9593337</v>
      </c>
      <c r="M223" s="7">
        <v>-5494895</v>
      </c>
      <c r="N223" s="7">
        <v>-336609</v>
      </c>
      <c r="O223" s="7">
        <v>0</v>
      </c>
      <c r="P223" s="7">
        <f t="shared" si="18"/>
        <v>-5831504</v>
      </c>
      <c r="Q223" s="7">
        <f t="shared" si="19"/>
        <v>4098442</v>
      </c>
      <c r="R223" s="7">
        <f t="shared" si="20"/>
        <v>3761833</v>
      </c>
      <c r="S223" s="5" t="s">
        <v>116</v>
      </c>
      <c r="T223" s="5">
        <v>100903</v>
      </c>
      <c r="U223" s="5" t="s">
        <v>32</v>
      </c>
      <c r="V223" s="5">
        <v>47030001</v>
      </c>
      <c r="W223" s="5" t="s">
        <v>28</v>
      </c>
    </row>
    <row r="224" spans="2:23" x14ac:dyDescent="0.25">
      <c r="B224" s="4">
        <v>30006295</v>
      </c>
      <c r="C224" s="4">
        <v>0</v>
      </c>
      <c r="D224" s="5">
        <v>21030011</v>
      </c>
      <c r="E224" s="4" t="s">
        <v>324</v>
      </c>
      <c r="F224" s="4">
        <v>1073</v>
      </c>
      <c r="G224" s="6">
        <v>42826</v>
      </c>
      <c r="H224" s="7">
        <v>13703737</v>
      </c>
      <c r="I224" s="7">
        <v>0</v>
      </c>
      <c r="J224" s="7">
        <v>0</v>
      </c>
      <c r="K224" s="7">
        <v>0</v>
      </c>
      <c r="L224" s="7">
        <f t="shared" si="21"/>
        <v>13703737</v>
      </c>
      <c r="M224" s="7">
        <v>-7957938</v>
      </c>
      <c r="N224" s="7">
        <v>-470725</v>
      </c>
      <c r="O224" s="7">
        <v>0</v>
      </c>
      <c r="P224" s="7">
        <f t="shared" si="18"/>
        <v>-8428663</v>
      </c>
      <c r="Q224" s="7">
        <f t="shared" si="19"/>
        <v>5745799</v>
      </c>
      <c r="R224" s="7">
        <f t="shared" si="20"/>
        <v>5275074</v>
      </c>
      <c r="S224" s="5" t="s">
        <v>116</v>
      </c>
      <c r="T224" s="5">
        <v>100903</v>
      </c>
      <c r="U224" s="5" t="s">
        <v>32</v>
      </c>
      <c r="V224" s="5">
        <v>47030001</v>
      </c>
      <c r="W224" s="5" t="s">
        <v>28</v>
      </c>
    </row>
    <row r="225" spans="2:23" x14ac:dyDescent="0.25">
      <c r="B225" s="4">
        <v>30006296</v>
      </c>
      <c r="C225" s="4">
        <v>0</v>
      </c>
      <c r="D225" s="5">
        <v>21030011</v>
      </c>
      <c r="E225" s="4" t="s">
        <v>325</v>
      </c>
      <c r="F225" s="4">
        <v>1073</v>
      </c>
      <c r="G225" s="6">
        <v>42826</v>
      </c>
      <c r="H225" s="7">
        <v>10203285</v>
      </c>
      <c r="I225" s="7">
        <v>0</v>
      </c>
      <c r="J225" s="7">
        <v>0</v>
      </c>
      <c r="K225" s="7">
        <v>0</v>
      </c>
      <c r="L225" s="7">
        <f t="shared" si="21"/>
        <v>10203285</v>
      </c>
      <c r="M225" s="7">
        <v>-5872677</v>
      </c>
      <c r="N225" s="7">
        <v>-355367</v>
      </c>
      <c r="O225" s="7">
        <v>0</v>
      </c>
      <c r="P225" s="7">
        <f t="shared" si="18"/>
        <v>-6228044</v>
      </c>
      <c r="Q225" s="7">
        <f t="shared" si="19"/>
        <v>4330608</v>
      </c>
      <c r="R225" s="7">
        <f t="shared" si="20"/>
        <v>3975241</v>
      </c>
      <c r="S225" s="5" t="s">
        <v>116</v>
      </c>
      <c r="T225" s="5">
        <v>100903</v>
      </c>
      <c r="U225" s="5" t="s">
        <v>32</v>
      </c>
      <c r="V225" s="5">
        <v>47030001</v>
      </c>
      <c r="W225" s="5" t="s">
        <v>28</v>
      </c>
    </row>
    <row r="226" spans="2:23" x14ac:dyDescent="0.25">
      <c r="B226" s="4">
        <v>30006297</v>
      </c>
      <c r="C226" s="4">
        <v>0</v>
      </c>
      <c r="D226" s="5">
        <v>21030011</v>
      </c>
      <c r="E226" s="4" t="s">
        <v>326</v>
      </c>
      <c r="F226" s="4">
        <v>1073</v>
      </c>
      <c r="G226" s="6">
        <v>42826</v>
      </c>
      <c r="H226" s="7">
        <v>7419898</v>
      </c>
      <c r="I226" s="7">
        <v>0</v>
      </c>
      <c r="J226" s="7">
        <v>0</v>
      </c>
      <c r="K226" s="7">
        <v>0</v>
      </c>
      <c r="L226" s="7">
        <f t="shared" si="21"/>
        <v>7419898</v>
      </c>
      <c r="M226" s="7">
        <v>-4249986</v>
      </c>
      <c r="N226" s="7">
        <v>-260348</v>
      </c>
      <c r="O226" s="7">
        <v>0</v>
      </c>
      <c r="P226" s="7">
        <f t="shared" si="18"/>
        <v>-4510334</v>
      </c>
      <c r="Q226" s="7">
        <f t="shared" si="19"/>
        <v>3169912</v>
      </c>
      <c r="R226" s="7">
        <f t="shared" si="20"/>
        <v>2909564</v>
      </c>
      <c r="S226" s="5" t="s">
        <v>116</v>
      </c>
      <c r="T226" s="5">
        <v>100903</v>
      </c>
      <c r="U226" s="5" t="s">
        <v>32</v>
      </c>
      <c r="V226" s="5">
        <v>47030001</v>
      </c>
      <c r="W226" s="5" t="s">
        <v>28</v>
      </c>
    </row>
    <row r="227" spans="2:23" x14ac:dyDescent="0.25">
      <c r="B227" s="4">
        <v>30006298</v>
      </c>
      <c r="C227" s="4">
        <v>0</v>
      </c>
      <c r="D227" s="5">
        <v>21030011</v>
      </c>
      <c r="E227" s="4" t="s">
        <v>327</v>
      </c>
      <c r="F227" s="4">
        <v>1073</v>
      </c>
      <c r="G227" s="6">
        <v>42826</v>
      </c>
      <c r="H227" s="7">
        <v>6201058</v>
      </c>
      <c r="I227" s="7">
        <v>0</v>
      </c>
      <c r="J227" s="7">
        <v>0</v>
      </c>
      <c r="K227" s="7">
        <v>0</v>
      </c>
      <c r="L227" s="7">
        <f t="shared" si="21"/>
        <v>6201058</v>
      </c>
      <c r="M227" s="7">
        <v>-3585514</v>
      </c>
      <c r="N227" s="7">
        <v>-214451</v>
      </c>
      <c r="O227" s="7">
        <v>0</v>
      </c>
      <c r="P227" s="7">
        <f t="shared" si="18"/>
        <v>-3799965</v>
      </c>
      <c r="Q227" s="7">
        <f t="shared" si="19"/>
        <v>2615544</v>
      </c>
      <c r="R227" s="7">
        <f t="shared" si="20"/>
        <v>2401093</v>
      </c>
      <c r="S227" s="5" t="s">
        <v>116</v>
      </c>
      <c r="T227" s="5">
        <v>100903</v>
      </c>
      <c r="U227" s="5" t="s">
        <v>32</v>
      </c>
      <c r="V227" s="5">
        <v>47030001</v>
      </c>
      <c r="W227" s="5" t="s">
        <v>28</v>
      </c>
    </row>
    <row r="228" spans="2:23" x14ac:dyDescent="0.25">
      <c r="B228" s="4">
        <v>30006299</v>
      </c>
      <c r="C228" s="4">
        <v>0</v>
      </c>
      <c r="D228" s="5">
        <v>21030011</v>
      </c>
      <c r="E228" s="4" t="s">
        <v>328</v>
      </c>
      <c r="F228" s="4">
        <v>1073</v>
      </c>
      <c r="G228" s="6">
        <v>42826</v>
      </c>
      <c r="H228" s="7">
        <v>4761280</v>
      </c>
      <c r="I228" s="7">
        <v>0</v>
      </c>
      <c r="J228" s="7">
        <v>0</v>
      </c>
      <c r="K228" s="7">
        <v>0</v>
      </c>
      <c r="L228" s="7">
        <f t="shared" si="21"/>
        <v>4761280</v>
      </c>
      <c r="M228" s="7">
        <v>-2727178</v>
      </c>
      <c r="N228" s="7">
        <v>-167063</v>
      </c>
      <c r="O228" s="7">
        <v>0</v>
      </c>
      <c r="P228" s="7">
        <f t="shared" si="18"/>
        <v>-2894241</v>
      </c>
      <c r="Q228" s="7">
        <f t="shared" si="19"/>
        <v>2034102</v>
      </c>
      <c r="R228" s="7">
        <f t="shared" si="20"/>
        <v>1867039</v>
      </c>
      <c r="S228" s="5" t="s">
        <v>116</v>
      </c>
      <c r="T228" s="5">
        <v>100903</v>
      </c>
      <c r="U228" s="5" t="s">
        <v>32</v>
      </c>
      <c r="V228" s="5">
        <v>47030001</v>
      </c>
      <c r="W228" s="5" t="s">
        <v>28</v>
      </c>
    </row>
    <row r="229" spans="2:23" x14ac:dyDescent="0.25">
      <c r="B229" s="4">
        <v>30006300</v>
      </c>
      <c r="C229" s="4">
        <v>0</v>
      </c>
      <c r="D229" s="5">
        <v>21030011</v>
      </c>
      <c r="E229" s="4" t="s">
        <v>329</v>
      </c>
      <c r="F229" s="4">
        <v>1073</v>
      </c>
      <c r="G229" s="6">
        <v>42826</v>
      </c>
      <c r="H229" s="7">
        <v>4553574</v>
      </c>
      <c r="I229" s="7">
        <v>0</v>
      </c>
      <c r="J229" s="7">
        <v>0</v>
      </c>
      <c r="K229" s="7">
        <v>0</v>
      </c>
      <c r="L229" s="7">
        <f t="shared" si="21"/>
        <v>4553574</v>
      </c>
      <c r="M229" s="7">
        <v>-2608207</v>
      </c>
      <c r="N229" s="7">
        <v>-159775</v>
      </c>
      <c r="O229" s="7">
        <v>0</v>
      </c>
      <c r="P229" s="7">
        <f t="shared" si="18"/>
        <v>-2767982</v>
      </c>
      <c r="Q229" s="7">
        <f t="shared" si="19"/>
        <v>1945367</v>
      </c>
      <c r="R229" s="7">
        <f t="shared" si="20"/>
        <v>1785592</v>
      </c>
      <c r="S229" s="5" t="s">
        <v>116</v>
      </c>
      <c r="T229" s="5">
        <v>100903</v>
      </c>
      <c r="U229" s="5" t="s">
        <v>32</v>
      </c>
      <c r="V229" s="5">
        <v>47030001</v>
      </c>
      <c r="W229" s="5" t="s">
        <v>28</v>
      </c>
    </row>
    <row r="230" spans="2:23" x14ac:dyDescent="0.25">
      <c r="B230" s="4">
        <v>30006301</v>
      </c>
      <c r="C230" s="4">
        <v>0</v>
      </c>
      <c r="D230" s="5">
        <v>21030011</v>
      </c>
      <c r="E230" s="4" t="s">
        <v>330</v>
      </c>
      <c r="F230" s="4">
        <v>1073</v>
      </c>
      <c r="G230" s="6">
        <v>42826</v>
      </c>
      <c r="H230" s="7">
        <v>4103436</v>
      </c>
      <c r="I230" s="7">
        <v>0</v>
      </c>
      <c r="J230" s="7">
        <v>0</v>
      </c>
      <c r="K230" s="7">
        <v>0</v>
      </c>
      <c r="L230" s="7">
        <f t="shared" si="21"/>
        <v>4103436</v>
      </c>
      <c r="M230" s="7">
        <v>-2361804</v>
      </c>
      <c r="N230" s="7">
        <v>-142917</v>
      </c>
      <c r="O230" s="7">
        <v>0</v>
      </c>
      <c r="P230" s="7">
        <f t="shared" si="18"/>
        <v>-2504721</v>
      </c>
      <c r="Q230" s="7">
        <f t="shared" si="19"/>
        <v>1741632</v>
      </c>
      <c r="R230" s="7">
        <f t="shared" si="20"/>
        <v>1598715</v>
      </c>
      <c r="S230" s="5" t="s">
        <v>116</v>
      </c>
      <c r="T230" s="5">
        <v>100903</v>
      </c>
      <c r="U230" s="5" t="s">
        <v>32</v>
      </c>
      <c r="V230" s="5">
        <v>47030001</v>
      </c>
      <c r="W230" s="5" t="s">
        <v>28</v>
      </c>
    </row>
    <row r="231" spans="2:23" x14ac:dyDescent="0.25">
      <c r="B231" s="4">
        <v>30006302</v>
      </c>
      <c r="C231" s="4">
        <v>0</v>
      </c>
      <c r="D231" s="5">
        <v>21030011</v>
      </c>
      <c r="E231" s="4" t="s">
        <v>331</v>
      </c>
      <c r="F231" s="4">
        <v>1073</v>
      </c>
      <c r="G231" s="6">
        <v>42826</v>
      </c>
      <c r="H231" s="7">
        <v>3341717</v>
      </c>
      <c r="I231" s="7">
        <v>0</v>
      </c>
      <c r="J231" s="7">
        <v>0</v>
      </c>
      <c r="K231" s="7">
        <v>0</v>
      </c>
      <c r="L231" s="7">
        <f t="shared" si="21"/>
        <v>3341717</v>
      </c>
      <c r="M231" s="7">
        <v>-1914077</v>
      </c>
      <c r="N231" s="7">
        <v>-117253</v>
      </c>
      <c r="O231" s="7">
        <v>0</v>
      </c>
      <c r="P231" s="7">
        <f t="shared" si="18"/>
        <v>-2031330</v>
      </c>
      <c r="Q231" s="7">
        <f t="shared" si="19"/>
        <v>1427640</v>
      </c>
      <c r="R231" s="7">
        <f t="shared" si="20"/>
        <v>1310387</v>
      </c>
      <c r="S231" s="5" t="s">
        <v>116</v>
      </c>
      <c r="T231" s="5">
        <v>100903</v>
      </c>
      <c r="U231" s="5" t="s">
        <v>32</v>
      </c>
      <c r="V231" s="5">
        <v>47030001</v>
      </c>
      <c r="W231" s="5" t="s">
        <v>28</v>
      </c>
    </row>
    <row r="232" spans="2:23" x14ac:dyDescent="0.25">
      <c r="B232" s="4">
        <v>30006303</v>
      </c>
      <c r="C232" s="4">
        <v>0</v>
      </c>
      <c r="D232" s="5">
        <v>21030011</v>
      </c>
      <c r="E232" s="4" t="s">
        <v>332</v>
      </c>
      <c r="F232" s="4">
        <v>1073</v>
      </c>
      <c r="G232" s="6">
        <v>42826</v>
      </c>
      <c r="H232" s="7">
        <v>4631087</v>
      </c>
      <c r="I232" s="7">
        <v>0</v>
      </c>
      <c r="J232" s="7">
        <v>0</v>
      </c>
      <c r="K232" s="7">
        <v>0</v>
      </c>
      <c r="L232" s="7">
        <f t="shared" si="21"/>
        <v>4631087</v>
      </c>
      <c r="M232" s="7">
        <v>-2689331</v>
      </c>
      <c r="N232" s="7">
        <v>-159078</v>
      </c>
      <c r="O232" s="7">
        <v>0</v>
      </c>
      <c r="P232" s="7">
        <f t="shared" si="18"/>
        <v>-2848409</v>
      </c>
      <c r="Q232" s="7">
        <f t="shared" si="19"/>
        <v>1941756</v>
      </c>
      <c r="R232" s="7">
        <f t="shared" si="20"/>
        <v>1782678</v>
      </c>
      <c r="S232" s="5" t="s">
        <v>116</v>
      </c>
      <c r="T232" s="5">
        <v>100903</v>
      </c>
      <c r="U232" s="5" t="s">
        <v>32</v>
      </c>
      <c r="V232" s="5">
        <v>47030001</v>
      </c>
      <c r="W232" s="5" t="s">
        <v>28</v>
      </c>
    </row>
    <row r="233" spans="2:23" x14ac:dyDescent="0.25">
      <c r="B233" s="4">
        <v>30006304</v>
      </c>
      <c r="C233" s="4">
        <v>0</v>
      </c>
      <c r="D233" s="5">
        <v>21030011</v>
      </c>
      <c r="E233" s="4" t="s">
        <v>333</v>
      </c>
      <c r="F233" s="4">
        <v>1073</v>
      </c>
      <c r="G233" s="6">
        <v>42826</v>
      </c>
      <c r="H233" s="7">
        <v>1562829</v>
      </c>
      <c r="I233" s="7">
        <v>0</v>
      </c>
      <c r="J233" s="7">
        <v>0</v>
      </c>
      <c r="K233" s="7">
        <v>0</v>
      </c>
      <c r="L233" s="7">
        <f t="shared" si="21"/>
        <v>1562829</v>
      </c>
      <c r="M233" s="7">
        <v>-897610</v>
      </c>
      <c r="N233" s="7">
        <v>-54608</v>
      </c>
      <c r="O233" s="7">
        <v>0</v>
      </c>
      <c r="P233" s="7">
        <f t="shared" si="18"/>
        <v>-952218</v>
      </c>
      <c r="Q233" s="7">
        <f t="shared" si="19"/>
        <v>665219</v>
      </c>
      <c r="R233" s="7">
        <f t="shared" si="20"/>
        <v>610611</v>
      </c>
      <c r="S233" s="5" t="s">
        <v>116</v>
      </c>
      <c r="T233" s="5">
        <v>100903</v>
      </c>
      <c r="U233" s="5" t="s">
        <v>32</v>
      </c>
      <c r="V233" s="5">
        <v>47030001</v>
      </c>
      <c r="W233" s="5" t="s">
        <v>28</v>
      </c>
    </row>
    <row r="234" spans="2:23" x14ac:dyDescent="0.25">
      <c r="B234" s="4">
        <v>30006305</v>
      </c>
      <c r="C234" s="4">
        <v>0</v>
      </c>
      <c r="D234" s="5">
        <v>21030011</v>
      </c>
      <c r="E234" s="4" t="s">
        <v>311</v>
      </c>
      <c r="F234" s="4">
        <v>1073</v>
      </c>
      <c r="G234" s="6">
        <v>42826</v>
      </c>
      <c r="H234" s="7">
        <v>1000734</v>
      </c>
      <c r="I234" s="7">
        <v>0</v>
      </c>
      <c r="J234" s="7">
        <v>0</v>
      </c>
      <c r="K234" s="7">
        <v>0</v>
      </c>
      <c r="L234" s="7">
        <f t="shared" si="21"/>
        <v>1000734</v>
      </c>
      <c r="M234" s="7">
        <v>-527963</v>
      </c>
      <c r="N234" s="7">
        <v>-35236</v>
      </c>
      <c r="O234" s="7">
        <v>0</v>
      </c>
      <c r="P234" s="7">
        <f t="shared" si="18"/>
        <v>-563199</v>
      </c>
      <c r="Q234" s="7">
        <f t="shared" si="19"/>
        <v>472771</v>
      </c>
      <c r="R234" s="7">
        <f t="shared" si="20"/>
        <v>437535</v>
      </c>
      <c r="S234" s="5" t="s">
        <v>116</v>
      </c>
      <c r="T234" s="5">
        <v>100903</v>
      </c>
      <c r="U234" s="5" t="s">
        <v>32</v>
      </c>
      <c r="V234" s="5">
        <v>47030001</v>
      </c>
      <c r="W234" s="5" t="s">
        <v>28</v>
      </c>
    </row>
    <row r="235" spans="2:23" x14ac:dyDescent="0.25">
      <c r="B235" s="4">
        <v>30006306</v>
      </c>
      <c r="C235" s="4">
        <v>0</v>
      </c>
      <c r="D235" s="5">
        <v>21030011</v>
      </c>
      <c r="E235" s="4" t="s">
        <v>334</v>
      </c>
      <c r="F235" s="4">
        <v>1073</v>
      </c>
      <c r="G235" s="6">
        <v>42826</v>
      </c>
      <c r="H235" s="7">
        <v>1272785</v>
      </c>
      <c r="I235" s="7">
        <v>0</v>
      </c>
      <c r="J235" s="7">
        <v>0</v>
      </c>
      <c r="K235" s="7">
        <v>0</v>
      </c>
      <c r="L235" s="7">
        <f t="shared" si="21"/>
        <v>1272785</v>
      </c>
      <c r="M235" s="7">
        <v>-584982</v>
      </c>
      <c r="N235" s="7">
        <v>-45382</v>
      </c>
      <c r="O235" s="7">
        <v>0</v>
      </c>
      <c r="P235" s="7">
        <f t="shared" si="18"/>
        <v>-630364</v>
      </c>
      <c r="Q235" s="7">
        <f t="shared" si="19"/>
        <v>687803</v>
      </c>
      <c r="R235" s="7">
        <f t="shared" si="20"/>
        <v>642421</v>
      </c>
      <c r="S235" s="5" t="s">
        <v>116</v>
      </c>
      <c r="T235" s="5">
        <v>100903</v>
      </c>
      <c r="U235" s="5" t="s">
        <v>32</v>
      </c>
      <c r="V235" s="5">
        <v>47030001</v>
      </c>
      <c r="W235" s="5" t="s">
        <v>28</v>
      </c>
    </row>
    <row r="236" spans="2:23" x14ac:dyDescent="0.25">
      <c r="B236" s="4">
        <v>30006307</v>
      </c>
      <c r="C236" s="4">
        <v>0</v>
      </c>
      <c r="D236" s="5">
        <v>21030011</v>
      </c>
      <c r="E236" s="4" t="s">
        <v>335</v>
      </c>
      <c r="F236" s="4">
        <v>1073</v>
      </c>
      <c r="G236" s="6">
        <v>42826</v>
      </c>
      <c r="H236" s="7">
        <v>1005614</v>
      </c>
      <c r="I236" s="7">
        <v>0</v>
      </c>
      <c r="J236" s="7">
        <v>0</v>
      </c>
      <c r="K236" s="7">
        <v>0</v>
      </c>
      <c r="L236" s="7">
        <f t="shared" si="21"/>
        <v>1005614</v>
      </c>
      <c r="M236" s="7">
        <v>-452155</v>
      </c>
      <c r="N236" s="7">
        <v>-35948</v>
      </c>
      <c r="O236" s="7">
        <v>0</v>
      </c>
      <c r="P236" s="7">
        <f t="shared" si="18"/>
        <v>-488103</v>
      </c>
      <c r="Q236" s="7">
        <f t="shared" si="19"/>
        <v>553459</v>
      </c>
      <c r="R236" s="7">
        <f t="shared" si="20"/>
        <v>517511</v>
      </c>
      <c r="S236" s="5" t="s">
        <v>116</v>
      </c>
      <c r="T236" s="5">
        <v>100903</v>
      </c>
      <c r="U236" s="5" t="s">
        <v>32</v>
      </c>
      <c r="V236" s="5">
        <v>47030001</v>
      </c>
      <c r="W236" s="5" t="s">
        <v>28</v>
      </c>
    </row>
    <row r="237" spans="2:23" x14ac:dyDescent="0.25">
      <c r="B237" s="4">
        <v>30006308</v>
      </c>
      <c r="C237" s="4">
        <v>0</v>
      </c>
      <c r="D237" s="5">
        <v>21030011</v>
      </c>
      <c r="E237" s="4" t="s">
        <v>336</v>
      </c>
      <c r="F237" s="4">
        <v>1073</v>
      </c>
      <c r="G237" s="6">
        <v>42826</v>
      </c>
      <c r="H237" s="7">
        <v>805058</v>
      </c>
      <c r="I237" s="7">
        <v>0</v>
      </c>
      <c r="J237" s="7">
        <v>0</v>
      </c>
      <c r="K237" s="7">
        <v>0</v>
      </c>
      <c r="L237" s="7">
        <f t="shared" si="21"/>
        <v>805058</v>
      </c>
      <c r="M237" s="7">
        <v>-427868</v>
      </c>
      <c r="N237" s="7">
        <v>-28085</v>
      </c>
      <c r="O237" s="7">
        <v>0</v>
      </c>
      <c r="P237" s="7">
        <f t="shared" si="18"/>
        <v>-455953</v>
      </c>
      <c r="Q237" s="7">
        <f t="shared" si="19"/>
        <v>377190</v>
      </c>
      <c r="R237" s="7">
        <f t="shared" si="20"/>
        <v>349105</v>
      </c>
      <c r="S237" s="5" t="s">
        <v>116</v>
      </c>
      <c r="T237" s="5">
        <v>100903</v>
      </c>
      <c r="U237" s="5" t="s">
        <v>32</v>
      </c>
      <c r="V237" s="5">
        <v>47030001</v>
      </c>
      <c r="W237" s="5" t="s">
        <v>28</v>
      </c>
    </row>
    <row r="238" spans="2:23" x14ac:dyDescent="0.25">
      <c r="B238" s="4">
        <v>30006309</v>
      </c>
      <c r="C238" s="4">
        <v>0</v>
      </c>
      <c r="D238" s="5">
        <v>21030011</v>
      </c>
      <c r="E238" s="4" t="s">
        <v>337</v>
      </c>
      <c r="F238" s="4">
        <v>1073</v>
      </c>
      <c r="G238" s="6">
        <v>42826</v>
      </c>
      <c r="H238" s="7">
        <v>279817</v>
      </c>
      <c r="I238" s="7">
        <v>0</v>
      </c>
      <c r="J238" s="7">
        <v>0</v>
      </c>
      <c r="K238" s="7">
        <v>0</v>
      </c>
      <c r="L238" s="7">
        <f t="shared" si="21"/>
        <v>279817</v>
      </c>
      <c r="M238" s="7">
        <v>-160274</v>
      </c>
      <c r="N238" s="7">
        <v>-9818</v>
      </c>
      <c r="O238" s="7">
        <v>0</v>
      </c>
      <c r="P238" s="7">
        <f t="shared" si="18"/>
        <v>-170092</v>
      </c>
      <c r="Q238" s="7">
        <f t="shared" si="19"/>
        <v>119543</v>
      </c>
      <c r="R238" s="7">
        <f t="shared" si="20"/>
        <v>109725</v>
      </c>
      <c r="S238" s="5" t="s">
        <v>116</v>
      </c>
      <c r="T238" s="5">
        <v>100903</v>
      </c>
      <c r="U238" s="5" t="s">
        <v>32</v>
      </c>
      <c r="V238" s="5">
        <v>47030001</v>
      </c>
      <c r="W238" s="5" t="s">
        <v>28</v>
      </c>
    </row>
    <row r="239" spans="2:23" x14ac:dyDescent="0.25">
      <c r="B239" s="4">
        <v>30006310</v>
      </c>
      <c r="C239" s="4">
        <v>0</v>
      </c>
      <c r="D239" s="5">
        <v>21030011</v>
      </c>
      <c r="E239" s="4" t="s">
        <v>338</v>
      </c>
      <c r="F239" s="4">
        <v>1073</v>
      </c>
      <c r="G239" s="6">
        <v>42826</v>
      </c>
      <c r="H239" s="7">
        <v>159896</v>
      </c>
      <c r="I239" s="7">
        <v>0</v>
      </c>
      <c r="J239" s="7">
        <v>0</v>
      </c>
      <c r="K239" s="7">
        <v>0</v>
      </c>
      <c r="L239" s="7">
        <f t="shared" si="21"/>
        <v>159896</v>
      </c>
      <c r="M239" s="7">
        <v>-80296</v>
      </c>
      <c r="N239" s="7">
        <v>-5640</v>
      </c>
      <c r="O239" s="7">
        <v>0</v>
      </c>
      <c r="P239" s="7">
        <f t="shared" si="18"/>
        <v>-85936</v>
      </c>
      <c r="Q239" s="7">
        <f t="shared" si="19"/>
        <v>79600</v>
      </c>
      <c r="R239" s="7">
        <f t="shared" si="20"/>
        <v>73960</v>
      </c>
      <c r="S239" s="5" t="s">
        <v>116</v>
      </c>
      <c r="T239" s="5">
        <v>100903</v>
      </c>
      <c r="U239" s="5" t="s">
        <v>32</v>
      </c>
      <c r="V239" s="5">
        <v>47030001</v>
      </c>
      <c r="W239" s="5" t="s">
        <v>28</v>
      </c>
    </row>
    <row r="240" spans="2:23" x14ac:dyDescent="0.25">
      <c r="B240" s="4">
        <v>30006311</v>
      </c>
      <c r="C240" s="4">
        <v>0</v>
      </c>
      <c r="D240" s="5">
        <v>21030011</v>
      </c>
      <c r="E240" s="4" t="s">
        <v>339</v>
      </c>
      <c r="F240" s="4">
        <v>1073</v>
      </c>
      <c r="G240" s="6">
        <v>42826</v>
      </c>
      <c r="H240" s="7">
        <v>109093</v>
      </c>
      <c r="I240" s="7">
        <v>0</v>
      </c>
      <c r="J240" s="7">
        <v>0</v>
      </c>
      <c r="K240" s="7">
        <v>0</v>
      </c>
      <c r="L240" s="7">
        <f t="shared" si="21"/>
        <v>109093</v>
      </c>
      <c r="M240" s="7">
        <v>-54440</v>
      </c>
      <c r="N240" s="7">
        <v>-3842</v>
      </c>
      <c r="O240" s="7">
        <v>0</v>
      </c>
      <c r="P240" s="7">
        <f t="shared" si="18"/>
        <v>-58282</v>
      </c>
      <c r="Q240" s="7">
        <f t="shared" si="19"/>
        <v>54653</v>
      </c>
      <c r="R240" s="7">
        <f t="shared" si="20"/>
        <v>50811</v>
      </c>
      <c r="S240" s="5" t="s">
        <v>116</v>
      </c>
      <c r="T240" s="5">
        <v>100903</v>
      </c>
      <c r="U240" s="5" t="s">
        <v>32</v>
      </c>
      <c r="V240" s="5">
        <v>47030001</v>
      </c>
      <c r="W240" s="5" t="s">
        <v>28</v>
      </c>
    </row>
    <row r="241" spans="2:23" x14ac:dyDescent="0.25">
      <c r="B241" s="4">
        <v>30006312</v>
      </c>
      <c r="C241" s="4">
        <v>0</v>
      </c>
      <c r="D241" s="5">
        <v>21030011</v>
      </c>
      <c r="E241" s="4" t="s">
        <v>340</v>
      </c>
      <c r="F241" s="4">
        <v>1073</v>
      </c>
      <c r="G241" s="6">
        <v>42826</v>
      </c>
      <c r="H241" s="7">
        <v>41785</v>
      </c>
      <c r="I241" s="7">
        <v>0</v>
      </c>
      <c r="J241" s="7">
        <v>0</v>
      </c>
      <c r="K241" s="7">
        <v>0</v>
      </c>
      <c r="L241" s="7">
        <f t="shared" si="21"/>
        <v>41785</v>
      </c>
      <c r="M241" s="7">
        <v>-23934</v>
      </c>
      <c r="N241" s="7">
        <v>-1466</v>
      </c>
      <c r="O241" s="7">
        <v>0</v>
      </c>
      <c r="P241" s="7">
        <f t="shared" si="18"/>
        <v>-25400</v>
      </c>
      <c r="Q241" s="7">
        <f t="shared" si="19"/>
        <v>17851</v>
      </c>
      <c r="R241" s="7">
        <f t="shared" si="20"/>
        <v>16385</v>
      </c>
      <c r="S241" s="5" t="s">
        <v>116</v>
      </c>
      <c r="T241" s="5">
        <v>100903</v>
      </c>
      <c r="U241" s="5" t="s">
        <v>32</v>
      </c>
      <c r="V241" s="5">
        <v>47030001</v>
      </c>
      <c r="W241" s="5" t="s">
        <v>28</v>
      </c>
    </row>
    <row r="242" spans="2:23" x14ac:dyDescent="0.25">
      <c r="B242" s="4">
        <v>30006556</v>
      </c>
      <c r="C242" s="4">
        <v>0</v>
      </c>
      <c r="D242" s="5">
        <v>21030011</v>
      </c>
      <c r="E242" s="4" t="s">
        <v>341</v>
      </c>
      <c r="F242" s="4">
        <v>1071</v>
      </c>
      <c r="G242" s="6">
        <v>43190</v>
      </c>
      <c r="H242" s="7">
        <v>521869</v>
      </c>
      <c r="I242" s="7">
        <v>0</v>
      </c>
      <c r="J242" s="7">
        <v>0</v>
      </c>
      <c r="K242" s="7">
        <v>0</v>
      </c>
      <c r="L242" s="7">
        <f t="shared" si="21"/>
        <v>521869</v>
      </c>
      <c r="M242" s="7">
        <v>-59547</v>
      </c>
      <c r="N242" s="7">
        <v>-19831</v>
      </c>
      <c r="O242" s="7">
        <v>0</v>
      </c>
      <c r="P242" s="7">
        <f t="shared" si="18"/>
        <v>-79378</v>
      </c>
      <c r="Q242" s="7">
        <f t="shared" si="19"/>
        <v>462322</v>
      </c>
      <c r="R242" s="7">
        <f t="shared" si="20"/>
        <v>442491</v>
      </c>
      <c r="S242" s="5" t="s">
        <v>116</v>
      </c>
      <c r="T242" s="5">
        <v>100901</v>
      </c>
      <c r="U242" s="5" t="s">
        <v>27</v>
      </c>
      <c r="V242" s="5">
        <v>47030001</v>
      </c>
      <c r="W242" s="5" t="s">
        <v>28</v>
      </c>
    </row>
    <row r="243" spans="2:23" x14ac:dyDescent="0.25">
      <c r="B243" s="4">
        <v>30006557</v>
      </c>
      <c r="C243" s="4">
        <v>0</v>
      </c>
      <c r="D243" s="5">
        <v>21030011</v>
      </c>
      <c r="E243" s="4" t="s">
        <v>342</v>
      </c>
      <c r="F243" s="4">
        <v>1071</v>
      </c>
      <c r="G243" s="6">
        <v>43190</v>
      </c>
      <c r="H243" s="7">
        <v>810954</v>
      </c>
      <c r="I243" s="7">
        <v>0</v>
      </c>
      <c r="J243" s="7">
        <v>0</v>
      </c>
      <c r="K243" s="7">
        <v>0</v>
      </c>
      <c r="L243" s="7">
        <f t="shared" si="21"/>
        <v>810954</v>
      </c>
      <c r="M243" s="7">
        <v>-92532</v>
      </c>
      <c r="N243" s="7">
        <v>-30816</v>
      </c>
      <c r="O243" s="7">
        <v>0</v>
      </c>
      <c r="P243" s="7">
        <f t="shared" si="18"/>
        <v>-123348</v>
      </c>
      <c r="Q243" s="7">
        <f t="shared" si="19"/>
        <v>718422</v>
      </c>
      <c r="R243" s="7">
        <f t="shared" si="20"/>
        <v>687606</v>
      </c>
      <c r="S243" s="5" t="s">
        <v>116</v>
      </c>
      <c r="T243" s="5">
        <v>100901</v>
      </c>
      <c r="U243" s="5" t="s">
        <v>27</v>
      </c>
      <c r="V243" s="5">
        <v>47030001</v>
      </c>
      <c r="W243" s="5" t="s">
        <v>28</v>
      </c>
    </row>
    <row r="244" spans="2:23" x14ac:dyDescent="0.25">
      <c r="B244" s="4">
        <v>30006558</v>
      </c>
      <c r="C244" s="4">
        <v>0</v>
      </c>
      <c r="D244" s="5">
        <v>21030011</v>
      </c>
      <c r="E244" s="4" t="s">
        <v>343</v>
      </c>
      <c r="F244" s="4">
        <v>1071</v>
      </c>
      <c r="G244" s="6">
        <v>43190</v>
      </c>
      <c r="H244" s="7">
        <v>34206</v>
      </c>
      <c r="I244" s="7">
        <v>0</v>
      </c>
      <c r="J244" s="7">
        <v>0</v>
      </c>
      <c r="K244" s="7">
        <v>0</v>
      </c>
      <c r="L244" s="7">
        <f t="shared" si="21"/>
        <v>34206</v>
      </c>
      <c r="M244" s="7">
        <v>-3904</v>
      </c>
      <c r="N244" s="7">
        <v>-1300</v>
      </c>
      <c r="O244" s="7">
        <v>0</v>
      </c>
      <c r="P244" s="7">
        <f t="shared" si="18"/>
        <v>-5204</v>
      </c>
      <c r="Q244" s="7">
        <f t="shared" si="19"/>
        <v>30302</v>
      </c>
      <c r="R244" s="7">
        <f t="shared" si="20"/>
        <v>29002</v>
      </c>
      <c r="S244" s="5" t="s">
        <v>116</v>
      </c>
      <c r="T244" s="5">
        <v>100901</v>
      </c>
      <c r="U244" s="5" t="s">
        <v>27</v>
      </c>
      <c r="V244" s="5">
        <v>47030001</v>
      </c>
      <c r="W244" s="5" t="s">
        <v>28</v>
      </c>
    </row>
    <row r="245" spans="2:23" x14ac:dyDescent="0.25">
      <c r="B245" s="4">
        <v>30006559</v>
      </c>
      <c r="C245" s="4">
        <v>0</v>
      </c>
      <c r="D245" s="5">
        <v>21030011</v>
      </c>
      <c r="E245" s="4" t="s">
        <v>344</v>
      </c>
      <c r="F245" s="4">
        <v>1071</v>
      </c>
      <c r="G245" s="6">
        <v>43190</v>
      </c>
      <c r="H245" s="7">
        <v>51299</v>
      </c>
      <c r="I245" s="7">
        <v>0</v>
      </c>
      <c r="J245" s="7">
        <v>0</v>
      </c>
      <c r="K245" s="7">
        <v>0</v>
      </c>
      <c r="L245" s="7">
        <f t="shared" si="21"/>
        <v>51299</v>
      </c>
      <c r="M245" s="7">
        <v>-5852</v>
      </c>
      <c r="N245" s="7">
        <v>-1949</v>
      </c>
      <c r="O245" s="7">
        <v>0</v>
      </c>
      <c r="P245" s="7">
        <f t="shared" si="18"/>
        <v>-7801</v>
      </c>
      <c r="Q245" s="7">
        <f t="shared" si="19"/>
        <v>45447</v>
      </c>
      <c r="R245" s="7">
        <f t="shared" si="20"/>
        <v>43498</v>
      </c>
      <c r="S245" s="5" t="s">
        <v>116</v>
      </c>
      <c r="T245" s="5">
        <v>100901</v>
      </c>
      <c r="U245" s="5" t="s">
        <v>27</v>
      </c>
      <c r="V245" s="5">
        <v>47030001</v>
      </c>
      <c r="W245" s="5" t="s">
        <v>28</v>
      </c>
    </row>
    <row r="246" spans="2:23" x14ac:dyDescent="0.25">
      <c r="B246" s="4">
        <v>31003851</v>
      </c>
      <c r="C246" s="4">
        <v>0</v>
      </c>
      <c r="D246" s="5">
        <v>21030001</v>
      </c>
      <c r="E246" s="4" t="s">
        <v>345</v>
      </c>
      <c r="F246" s="8">
        <v>1071</v>
      </c>
      <c r="G246" s="6">
        <v>38899</v>
      </c>
      <c r="H246" s="7">
        <v>5564377.8200000003</v>
      </c>
      <c r="I246" s="7">
        <v>0</v>
      </c>
      <c r="J246" s="7">
        <v>0</v>
      </c>
      <c r="K246" s="7">
        <v>-751942.95</v>
      </c>
      <c r="L246" s="7">
        <f t="shared" si="21"/>
        <v>4812434.87</v>
      </c>
      <c r="M246" s="7">
        <v>-5178348.82</v>
      </c>
      <c r="N246" s="7">
        <v>-107811</v>
      </c>
      <c r="O246" s="7">
        <v>714345.95</v>
      </c>
      <c r="P246" s="7">
        <f t="shared" si="18"/>
        <v>-4571813.87</v>
      </c>
      <c r="Q246" s="7">
        <f t="shared" si="19"/>
        <v>386029</v>
      </c>
      <c r="R246" s="7">
        <f t="shared" si="20"/>
        <v>240621</v>
      </c>
      <c r="S246" s="5" t="s">
        <v>116</v>
      </c>
      <c r="T246" s="5">
        <v>100901</v>
      </c>
      <c r="U246" s="5" t="s">
        <v>27</v>
      </c>
      <c r="V246" s="5">
        <v>47030001</v>
      </c>
      <c r="W246" s="5" t="s">
        <v>28</v>
      </c>
    </row>
    <row r="247" spans="2:23" x14ac:dyDescent="0.25">
      <c r="B247" s="4">
        <v>31003863</v>
      </c>
      <c r="C247" s="4">
        <v>0</v>
      </c>
      <c r="D247" s="5">
        <v>21030001</v>
      </c>
      <c r="E247" s="4" t="s">
        <v>345</v>
      </c>
      <c r="F247" s="4">
        <v>1071</v>
      </c>
      <c r="G247" s="6">
        <v>38899</v>
      </c>
      <c r="H247" s="7">
        <v>2896840</v>
      </c>
      <c r="I247" s="7">
        <v>0</v>
      </c>
      <c r="J247" s="7">
        <v>0</v>
      </c>
      <c r="K247" s="7">
        <v>0</v>
      </c>
      <c r="L247" s="7">
        <f t="shared" si="21"/>
        <v>2896840</v>
      </c>
      <c r="M247" s="7">
        <v>-2689523</v>
      </c>
      <c r="N247" s="7">
        <v>-62475</v>
      </c>
      <c r="O247" s="7">
        <v>0</v>
      </c>
      <c r="P247" s="7">
        <f t="shared" si="18"/>
        <v>-2751998</v>
      </c>
      <c r="Q247" s="7">
        <f t="shared" si="19"/>
        <v>207317</v>
      </c>
      <c r="R247" s="7">
        <f t="shared" si="20"/>
        <v>144842</v>
      </c>
      <c r="S247" s="5" t="s">
        <v>116</v>
      </c>
      <c r="T247" s="5">
        <v>100901</v>
      </c>
      <c r="U247" s="5" t="s">
        <v>27</v>
      </c>
      <c r="V247" s="5">
        <v>47030001</v>
      </c>
      <c r="W247" s="5" t="s">
        <v>28</v>
      </c>
    </row>
    <row r="248" spans="2:23" x14ac:dyDescent="0.25">
      <c r="B248" s="4">
        <v>31003866</v>
      </c>
      <c r="C248" s="4">
        <v>0</v>
      </c>
      <c r="D248" s="5">
        <v>21030001</v>
      </c>
      <c r="E248" s="4" t="s">
        <v>345</v>
      </c>
      <c r="F248" s="4">
        <v>1071</v>
      </c>
      <c r="G248" s="6">
        <v>38990</v>
      </c>
      <c r="H248" s="7">
        <v>2542443</v>
      </c>
      <c r="I248" s="7">
        <v>0</v>
      </c>
      <c r="J248" s="7">
        <v>0</v>
      </c>
      <c r="K248" s="7">
        <v>0</v>
      </c>
      <c r="L248" s="7">
        <f t="shared" si="21"/>
        <v>2542443</v>
      </c>
      <c r="M248" s="7">
        <v>-2307940</v>
      </c>
      <c r="N248" s="7">
        <v>-107381</v>
      </c>
      <c r="O248" s="7">
        <v>0</v>
      </c>
      <c r="P248" s="7">
        <f t="shared" si="18"/>
        <v>-2415321</v>
      </c>
      <c r="Q248" s="7">
        <f t="shared" si="19"/>
        <v>234503</v>
      </c>
      <c r="R248" s="7">
        <f t="shared" si="20"/>
        <v>127122</v>
      </c>
      <c r="S248" s="5" t="s">
        <v>116</v>
      </c>
      <c r="T248" s="5">
        <v>100901</v>
      </c>
      <c r="U248" s="5" t="s">
        <v>27</v>
      </c>
      <c r="V248" s="5">
        <v>47030001</v>
      </c>
      <c r="W248" s="5" t="s">
        <v>28</v>
      </c>
    </row>
    <row r="249" spans="2:23" x14ac:dyDescent="0.25">
      <c r="B249" s="4">
        <v>31003886</v>
      </c>
      <c r="C249" s="4">
        <v>0</v>
      </c>
      <c r="D249" s="5">
        <v>21030001</v>
      </c>
      <c r="E249" s="4" t="s">
        <v>346</v>
      </c>
      <c r="F249" s="4">
        <v>1071</v>
      </c>
      <c r="G249" s="6">
        <v>38808</v>
      </c>
      <c r="H249" s="7">
        <v>821069</v>
      </c>
      <c r="I249" s="7">
        <v>0</v>
      </c>
      <c r="J249" s="7">
        <v>0</v>
      </c>
      <c r="K249" s="7">
        <v>0</v>
      </c>
      <c r="L249" s="7">
        <f t="shared" si="21"/>
        <v>821069</v>
      </c>
      <c r="M249" s="7">
        <v>-780016</v>
      </c>
      <c r="N249" s="7">
        <v>0</v>
      </c>
      <c r="O249" s="7">
        <v>0</v>
      </c>
      <c r="P249" s="7">
        <f t="shared" si="18"/>
        <v>-780016</v>
      </c>
      <c r="Q249" s="7">
        <f t="shared" si="19"/>
        <v>41053</v>
      </c>
      <c r="R249" s="7">
        <f t="shared" si="20"/>
        <v>41053</v>
      </c>
      <c r="S249" s="5" t="s">
        <v>116</v>
      </c>
      <c r="T249" s="5">
        <v>100901</v>
      </c>
      <c r="U249" s="5" t="s">
        <v>27</v>
      </c>
      <c r="V249" s="5">
        <v>47030001</v>
      </c>
      <c r="W249" s="5" t="s">
        <v>28</v>
      </c>
    </row>
    <row r="250" spans="2:23" x14ac:dyDescent="0.25">
      <c r="B250" s="4">
        <v>31003894</v>
      </c>
      <c r="C250" s="4">
        <v>0</v>
      </c>
      <c r="D250" s="5">
        <v>21030001</v>
      </c>
      <c r="E250" s="4" t="s">
        <v>347</v>
      </c>
      <c r="F250" s="4">
        <v>1071</v>
      </c>
      <c r="G250" s="6">
        <v>40118</v>
      </c>
      <c r="H250" s="7">
        <v>604811</v>
      </c>
      <c r="I250" s="7">
        <v>0</v>
      </c>
      <c r="J250" s="7">
        <v>0</v>
      </c>
      <c r="K250" s="7">
        <v>0</v>
      </c>
      <c r="L250" s="7">
        <f t="shared" si="21"/>
        <v>604811</v>
      </c>
      <c r="M250" s="7">
        <v>-421728</v>
      </c>
      <c r="N250" s="7">
        <v>-42619</v>
      </c>
      <c r="O250" s="7">
        <v>0</v>
      </c>
      <c r="P250" s="7">
        <f t="shared" si="18"/>
        <v>-464347</v>
      </c>
      <c r="Q250" s="7">
        <f t="shared" si="19"/>
        <v>183083</v>
      </c>
      <c r="R250" s="7">
        <f t="shared" si="20"/>
        <v>140464</v>
      </c>
      <c r="S250" s="5" t="s">
        <v>116</v>
      </c>
      <c r="T250" s="5">
        <v>100901</v>
      </c>
      <c r="U250" s="5" t="s">
        <v>27</v>
      </c>
      <c r="V250" s="5">
        <v>47030001</v>
      </c>
      <c r="W250" s="5" t="s">
        <v>28</v>
      </c>
    </row>
    <row r="251" spans="2:23" x14ac:dyDescent="0.25">
      <c r="B251" s="4">
        <v>31003917</v>
      </c>
      <c r="C251" s="4">
        <v>0</v>
      </c>
      <c r="D251" s="5">
        <v>21030001</v>
      </c>
      <c r="E251" s="4" t="s">
        <v>348</v>
      </c>
      <c r="F251" s="4">
        <v>1071</v>
      </c>
      <c r="G251" s="6">
        <v>39082</v>
      </c>
      <c r="H251" s="7">
        <v>270106</v>
      </c>
      <c r="I251" s="7">
        <v>0</v>
      </c>
      <c r="J251" s="7">
        <v>0</v>
      </c>
      <c r="K251" s="7">
        <v>0</v>
      </c>
      <c r="L251" s="7">
        <f t="shared" si="21"/>
        <v>270106</v>
      </c>
      <c r="M251" s="7">
        <v>-239770</v>
      </c>
      <c r="N251" s="7">
        <v>-16831</v>
      </c>
      <c r="O251" s="7">
        <v>0</v>
      </c>
      <c r="P251" s="7">
        <f t="shared" ref="P251:P263" si="22">SUM(M251:O251)</f>
        <v>-256601</v>
      </c>
      <c r="Q251" s="7">
        <f t="shared" si="19"/>
        <v>30336</v>
      </c>
      <c r="R251" s="7">
        <f t="shared" si="20"/>
        <v>13505</v>
      </c>
      <c r="S251" s="5" t="s">
        <v>116</v>
      </c>
      <c r="T251" s="5">
        <v>100901</v>
      </c>
      <c r="U251" s="5" t="s">
        <v>27</v>
      </c>
      <c r="V251" s="5">
        <v>47030001</v>
      </c>
      <c r="W251" s="5" t="s">
        <v>28</v>
      </c>
    </row>
    <row r="252" spans="2:23" x14ac:dyDescent="0.25">
      <c r="B252" s="4">
        <v>31004039</v>
      </c>
      <c r="C252" s="4">
        <v>0</v>
      </c>
      <c r="D252" s="5">
        <v>21030001</v>
      </c>
      <c r="E252" s="4" t="s">
        <v>349</v>
      </c>
      <c r="F252" s="4">
        <v>1071</v>
      </c>
      <c r="G252" s="6">
        <v>40634</v>
      </c>
      <c r="H252" s="7">
        <v>3591292</v>
      </c>
      <c r="I252" s="7">
        <v>0</v>
      </c>
      <c r="J252" s="7">
        <v>0</v>
      </c>
      <c r="K252" s="7">
        <v>0</v>
      </c>
      <c r="L252" s="7">
        <f t="shared" si="21"/>
        <v>3591292</v>
      </c>
      <c r="M252" s="7">
        <v>-1729251</v>
      </c>
      <c r="N252" s="7">
        <v>-156500</v>
      </c>
      <c r="O252" s="7">
        <v>0</v>
      </c>
      <c r="P252" s="7">
        <f t="shared" si="22"/>
        <v>-1885751</v>
      </c>
      <c r="Q252" s="7">
        <f t="shared" si="19"/>
        <v>1862041</v>
      </c>
      <c r="R252" s="7">
        <f t="shared" si="20"/>
        <v>1705541</v>
      </c>
      <c r="S252" s="5" t="s">
        <v>116</v>
      </c>
      <c r="T252" s="5">
        <v>100901</v>
      </c>
      <c r="U252" s="5" t="s">
        <v>27</v>
      </c>
      <c r="V252" s="5">
        <v>47030001</v>
      </c>
      <c r="W252" s="5" t="s">
        <v>28</v>
      </c>
    </row>
    <row r="253" spans="2:23" x14ac:dyDescent="0.25">
      <c r="B253" s="4">
        <v>31004049</v>
      </c>
      <c r="C253" s="4">
        <v>0</v>
      </c>
      <c r="D253" s="5">
        <v>21030001</v>
      </c>
      <c r="E253" s="4" t="s">
        <v>349</v>
      </c>
      <c r="F253" s="4">
        <v>1071</v>
      </c>
      <c r="G253" s="6">
        <v>39904</v>
      </c>
      <c r="H253" s="7">
        <v>11044393</v>
      </c>
      <c r="I253" s="7">
        <v>0</v>
      </c>
      <c r="J253" s="7">
        <v>0</v>
      </c>
      <c r="K253" s="7">
        <v>0</v>
      </c>
      <c r="L253" s="7">
        <f t="shared" si="21"/>
        <v>11044393</v>
      </c>
      <c r="M253" s="7">
        <v>-6104960</v>
      </c>
      <c r="N253" s="7">
        <v>-408087</v>
      </c>
      <c r="O253" s="7">
        <v>0</v>
      </c>
      <c r="P253" s="7">
        <f t="shared" si="22"/>
        <v>-6513047</v>
      </c>
      <c r="Q253" s="7">
        <f t="shared" si="19"/>
        <v>4939433</v>
      </c>
      <c r="R253" s="7">
        <f t="shared" si="20"/>
        <v>4531346</v>
      </c>
      <c r="S253" s="5" t="s">
        <v>116</v>
      </c>
      <c r="T253" s="5">
        <v>100901</v>
      </c>
      <c r="U253" s="5" t="s">
        <v>27</v>
      </c>
      <c r="V253" s="5">
        <v>47030001</v>
      </c>
      <c r="W253" s="5" t="s">
        <v>28</v>
      </c>
    </row>
    <row r="254" spans="2:23" x14ac:dyDescent="0.25">
      <c r="B254" s="4">
        <v>31004059</v>
      </c>
      <c r="C254" s="4">
        <v>0</v>
      </c>
      <c r="D254" s="5">
        <v>21030001</v>
      </c>
      <c r="E254" s="4" t="s">
        <v>349</v>
      </c>
      <c r="F254" s="4">
        <v>1071</v>
      </c>
      <c r="G254" s="6">
        <v>40360</v>
      </c>
      <c r="H254" s="7">
        <v>29754115</v>
      </c>
      <c r="I254" s="7">
        <v>0</v>
      </c>
      <c r="J254" s="7">
        <v>0</v>
      </c>
      <c r="K254" s="7">
        <v>0</v>
      </c>
      <c r="L254" s="7">
        <f t="shared" si="21"/>
        <v>29754115</v>
      </c>
      <c r="M254" s="7">
        <v>-15122735</v>
      </c>
      <c r="N254" s="7">
        <v>-1222590</v>
      </c>
      <c r="O254" s="7">
        <v>0</v>
      </c>
      <c r="P254" s="7">
        <f t="shared" si="22"/>
        <v>-16345325</v>
      </c>
      <c r="Q254" s="7">
        <f t="shared" si="19"/>
        <v>14631380</v>
      </c>
      <c r="R254" s="7">
        <f t="shared" si="20"/>
        <v>13408790</v>
      </c>
      <c r="S254" s="5" t="s">
        <v>116</v>
      </c>
      <c r="T254" s="5">
        <v>100901</v>
      </c>
      <c r="U254" s="5" t="s">
        <v>27</v>
      </c>
      <c r="V254" s="5">
        <v>47030001</v>
      </c>
      <c r="W254" s="5" t="s">
        <v>28</v>
      </c>
    </row>
    <row r="255" spans="2:23" x14ac:dyDescent="0.25">
      <c r="B255" s="4">
        <v>31004067</v>
      </c>
      <c r="C255" s="4">
        <v>0</v>
      </c>
      <c r="D255" s="5">
        <v>21030001</v>
      </c>
      <c r="E255" s="4" t="s">
        <v>349</v>
      </c>
      <c r="F255" s="4">
        <v>1071</v>
      </c>
      <c r="G255" s="6">
        <v>40908</v>
      </c>
      <c r="H255" s="7">
        <v>46553680</v>
      </c>
      <c r="I255" s="7">
        <v>0</v>
      </c>
      <c r="J255" s="7">
        <v>0</v>
      </c>
      <c r="K255" s="7">
        <v>0</v>
      </c>
      <c r="L255" s="7">
        <f t="shared" si="21"/>
        <v>46553680</v>
      </c>
      <c r="M255" s="7">
        <v>-21177001</v>
      </c>
      <c r="N255" s="7">
        <v>-2144502</v>
      </c>
      <c r="O255" s="7">
        <v>0</v>
      </c>
      <c r="P255" s="7">
        <f t="shared" si="22"/>
        <v>-23321503</v>
      </c>
      <c r="Q255" s="7">
        <f t="shared" si="19"/>
        <v>25376679</v>
      </c>
      <c r="R255" s="7">
        <f t="shared" si="20"/>
        <v>23232177</v>
      </c>
      <c r="S255" s="5" t="s">
        <v>116</v>
      </c>
      <c r="T255" s="5">
        <v>100901</v>
      </c>
      <c r="U255" s="5" t="s">
        <v>27</v>
      </c>
      <c r="V255" s="5">
        <v>47030001</v>
      </c>
      <c r="W255" s="5" t="s">
        <v>28</v>
      </c>
    </row>
    <row r="256" spans="2:23" x14ac:dyDescent="0.25">
      <c r="B256" s="4">
        <v>31004070</v>
      </c>
      <c r="C256" s="4">
        <v>0</v>
      </c>
      <c r="D256" s="5">
        <v>21030001</v>
      </c>
      <c r="E256" s="4" t="s">
        <v>349</v>
      </c>
      <c r="F256" s="4">
        <v>1071</v>
      </c>
      <c r="G256" s="6">
        <v>40269</v>
      </c>
      <c r="H256" s="7">
        <v>49447218</v>
      </c>
      <c r="I256" s="7">
        <v>0</v>
      </c>
      <c r="J256" s="7">
        <v>0</v>
      </c>
      <c r="K256" s="7">
        <v>0</v>
      </c>
      <c r="L256" s="7">
        <f t="shared" si="21"/>
        <v>49447218</v>
      </c>
      <c r="M256" s="7">
        <v>-25571088</v>
      </c>
      <c r="N256" s="7">
        <v>-1990922</v>
      </c>
      <c r="O256" s="7">
        <v>0</v>
      </c>
      <c r="P256" s="7">
        <f t="shared" si="22"/>
        <v>-27562010</v>
      </c>
      <c r="Q256" s="7">
        <f t="shared" si="19"/>
        <v>23876130</v>
      </c>
      <c r="R256" s="7">
        <f t="shared" si="20"/>
        <v>21885208</v>
      </c>
      <c r="S256" s="5" t="s">
        <v>116</v>
      </c>
      <c r="T256" s="5">
        <v>100901</v>
      </c>
      <c r="U256" s="5" t="s">
        <v>27</v>
      </c>
      <c r="V256" s="5">
        <v>47030001</v>
      </c>
      <c r="W256" s="5" t="s">
        <v>28</v>
      </c>
    </row>
    <row r="257" spans="2:23" x14ac:dyDescent="0.25">
      <c r="B257" s="4">
        <v>31004082</v>
      </c>
      <c r="C257" s="4">
        <v>0</v>
      </c>
      <c r="D257" s="5">
        <v>21030001</v>
      </c>
      <c r="E257" s="4" t="s">
        <v>349</v>
      </c>
      <c r="F257" s="4">
        <v>1071</v>
      </c>
      <c r="G257" s="6">
        <v>39995</v>
      </c>
      <c r="H257" s="7">
        <v>111860206</v>
      </c>
      <c r="I257" s="7">
        <v>0</v>
      </c>
      <c r="J257" s="7">
        <v>0</v>
      </c>
      <c r="K257" s="7">
        <v>0</v>
      </c>
      <c r="L257" s="7">
        <f t="shared" si="21"/>
        <v>111860206</v>
      </c>
      <c r="M257" s="7">
        <v>-60838897</v>
      </c>
      <c r="N257" s="7">
        <v>-4225619</v>
      </c>
      <c r="O257" s="7">
        <v>0</v>
      </c>
      <c r="P257" s="7">
        <f t="shared" si="22"/>
        <v>-65064516</v>
      </c>
      <c r="Q257" s="7">
        <f t="shared" si="19"/>
        <v>51021309</v>
      </c>
      <c r="R257" s="7">
        <f t="shared" si="20"/>
        <v>46795690</v>
      </c>
      <c r="S257" s="5" t="s">
        <v>116</v>
      </c>
      <c r="T257" s="5">
        <v>100901</v>
      </c>
      <c r="U257" s="5" t="s">
        <v>27</v>
      </c>
      <c r="V257" s="5">
        <v>47030001</v>
      </c>
      <c r="W257" s="5" t="s">
        <v>28</v>
      </c>
    </row>
    <row r="258" spans="2:23" x14ac:dyDescent="0.25">
      <c r="B258" s="4">
        <v>31004087</v>
      </c>
      <c r="C258" s="4">
        <v>0</v>
      </c>
      <c r="D258" s="5">
        <v>21030001</v>
      </c>
      <c r="E258" s="4" t="s">
        <v>349</v>
      </c>
      <c r="F258" s="4">
        <v>1071</v>
      </c>
      <c r="G258" s="6">
        <v>40816</v>
      </c>
      <c r="H258" s="7">
        <v>144777792</v>
      </c>
      <c r="I258" s="7">
        <v>0</v>
      </c>
      <c r="J258" s="7">
        <v>0</v>
      </c>
      <c r="K258" s="7">
        <v>0</v>
      </c>
      <c r="L258" s="7">
        <f t="shared" si="21"/>
        <v>144777792</v>
      </c>
      <c r="M258" s="7">
        <v>-67162491</v>
      </c>
      <c r="N258" s="7">
        <v>-6549564</v>
      </c>
      <c r="O258" s="7">
        <v>0</v>
      </c>
      <c r="P258" s="7">
        <f t="shared" si="22"/>
        <v>-73712055</v>
      </c>
      <c r="Q258" s="7">
        <f t="shared" si="19"/>
        <v>77615301</v>
      </c>
      <c r="R258" s="7">
        <f t="shared" si="20"/>
        <v>71065737</v>
      </c>
      <c r="S258" s="5" t="s">
        <v>116</v>
      </c>
      <c r="T258" s="5">
        <v>100901</v>
      </c>
      <c r="U258" s="5" t="s">
        <v>27</v>
      </c>
      <c r="V258" s="5">
        <v>47030001</v>
      </c>
      <c r="W258" s="5" t="s">
        <v>28</v>
      </c>
    </row>
    <row r="259" spans="2:23" x14ac:dyDescent="0.25">
      <c r="B259" s="4">
        <v>31004090</v>
      </c>
      <c r="C259" s="4">
        <v>0</v>
      </c>
      <c r="D259" s="5">
        <v>21030001</v>
      </c>
      <c r="E259" s="4" t="s">
        <v>349</v>
      </c>
      <c r="F259" s="4">
        <v>1071</v>
      </c>
      <c r="G259" s="6">
        <v>39722</v>
      </c>
      <c r="H259" s="7">
        <v>159757746</v>
      </c>
      <c r="I259" s="7">
        <v>0</v>
      </c>
      <c r="J259" s="7">
        <v>0</v>
      </c>
      <c r="K259" s="7">
        <v>0</v>
      </c>
      <c r="L259" s="7">
        <f t="shared" si="21"/>
        <v>159757746</v>
      </c>
      <c r="M259" s="7">
        <v>-91146569</v>
      </c>
      <c r="N259" s="7">
        <v>-5639017</v>
      </c>
      <c r="O259" s="7">
        <v>0</v>
      </c>
      <c r="P259" s="7">
        <f t="shared" si="22"/>
        <v>-96785586</v>
      </c>
      <c r="Q259" s="7">
        <f t="shared" si="19"/>
        <v>68611177</v>
      </c>
      <c r="R259" s="7">
        <f t="shared" si="20"/>
        <v>62972160</v>
      </c>
      <c r="S259" s="5" t="s">
        <v>116</v>
      </c>
      <c r="T259" s="5">
        <v>100901</v>
      </c>
      <c r="U259" s="5" t="s">
        <v>27</v>
      </c>
      <c r="V259" s="5">
        <v>47030001</v>
      </c>
      <c r="W259" s="5" t="s">
        <v>28</v>
      </c>
    </row>
    <row r="260" spans="2:23" x14ac:dyDescent="0.25">
      <c r="B260" s="4">
        <v>31004100</v>
      </c>
      <c r="C260" s="4">
        <v>0</v>
      </c>
      <c r="D260" s="5">
        <v>21030001</v>
      </c>
      <c r="E260" s="4" t="s">
        <v>350</v>
      </c>
      <c r="F260" s="4">
        <v>1071</v>
      </c>
      <c r="G260" s="6">
        <v>41487</v>
      </c>
      <c r="H260" s="7">
        <v>15300</v>
      </c>
      <c r="I260" s="7">
        <v>0</v>
      </c>
      <c r="J260" s="7">
        <v>0</v>
      </c>
      <c r="K260" s="7">
        <v>0</v>
      </c>
      <c r="L260" s="7">
        <f t="shared" si="21"/>
        <v>15300</v>
      </c>
      <c r="M260" s="7">
        <v>-7345</v>
      </c>
      <c r="N260" s="7">
        <v>-980</v>
      </c>
      <c r="O260" s="7">
        <v>0</v>
      </c>
      <c r="P260" s="7">
        <f t="shared" si="22"/>
        <v>-8325</v>
      </c>
      <c r="Q260" s="7">
        <f t="shared" si="19"/>
        <v>7955</v>
      </c>
      <c r="R260" s="7">
        <f t="shared" si="20"/>
        <v>6975</v>
      </c>
      <c r="S260" s="5" t="s">
        <v>116</v>
      </c>
      <c r="T260" s="5">
        <v>100901</v>
      </c>
      <c r="U260" s="5" t="s">
        <v>27</v>
      </c>
      <c r="V260" s="5">
        <v>47030001</v>
      </c>
      <c r="W260" s="5" t="s">
        <v>28</v>
      </c>
    </row>
    <row r="261" spans="2:23" x14ac:dyDescent="0.25">
      <c r="B261" s="4">
        <v>31004160</v>
      </c>
      <c r="C261" s="4">
        <v>0</v>
      </c>
      <c r="D261" s="5">
        <v>21030001</v>
      </c>
      <c r="E261" s="4" t="s">
        <v>351</v>
      </c>
      <c r="F261" s="4">
        <v>1071</v>
      </c>
      <c r="G261" s="6">
        <v>41275</v>
      </c>
      <c r="H261" s="7">
        <v>250800</v>
      </c>
      <c r="I261" s="7">
        <v>0</v>
      </c>
      <c r="J261" s="7">
        <v>0</v>
      </c>
      <c r="K261" s="7">
        <v>0</v>
      </c>
      <c r="L261" s="7">
        <f t="shared" si="21"/>
        <v>250800</v>
      </c>
      <c r="M261" s="7">
        <v>-128575</v>
      </c>
      <c r="N261" s="7">
        <v>-16241</v>
      </c>
      <c r="O261" s="7">
        <v>0</v>
      </c>
      <c r="P261" s="7">
        <f t="shared" si="22"/>
        <v>-144816</v>
      </c>
      <c r="Q261" s="7">
        <f t="shared" ref="Q261:Q263" si="23">H261+M261</f>
        <v>122225</v>
      </c>
      <c r="R261" s="7">
        <f t="shared" ref="R261:R263" si="24">L261+P261</f>
        <v>105984</v>
      </c>
      <c r="S261" s="5" t="s">
        <v>116</v>
      </c>
      <c r="T261" s="5">
        <v>100901</v>
      </c>
      <c r="U261" s="5" t="s">
        <v>27</v>
      </c>
      <c r="V261" s="5">
        <v>47030001</v>
      </c>
      <c r="W261" s="5" t="s">
        <v>28</v>
      </c>
    </row>
    <row r="262" spans="2:23" x14ac:dyDescent="0.25">
      <c r="B262" s="4">
        <v>31004185</v>
      </c>
      <c r="C262" s="4">
        <v>0</v>
      </c>
      <c r="D262" s="5">
        <v>21030001</v>
      </c>
      <c r="E262" s="4" t="s">
        <v>352</v>
      </c>
      <c r="F262" s="4">
        <v>1071</v>
      </c>
      <c r="G262" s="6">
        <v>40269</v>
      </c>
      <c r="H262" s="7">
        <v>962981</v>
      </c>
      <c r="I262" s="7">
        <v>0</v>
      </c>
      <c r="J262" s="7">
        <v>0</v>
      </c>
      <c r="K262" s="7">
        <v>0</v>
      </c>
      <c r="L262" s="7">
        <f t="shared" si="21"/>
        <v>962981</v>
      </c>
      <c r="M262" s="7">
        <v>-648866</v>
      </c>
      <c r="N262" s="7">
        <v>-66491</v>
      </c>
      <c r="O262" s="7">
        <v>0</v>
      </c>
      <c r="P262" s="7">
        <f t="shared" si="22"/>
        <v>-715357</v>
      </c>
      <c r="Q262" s="7">
        <f t="shared" si="23"/>
        <v>314115</v>
      </c>
      <c r="R262" s="7">
        <f t="shared" si="24"/>
        <v>247624</v>
      </c>
      <c r="S262" s="5" t="s">
        <v>116</v>
      </c>
      <c r="T262" s="5">
        <v>100901</v>
      </c>
      <c r="U262" s="5" t="s">
        <v>27</v>
      </c>
      <c r="V262" s="5">
        <v>47030001</v>
      </c>
      <c r="W262" s="5" t="s">
        <v>28</v>
      </c>
    </row>
    <row r="263" spans="2:23" x14ac:dyDescent="0.25">
      <c r="B263" s="4">
        <v>32000773</v>
      </c>
      <c r="C263" s="4">
        <v>0</v>
      </c>
      <c r="D263" s="5">
        <v>21030021</v>
      </c>
      <c r="E263" s="4" t="s">
        <v>353</v>
      </c>
      <c r="F263" s="4">
        <v>1073</v>
      </c>
      <c r="G263" s="6">
        <v>42000</v>
      </c>
      <c r="H263" s="7">
        <v>558468</v>
      </c>
      <c r="I263" s="7">
        <v>0</v>
      </c>
      <c r="J263" s="7">
        <v>0</v>
      </c>
      <c r="K263" s="7">
        <v>0</v>
      </c>
      <c r="L263" s="7">
        <f t="shared" si="21"/>
        <v>558468</v>
      </c>
      <c r="M263" s="7">
        <v>-332136</v>
      </c>
      <c r="N263" s="7">
        <v>-53054</v>
      </c>
      <c r="O263" s="7">
        <v>0</v>
      </c>
      <c r="P263" s="7">
        <f t="shared" si="22"/>
        <v>-385190</v>
      </c>
      <c r="Q263" s="7">
        <f t="shared" si="23"/>
        <v>226332</v>
      </c>
      <c r="R263" s="7">
        <f t="shared" si="24"/>
        <v>173278</v>
      </c>
      <c r="S263" s="5" t="s">
        <v>116</v>
      </c>
      <c r="T263" s="5">
        <v>100903</v>
      </c>
      <c r="U263" s="5" t="s">
        <v>32</v>
      </c>
      <c r="V263" s="5">
        <v>47030001</v>
      </c>
      <c r="W263" s="5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CC9EC-628C-4E04-8202-19DD1FD67E44}">
  <dimension ref="B3:W394"/>
  <sheetViews>
    <sheetView topLeftCell="A4" workbookViewId="0">
      <selection activeCell="G15" sqref="G15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3" spans="2:23" x14ac:dyDescent="0.25">
      <c r="B3" s="1" t="s">
        <v>0</v>
      </c>
    </row>
    <row r="4" spans="2:23" x14ac:dyDescent="0.25">
      <c r="B4" s="2" t="s">
        <v>1</v>
      </c>
      <c r="C4" s="2" t="s">
        <v>2</v>
      </c>
      <c r="R4" t="s">
        <v>3</v>
      </c>
    </row>
    <row r="5" spans="2:23" x14ac:dyDescent="0.25"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tr">
        <f>C4</f>
        <v>31.03.2022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2:23" x14ac:dyDescent="0.25">
      <c r="B6" s="4">
        <v>50005578</v>
      </c>
      <c r="C6" s="4">
        <v>0</v>
      </c>
      <c r="D6" s="5">
        <v>21040001</v>
      </c>
      <c r="E6" s="4" t="s">
        <v>354</v>
      </c>
      <c r="F6" s="4">
        <v>1071</v>
      </c>
      <c r="G6" s="6">
        <v>39085</v>
      </c>
      <c r="H6" s="7">
        <v>429</v>
      </c>
      <c r="I6" s="7">
        <v>0</v>
      </c>
      <c r="J6" s="7">
        <v>0</v>
      </c>
      <c r="K6" s="7">
        <v>0</v>
      </c>
      <c r="L6" s="7">
        <f t="shared" ref="L6:L69" si="0">SUM(H6:K6)</f>
        <v>429</v>
      </c>
      <c r="M6" s="7">
        <v>-408</v>
      </c>
      <c r="N6" s="7">
        <v>0</v>
      </c>
      <c r="O6" s="7">
        <v>0</v>
      </c>
      <c r="P6" s="7">
        <f t="shared" ref="P6:P69" si="1">SUM(M6:O6)</f>
        <v>-408</v>
      </c>
      <c r="Q6" s="7">
        <f t="shared" ref="Q6:Q69" si="2">H6+M6</f>
        <v>21</v>
      </c>
      <c r="R6" s="7">
        <f t="shared" ref="R6:R69" si="3">L6+P6</f>
        <v>21</v>
      </c>
      <c r="S6" s="5" t="s">
        <v>355</v>
      </c>
      <c r="T6" s="5">
        <v>100901</v>
      </c>
      <c r="U6" s="5" t="s">
        <v>27</v>
      </c>
      <c r="V6" s="5">
        <v>47040001</v>
      </c>
      <c r="W6" s="5" t="s">
        <v>28</v>
      </c>
    </row>
    <row r="7" spans="2:23" x14ac:dyDescent="0.25">
      <c r="B7" s="4">
        <v>50005628</v>
      </c>
      <c r="C7" s="4">
        <v>0</v>
      </c>
      <c r="D7" s="5">
        <v>21040001</v>
      </c>
      <c r="E7" s="4" t="s">
        <v>356</v>
      </c>
      <c r="F7" s="4">
        <v>1071</v>
      </c>
      <c r="G7" s="6">
        <v>39082</v>
      </c>
      <c r="H7" s="7">
        <v>634</v>
      </c>
      <c r="I7" s="7">
        <v>0</v>
      </c>
      <c r="J7" s="7">
        <v>0</v>
      </c>
      <c r="K7" s="7">
        <v>0</v>
      </c>
      <c r="L7" s="7">
        <f t="shared" si="0"/>
        <v>634</v>
      </c>
      <c r="M7" s="7">
        <v>-603</v>
      </c>
      <c r="N7" s="7">
        <v>0</v>
      </c>
      <c r="O7" s="7">
        <v>0</v>
      </c>
      <c r="P7" s="7">
        <f t="shared" si="1"/>
        <v>-603</v>
      </c>
      <c r="Q7" s="7">
        <f t="shared" si="2"/>
        <v>31</v>
      </c>
      <c r="R7" s="7">
        <f t="shared" si="3"/>
        <v>31</v>
      </c>
      <c r="S7" s="5" t="s">
        <v>355</v>
      </c>
      <c r="T7" s="5">
        <v>100901</v>
      </c>
      <c r="U7" s="5" t="s">
        <v>27</v>
      </c>
      <c r="V7" s="5">
        <v>47040001</v>
      </c>
      <c r="W7" s="5" t="s">
        <v>28</v>
      </c>
    </row>
    <row r="8" spans="2:23" x14ac:dyDescent="0.25">
      <c r="B8" s="4">
        <v>50005771</v>
      </c>
      <c r="C8" s="4">
        <v>0</v>
      </c>
      <c r="D8" s="5">
        <v>21040001</v>
      </c>
      <c r="E8" s="4" t="s">
        <v>357</v>
      </c>
      <c r="F8" s="4">
        <v>1071</v>
      </c>
      <c r="G8" s="6">
        <v>38825</v>
      </c>
      <c r="H8" s="7">
        <v>1150</v>
      </c>
      <c r="I8" s="7">
        <v>0</v>
      </c>
      <c r="J8" s="7">
        <v>0</v>
      </c>
      <c r="K8" s="7">
        <v>0</v>
      </c>
      <c r="L8" s="7">
        <f t="shared" si="0"/>
        <v>1150</v>
      </c>
      <c r="M8" s="7">
        <v>-1093</v>
      </c>
      <c r="N8" s="7">
        <v>0</v>
      </c>
      <c r="O8" s="7">
        <v>0</v>
      </c>
      <c r="P8" s="7">
        <f t="shared" si="1"/>
        <v>-1093</v>
      </c>
      <c r="Q8" s="7">
        <f t="shared" si="2"/>
        <v>57</v>
      </c>
      <c r="R8" s="7">
        <f t="shared" si="3"/>
        <v>57</v>
      </c>
      <c r="S8" s="5" t="s">
        <v>355</v>
      </c>
      <c r="T8" s="5">
        <v>100901</v>
      </c>
      <c r="U8" s="5" t="s">
        <v>27</v>
      </c>
      <c r="V8" s="5">
        <v>47040001</v>
      </c>
      <c r="W8" s="5" t="s">
        <v>28</v>
      </c>
    </row>
    <row r="9" spans="2:23" x14ac:dyDescent="0.25">
      <c r="B9" s="4">
        <v>50005810</v>
      </c>
      <c r="C9" s="4">
        <v>0</v>
      </c>
      <c r="D9" s="5">
        <v>21040001</v>
      </c>
      <c r="E9" s="4" t="s">
        <v>356</v>
      </c>
      <c r="F9" s="4">
        <v>1071</v>
      </c>
      <c r="G9" s="6">
        <v>39091</v>
      </c>
      <c r="H9" s="7">
        <v>1268</v>
      </c>
      <c r="I9" s="7">
        <v>0</v>
      </c>
      <c r="J9" s="7">
        <v>0</v>
      </c>
      <c r="K9" s="7">
        <v>0</v>
      </c>
      <c r="L9" s="7">
        <f t="shared" si="0"/>
        <v>1268</v>
      </c>
      <c r="M9" s="7">
        <v>-1205</v>
      </c>
      <c r="N9" s="7">
        <v>0</v>
      </c>
      <c r="O9" s="7">
        <v>0</v>
      </c>
      <c r="P9" s="7">
        <f t="shared" si="1"/>
        <v>-1205</v>
      </c>
      <c r="Q9" s="7">
        <f t="shared" si="2"/>
        <v>63</v>
      </c>
      <c r="R9" s="7">
        <f t="shared" si="3"/>
        <v>63</v>
      </c>
      <c r="S9" s="5" t="s">
        <v>355</v>
      </c>
      <c r="T9" s="5">
        <v>100901</v>
      </c>
      <c r="U9" s="5" t="s">
        <v>27</v>
      </c>
      <c r="V9" s="5">
        <v>47040001</v>
      </c>
      <c r="W9" s="5" t="s">
        <v>28</v>
      </c>
    </row>
    <row r="10" spans="2:23" x14ac:dyDescent="0.25">
      <c r="B10" s="4">
        <v>50005827</v>
      </c>
      <c r="C10" s="4">
        <v>0</v>
      </c>
      <c r="D10" s="5">
        <v>21040001</v>
      </c>
      <c r="E10" s="4" t="s">
        <v>356</v>
      </c>
      <c r="F10" s="4">
        <v>1071</v>
      </c>
      <c r="G10" s="6">
        <v>39101</v>
      </c>
      <c r="H10" s="7">
        <v>1331</v>
      </c>
      <c r="I10" s="7">
        <v>0</v>
      </c>
      <c r="J10" s="7">
        <v>0</v>
      </c>
      <c r="K10" s="7">
        <v>-1064.8</v>
      </c>
      <c r="L10" s="7">
        <f t="shared" si="0"/>
        <v>266.20000000000005</v>
      </c>
      <c r="M10" s="7">
        <v>-1265</v>
      </c>
      <c r="N10" s="7">
        <v>0</v>
      </c>
      <c r="O10" s="7">
        <v>1012</v>
      </c>
      <c r="P10" s="7">
        <f t="shared" si="1"/>
        <v>-253</v>
      </c>
      <c r="Q10" s="7">
        <f t="shared" si="2"/>
        <v>66</v>
      </c>
      <c r="R10" s="7">
        <f t="shared" si="3"/>
        <v>13.200000000000045</v>
      </c>
      <c r="S10" s="5" t="s">
        <v>355</v>
      </c>
      <c r="T10" s="5">
        <v>100901</v>
      </c>
      <c r="U10" s="5" t="s">
        <v>27</v>
      </c>
      <c r="V10" s="5">
        <v>47040001</v>
      </c>
      <c r="W10" s="5" t="s">
        <v>28</v>
      </c>
    </row>
    <row r="11" spans="2:23" x14ac:dyDescent="0.25">
      <c r="B11" s="4">
        <v>50005900</v>
      </c>
      <c r="C11" s="4">
        <v>0</v>
      </c>
      <c r="D11" s="5">
        <v>21040001</v>
      </c>
      <c r="E11" s="4" t="s">
        <v>358</v>
      </c>
      <c r="F11" s="4">
        <v>1071</v>
      </c>
      <c r="G11" s="6">
        <v>39094</v>
      </c>
      <c r="H11" s="7">
        <v>1495</v>
      </c>
      <c r="I11" s="7">
        <v>0</v>
      </c>
      <c r="J11" s="7">
        <v>0</v>
      </c>
      <c r="K11" s="7">
        <v>0</v>
      </c>
      <c r="L11" s="7">
        <f t="shared" si="0"/>
        <v>1495</v>
      </c>
      <c r="M11" s="7">
        <v>-1421</v>
      </c>
      <c r="N11" s="7">
        <v>0</v>
      </c>
      <c r="O11" s="7">
        <v>0</v>
      </c>
      <c r="P11" s="7">
        <f t="shared" si="1"/>
        <v>-1421</v>
      </c>
      <c r="Q11" s="7">
        <f t="shared" si="2"/>
        <v>74</v>
      </c>
      <c r="R11" s="7">
        <f t="shared" si="3"/>
        <v>74</v>
      </c>
      <c r="S11" s="5" t="s">
        <v>355</v>
      </c>
      <c r="T11" s="5">
        <v>100901</v>
      </c>
      <c r="U11" s="5" t="s">
        <v>27</v>
      </c>
      <c r="V11" s="5">
        <v>47040001</v>
      </c>
      <c r="W11" s="5" t="s">
        <v>28</v>
      </c>
    </row>
    <row r="12" spans="2:23" x14ac:dyDescent="0.25">
      <c r="B12" s="4">
        <v>50005901</v>
      </c>
      <c r="C12" s="4">
        <v>0</v>
      </c>
      <c r="D12" s="5">
        <v>21040001</v>
      </c>
      <c r="E12" s="4" t="s">
        <v>358</v>
      </c>
      <c r="F12" s="4">
        <v>1071</v>
      </c>
      <c r="G12" s="6">
        <v>39102</v>
      </c>
      <c r="H12" s="7">
        <v>1495</v>
      </c>
      <c r="I12" s="7">
        <v>0</v>
      </c>
      <c r="J12" s="7">
        <v>0</v>
      </c>
      <c r="K12" s="7">
        <v>0</v>
      </c>
      <c r="L12" s="7">
        <f t="shared" si="0"/>
        <v>1495</v>
      </c>
      <c r="M12" s="7">
        <v>-1421</v>
      </c>
      <c r="N12" s="7">
        <v>0</v>
      </c>
      <c r="O12" s="7">
        <v>0</v>
      </c>
      <c r="P12" s="7">
        <f t="shared" si="1"/>
        <v>-1421</v>
      </c>
      <c r="Q12" s="7">
        <f t="shared" si="2"/>
        <v>74</v>
      </c>
      <c r="R12" s="7">
        <f t="shared" si="3"/>
        <v>74</v>
      </c>
      <c r="S12" s="5" t="s">
        <v>355</v>
      </c>
      <c r="T12" s="5">
        <v>100901</v>
      </c>
      <c r="U12" s="5" t="s">
        <v>27</v>
      </c>
      <c r="V12" s="5">
        <v>47040001</v>
      </c>
      <c r="W12" s="5" t="s">
        <v>28</v>
      </c>
    </row>
    <row r="13" spans="2:23" x14ac:dyDescent="0.25">
      <c r="B13" s="4">
        <v>50005902</v>
      </c>
      <c r="C13" s="4">
        <v>0</v>
      </c>
      <c r="D13" s="5">
        <v>21040001</v>
      </c>
      <c r="E13" s="4" t="s">
        <v>358</v>
      </c>
      <c r="F13" s="4">
        <v>1071</v>
      </c>
      <c r="G13" s="6">
        <v>39106</v>
      </c>
      <c r="H13" s="7">
        <v>1495</v>
      </c>
      <c r="I13" s="7">
        <v>0</v>
      </c>
      <c r="J13" s="7">
        <v>0</v>
      </c>
      <c r="K13" s="7">
        <v>0</v>
      </c>
      <c r="L13" s="7">
        <f t="shared" si="0"/>
        <v>1495</v>
      </c>
      <c r="M13" s="7">
        <v>-1421</v>
      </c>
      <c r="N13" s="7">
        <v>0</v>
      </c>
      <c r="O13" s="7">
        <v>0</v>
      </c>
      <c r="P13" s="7">
        <f t="shared" si="1"/>
        <v>-1421</v>
      </c>
      <c r="Q13" s="7">
        <f t="shared" si="2"/>
        <v>74</v>
      </c>
      <c r="R13" s="7">
        <f t="shared" si="3"/>
        <v>74</v>
      </c>
      <c r="S13" s="5" t="s">
        <v>355</v>
      </c>
      <c r="T13" s="5">
        <v>100901</v>
      </c>
      <c r="U13" s="5" t="s">
        <v>27</v>
      </c>
      <c r="V13" s="5">
        <v>47040001</v>
      </c>
      <c r="W13" s="5" t="s">
        <v>28</v>
      </c>
    </row>
    <row r="14" spans="2:23" x14ac:dyDescent="0.25">
      <c r="B14" s="4">
        <v>50005980</v>
      </c>
      <c r="C14" s="4">
        <v>0</v>
      </c>
      <c r="D14" s="5">
        <v>21040001</v>
      </c>
      <c r="E14" s="4" t="s">
        <v>359</v>
      </c>
      <c r="F14" s="4">
        <v>1071</v>
      </c>
      <c r="G14" s="6">
        <v>39101</v>
      </c>
      <c r="H14" s="7">
        <v>1700</v>
      </c>
      <c r="I14" s="7">
        <v>0</v>
      </c>
      <c r="J14" s="7">
        <v>0</v>
      </c>
      <c r="K14" s="7">
        <v>0</v>
      </c>
      <c r="L14" s="7">
        <f t="shared" si="0"/>
        <v>1700</v>
      </c>
      <c r="M14" s="7">
        <v>-1615</v>
      </c>
      <c r="N14" s="7">
        <v>0</v>
      </c>
      <c r="O14" s="7">
        <v>0</v>
      </c>
      <c r="P14" s="7">
        <f t="shared" si="1"/>
        <v>-1615</v>
      </c>
      <c r="Q14" s="7">
        <f t="shared" si="2"/>
        <v>85</v>
      </c>
      <c r="R14" s="7">
        <f t="shared" si="3"/>
        <v>85</v>
      </c>
      <c r="S14" s="5" t="s">
        <v>355</v>
      </c>
      <c r="T14" s="5">
        <v>100901</v>
      </c>
      <c r="U14" s="5" t="s">
        <v>27</v>
      </c>
      <c r="V14" s="5">
        <v>47040001</v>
      </c>
      <c r="W14" s="5" t="s">
        <v>28</v>
      </c>
    </row>
    <row r="15" spans="2:23" x14ac:dyDescent="0.25">
      <c r="B15" s="4">
        <v>50006192</v>
      </c>
      <c r="C15" s="4">
        <v>0</v>
      </c>
      <c r="D15" s="5">
        <v>21040001</v>
      </c>
      <c r="E15" s="4" t="s">
        <v>360</v>
      </c>
      <c r="F15" s="4">
        <v>1071</v>
      </c>
      <c r="G15" s="6">
        <v>39070</v>
      </c>
      <c r="H15" s="7">
        <v>2430</v>
      </c>
      <c r="I15" s="7">
        <v>0</v>
      </c>
      <c r="J15" s="7">
        <v>0</v>
      </c>
      <c r="K15" s="7">
        <v>0</v>
      </c>
      <c r="L15" s="7">
        <f t="shared" si="0"/>
        <v>2430</v>
      </c>
      <c r="M15" s="7">
        <v>-2309</v>
      </c>
      <c r="N15" s="7">
        <v>0</v>
      </c>
      <c r="O15" s="7">
        <v>0</v>
      </c>
      <c r="P15" s="7">
        <f t="shared" si="1"/>
        <v>-2309</v>
      </c>
      <c r="Q15" s="7">
        <f t="shared" si="2"/>
        <v>121</v>
      </c>
      <c r="R15" s="7">
        <f t="shared" si="3"/>
        <v>121</v>
      </c>
      <c r="S15" s="5" t="s">
        <v>355</v>
      </c>
      <c r="T15" s="5">
        <v>100901</v>
      </c>
      <c r="U15" s="5" t="s">
        <v>27</v>
      </c>
      <c r="V15" s="5">
        <v>47040001</v>
      </c>
      <c r="W15" s="5" t="s">
        <v>28</v>
      </c>
    </row>
    <row r="16" spans="2:23" x14ac:dyDescent="0.25">
      <c r="B16" s="4">
        <v>50006193</v>
      </c>
      <c r="C16" s="4">
        <v>0</v>
      </c>
      <c r="D16" s="5">
        <v>21040001</v>
      </c>
      <c r="E16" s="4" t="s">
        <v>360</v>
      </c>
      <c r="F16" s="4">
        <v>1071</v>
      </c>
      <c r="G16" s="6">
        <v>39075</v>
      </c>
      <c r="H16" s="7">
        <v>2430</v>
      </c>
      <c r="I16" s="7">
        <v>0</v>
      </c>
      <c r="J16" s="7">
        <v>0</v>
      </c>
      <c r="K16" s="7">
        <v>0</v>
      </c>
      <c r="L16" s="7">
        <f t="shared" si="0"/>
        <v>2430</v>
      </c>
      <c r="M16" s="7">
        <v>-2309</v>
      </c>
      <c r="N16" s="7">
        <v>0</v>
      </c>
      <c r="O16" s="7">
        <v>0</v>
      </c>
      <c r="P16" s="7">
        <f t="shared" si="1"/>
        <v>-2309</v>
      </c>
      <c r="Q16" s="7">
        <f t="shared" si="2"/>
        <v>121</v>
      </c>
      <c r="R16" s="7">
        <f t="shared" si="3"/>
        <v>121</v>
      </c>
      <c r="S16" s="5" t="s">
        <v>355</v>
      </c>
      <c r="T16" s="5">
        <v>100901</v>
      </c>
      <c r="U16" s="5" t="s">
        <v>27</v>
      </c>
      <c r="V16" s="5">
        <v>47040001</v>
      </c>
      <c r="W16" s="5" t="s">
        <v>28</v>
      </c>
    </row>
    <row r="17" spans="2:23" x14ac:dyDescent="0.25">
      <c r="B17" s="4">
        <v>50006291</v>
      </c>
      <c r="C17" s="4">
        <v>0</v>
      </c>
      <c r="D17" s="5">
        <v>21040001</v>
      </c>
      <c r="E17" s="4" t="s">
        <v>361</v>
      </c>
      <c r="F17" s="4">
        <v>1071</v>
      </c>
      <c r="G17" s="6">
        <v>38833</v>
      </c>
      <c r="H17" s="7">
        <v>2800</v>
      </c>
      <c r="I17" s="7">
        <v>0</v>
      </c>
      <c r="J17" s="7">
        <v>0</v>
      </c>
      <c r="K17" s="7">
        <v>0</v>
      </c>
      <c r="L17" s="7">
        <f t="shared" si="0"/>
        <v>2800</v>
      </c>
      <c r="M17" s="7">
        <v>-2660</v>
      </c>
      <c r="N17" s="7">
        <v>0</v>
      </c>
      <c r="O17" s="7">
        <v>0</v>
      </c>
      <c r="P17" s="7">
        <f t="shared" si="1"/>
        <v>-2660</v>
      </c>
      <c r="Q17" s="7">
        <f t="shared" si="2"/>
        <v>140</v>
      </c>
      <c r="R17" s="7">
        <f t="shared" si="3"/>
        <v>140</v>
      </c>
      <c r="S17" s="5" t="s">
        <v>355</v>
      </c>
      <c r="T17" s="5">
        <v>100901</v>
      </c>
      <c r="U17" s="5" t="s">
        <v>27</v>
      </c>
      <c r="V17" s="5">
        <v>47040001</v>
      </c>
      <c r="W17" s="5" t="s">
        <v>28</v>
      </c>
    </row>
    <row r="18" spans="2:23" x14ac:dyDescent="0.25">
      <c r="B18" s="4">
        <v>50006322</v>
      </c>
      <c r="C18" s="4">
        <v>0</v>
      </c>
      <c r="D18" s="5">
        <v>21040001</v>
      </c>
      <c r="E18" s="4" t="s">
        <v>362</v>
      </c>
      <c r="F18" s="4">
        <v>1071</v>
      </c>
      <c r="G18" s="6">
        <v>38860</v>
      </c>
      <c r="H18" s="7">
        <v>2880</v>
      </c>
      <c r="I18" s="7">
        <v>0</v>
      </c>
      <c r="J18" s="7">
        <v>0</v>
      </c>
      <c r="K18" s="7">
        <v>0</v>
      </c>
      <c r="L18" s="7">
        <f t="shared" si="0"/>
        <v>2880</v>
      </c>
      <c r="M18" s="7">
        <v>-2736</v>
      </c>
      <c r="N18" s="7">
        <v>0</v>
      </c>
      <c r="O18" s="7">
        <v>0</v>
      </c>
      <c r="P18" s="7">
        <f t="shared" si="1"/>
        <v>-2736</v>
      </c>
      <c r="Q18" s="7">
        <f t="shared" si="2"/>
        <v>144</v>
      </c>
      <c r="R18" s="7">
        <f t="shared" si="3"/>
        <v>144</v>
      </c>
      <c r="S18" s="5" t="s">
        <v>355</v>
      </c>
      <c r="T18" s="5">
        <v>100901</v>
      </c>
      <c r="U18" s="5" t="s">
        <v>27</v>
      </c>
      <c r="V18" s="5">
        <v>47040001</v>
      </c>
      <c r="W18" s="5" t="s">
        <v>28</v>
      </c>
    </row>
    <row r="19" spans="2:23" x14ac:dyDescent="0.25">
      <c r="B19" s="4">
        <v>50006352</v>
      </c>
      <c r="C19" s="4">
        <v>0</v>
      </c>
      <c r="D19" s="5">
        <v>21040001</v>
      </c>
      <c r="E19" s="4" t="s">
        <v>358</v>
      </c>
      <c r="F19" s="4">
        <v>1071</v>
      </c>
      <c r="G19" s="6">
        <v>39102</v>
      </c>
      <c r="H19" s="7">
        <v>2990</v>
      </c>
      <c r="I19" s="7">
        <v>0</v>
      </c>
      <c r="J19" s="7">
        <v>0</v>
      </c>
      <c r="K19" s="7">
        <v>0</v>
      </c>
      <c r="L19" s="7">
        <f t="shared" si="0"/>
        <v>2990</v>
      </c>
      <c r="M19" s="7">
        <v>-2841</v>
      </c>
      <c r="N19" s="7">
        <v>0</v>
      </c>
      <c r="O19" s="7">
        <v>0</v>
      </c>
      <c r="P19" s="7">
        <f t="shared" si="1"/>
        <v>-2841</v>
      </c>
      <c r="Q19" s="7">
        <f t="shared" si="2"/>
        <v>149</v>
      </c>
      <c r="R19" s="7">
        <f t="shared" si="3"/>
        <v>149</v>
      </c>
      <c r="S19" s="5" t="s">
        <v>355</v>
      </c>
      <c r="T19" s="5">
        <v>100901</v>
      </c>
      <c r="U19" s="5" t="s">
        <v>27</v>
      </c>
      <c r="V19" s="5">
        <v>47040001</v>
      </c>
      <c r="W19" s="5" t="s">
        <v>28</v>
      </c>
    </row>
    <row r="20" spans="2:23" x14ac:dyDescent="0.25">
      <c r="B20" s="4">
        <v>50006573</v>
      </c>
      <c r="C20" s="4">
        <v>0</v>
      </c>
      <c r="D20" s="5">
        <v>21040001</v>
      </c>
      <c r="E20" s="4" t="s">
        <v>363</v>
      </c>
      <c r="F20" s="4">
        <v>1071</v>
      </c>
      <c r="G20" s="6">
        <v>38824</v>
      </c>
      <c r="H20" s="7">
        <v>3672</v>
      </c>
      <c r="I20" s="7">
        <v>0</v>
      </c>
      <c r="J20" s="7">
        <v>0</v>
      </c>
      <c r="K20" s="7">
        <v>0</v>
      </c>
      <c r="L20" s="7">
        <f t="shared" si="0"/>
        <v>3672</v>
      </c>
      <c r="M20" s="7">
        <v>-3489</v>
      </c>
      <c r="N20" s="7">
        <v>0</v>
      </c>
      <c r="O20" s="7">
        <v>0</v>
      </c>
      <c r="P20" s="7">
        <f t="shared" si="1"/>
        <v>-3489</v>
      </c>
      <c r="Q20" s="7">
        <f t="shared" si="2"/>
        <v>183</v>
      </c>
      <c r="R20" s="7">
        <f t="shared" si="3"/>
        <v>183</v>
      </c>
      <c r="S20" s="5" t="s">
        <v>355</v>
      </c>
      <c r="T20" s="5">
        <v>100901</v>
      </c>
      <c r="U20" s="5" t="s">
        <v>27</v>
      </c>
      <c r="V20" s="5">
        <v>47040001</v>
      </c>
      <c r="W20" s="5" t="s">
        <v>28</v>
      </c>
    </row>
    <row r="21" spans="2:23" x14ac:dyDescent="0.25">
      <c r="B21" s="4">
        <v>50006574</v>
      </c>
      <c r="C21" s="4">
        <v>0</v>
      </c>
      <c r="D21" s="5">
        <v>21040001</v>
      </c>
      <c r="E21" s="4" t="s">
        <v>364</v>
      </c>
      <c r="F21" s="4">
        <v>1071</v>
      </c>
      <c r="G21" s="6">
        <v>38830</v>
      </c>
      <c r="H21" s="7">
        <v>3672</v>
      </c>
      <c r="I21" s="7">
        <v>0</v>
      </c>
      <c r="J21" s="7">
        <v>0</v>
      </c>
      <c r="K21" s="7">
        <v>0</v>
      </c>
      <c r="L21" s="7">
        <f t="shared" si="0"/>
        <v>3672</v>
      </c>
      <c r="M21" s="7">
        <v>-3489</v>
      </c>
      <c r="N21" s="7">
        <v>0</v>
      </c>
      <c r="O21" s="7">
        <v>0</v>
      </c>
      <c r="P21" s="7">
        <f t="shared" si="1"/>
        <v>-3489</v>
      </c>
      <c r="Q21" s="7">
        <f t="shared" si="2"/>
        <v>183</v>
      </c>
      <c r="R21" s="7">
        <f t="shared" si="3"/>
        <v>183</v>
      </c>
      <c r="S21" s="5" t="s">
        <v>355</v>
      </c>
      <c r="T21" s="5">
        <v>100901</v>
      </c>
      <c r="U21" s="5" t="s">
        <v>27</v>
      </c>
      <c r="V21" s="5">
        <v>47040001</v>
      </c>
      <c r="W21" s="5" t="s">
        <v>28</v>
      </c>
    </row>
    <row r="22" spans="2:23" x14ac:dyDescent="0.25">
      <c r="B22" s="4">
        <v>50006575</v>
      </c>
      <c r="C22" s="4">
        <v>0</v>
      </c>
      <c r="D22" s="5">
        <v>21040001</v>
      </c>
      <c r="E22" s="4" t="s">
        <v>365</v>
      </c>
      <c r="F22" s="4">
        <v>1071</v>
      </c>
      <c r="G22" s="6">
        <v>38835</v>
      </c>
      <c r="H22" s="7">
        <v>3672</v>
      </c>
      <c r="I22" s="7">
        <v>0</v>
      </c>
      <c r="J22" s="7">
        <v>0</v>
      </c>
      <c r="K22" s="7">
        <v>0</v>
      </c>
      <c r="L22" s="7">
        <f t="shared" si="0"/>
        <v>3672</v>
      </c>
      <c r="M22" s="7">
        <v>-3489</v>
      </c>
      <c r="N22" s="7">
        <v>0</v>
      </c>
      <c r="O22" s="7">
        <v>0</v>
      </c>
      <c r="P22" s="7">
        <f t="shared" si="1"/>
        <v>-3489</v>
      </c>
      <c r="Q22" s="7">
        <f t="shared" si="2"/>
        <v>183</v>
      </c>
      <c r="R22" s="7">
        <f t="shared" si="3"/>
        <v>183</v>
      </c>
      <c r="S22" s="5" t="s">
        <v>355</v>
      </c>
      <c r="T22" s="5">
        <v>100901</v>
      </c>
      <c r="U22" s="5" t="s">
        <v>27</v>
      </c>
      <c r="V22" s="5">
        <v>47040001</v>
      </c>
      <c r="W22" s="5" t="s">
        <v>28</v>
      </c>
    </row>
    <row r="23" spans="2:23" x14ac:dyDescent="0.25">
      <c r="B23" s="4">
        <v>50006584</v>
      </c>
      <c r="C23" s="4">
        <v>0</v>
      </c>
      <c r="D23" s="5">
        <v>21040001</v>
      </c>
      <c r="E23" s="4" t="s">
        <v>365</v>
      </c>
      <c r="F23" s="4">
        <v>1071</v>
      </c>
      <c r="G23" s="6">
        <v>38835</v>
      </c>
      <c r="H23" s="7">
        <v>3700</v>
      </c>
      <c r="I23" s="7">
        <v>0</v>
      </c>
      <c r="J23" s="7">
        <v>0</v>
      </c>
      <c r="K23" s="7">
        <v>0</v>
      </c>
      <c r="L23" s="7">
        <f t="shared" si="0"/>
        <v>3700</v>
      </c>
      <c r="M23" s="7">
        <v>-3515</v>
      </c>
      <c r="N23" s="7">
        <v>0</v>
      </c>
      <c r="O23" s="7">
        <v>0</v>
      </c>
      <c r="P23" s="7">
        <f t="shared" si="1"/>
        <v>-3515</v>
      </c>
      <c r="Q23" s="7">
        <f t="shared" si="2"/>
        <v>185</v>
      </c>
      <c r="R23" s="7">
        <f t="shared" si="3"/>
        <v>185</v>
      </c>
      <c r="S23" s="5" t="s">
        <v>355</v>
      </c>
      <c r="T23" s="5">
        <v>100901</v>
      </c>
      <c r="U23" s="5" t="s">
        <v>27</v>
      </c>
      <c r="V23" s="5">
        <v>47040001</v>
      </c>
      <c r="W23" s="5" t="s">
        <v>28</v>
      </c>
    </row>
    <row r="24" spans="2:23" x14ac:dyDescent="0.25">
      <c r="B24" s="4">
        <v>50006660</v>
      </c>
      <c r="C24" s="4">
        <v>0</v>
      </c>
      <c r="D24" s="5">
        <v>21040001</v>
      </c>
      <c r="E24" s="4" t="s">
        <v>366</v>
      </c>
      <c r="F24" s="4">
        <v>1071</v>
      </c>
      <c r="G24" s="6">
        <v>38849</v>
      </c>
      <c r="H24" s="7">
        <v>4076</v>
      </c>
      <c r="I24" s="7">
        <v>0</v>
      </c>
      <c r="J24" s="7">
        <v>0</v>
      </c>
      <c r="K24" s="7">
        <v>0</v>
      </c>
      <c r="L24" s="7">
        <f t="shared" si="0"/>
        <v>4076</v>
      </c>
      <c r="M24" s="7">
        <v>-3873</v>
      </c>
      <c r="N24" s="7">
        <v>0</v>
      </c>
      <c r="O24" s="7">
        <v>0</v>
      </c>
      <c r="P24" s="7">
        <f t="shared" si="1"/>
        <v>-3873</v>
      </c>
      <c r="Q24" s="7">
        <f t="shared" si="2"/>
        <v>203</v>
      </c>
      <c r="R24" s="7">
        <f t="shared" si="3"/>
        <v>203</v>
      </c>
      <c r="S24" s="5" t="s">
        <v>355</v>
      </c>
      <c r="T24" s="5">
        <v>100901</v>
      </c>
      <c r="U24" s="5" t="s">
        <v>27</v>
      </c>
      <c r="V24" s="5">
        <v>47040001</v>
      </c>
      <c r="W24" s="5" t="s">
        <v>28</v>
      </c>
    </row>
    <row r="25" spans="2:23" x14ac:dyDescent="0.25">
      <c r="B25" s="4">
        <v>50006661</v>
      </c>
      <c r="C25" s="4">
        <v>0</v>
      </c>
      <c r="D25" s="5">
        <v>21040001</v>
      </c>
      <c r="E25" s="4" t="s">
        <v>366</v>
      </c>
      <c r="F25" s="4">
        <v>1071</v>
      </c>
      <c r="G25" s="6">
        <v>38951</v>
      </c>
      <c r="H25" s="7">
        <v>4076</v>
      </c>
      <c r="I25" s="7">
        <v>0</v>
      </c>
      <c r="J25" s="7">
        <v>0</v>
      </c>
      <c r="K25" s="7">
        <v>0</v>
      </c>
      <c r="L25" s="7">
        <f t="shared" si="0"/>
        <v>4076</v>
      </c>
      <c r="M25" s="7">
        <v>-3873</v>
      </c>
      <c r="N25" s="7">
        <v>0</v>
      </c>
      <c r="O25" s="7">
        <v>0</v>
      </c>
      <c r="P25" s="7">
        <f t="shared" si="1"/>
        <v>-3873</v>
      </c>
      <c r="Q25" s="7">
        <f t="shared" si="2"/>
        <v>203</v>
      </c>
      <c r="R25" s="7">
        <f t="shared" si="3"/>
        <v>203</v>
      </c>
      <c r="S25" s="5" t="s">
        <v>355</v>
      </c>
      <c r="T25" s="5">
        <v>100901</v>
      </c>
      <c r="U25" s="5" t="s">
        <v>27</v>
      </c>
      <c r="V25" s="5">
        <v>47040001</v>
      </c>
      <c r="W25" s="5" t="s">
        <v>28</v>
      </c>
    </row>
    <row r="26" spans="2:23" x14ac:dyDescent="0.25">
      <c r="B26" s="4">
        <v>50006697</v>
      </c>
      <c r="C26" s="4">
        <v>0</v>
      </c>
      <c r="D26" s="5">
        <v>21040001</v>
      </c>
      <c r="E26" s="4" t="s">
        <v>366</v>
      </c>
      <c r="F26" s="4">
        <v>1071</v>
      </c>
      <c r="G26" s="6">
        <v>38916</v>
      </c>
      <c r="H26" s="7">
        <v>4252</v>
      </c>
      <c r="I26" s="7">
        <v>0</v>
      </c>
      <c r="J26" s="7">
        <v>0</v>
      </c>
      <c r="K26" s="7">
        <v>0</v>
      </c>
      <c r="L26" s="7">
        <f t="shared" si="0"/>
        <v>4252</v>
      </c>
      <c r="M26" s="7">
        <v>-4040</v>
      </c>
      <c r="N26" s="7">
        <v>0</v>
      </c>
      <c r="O26" s="7">
        <v>0</v>
      </c>
      <c r="P26" s="7">
        <f t="shared" si="1"/>
        <v>-4040</v>
      </c>
      <c r="Q26" s="7">
        <f t="shared" si="2"/>
        <v>212</v>
      </c>
      <c r="R26" s="7">
        <f t="shared" si="3"/>
        <v>212</v>
      </c>
      <c r="S26" s="5" t="s">
        <v>355</v>
      </c>
      <c r="T26" s="5">
        <v>100901</v>
      </c>
      <c r="U26" s="5" t="s">
        <v>27</v>
      </c>
      <c r="V26" s="5">
        <v>47040001</v>
      </c>
      <c r="W26" s="5" t="s">
        <v>28</v>
      </c>
    </row>
    <row r="27" spans="2:23" x14ac:dyDescent="0.25">
      <c r="B27" s="4">
        <v>50006730</v>
      </c>
      <c r="C27" s="4">
        <v>0</v>
      </c>
      <c r="D27" s="5">
        <v>21040001</v>
      </c>
      <c r="E27" s="4" t="s">
        <v>367</v>
      </c>
      <c r="F27" s="4">
        <v>1071</v>
      </c>
      <c r="G27" s="6">
        <v>38825</v>
      </c>
      <c r="H27" s="7">
        <v>4428</v>
      </c>
      <c r="I27" s="7">
        <v>0</v>
      </c>
      <c r="J27" s="7">
        <v>0</v>
      </c>
      <c r="K27" s="7">
        <v>0</v>
      </c>
      <c r="L27" s="7">
        <f t="shared" si="0"/>
        <v>4428</v>
      </c>
      <c r="M27" s="7">
        <v>-4207</v>
      </c>
      <c r="N27" s="7">
        <v>0</v>
      </c>
      <c r="O27" s="7">
        <v>0</v>
      </c>
      <c r="P27" s="7">
        <f t="shared" si="1"/>
        <v>-4207</v>
      </c>
      <c r="Q27" s="7">
        <f t="shared" si="2"/>
        <v>221</v>
      </c>
      <c r="R27" s="7">
        <f t="shared" si="3"/>
        <v>221</v>
      </c>
      <c r="S27" s="5" t="s">
        <v>355</v>
      </c>
      <c r="T27" s="5">
        <v>100901</v>
      </c>
      <c r="U27" s="5" t="s">
        <v>27</v>
      </c>
      <c r="V27" s="5">
        <v>47040001</v>
      </c>
      <c r="W27" s="5" t="s">
        <v>28</v>
      </c>
    </row>
    <row r="28" spans="2:23" x14ac:dyDescent="0.25">
      <c r="B28" s="4">
        <v>50006766</v>
      </c>
      <c r="C28" s="4">
        <v>0</v>
      </c>
      <c r="D28" s="5">
        <v>21040001</v>
      </c>
      <c r="E28" s="4" t="s">
        <v>368</v>
      </c>
      <c r="F28" s="4">
        <v>1071</v>
      </c>
      <c r="G28" s="6">
        <v>38931</v>
      </c>
      <c r="H28" s="7">
        <v>4642</v>
      </c>
      <c r="I28" s="7">
        <v>0</v>
      </c>
      <c r="J28" s="7">
        <v>0</v>
      </c>
      <c r="K28" s="7">
        <v>-4642</v>
      </c>
      <c r="L28" s="7">
        <f t="shared" si="0"/>
        <v>0</v>
      </c>
      <c r="M28" s="7">
        <v>-4410</v>
      </c>
      <c r="N28" s="7">
        <v>0</v>
      </c>
      <c r="O28" s="7">
        <v>4410</v>
      </c>
      <c r="P28" s="7">
        <f t="shared" si="1"/>
        <v>0</v>
      </c>
      <c r="Q28" s="7">
        <f t="shared" si="2"/>
        <v>232</v>
      </c>
      <c r="R28" s="7">
        <f t="shared" si="3"/>
        <v>0</v>
      </c>
      <c r="S28" s="5" t="s">
        <v>355</v>
      </c>
      <c r="T28" s="5">
        <v>100901</v>
      </c>
      <c r="U28" s="5" t="s">
        <v>27</v>
      </c>
      <c r="V28" s="5">
        <v>47040001</v>
      </c>
      <c r="W28" s="5" t="s">
        <v>28</v>
      </c>
    </row>
    <row r="29" spans="2:23" x14ac:dyDescent="0.25">
      <c r="B29" s="4">
        <v>50006769</v>
      </c>
      <c r="C29" s="4">
        <v>0</v>
      </c>
      <c r="D29" s="5">
        <v>21040001</v>
      </c>
      <c r="E29" s="4" t="s">
        <v>369</v>
      </c>
      <c r="F29" s="4">
        <v>1071</v>
      </c>
      <c r="G29" s="6">
        <v>38831</v>
      </c>
      <c r="H29" s="7">
        <v>4659</v>
      </c>
      <c r="I29" s="7">
        <v>0</v>
      </c>
      <c r="J29" s="7">
        <v>0</v>
      </c>
      <c r="K29" s="7">
        <v>-4659</v>
      </c>
      <c r="L29" s="7">
        <f t="shared" si="0"/>
        <v>0</v>
      </c>
      <c r="M29" s="7">
        <v>-4427</v>
      </c>
      <c r="N29" s="7">
        <v>0</v>
      </c>
      <c r="O29" s="7">
        <v>4427</v>
      </c>
      <c r="P29" s="7">
        <f t="shared" si="1"/>
        <v>0</v>
      </c>
      <c r="Q29" s="7">
        <f t="shared" si="2"/>
        <v>232</v>
      </c>
      <c r="R29" s="7">
        <f t="shared" si="3"/>
        <v>0</v>
      </c>
      <c r="S29" s="5" t="s">
        <v>355</v>
      </c>
      <c r="T29" s="5">
        <v>100901</v>
      </c>
      <c r="U29" s="5" t="s">
        <v>27</v>
      </c>
      <c r="V29" s="5">
        <v>47040001</v>
      </c>
      <c r="W29" s="5" t="s">
        <v>28</v>
      </c>
    </row>
    <row r="30" spans="2:23" x14ac:dyDescent="0.25">
      <c r="B30" s="4">
        <v>50006800</v>
      </c>
      <c r="C30" s="4">
        <v>0</v>
      </c>
      <c r="D30" s="5">
        <v>21040001</v>
      </c>
      <c r="E30" s="4" t="s">
        <v>370</v>
      </c>
      <c r="F30" s="4">
        <v>1071</v>
      </c>
      <c r="G30" s="6">
        <v>39082</v>
      </c>
      <c r="H30" s="7">
        <v>4800</v>
      </c>
      <c r="I30" s="7">
        <v>0</v>
      </c>
      <c r="J30" s="7">
        <v>0</v>
      </c>
      <c r="K30" s="7">
        <v>0</v>
      </c>
      <c r="L30" s="7">
        <f t="shared" si="0"/>
        <v>4800</v>
      </c>
      <c r="M30" s="7">
        <v>-4560</v>
      </c>
      <c r="N30" s="7">
        <v>0</v>
      </c>
      <c r="O30" s="7">
        <v>0</v>
      </c>
      <c r="P30" s="7">
        <f t="shared" si="1"/>
        <v>-4560</v>
      </c>
      <c r="Q30" s="7">
        <f t="shared" si="2"/>
        <v>240</v>
      </c>
      <c r="R30" s="7">
        <f t="shared" si="3"/>
        <v>240</v>
      </c>
      <c r="S30" s="5" t="s">
        <v>355</v>
      </c>
      <c r="T30" s="5">
        <v>100901</v>
      </c>
      <c r="U30" s="5" t="s">
        <v>27</v>
      </c>
      <c r="V30" s="5">
        <v>47040001</v>
      </c>
      <c r="W30" s="5" t="s">
        <v>28</v>
      </c>
    </row>
    <row r="31" spans="2:23" x14ac:dyDescent="0.25">
      <c r="B31" s="4">
        <v>50006844</v>
      </c>
      <c r="C31" s="4">
        <v>0</v>
      </c>
      <c r="D31" s="5">
        <v>21040001</v>
      </c>
      <c r="E31" s="4" t="s">
        <v>371</v>
      </c>
      <c r="F31" s="4">
        <v>1071</v>
      </c>
      <c r="G31" s="6">
        <v>38899</v>
      </c>
      <c r="H31" s="7">
        <v>4950</v>
      </c>
      <c r="I31" s="7">
        <v>0</v>
      </c>
      <c r="J31" s="7">
        <v>0</v>
      </c>
      <c r="K31" s="7">
        <v>0</v>
      </c>
      <c r="L31" s="7">
        <f t="shared" si="0"/>
        <v>4950</v>
      </c>
      <c r="M31" s="7">
        <v>-4703</v>
      </c>
      <c r="N31" s="7">
        <v>0</v>
      </c>
      <c r="O31" s="7">
        <v>0</v>
      </c>
      <c r="P31" s="7">
        <f t="shared" si="1"/>
        <v>-4703</v>
      </c>
      <c r="Q31" s="7">
        <f t="shared" si="2"/>
        <v>247</v>
      </c>
      <c r="R31" s="7">
        <f t="shared" si="3"/>
        <v>247</v>
      </c>
      <c r="S31" s="5" t="s">
        <v>355</v>
      </c>
      <c r="T31" s="5">
        <v>100901</v>
      </c>
      <c r="U31" s="5" t="s">
        <v>27</v>
      </c>
      <c r="V31" s="5">
        <v>47040001</v>
      </c>
      <c r="W31" s="5" t="s">
        <v>28</v>
      </c>
    </row>
    <row r="32" spans="2:23" x14ac:dyDescent="0.25">
      <c r="B32" s="4">
        <v>50006901</v>
      </c>
      <c r="C32" s="4">
        <v>0</v>
      </c>
      <c r="D32" s="5">
        <v>21040001</v>
      </c>
      <c r="E32" s="4" t="s">
        <v>372</v>
      </c>
      <c r="F32" s="4">
        <v>1071</v>
      </c>
      <c r="G32" s="6">
        <v>39057</v>
      </c>
      <c r="H32" s="7">
        <v>5292</v>
      </c>
      <c r="I32" s="7">
        <v>0</v>
      </c>
      <c r="J32" s="7">
        <v>0</v>
      </c>
      <c r="K32" s="7">
        <v>0</v>
      </c>
      <c r="L32" s="7">
        <f t="shared" si="0"/>
        <v>5292</v>
      </c>
      <c r="M32" s="7">
        <v>-5028</v>
      </c>
      <c r="N32" s="7">
        <v>0</v>
      </c>
      <c r="O32" s="7">
        <v>0</v>
      </c>
      <c r="P32" s="7">
        <f t="shared" si="1"/>
        <v>-5028</v>
      </c>
      <c r="Q32" s="7">
        <f t="shared" si="2"/>
        <v>264</v>
      </c>
      <c r="R32" s="7">
        <f t="shared" si="3"/>
        <v>264</v>
      </c>
      <c r="S32" s="5" t="s">
        <v>355</v>
      </c>
      <c r="T32" s="5">
        <v>100901</v>
      </c>
      <c r="U32" s="5" t="s">
        <v>27</v>
      </c>
      <c r="V32" s="5">
        <v>47040001</v>
      </c>
      <c r="W32" s="5" t="s">
        <v>28</v>
      </c>
    </row>
    <row r="33" spans="2:23" x14ac:dyDescent="0.25">
      <c r="B33" s="4">
        <v>50006908</v>
      </c>
      <c r="C33" s="4">
        <v>0</v>
      </c>
      <c r="D33" s="5">
        <v>21040001</v>
      </c>
      <c r="E33" s="4" t="s">
        <v>360</v>
      </c>
      <c r="F33" s="4">
        <v>1071</v>
      </c>
      <c r="G33" s="6">
        <v>39021</v>
      </c>
      <c r="H33" s="7">
        <v>5307</v>
      </c>
      <c r="I33" s="7">
        <v>0</v>
      </c>
      <c r="J33" s="7">
        <v>0</v>
      </c>
      <c r="K33" s="7">
        <v>0</v>
      </c>
      <c r="L33" s="7">
        <f t="shared" si="0"/>
        <v>5307</v>
      </c>
      <c r="M33" s="7">
        <v>-5042</v>
      </c>
      <c r="N33" s="7">
        <v>0</v>
      </c>
      <c r="O33" s="7">
        <v>0</v>
      </c>
      <c r="P33" s="7">
        <f t="shared" si="1"/>
        <v>-5042</v>
      </c>
      <c r="Q33" s="7">
        <f t="shared" si="2"/>
        <v>265</v>
      </c>
      <c r="R33" s="7">
        <f t="shared" si="3"/>
        <v>265</v>
      </c>
      <c r="S33" s="5" t="s">
        <v>355</v>
      </c>
      <c r="T33" s="5">
        <v>100901</v>
      </c>
      <c r="U33" s="5" t="s">
        <v>27</v>
      </c>
      <c r="V33" s="5">
        <v>47040001</v>
      </c>
      <c r="W33" s="5" t="s">
        <v>28</v>
      </c>
    </row>
    <row r="34" spans="2:23" x14ac:dyDescent="0.25">
      <c r="B34" s="4">
        <v>50006918</v>
      </c>
      <c r="C34" s="4">
        <v>0</v>
      </c>
      <c r="D34" s="5">
        <v>21040001</v>
      </c>
      <c r="E34" s="4" t="s">
        <v>373</v>
      </c>
      <c r="F34" s="4">
        <v>1071</v>
      </c>
      <c r="G34" s="6">
        <v>38906</v>
      </c>
      <c r="H34" s="7">
        <v>5347</v>
      </c>
      <c r="I34" s="7">
        <v>0</v>
      </c>
      <c r="J34" s="7">
        <v>0</v>
      </c>
      <c r="K34" s="7">
        <v>0</v>
      </c>
      <c r="L34" s="7">
        <f t="shared" si="0"/>
        <v>5347</v>
      </c>
      <c r="M34" s="7">
        <v>-5080</v>
      </c>
      <c r="N34" s="7">
        <v>0</v>
      </c>
      <c r="O34" s="7">
        <v>0</v>
      </c>
      <c r="P34" s="7">
        <f t="shared" si="1"/>
        <v>-5080</v>
      </c>
      <c r="Q34" s="7">
        <f t="shared" si="2"/>
        <v>267</v>
      </c>
      <c r="R34" s="7">
        <f t="shared" si="3"/>
        <v>267</v>
      </c>
      <c r="S34" s="5" t="s">
        <v>355</v>
      </c>
      <c r="T34" s="5">
        <v>100901</v>
      </c>
      <c r="U34" s="5" t="s">
        <v>27</v>
      </c>
      <c r="V34" s="5">
        <v>47040001</v>
      </c>
      <c r="W34" s="5" t="s">
        <v>28</v>
      </c>
    </row>
    <row r="35" spans="2:23" x14ac:dyDescent="0.25">
      <c r="B35" s="4">
        <v>50006945</v>
      </c>
      <c r="C35" s="4">
        <v>0</v>
      </c>
      <c r="D35" s="5">
        <v>21040001</v>
      </c>
      <c r="E35" s="4" t="s">
        <v>374</v>
      </c>
      <c r="F35" s="4">
        <v>1071</v>
      </c>
      <c r="G35" s="6">
        <v>38928</v>
      </c>
      <c r="H35" s="7">
        <v>5492</v>
      </c>
      <c r="I35" s="7">
        <v>0</v>
      </c>
      <c r="J35" s="7">
        <v>0</v>
      </c>
      <c r="K35" s="7">
        <v>0</v>
      </c>
      <c r="L35" s="7">
        <f t="shared" si="0"/>
        <v>5492</v>
      </c>
      <c r="M35" s="7">
        <v>-5218</v>
      </c>
      <c r="N35" s="7">
        <v>0</v>
      </c>
      <c r="O35" s="7">
        <v>0</v>
      </c>
      <c r="P35" s="7">
        <f t="shared" si="1"/>
        <v>-5218</v>
      </c>
      <c r="Q35" s="7">
        <f t="shared" si="2"/>
        <v>274</v>
      </c>
      <c r="R35" s="7">
        <f t="shared" si="3"/>
        <v>274</v>
      </c>
      <c r="S35" s="5" t="s">
        <v>355</v>
      </c>
      <c r="T35" s="5">
        <v>100901</v>
      </c>
      <c r="U35" s="5" t="s">
        <v>27</v>
      </c>
      <c r="V35" s="5">
        <v>47040001</v>
      </c>
      <c r="W35" s="5" t="s">
        <v>28</v>
      </c>
    </row>
    <row r="36" spans="2:23" x14ac:dyDescent="0.25">
      <c r="B36" s="4">
        <v>50006946</v>
      </c>
      <c r="C36" s="4">
        <v>0</v>
      </c>
      <c r="D36" s="5">
        <v>21040001</v>
      </c>
      <c r="E36" s="4" t="s">
        <v>356</v>
      </c>
      <c r="F36" s="4">
        <v>1071</v>
      </c>
      <c r="G36" s="6">
        <v>38928</v>
      </c>
      <c r="H36" s="7">
        <v>5492</v>
      </c>
      <c r="I36" s="7">
        <v>0</v>
      </c>
      <c r="J36" s="7">
        <v>0</v>
      </c>
      <c r="K36" s="7">
        <v>0</v>
      </c>
      <c r="L36" s="7">
        <f t="shared" si="0"/>
        <v>5492</v>
      </c>
      <c r="M36" s="7">
        <v>-5218</v>
      </c>
      <c r="N36" s="7">
        <v>0</v>
      </c>
      <c r="O36" s="7">
        <v>0</v>
      </c>
      <c r="P36" s="7">
        <f t="shared" si="1"/>
        <v>-5218</v>
      </c>
      <c r="Q36" s="7">
        <f t="shared" si="2"/>
        <v>274</v>
      </c>
      <c r="R36" s="7">
        <f t="shared" si="3"/>
        <v>274</v>
      </c>
      <c r="S36" s="5" t="s">
        <v>355</v>
      </c>
      <c r="T36" s="5">
        <v>100901</v>
      </c>
      <c r="U36" s="5" t="s">
        <v>27</v>
      </c>
      <c r="V36" s="5">
        <v>47040001</v>
      </c>
      <c r="W36" s="5" t="s">
        <v>28</v>
      </c>
    </row>
    <row r="37" spans="2:23" x14ac:dyDescent="0.25">
      <c r="B37" s="4">
        <v>50006979</v>
      </c>
      <c r="C37" s="4">
        <v>0</v>
      </c>
      <c r="D37" s="5">
        <v>21040001</v>
      </c>
      <c r="E37" s="4" t="s">
        <v>363</v>
      </c>
      <c r="F37" s="4">
        <v>1071</v>
      </c>
      <c r="G37" s="6">
        <v>38835</v>
      </c>
      <c r="H37" s="7">
        <v>5600</v>
      </c>
      <c r="I37" s="7">
        <v>0</v>
      </c>
      <c r="J37" s="7">
        <v>0</v>
      </c>
      <c r="K37" s="7">
        <v>0</v>
      </c>
      <c r="L37" s="7">
        <f t="shared" si="0"/>
        <v>5600</v>
      </c>
      <c r="M37" s="7">
        <v>-5320</v>
      </c>
      <c r="N37" s="7">
        <v>0</v>
      </c>
      <c r="O37" s="7">
        <v>0</v>
      </c>
      <c r="P37" s="7">
        <f t="shared" si="1"/>
        <v>-5320</v>
      </c>
      <c r="Q37" s="7">
        <f t="shared" si="2"/>
        <v>280</v>
      </c>
      <c r="R37" s="7">
        <f t="shared" si="3"/>
        <v>280</v>
      </c>
      <c r="S37" s="5" t="s">
        <v>355</v>
      </c>
      <c r="T37" s="5">
        <v>100901</v>
      </c>
      <c r="U37" s="5" t="s">
        <v>27</v>
      </c>
      <c r="V37" s="5">
        <v>47040001</v>
      </c>
      <c r="W37" s="5" t="s">
        <v>28</v>
      </c>
    </row>
    <row r="38" spans="2:23" x14ac:dyDescent="0.25">
      <c r="B38" s="4">
        <v>50007006</v>
      </c>
      <c r="C38" s="4">
        <v>0</v>
      </c>
      <c r="D38" s="5">
        <v>21040001</v>
      </c>
      <c r="E38" s="4" t="s">
        <v>375</v>
      </c>
      <c r="F38" s="4">
        <v>1071</v>
      </c>
      <c r="G38" s="6">
        <v>40999</v>
      </c>
      <c r="H38" s="7">
        <v>5675</v>
      </c>
      <c r="I38" s="7">
        <v>0</v>
      </c>
      <c r="J38" s="7">
        <v>0</v>
      </c>
      <c r="K38" s="7">
        <v>0</v>
      </c>
      <c r="L38" s="7">
        <f t="shared" si="0"/>
        <v>5675</v>
      </c>
      <c r="M38" s="7">
        <v>-4814</v>
      </c>
      <c r="N38" s="7">
        <v>-578</v>
      </c>
      <c r="O38" s="7">
        <v>0</v>
      </c>
      <c r="P38" s="7">
        <f t="shared" si="1"/>
        <v>-5392</v>
      </c>
      <c r="Q38" s="7">
        <f t="shared" si="2"/>
        <v>861</v>
      </c>
      <c r="R38" s="7">
        <f t="shared" si="3"/>
        <v>283</v>
      </c>
      <c r="S38" s="5" t="s">
        <v>355</v>
      </c>
      <c r="T38" s="5">
        <v>100901</v>
      </c>
      <c r="U38" s="5" t="s">
        <v>27</v>
      </c>
      <c r="V38" s="5">
        <v>47040001</v>
      </c>
      <c r="W38" s="5" t="s">
        <v>28</v>
      </c>
    </row>
    <row r="39" spans="2:23" x14ac:dyDescent="0.25">
      <c r="B39" s="4">
        <v>50007127</v>
      </c>
      <c r="C39" s="4">
        <v>0</v>
      </c>
      <c r="D39" s="5">
        <v>21040001</v>
      </c>
      <c r="E39" s="4" t="s">
        <v>376</v>
      </c>
      <c r="F39" s="4">
        <v>1071</v>
      </c>
      <c r="G39" s="6">
        <v>39072</v>
      </c>
      <c r="H39" s="7">
        <v>6400</v>
      </c>
      <c r="I39" s="7">
        <v>0</v>
      </c>
      <c r="J39" s="7">
        <v>0</v>
      </c>
      <c r="K39" s="7">
        <v>0</v>
      </c>
      <c r="L39" s="7">
        <f t="shared" si="0"/>
        <v>6400</v>
      </c>
      <c r="M39" s="7">
        <v>-6080</v>
      </c>
      <c r="N39" s="7">
        <v>0</v>
      </c>
      <c r="O39" s="7">
        <v>0</v>
      </c>
      <c r="P39" s="7">
        <f t="shared" si="1"/>
        <v>-6080</v>
      </c>
      <c r="Q39" s="7">
        <f t="shared" si="2"/>
        <v>320</v>
      </c>
      <c r="R39" s="7">
        <f t="shared" si="3"/>
        <v>320</v>
      </c>
      <c r="S39" s="5" t="s">
        <v>355</v>
      </c>
      <c r="T39" s="5">
        <v>100901</v>
      </c>
      <c r="U39" s="5" t="s">
        <v>27</v>
      </c>
      <c r="V39" s="5">
        <v>47040001</v>
      </c>
      <c r="W39" s="5" t="s">
        <v>28</v>
      </c>
    </row>
    <row r="40" spans="2:23" x14ac:dyDescent="0.25">
      <c r="B40" s="4">
        <v>50007142</v>
      </c>
      <c r="C40" s="4">
        <v>0</v>
      </c>
      <c r="D40" s="5">
        <v>21040001</v>
      </c>
      <c r="E40" s="4" t="s">
        <v>377</v>
      </c>
      <c r="F40" s="4">
        <v>1071</v>
      </c>
      <c r="G40" s="6">
        <v>38830</v>
      </c>
      <c r="H40" s="7">
        <v>6480</v>
      </c>
      <c r="I40" s="7">
        <v>0</v>
      </c>
      <c r="J40" s="7">
        <v>0</v>
      </c>
      <c r="K40" s="7">
        <v>0</v>
      </c>
      <c r="L40" s="7">
        <f t="shared" si="0"/>
        <v>6480</v>
      </c>
      <c r="M40" s="7">
        <v>-6156</v>
      </c>
      <c r="N40" s="7">
        <v>0</v>
      </c>
      <c r="O40" s="7">
        <v>0</v>
      </c>
      <c r="P40" s="7">
        <f t="shared" si="1"/>
        <v>-6156</v>
      </c>
      <c r="Q40" s="7">
        <f t="shared" si="2"/>
        <v>324</v>
      </c>
      <c r="R40" s="7">
        <f t="shared" si="3"/>
        <v>324</v>
      </c>
      <c r="S40" s="5" t="s">
        <v>355</v>
      </c>
      <c r="T40" s="5">
        <v>100901</v>
      </c>
      <c r="U40" s="5" t="s">
        <v>27</v>
      </c>
      <c r="V40" s="5">
        <v>47040001</v>
      </c>
      <c r="W40" s="5" t="s">
        <v>28</v>
      </c>
    </row>
    <row r="41" spans="2:23" x14ac:dyDescent="0.25">
      <c r="B41" s="4">
        <v>50007152</v>
      </c>
      <c r="C41" s="4">
        <v>0</v>
      </c>
      <c r="D41" s="5">
        <v>21040001</v>
      </c>
      <c r="E41" s="4" t="s">
        <v>378</v>
      </c>
      <c r="F41" s="4">
        <v>1071</v>
      </c>
      <c r="G41" s="6">
        <v>38967</v>
      </c>
      <c r="H41" s="7">
        <v>6546</v>
      </c>
      <c r="I41" s="7">
        <v>0</v>
      </c>
      <c r="J41" s="7">
        <v>0</v>
      </c>
      <c r="K41" s="7">
        <v>0</v>
      </c>
      <c r="L41" s="7">
        <f t="shared" si="0"/>
        <v>6546</v>
      </c>
      <c r="M41" s="7">
        <v>-6219</v>
      </c>
      <c r="N41" s="7">
        <v>0</v>
      </c>
      <c r="O41" s="7">
        <v>0</v>
      </c>
      <c r="P41" s="7">
        <f t="shared" si="1"/>
        <v>-6219</v>
      </c>
      <c r="Q41" s="7">
        <f t="shared" si="2"/>
        <v>327</v>
      </c>
      <c r="R41" s="7">
        <f t="shared" si="3"/>
        <v>327</v>
      </c>
      <c r="S41" s="5" t="s">
        <v>355</v>
      </c>
      <c r="T41" s="5">
        <v>100901</v>
      </c>
      <c r="U41" s="5" t="s">
        <v>27</v>
      </c>
      <c r="V41" s="5">
        <v>47040001</v>
      </c>
      <c r="W41" s="5" t="s">
        <v>28</v>
      </c>
    </row>
    <row r="42" spans="2:23" x14ac:dyDescent="0.25">
      <c r="B42" s="4">
        <v>50007190</v>
      </c>
      <c r="C42" s="4">
        <v>0</v>
      </c>
      <c r="D42" s="5">
        <v>21040001</v>
      </c>
      <c r="E42" s="4" t="s">
        <v>365</v>
      </c>
      <c r="F42" s="4">
        <v>1071</v>
      </c>
      <c r="G42" s="6">
        <v>38837</v>
      </c>
      <c r="H42" s="7">
        <v>6800</v>
      </c>
      <c r="I42" s="7">
        <v>0</v>
      </c>
      <c r="J42" s="7">
        <v>0</v>
      </c>
      <c r="K42" s="7">
        <v>0</v>
      </c>
      <c r="L42" s="7">
        <f t="shared" si="0"/>
        <v>6800</v>
      </c>
      <c r="M42" s="7">
        <v>-6460</v>
      </c>
      <c r="N42" s="7">
        <v>0</v>
      </c>
      <c r="O42" s="7">
        <v>0</v>
      </c>
      <c r="P42" s="7">
        <f t="shared" si="1"/>
        <v>-6460</v>
      </c>
      <c r="Q42" s="7">
        <f t="shared" si="2"/>
        <v>340</v>
      </c>
      <c r="R42" s="7">
        <f t="shared" si="3"/>
        <v>340</v>
      </c>
      <c r="S42" s="5" t="s">
        <v>355</v>
      </c>
      <c r="T42" s="5">
        <v>100901</v>
      </c>
      <c r="U42" s="5" t="s">
        <v>27</v>
      </c>
      <c r="V42" s="5">
        <v>47040001</v>
      </c>
      <c r="W42" s="5" t="s">
        <v>28</v>
      </c>
    </row>
    <row r="43" spans="2:23" x14ac:dyDescent="0.25">
      <c r="B43" s="4">
        <v>50007243</v>
      </c>
      <c r="C43" s="4">
        <v>0</v>
      </c>
      <c r="D43" s="5">
        <v>21040001</v>
      </c>
      <c r="E43" s="4" t="s">
        <v>377</v>
      </c>
      <c r="F43" s="4">
        <v>1071</v>
      </c>
      <c r="G43" s="6">
        <v>38876</v>
      </c>
      <c r="H43" s="7">
        <v>7148</v>
      </c>
      <c r="I43" s="7">
        <v>0</v>
      </c>
      <c r="J43" s="7">
        <v>0</v>
      </c>
      <c r="K43" s="7">
        <v>0</v>
      </c>
      <c r="L43" s="7">
        <f t="shared" si="0"/>
        <v>7148</v>
      </c>
      <c r="M43" s="7">
        <v>-6791</v>
      </c>
      <c r="N43" s="7">
        <v>0</v>
      </c>
      <c r="O43" s="7">
        <v>0</v>
      </c>
      <c r="P43" s="7">
        <f t="shared" si="1"/>
        <v>-6791</v>
      </c>
      <c r="Q43" s="7">
        <f t="shared" si="2"/>
        <v>357</v>
      </c>
      <c r="R43" s="7">
        <f t="shared" si="3"/>
        <v>357</v>
      </c>
      <c r="S43" s="5" t="s">
        <v>355</v>
      </c>
      <c r="T43" s="5">
        <v>100901</v>
      </c>
      <c r="U43" s="5" t="s">
        <v>27</v>
      </c>
      <c r="V43" s="5">
        <v>47040001</v>
      </c>
      <c r="W43" s="5" t="s">
        <v>28</v>
      </c>
    </row>
    <row r="44" spans="2:23" x14ac:dyDescent="0.25">
      <c r="B44" s="4">
        <v>50007244</v>
      </c>
      <c r="C44" s="4">
        <v>0</v>
      </c>
      <c r="D44" s="5">
        <v>21040001</v>
      </c>
      <c r="E44" s="4" t="s">
        <v>377</v>
      </c>
      <c r="F44" s="4">
        <v>1071</v>
      </c>
      <c r="G44" s="6">
        <v>38876</v>
      </c>
      <c r="H44" s="7">
        <v>7148</v>
      </c>
      <c r="I44" s="7">
        <v>0</v>
      </c>
      <c r="J44" s="7">
        <v>0</v>
      </c>
      <c r="K44" s="7">
        <v>0</v>
      </c>
      <c r="L44" s="7">
        <f t="shared" si="0"/>
        <v>7148</v>
      </c>
      <c r="M44" s="7">
        <v>-6791</v>
      </c>
      <c r="N44" s="7">
        <v>0</v>
      </c>
      <c r="O44" s="7">
        <v>0</v>
      </c>
      <c r="P44" s="7">
        <f t="shared" si="1"/>
        <v>-6791</v>
      </c>
      <c r="Q44" s="7">
        <f t="shared" si="2"/>
        <v>357</v>
      </c>
      <c r="R44" s="7">
        <f t="shared" si="3"/>
        <v>357</v>
      </c>
      <c r="S44" s="5" t="s">
        <v>355</v>
      </c>
      <c r="T44" s="5">
        <v>100901</v>
      </c>
      <c r="U44" s="5" t="s">
        <v>27</v>
      </c>
      <c r="V44" s="5">
        <v>47040001</v>
      </c>
      <c r="W44" s="5" t="s">
        <v>28</v>
      </c>
    </row>
    <row r="45" spans="2:23" x14ac:dyDescent="0.25">
      <c r="B45" s="4">
        <v>50007262</v>
      </c>
      <c r="C45" s="4">
        <v>0</v>
      </c>
      <c r="D45" s="5">
        <v>21040001</v>
      </c>
      <c r="E45" s="4" t="s">
        <v>379</v>
      </c>
      <c r="F45" s="4">
        <v>1071</v>
      </c>
      <c r="G45" s="6">
        <v>38906</v>
      </c>
      <c r="H45" s="7">
        <v>7309</v>
      </c>
      <c r="I45" s="7">
        <v>0</v>
      </c>
      <c r="J45" s="7">
        <v>0</v>
      </c>
      <c r="K45" s="7">
        <v>0</v>
      </c>
      <c r="L45" s="7">
        <f t="shared" si="0"/>
        <v>7309</v>
      </c>
      <c r="M45" s="7">
        <v>-6944</v>
      </c>
      <c r="N45" s="7">
        <v>0</v>
      </c>
      <c r="O45" s="7">
        <v>0</v>
      </c>
      <c r="P45" s="7">
        <f t="shared" si="1"/>
        <v>-6944</v>
      </c>
      <c r="Q45" s="7">
        <f t="shared" si="2"/>
        <v>365</v>
      </c>
      <c r="R45" s="7">
        <f t="shared" si="3"/>
        <v>365</v>
      </c>
      <c r="S45" s="5" t="s">
        <v>355</v>
      </c>
      <c r="T45" s="5">
        <v>100901</v>
      </c>
      <c r="U45" s="5" t="s">
        <v>27</v>
      </c>
      <c r="V45" s="5">
        <v>47040001</v>
      </c>
      <c r="W45" s="5" t="s">
        <v>28</v>
      </c>
    </row>
    <row r="46" spans="2:23" x14ac:dyDescent="0.25">
      <c r="B46" s="4">
        <v>50007271</v>
      </c>
      <c r="C46" s="4">
        <v>0</v>
      </c>
      <c r="D46" s="5">
        <v>21040001</v>
      </c>
      <c r="E46" s="4" t="s">
        <v>373</v>
      </c>
      <c r="F46" s="4">
        <v>1071</v>
      </c>
      <c r="G46" s="6">
        <v>38967</v>
      </c>
      <c r="H46" s="7">
        <v>7402</v>
      </c>
      <c r="I46" s="7">
        <v>0</v>
      </c>
      <c r="J46" s="7">
        <v>0</v>
      </c>
      <c r="K46" s="7">
        <v>-3701</v>
      </c>
      <c r="L46" s="7">
        <f t="shared" si="0"/>
        <v>3701</v>
      </c>
      <c r="M46" s="7">
        <v>-7032</v>
      </c>
      <c r="N46" s="7">
        <v>0</v>
      </c>
      <c r="O46" s="7">
        <v>3516</v>
      </c>
      <c r="P46" s="7">
        <f t="shared" si="1"/>
        <v>-3516</v>
      </c>
      <c r="Q46" s="7">
        <f t="shared" si="2"/>
        <v>370</v>
      </c>
      <c r="R46" s="7">
        <f t="shared" si="3"/>
        <v>185</v>
      </c>
      <c r="S46" s="5" t="s">
        <v>355</v>
      </c>
      <c r="T46" s="5">
        <v>100901</v>
      </c>
      <c r="U46" s="5" t="s">
        <v>27</v>
      </c>
      <c r="V46" s="5">
        <v>47040001</v>
      </c>
      <c r="W46" s="5" t="s">
        <v>28</v>
      </c>
    </row>
    <row r="47" spans="2:23" x14ac:dyDescent="0.25">
      <c r="B47" s="4">
        <v>50007297</v>
      </c>
      <c r="C47" s="4">
        <v>0</v>
      </c>
      <c r="D47" s="5">
        <v>21040001</v>
      </c>
      <c r="E47" s="4" t="s">
        <v>378</v>
      </c>
      <c r="F47" s="4">
        <v>1071</v>
      </c>
      <c r="G47" s="6">
        <v>38906</v>
      </c>
      <c r="H47" s="7">
        <v>7511</v>
      </c>
      <c r="I47" s="7">
        <v>0</v>
      </c>
      <c r="J47" s="7">
        <v>0</v>
      </c>
      <c r="K47" s="7">
        <v>0</v>
      </c>
      <c r="L47" s="7">
        <f t="shared" si="0"/>
        <v>7511</v>
      </c>
      <c r="M47" s="7">
        <v>-7136</v>
      </c>
      <c r="N47" s="7">
        <v>0</v>
      </c>
      <c r="O47" s="7">
        <v>0</v>
      </c>
      <c r="P47" s="7">
        <f t="shared" si="1"/>
        <v>-7136</v>
      </c>
      <c r="Q47" s="7">
        <f t="shared" si="2"/>
        <v>375</v>
      </c>
      <c r="R47" s="7">
        <f t="shared" si="3"/>
        <v>375</v>
      </c>
      <c r="S47" s="5" t="s">
        <v>355</v>
      </c>
      <c r="T47" s="5">
        <v>100901</v>
      </c>
      <c r="U47" s="5" t="s">
        <v>27</v>
      </c>
      <c r="V47" s="5">
        <v>47040001</v>
      </c>
      <c r="W47" s="5" t="s">
        <v>28</v>
      </c>
    </row>
    <row r="48" spans="2:23" x14ac:dyDescent="0.25">
      <c r="B48" s="4">
        <v>50007309</v>
      </c>
      <c r="C48" s="4">
        <v>0</v>
      </c>
      <c r="D48" s="5">
        <v>21040001</v>
      </c>
      <c r="E48" s="4" t="s">
        <v>369</v>
      </c>
      <c r="F48" s="4">
        <v>1071</v>
      </c>
      <c r="G48" s="6">
        <v>38833</v>
      </c>
      <c r="H48" s="7">
        <v>7650</v>
      </c>
      <c r="I48" s="7">
        <v>0</v>
      </c>
      <c r="J48" s="7">
        <v>0</v>
      </c>
      <c r="K48" s="7">
        <v>0</v>
      </c>
      <c r="L48" s="7">
        <f t="shared" si="0"/>
        <v>7650</v>
      </c>
      <c r="M48" s="7">
        <v>-7268</v>
      </c>
      <c r="N48" s="7">
        <v>0</v>
      </c>
      <c r="O48" s="7">
        <v>0</v>
      </c>
      <c r="P48" s="7">
        <f t="shared" si="1"/>
        <v>-7268</v>
      </c>
      <c r="Q48" s="7">
        <f t="shared" si="2"/>
        <v>382</v>
      </c>
      <c r="R48" s="7">
        <f t="shared" si="3"/>
        <v>382</v>
      </c>
      <c r="S48" s="5" t="s">
        <v>355</v>
      </c>
      <c r="T48" s="5">
        <v>100901</v>
      </c>
      <c r="U48" s="5" t="s">
        <v>27</v>
      </c>
      <c r="V48" s="5">
        <v>47040001</v>
      </c>
      <c r="W48" s="5" t="s">
        <v>28</v>
      </c>
    </row>
    <row r="49" spans="2:23" x14ac:dyDescent="0.25">
      <c r="B49" s="4">
        <v>50007333</v>
      </c>
      <c r="C49" s="4">
        <v>0</v>
      </c>
      <c r="D49" s="5">
        <v>21040001</v>
      </c>
      <c r="E49" s="4" t="s">
        <v>380</v>
      </c>
      <c r="F49" s="4">
        <v>1071</v>
      </c>
      <c r="G49" s="6">
        <v>39101</v>
      </c>
      <c r="H49" s="7">
        <v>7980</v>
      </c>
      <c r="I49" s="7">
        <v>0</v>
      </c>
      <c r="J49" s="7">
        <v>0</v>
      </c>
      <c r="K49" s="7">
        <v>0</v>
      </c>
      <c r="L49" s="7">
        <f t="shared" si="0"/>
        <v>7980</v>
      </c>
      <c r="M49" s="7">
        <v>-7581</v>
      </c>
      <c r="N49" s="7">
        <v>0</v>
      </c>
      <c r="O49" s="7">
        <v>0</v>
      </c>
      <c r="P49" s="7">
        <f t="shared" si="1"/>
        <v>-7581</v>
      </c>
      <c r="Q49" s="7">
        <f t="shared" si="2"/>
        <v>399</v>
      </c>
      <c r="R49" s="7">
        <f t="shared" si="3"/>
        <v>399</v>
      </c>
      <c r="S49" s="5" t="s">
        <v>355</v>
      </c>
      <c r="T49" s="5">
        <v>100901</v>
      </c>
      <c r="U49" s="5" t="s">
        <v>27</v>
      </c>
      <c r="V49" s="5">
        <v>47040001</v>
      </c>
      <c r="W49" s="5" t="s">
        <v>28</v>
      </c>
    </row>
    <row r="50" spans="2:23" x14ac:dyDescent="0.25">
      <c r="B50" s="4">
        <v>50007340</v>
      </c>
      <c r="C50" s="4">
        <v>0</v>
      </c>
      <c r="D50" s="5">
        <v>21040001</v>
      </c>
      <c r="E50" s="4" t="s">
        <v>356</v>
      </c>
      <c r="F50" s="4">
        <v>1071</v>
      </c>
      <c r="G50" s="6">
        <v>38649</v>
      </c>
      <c r="H50" s="7">
        <v>8000</v>
      </c>
      <c r="I50" s="7">
        <v>0</v>
      </c>
      <c r="J50" s="7">
        <v>0</v>
      </c>
      <c r="K50" s="7">
        <v>-4470.59</v>
      </c>
      <c r="L50" s="7">
        <f t="shared" si="0"/>
        <v>3529.41</v>
      </c>
      <c r="M50" s="7">
        <v>-7600</v>
      </c>
      <c r="N50" s="7">
        <v>0</v>
      </c>
      <c r="O50" s="7">
        <v>4247.0600000000004</v>
      </c>
      <c r="P50" s="7">
        <f t="shared" si="1"/>
        <v>-3352.9399999999996</v>
      </c>
      <c r="Q50" s="7">
        <f t="shared" si="2"/>
        <v>400</v>
      </c>
      <c r="R50" s="7">
        <f t="shared" si="3"/>
        <v>176.47000000000025</v>
      </c>
      <c r="S50" s="5" t="s">
        <v>355</v>
      </c>
      <c r="T50" s="5">
        <v>100901</v>
      </c>
      <c r="U50" s="5" t="s">
        <v>27</v>
      </c>
      <c r="V50" s="5">
        <v>47040001</v>
      </c>
      <c r="W50" s="5" t="s">
        <v>28</v>
      </c>
    </row>
    <row r="51" spans="2:23" x14ac:dyDescent="0.25">
      <c r="B51" s="4">
        <v>50007360</v>
      </c>
      <c r="C51" s="4">
        <v>0</v>
      </c>
      <c r="D51" s="5">
        <v>21040001</v>
      </c>
      <c r="E51" s="4" t="s">
        <v>381</v>
      </c>
      <c r="F51" s="4">
        <v>1071</v>
      </c>
      <c r="G51" s="6">
        <v>40999</v>
      </c>
      <c r="H51" s="7">
        <v>8172</v>
      </c>
      <c r="I51" s="7">
        <v>0</v>
      </c>
      <c r="J51" s="7">
        <v>0</v>
      </c>
      <c r="K51" s="7">
        <v>0</v>
      </c>
      <c r="L51" s="7">
        <f t="shared" si="0"/>
        <v>8172</v>
      </c>
      <c r="M51" s="7">
        <v>-6932</v>
      </c>
      <c r="N51" s="7">
        <v>-832</v>
      </c>
      <c r="O51" s="7">
        <v>0</v>
      </c>
      <c r="P51" s="7">
        <f t="shared" si="1"/>
        <v>-7764</v>
      </c>
      <c r="Q51" s="7">
        <f t="shared" si="2"/>
        <v>1240</v>
      </c>
      <c r="R51" s="7">
        <f t="shared" si="3"/>
        <v>408</v>
      </c>
      <c r="S51" s="5" t="s">
        <v>355</v>
      </c>
      <c r="T51" s="5">
        <v>100901</v>
      </c>
      <c r="U51" s="5" t="s">
        <v>27</v>
      </c>
      <c r="V51" s="5">
        <v>47040001</v>
      </c>
      <c r="W51" s="5" t="s">
        <v>28</v>
      </c>
    </row>
    <row r="52" spans="2:23" x14ac:dyDescent="0.25">
      <c r="B52" s="4">
        <v>50007361</v>
      </c>
      <c r="C52" s="4">
        <v>0</v>
      </c>
      <c r="D52" s="5">
        <v>21040001</v>
      </c>
      <c r="E52" s="4" t="s">
        <v>367</v>
      </c>
      <c r="F52" s="4">
        <v>1071</v>
      </c>
      <c r="G52" s="6">
        <v>38878</v>
      </c>
      <c r="H52" s="7">
        <v>8192</v>
      </c>
      <c r="I52" s="7">
        <v>0</v>
      </c>
      <c r="J52" s="7">
        <v>0</v>
      </c>
      <c r="K52" s="7">
        <v>-8192</v>
      </c>
      <c r="L52" s="7">
        <f t="shared" si="0"/>
        <v>0</v>
      </c>
      <c r="M52" s="7">
        <v>-7783</v>
      </c>
      <c r="N52" s="7">
        <v>0</v>
      </c>
      <c r="O52" s="7">
        <v>7783</v>
      </c>
      <c r="P52" s="7">
        <f t="shared" si="1"/>
        <v>0</v>
      </c>
      <c r="Q52" s="7">
        <f t="shared" si="2"/>
        <v>409</v>
      </c>
      <c r="R52" s="7">
        <f t="shared" si="3"/>
        <v>0</v>
      </c>
      <c r="S52" s="5" t="s">
        <v>355</v>
      </c>
      <c r="T52" s="5">
        <v>100901</v>
      </c>
      <c r="U52" s="5" t="s">
        <v>27</v>
      </c>
      <c r="V52" s="5">
        <v>47040001</v>
      </c>
      <c r="W52" s="5" t="s">
        <v>28</v>
      </c>
    </row>
    <row r="53" spans="2:23" x14ac:dyDescent="0.25">
      <c r="B53" s="4">
        <v>50007365</v>
      </c>
      <c r="C53" s="4">
        <v>0</v>
      </c>
      <c r="D53" s="5">
        <v>21040001</v>
      </c>
      <c r="E53" s="4" t="s">
        <v>382</v>
      </c>
      <c r="F53" s="4">
        <v>1071</v>
      </c>
      <c r="G53" s="6">
        <v>38849</v>
      </c>
      <c r="H53" s="7">
        <v>8231</v>
      </c>
      <c r="I53" s="7">
        <v>0</v>
      </c>
      <c r="J53" s="7">
        <v>0</v>
      </c>
      <c r="K53" s="7">
        <v>0</v>
      </c>
      <c r="L53" s="7">
        <f t="shared" si="0"/>
        <v>8231</v>
      </c>
      <c r="M53" s="7">
        <v>-7820</v>
      </c>
      <c r="N53" s="7">
        <v>0</v>
      </c>
      <c r="O53" s="7">
        <v>0</v>
      </c>
      <c r="P53" s="7">
        <f t="shared" si="1"/>
        <v>-7820</v>
      </c>
      <c r="Q53" s="7">
        <f t="shared" si="2"/>
        <v>411</v>
      </c>
      <c r="R53" s="7">
        <f t="shared" si="3"/>
        <v>411</v>
      </c>
      <c r="S53" s="5" t="s">
        <v>355</v>
      </c>
      <c r="T53" s="5">
        <v>100901</v>
      </c>
      <c r="U53" s="5" t="s">
        <v>27</v>
      </c>
      <c r="V53" s="5">
        <v>47040001</v>
      </c>
      <c r="W53" s="5" t="s">
        <v>28</v>
      </c>
    </row>
    <row r="54" spans="2:23" x14ac:dyDescent="0.25">
      <c r="B54" s="4">
        <v>50007366</v>
      </c>
      <c r="C54" s="4">
        <v>0</v>
      </c>
      <c r="D54" s="5">
        <v>21040001</v>
      </c>
      <c r="E54" s="4" t="s">
        <v>383</v>
      </c>
      <c r="F54" s="4">
        <v>1071</v>
      </c>
      <c r="G54" s="6">
        <v>38849</v>
      </c>
      <c r="H54" s="7">
        <v>8231</v>
      </c>
      <c r="I54" s="7">
        <v>0</v>
      </c>
      <c r="J54" s="7">
        <v>0</v>
      </c>
      <c r="K54" s="7">
        <v>0</v>
      </c>
      <c r="L54" s="7">
        <f t="shared" si="0"/>
        <v>8231</v>
      </c>
      <c r="M54" s="7">
        <v>-7820</v>
      </c>
      <c r="N54" s="7">
        <v>0</v>
      </c>
      <c r="O54" s="7">
        <v>0</v>
      </c>
      <c r="P54" s="7">
        <f t="shared" si="1"/>
        <v>-7820</v>
      </c>
      <c r="Q54" s="7">
        <f t="shared" si="2"/>
        <v>411</v>
      </c>
      <c r="R54" s="7">
        <f t="shared" si="3"/>
        <v>411</v>
      </c>
      <c r="S54" s="5" t="s">
        <v>355</v>
      </c>
      <c r="T54" s="5">
        <v>100901</v>
      </c>
      <c r="U54" s="5" t="s">
        <v>27</v>
      </c>
      <c r="V54" s="5">
        <v>47040001</v>
      </c>
      <c r="W54" s="5" t="s">
        <v>28</v>
      </c>
    </row>
    <row r="55" spans="2:23" x14ac:dyDescent="0.25">
      <c r="B55" s="4">
        <v>50007367</v>
      </c>
      <c r="C55" s="4">
        <v>0</v>
      </c>
      <c r="D55" s="5">
        <v>21040001</v>
      </c>
      <c r="E55" s="4" t="s">
        <v>369</v>
      </c>
      <c r="F55" s="4">
        <v>1071</v>
      </c>
      <c r="G55" s="6">
        <v>38849</v>
      </c>
      <c r="H55" s="7">
        <v>8231</v>
      </c>
      <c r="I55" s="7">
        <v>0</v>
      </c>
      <c r="J55" s="7">
        <v>0</v>
      </c>
      <c r="K55" s="7">
        <v>0</v>
      </c>
      <c r="L55" s="7">
        <f t="shared" si="0"/>
        <v>8231</v>
      </c>
      <c r="M55" s="7">
        <v>-7820</v>
      </c>
      <c r="N55" s="7">
        <v>0</v>
      </c>
      <c r="O55" s="7">
        <v>0</v>
      </c>
      <c r="P55" s="7">
        <f t="shared" si="1"/>
        <v>-7820</v>
      </c>
      <c r="Q55" s="7">
        <f t="shared" si="2"/>
        <v>411</v>
      </c>
      <c r="R55" s="7">
        <f t="shared" si="3"/>
        <v>411</v>
      </c>
      <c r="S55" s="5" t="s">
        <v>355</v>
      </c>
      <c r="T55" s="5">
        <v>100901</v>
      </c>
      <c r="U55" s="5" t="s">
        <v>27</v>
      </c>
      <c r="V55" s="5">
        <v>47040001</v>
      </c>
      <c r="W55" s="5" t="s">
        <v>28</v>
      </c>
    </row>
    <row r="56" spans="2:23" x14ac:dyDescent="0.25">
      <c r="B56" s="4">
        <v>50007368</v>
      </c>
      <c r="C56" s="4">
        <v>0</v>
      </c>
      <c r="D56" s="5">
        <v>21040001</v>
      </c>
      <c r="E56" s="4" t="s">
        <v>369</v>
      </c>
      <c r="F56" s="4">
        <v>1071</v>
      </c>
      <c r="G56" s="6">
        <v>38849</v>
      </c>
      <c r="H56" s="7">
        <v>8231</v>
      </c>
      <c r="I56" s="7">
        <v>0</v>
      </c>
      <c r="J56" s="7">
        <v>0</v>
      </c>
      <c r="K56" s="7">
        <v>0</v>
      </c>
      <c r="L56" s="7">
        <f t="shared" si="0"/>
        <v>8231</v>
      </c>
      <c r="M56" s="7">
        <v>-7820</v>
      </c>
      <c r="N56" s="7">
        <v>0</v>
      </c>
      <c r="O56" s="7">
        <v>0</v>
      </c>
      <c r="P56" s="7">
        <f t="shared" si="1"/>
        <v>-7820</v>
      </c>
      <c r="Q56" s="7">
        <f t="shared" si="2"/>
        <v>411</v>
      </c>
      <c r="R56" s="7">
        <f t="shared" si="3"/>
        <v>411</v>
      </c>
      <c r="S56" s="5" t="s">
        <v>355</v>
      </c>
      <c r="T56" s="5">
        <v>100901</v>
      </c>
      <c r="U56" s="5" t="s">
        <v>27</v>
      </c>
      <c r="V56" s="5">
        <v>47040001</v>
      </c>
      <c r="W56" s="5" t="s">
        <v>28</v>
      </c>
    </row>
    <row r="57" spans="2:23" x14ac:dyDescent="0.25">
      <c r="B57" s="4">
        <v>50007369</v>
      </c>
      <c r="C57" s="4">
        <v>0</v>
      </c>
      <c r="D57" s="5">
        <v>21040001</v>
      </c>
      <c r="E57" s="4" t="s">
        <v>369</v>
      </c>
      <c r="F57" s="4">
        <v>1071</v>
      </c>
      <c r="G57" s="6">
        <v>38849</v>
      </c>
      <c r="H57" s="7">
        <v>8231</v>
      </c>
      <c r="I57" s="7">
        <v>0</v>
      </c>
      <c r="J57" s="7">
        <v>0</v>
      </c>
      <c r="K57" s="7">
        <v>0</v>
      </c>
      <c r="L57" s="7">
        <f t="shared" si="0"/>
        <v>8231</v>
      </c>
      <c r="M57" s="7">
        <v>-7820</v>
      </c>
      <c r="N57" s="7">
        <v>0</v>
      </c>
      <c r="O57" s="7">
        <v>0</v>
      </c>
      <c r="P57" s="7">
        <f t="shared" si="1"/>
        <v>-7820</v>
      </c>
      <c r="Q57" s="7">
        <f t="shared" si="2"/>
        <v>411</v>
      </c>
      <c r="R57" s="7">
        <f t="shared" si="3"/>
        <v>411</v>
      </c>
      <c r="S57" s="5" t="s">
        <v>355</v>
      </c>
      <c r="T57" s="5">
        <v>100901</v>
      </c>
      <c r="U57" s="5" t="s">
        <v>27</v>
      </c>
      <c r="V57" s="5">
        <v>47040001</v>
      </c>
      <c r="W57" s="5" t="s">
        <v>28</v>
      </c>
    </row>
    <row r="58" spans="2:23" x14ac:dyDescent="0.25">
      <c r="B58" s="4">
        <v>50007370</v>
      </c>
      <c r="C58" s="4">
        <v>0</v>
      </c>
      <c r="D58" s="5">
        <v>21040001</v>
      </c>
      <c r="E58" s="4" t="s">
        <v>361</v>
      </c>
      <c r="F58" s="4">
        <v>1071</v>
      </c>
      <c r="G58" s="6">
        <v>38996</v>
      </c>
      <c r="H58" s="7">
        <v>8231</v>
      </c>
      <c r="I58" s="7">
        <v>0</v>
      </c>
      <c r="J58" s="7">
        <v>0</v>
      </c>
      <c r="K58" s="7">
        <v>0</v>
      </c>
      <c r="L58" s="7">
        <f t="shared" si="0"/>
        <v>8231</v>
      </c>
      <c r="M58" s="7">
        <v>-7820</v>
      </c>
      <c r="N58" s="7">
        <v>0</v>
      </c>
      <c r="O58" s="7">
        <v>0</v>
      </c>
      <c r="P58" s="7">
        <f t="shared" si="1"/>
        <v>-7820</v>
      </c>
      <c r="Q58" s="7">
        <f t="shared" si="2"/>
        <v>411</v>
      </c>
      <c r="R58" s="7">
        <f t="shared" si="3"/>
        <v>411</v>
      </c>
      <c r="S58" s="5" t="s">
        <v>355</v>
      </c>
      <c r="T58" s="5">
        <v>100901</v>
      </c>
      <c r="U58" s="5" t="s">
        <v>27</v>
      </c>
      <c r="V58" s="5">
        <v>47040001</v>
      </c>
      <c r="W58" s="5" t="s">
        <v>28</v>
      </c>
    </row>
    <row r="59" spans="2:23" x14ac:dyDescent="0.25">
      <c r="B59" s="4">
        <v>50007371</v>
      </c>
      <c r="C59" s="4">
        <v>0</v>
      </c>
      <c r="D59" s="5">
        <v>21040001</v>
      </c>
      <c r="E59" s="4" t="s">
        <v>361</v>
      </c>
      <c r="F59" s="4">
        <v>1071</v>
      </c>
      <c r="G59" s="6">
        <v>39021</v>
      </c>
      <c r="H59" s="7">
        <v>8231</v>
      </c>
      <c r="I59" s="7">
        <v>0</v>
      </c>
      <c r="J59" s="7">
        <v>0</v>
      </c>
      <c r="K59" s="7">
        <v>0</v>
      </c>
      <c r="L59" s="7">
        <f t="shared" si="0"/>
        <v>8231</v>
      </c>
      <c r="M59" s="7">
        <v>-7820</v>
      </c>
      <c r="N59" s="7">
        <v>0</v>
      </c>
      <c r="O59" s="7">
        <v>0</v>
      </c>
      <c r="P59" s="7">
        <f t="shared" si="1"/>
        <v>-7820</v>
      </c>
      <c r="Q59" s="7">
        <f t="shared" si="2"/>
        <v>411</v>
      </c>
      <c r="R59" s="7">
        <f t="shared" si="3"/>
        <v>411</v>
      </c>
      <c r="S59" s="5" t="s">
        <v>355</v>
      </c>
      <c r="T59" s="5">
        <v>100901</v>
      </c>
      <c r="U59" s="5" t="s">
        <v>27</v>
      </c>
      <c r="V59" s="5">
        <v>47040001</v>
      </c>
      <c r="W59" s="5" t="s">
        <v>28</v>
      </c>
    </row>
    <row r="60" spans="2:23" x14ac:dyDescent="0.25">
      <c r="B60" s="4">
        <v>50007372</v>
      </c>
      <c r="C60" s="4">
        <v>0</v>
      </c>
      <c r="D60" s="5">
        <v>21040001</v>
      </c>
      <c r="E60" s="4" t="s">
        <v>361</v>
      </c>
      <c r="F60" s="4">
        <v>1071</v>
      </c>
      <c r="G60" s="6">
        <v>39021</v>
      </c>
      <c r="H60" s="7">
        <v>8231</v>
      </c>
      <c r="I60" s="7">
        <v>0</v>
      </c>
      <c r="J60" s="7">
        <v>0</v>
      </c>
      <c r="K60" s="7">
        <v>0</v>
      </c>
      <c r="L60" s="7">
        <f t="shared" si="0"/>
        <v>8231</v>
      </c>
      <c r="M60" s="7">
        <v>-7820</v>
      </c>
      <c r="N60" s="7">
        <v>0</v>
      </c>
      <c r="O60" s="7">
        <v>0</v>
      </c>
      <c r="P60" s="7">
        <f t="shared" si="1"/>
        <v>-7820</v>
      </c>
      <c r="Q60" s="7">
        <f t="shared" si="2"/>
        <v>411</v>
      </c>
      <c r="R60" s="7">
        <f t="shared" si="3"/>
        <v>411</v>
      </c>
      <c r="S60" s="5" t="s">
        <v>355</v>
      </c>
      <c r="T60" s="5">
        <v>100901</v>
      </c>
      <c r="U60" s="5" t="s">
        <v>27</v>
      </c>
      <c r="V60" s="5">
        <v>47040001</v>
      </c>
      <c r="W60" s="5" t="s">
        <v>28</v>
      </c>
    </row>
    <row r="61" spans="2:23" x14ac:dyDescent="0.25">
      <c r="B61" s="4">
        <v>50007373</v>
      </c>
      <c r="C61" s="4">
        <v>0</v>
      </c>
      <c r="D61" s="5">
        <v>21040001</v>
      </c>
      <c r="E61" s="4" t="s">
        <v>361</v>
      </c>
      <c r="F61" s="4">
        <v>1071</v>
      </c>
      <c r="G61" s="6">
        <v>39021</v>
      </c>
      <c r="H61" s="7">
        <v>8231</v>
      </c>
      <c r="I61" s="7">
        <v>0</v>
      </c>
      <c r="J61" s="7">
        <v>0</v>
      </c>
      <c r="K61" s="7">
        <v>0</v>
      </c>
      <c r="L61" s="7">
        <f t="shared" si="0"/>
        <v>8231</v>
      </c>
      <c r="M61" s="7">
        <v>-7820</v>
      </c>
      <c r="N61" s="7">
        <v>0</v>
      </c>
      <c r="O61" s="7">
        <v>0</v>
      </c>
      <c r="P61" s="7">
        <f t="shared" si="1"/>
        <v>-7820</v>
      </c>
      <c r="Q61" s="7">
        <f t="shared" si="2"/>
        <v>411</v>
      </c>
      <c r="R61" s="7">
        <f t="shared" si="3"/>
        <v>411</v>
      </c>
      <c r="S61" s="5" t="s">
        <v>355</v>
      </c>
      <c r="T61" s="5">
        <v>100901</v>
      </c>
      <c r="U61" s="5" t="s">
        <v>27</v>
      </c>
      <c r="V61" s="5">
        <v>47040001</v>
      </c>
      <c r="W61" s="5" t="s">
        <v>28</v>
      </c>
    </row>
    <row r="62" spans="2:23" x14ac:dyDescent="0.25">
      <c r="B62" s="4">
        <v>50007374</v>
      </c>
      <c r="C62" s="4">
        <v>0</v>
      </c>
      <c r="D62" s="5">
        <v>21040001</v>
      </c>
      <c r="E62" s="4" t="s">
        <v>361</v>
      </c>
      <c r="F62" s="4">
        <v>1071</v>
      </c>
      <c r="G62" s="6">
        <v>39021</v>
      </c>
      <c r="H62" s="7">
        <v>8231</v>
      </c>
      <c r="I62" s="7">
        <v>0</v>
      </c>
      <c r="J62" s="7">
        <v>0</v>
      </c>
      <c r="K62" s="7">
        <v>0</v>
      </c>
      <c r="L62" s="7">
        <f t="shared" si="0"/>
        <v>8231</v>
      </c>
      <c r="M62" s="7">
        <v>-7820</v>
      </c>
      <c r="N62" s="7">
        <v>0</v>
      </c>
      <c r="O62" s="7">
        <v>0</v>
      </c>
      <c r="P62" s="7">
        <f t="shared" si="1"/>
        <v>-7820</v>
      </c>
      <c r="Q62" s="7">
        <f t="shared" si="2"/>
        <v>411</v>
      </c>
      <c r="R62" s="7">
        <f t="shared" si="3"/>
        <v>411</v>
      </c>
      <c r="S62" s="5" t="s">
        <v>355</v>
      </c>
      <c r="T62" s="5">
        <v>100901</v>
      </c>
      <c r="U62" s="5" t="s">
        <v>27</v>
      </c>
      <c r="V62" s="5">
        <v>47040001</v>
      </c>
      <c r="W62" s="5" t="s">
        <v>28</v>
      </c>
    </row>
    <row r="63" spans="2:23" x14ac:dyDescent="0.25">
      <c r="B63" s="4">
        <v>50007378</v>
      </c>
      <c r="C63" s="4">
        <v>0</v>
      </c>
      <c r="D63" s="5">
        <v>21040001</v>
      </c>
      <c r="E63" s="4" t="s">
        <v>369</v>
      </c>
      <c r="F63" s="4">
        <v>1071</v>
      </c>
      <c r="G63" s="6">
        <v>38849</v>
      </c>
      <c r="H63" s="7">
        <v>8257</v>
      </c>
      <c r="I63" s="7">
        <v>0</v>
      </c>
      <c r="J63" s="7">
        <v>0</v>
      </c>
      <c r="K63" s="7">
        <v>-8257</v>
      </c>
      <c r="L63" s="7">
        <f t="shared" si="0"/>
        <v>0</v>
      </c>
      <c r="M63" s="7">
        <v>-7845</v>
      </c>
      <c r="N63" s="7">
        <v>0</v>
      </c>
      <c r="O63" s="7">
        <v>7845</v>
      </c>
      <c r="P63" s="7">
        <f t="shared" si="1"/>
        <v>0</v>
      </c>
      <c r="Q63" s="7">
        <f t="shared" si="2"/>
        <v>412</v>
      </c>
      <c r="R63" s="7">
        <f t="shared" si="3"/>
        <v>0</v>
      </c>
      <c r="S63" s="5" t="s">
        <v>355</v>
      </c>
      <c r="T63" s="5">
        <v>100901</v>
      </c>
      <c r="U63" s="5" t="s">
        <v>27</v>
      </c>
      <c r="V63" s="5">
        <v>47040001</v>
      </c>
      <c r="W63" s="5" t="s">
        <v>28</v>
      </c>
    </row>
    <row r="64" spans="2:23" x14ac:dyDescent="0.25">
      <c r="B64" s="4">
        <v>50007379</v>
      </c>
      <c r="C64" s="4">
        <v>0</v>
      </c>
      <c r="D64" s="5">
        <v>21040001</v>
      </c>
      <c r="E64" s="4" t="s">
        <v>384</v>
      </c>
      <c r="F64" s="4">
        <v>1071</v>
      </c>
      <c r="G64" s="6">
        <v>38849</v>
      </c>
      <c r="H64" s="7">
        <v>8257</v>
      </c>
      <c r="I64" s="7">
        <v>0</v>
      </c>
      <c r="J64" s="7">
        <v>0</v>
      </c>
      <c r="K64" s="7">
        <v>0</v>
      </c>
      <c r="L64" s="7">
        <f t="shared" si="0"/>
        <v>8257</v>
      </c>
      <c r="M64" s="7">
        <v>-7845</v>
      </c>
      <c r="N64" s="7">
        <v>0</v>
      </c>
      <c r="O64" s="7">
        <v>0</v>
      </c>
      <c r="P64" s="7">
        <f t="shared" si="1"/>
        <v>-7845</v>
      </c>
      <c r="Q64" s="7">
        <f t="shared" si="2"/>
        <v>412</v>
      </c>
      <c r="R64" s="7">
        <f t="shared" si="3"/>
        <v>412</v>
      </c>
      <c r="S64" s="5" t="s">
        <v>355</v>
      </c>
      <c r="T64" s="5">
        <v>100901</v>
      </c>
      <c r="U64" s="5" t="s">
        <v>27</v>
      </c>
      <c r="V64" s="5">
        <v>47040001</v>
      </c>
      <c r="W64" s="5" t="s">
        <v>28</v>
      </c>
    </row>
    <row r="65" spans="2:23" x14ac:dyDescent="0.25">
      <c r="B65" s="4">
        <v>50007380</v>
      </c>
      <c r="C65" s="4">
        <v>0</v>
      </c>
      <c r="D65" s="5">
        <v>21040001</v>
      </c>
      <c r="E65" s="4" t="s">
        <v>360</v>
      </c>
      <c r="F65" s="4">
        <v>1071</v>
      </c>
      <c r="G65" s="6">
        <v>38849</v>
      </c>
      <c r="H65" s="7">
        <v>8257</v>
      </c>
      <c r="I65" s="7">
        <v>0</v>
      </c>
      <c r="J65" s="7">
        <v>0</v>
      </c>
      <c r="K65" s="7">
        <v>0</v>
      </c>
      <c r="L65" s="7">
        <f t="shared" si="0"/>
        <v>8257</v>
      </c>
      <c r="M65" s="7">
        <v>-7845</v>
      </c>
      <c r="N65" s="7">
        <v>0</v>
      </c>
      <c r="O65" s="7">
        <v>0</v>
      </c>
      <c r="P65" s="7">
        <f t="shared" si="1"/>
        <v>-7845</v>
      </c>
      <c r="Q65" s="7">
        <f t="shared" si="2"/>
        <v>412</v>
      </c>
      <c r="R65" s="7">
        <f t="shared" si="3"/>
        <v>412</v>
      </c>
      <c r="S65" s="5" t="s">
        <v>355</v>
      </c>
      <c r="T65" s="5">
        <v>100901</v>
      </c>
      <c r="U65" s="5" t="s">
        <v>27</v>
      </c>
      <c r="V65" s="5">
        <v>47040001</v>
      </c>
      <c r="W65" s="5" t="s">
        <v>28</v>
      </c>
    </row>
    <row r="66" spans="2:23" x14ac:dyDescent="0.25">
      <c r="B66" s="4">
        <v>50007382</v>
      </c>
      <c r="C66" s="4">
        <v>0</v>
      </c>
      <c r="D66" s="5">
        <v>21040001</v>
      </c>
      <c r="E66" s="4" t="s">
        <v>378</v>
      </c>
      <c r="F66" s="4">
        <v>1071</v>
      </c>
      <c r="G66" s="6">
        <v>38916</v>
      </c>
      <c r="H66" s="7">
        <v>8257</v>
      </c>
      <c r="I66" s="7">
        <v>0</v>
      </c>
      <c r="J66" s="7">
        <v>0</v>
      </c>
      <c r="K66" s="7">
        <v>0</v>
      </c>
      <c r="L66" s="7">
        <f t="shared" si="0"/>
        <v>8257</v>
      </c>
      <c r="M66" s="7">
        <v>-7845</v>
      </c>
      <c r="N66" s="7">
        <v>0</v>
      </c>
      <c r="O66" s="7">
        <v>0</v>
      </c>
      <c r="P66" s="7">
        <f t="shared" si="1"/>
        <v>-7845</v>
      </c>
      <c r="Q66" s="7">
        <f t="shared" si="2"/>
        <v>412</v>
      </c>
      <c r="R66" s="7">
        <f t="shared" si="3"/>
        <v>412</v>
      </c>
      <c r="S66" s="5" t="s">
        <v>355</v>
      </c>
      <c r="T66" s="5">
        <v>100901</v>
      </c>
      <c r="U66" s="5" t="s">
        <v>27</v>
      </c>
      <c r="V66" s="5">
        <v>47040001</v>
      </c>
      <c r="W66" s="5" t="s">
        <v>28</v>
      </c>
    </row>
    <row r="67" spans="2:23" x14ac:dyDescent="0.25">
      <c r="B67" s="4">
        <v>50007394</v>
      </c>
      <c r="C67" s="4">
        <v>0</v>
      </c>
      <c r="D67" s="5">
        <v>21040001</v>
      </c>
      <c r="E67" s="4" t="s">
        <v>377</v>
      </c>
      <c r="F67" s="4">
        <v>1071</v>
      </c>
      <c r="G67" s="6">
        <v>38808</v>
      </c>
      <c r="H67" s="7">
        <v>8379</v>
      </c>
      <c r="I67" s="7">
        <v>0</v>
      </c>
      <c r="J67" s="7">
        <v>0</v>
      </c>
      <c r="K67" s="7">
        <v>0</v>
      </c>
      <c r="L67" s="7">
        <f t="shared" si="0"/>
        <v>8379</v>
      </c>
      <c r="M67" s="7">
        <v>-7961</v>
      </c>
      <c r="N67" s="7">
        <v>0</v>
      </c>
      <c r="O67" s="7">
        <v>0</v>
      </c>
      <c r="P67" s="7">
        <f t="shared" si="1"/>
        <v>-7961</v>
      </c>
      <c r="Q67" s="7">
        <f t="shared" si="2"/>
        <v>418</v>
      </c>
      <c r="R67" s="7">
        <f t="shared" si="3"/>
        <v>418</v>
      </c>
      <c r="S67" s="5" t="s">
        <v>355</v>
      </c>
      <c r="T67" s="5">
        <v>100901</v>
      </c>
      <c r="U67" s="5" t="s">
        <v>27</v>
      </c>
      <c r="V67" s="5">
        <v>47040001</v>
      </c>
      <c r="W67" s="5" t="s">
        <v>28</v>
      </c>
    </row>
    <row r="68" spans="2:23" x14ac:dyDescent="0.25">
      <c r="B68" s="4">
        <v>50007395</v>
      </c>
      <c r="C68" s="4">
        <v>0</v>
      </c>
      <c r="D68" s="5">
        <v>21040001</v>
      </c>
      <c r="E68" s="4" t="s">
        <v>385</v>
      </c>
      <c r="F68" s="4">
        <v>1071</v>
      </c>
      <c r="G68" s="6">
        <v>38632</v>
      </c>
      <c r="H68" s="7">
        <v>8393</v>
      </c>
      <c r="I68" s="7">
        <v>0</v>
      </c>
      <c r="J68" s="7">
        <v>0</v>
      </c>
      <c r="K68" s="7">
        <v>0</v>
      </c>
      <c r="L68" s="7">
        <f t="shared" si="0"/>
        <v>8393</v>
      </c>
      <c r="M68" s="7">
        <v>-7974</v>
      </c>
      <c r="N68" s="7">
        <v>0</v>
      </c>
      <c r="O68" s="7">
        <v>0</v>
      </c>
      <c r="P68" s="7">
        <f t="shared" si="1"/>
        <v>-7974</v>
      </c>
      <c r="Q68" s="7">
        <f t="shared" si="2"/>
        <v>419</v>
      </c>
      <c r="R68" s="7">
        <f t="shared" si="3"/>
        <v>419</v>
      </c>
      <c r="S68" s="5" t="s">
        <v>355</v>
      </c>
      <c r="T68" s="5">
        <v>100901</v>
      </c>
      <c r="U68" s="5" t="s">
        <v>27</v>
      </c>
      <c r="V68" s="5">
        <v>47040001</v>
      </c>
      <c r="W68" s="5" t="s">
        <v>28</v>
      </c>
    </row>
    <row r="69" spans="2:23" x14ac:dyDescent="0.25">
      <c r="B69" s="4">
        <v>50007396</v>
      </c>
      <c r="C69" s="4">
        <v>0</v>
      </c>
      <c r="D69" s="5">
        <v>21040001</v>
      </c>
      <c r="E69" s="4" t="s">
        <v>385</v>
      </c>
      <c r="F69" s="4">
        <v>1071</v>
      </c>
      <c r="G69" s="6">
        <v>38931</v>
      </c>
      <c r="H69" s="7">
        <v>8393</v>
      </c>
      <c r="I69" s="7">
        <v>0</v>
      </c>
      <c r="J69" s="7">
        <v>0</v>
      </c>
      <c r="K69" s="7">
        <v>0</v>
      </c>
      <c r="L69" s="7">
        <f t="shared" si="0"/>
        <v>8393</v>
      </c>
      <c r="M69" s="7">
        <v>-7974</v>
      </c>
      <c r="N69" s="7">
        <v>0</v>
      </c>
      <c r="O69" s="7">
        <v>0</v>
      </c>
      <c r="P69" s="7">
        <f t="shared" si="1"/>
        <v>-7974</v>
      </c>
      <c r="Q69" s="7">
        <f t="shared" si="2"/>
        <v>419</v>
      </c>
      <c r="R69" s="7">
        <f t="shared" si="3"/>
        <v>419</v>
      </c>
      <c r="S69" s="5" t="s">
        <v>355</v>
      </c>
      <c r="T69" s="5">
        <v>100901</v>
      </c>
      <c r="U69" s="5" t="s">
        <v>27</v>
      </c>
      <c r="V69" s="5">
        <v>47040001</v>
      </c>
      <c r="W69" s="5" t="s">
        <v>28</v>
      </c>
    </row>
    <row r="70" spans="2:23" x14ac:dyDescent="0.25">
      <c r="B70" s="4">
        <v>50007397</v>
      </c>
      <c r="C70" s="4">
        <v>0</v>
      </c>
      <c r="D70" s="5">
        <v>21040001</v>
      </c>
      <c r="E70" s="4" t="s">
        <v>385</v>
      </c>
      <c r="F70" s="4">
        <v>1071</v>
      </c>
      <c r="G70" s="6">
        <v>38931</v>
      </c>
      <c r="H70" s="7">
        <v>8393</v>
      </c>
      <c r="I70" s="7">
        <v>0</v>
      </c>
      <c r="J70" s="7">
        <v>0</v>
      </c>
      <c r="K70" s="7">
        <v>0</v>
      </c>
      <c r="L70" s="7">
        <f t="shared" ref="L70:L133" si="4">SUM(H70:K70)</f>
        <v>8393</v>
      </c>
      <c r="M70" s="7">
        <v>-7974</v>
      </c>
      <c r="N70" s="7">
        <v>0</v>
      </c>
      <c r="O70" s="7">
        <v>0</v>
      </c>
      <c r="P70" s="7">
        <f t="shared" ref="P70:P133" si="5">SUM(M70:O70)</f>
        <v>-7974</v>
      </c>
      <c r="Q70" s="7">
        <f t="shared" ref="Q70:Q133" si="6">H70+M70</f>
        <v>419</v>
      </c>
      <c r="R70" s="7">
        <f t="shared" ref="R70:R133" si="7">L70+P70</f>
        <v>419</v>
      </c>
      <c r="S70" s="5" t="s">
        <v>355</v>
      </c>
      <c r="T70" s="5">
        <v>100901</v>
      </c>
      <c r="U70" s="5" t="s">
        <v>27</v>
      </c>
      <c r="V70" s="5">
        <v>47040001</v>
      </c>
      <c r="W70" s="5" t="s">
        <v>28</v>
      </c>
    </row>
    <row r="71" spans="2:23" x14ac:dyDescent="0.25">
      <c r="B71" s="4">
        <v>50007398</v>
      </c>
      <c r="C71" s="4">
        <v>0</v>
      </c>
      <c r="D71" s="5">
        <v>21040001</v>
      </c>
      <c r="E71" s="4" t="s">
        <v>385</v>
      </c>
      <c r="F71" s="4">
        <v>1071</v>
      </c>
      <c r="G71" s="6">
        <v>38649</v>
      </c>
      <c r="H71" s="7">
        <v>8393</v>
      </c>
      <c r="I71" s="7">
        <v>0</v>
      </c>
      <c r="J71" s="7">
        <v>0</v>
      </c>
      <c r="K71" s="7">
        <v>0</v>
      </c>
      <c r="L71" s="7">
        <f t="shared" si="4"/>
        <v>8393</v>
      </c>
      <c r="M71" s="7">
        <v>-7974</v>
      </c>
      <c r="N71" s="7">
        <v>0</v>
      </c>
      <c r="O71" s="7">
        <v>0</v>
      </c>
      <c r="P71" s="7">
        <f t="shared" si="5"/>
        <v>-7974</v>
      </c>
      <c r="Q71" s="7">
        <f t="shared" si="6"/>
        <v>419</v>
      </c>
      <c r="R71" s="7">
        <f t="shared" si="7"/>
        <v>419</v>
      </c>
      <c r="S71" s="5" t="s">
        <v>355</v>
      </c>
      <c r="T71" s="5">
        <v>100901</v>
      </c>
      <c r="U71" s="5" t="s">
        <v>27</v>
      </c>
      <c r="V71" s="5">
        <v>47040001</v>
      </c>
      <c r="W71" s="5" t="s">
        <v>28</v>
      </c>
    </row>
    <row r="72" spans="2:23" x14ac:dyDescent="0.25">
      <c r="B72" s="4">
        <v>50007408</v>
      </c>
      <c r="C72" s="4">
        <v>0</v>
      </c>
      <c r="D72" s="5">
        <v>21040001</v>
      </c>
      <c r="E72" s="4" t="s">
        <v>377</v>
      </c>
      <c r="F72" s="4">
        <v>1071</v>
      </c>
      <c r="G72" s="6">
        <v>38928</v>
      </c>
      <c r="H72" s="7">
        <v>8473</v>
      </c>
      <c r="I72" s="7">
        <v>0</v>
      </c>
      <c r="J72" s="7">
        <v>0</v>
      </c>
      <c r="K72" s="7">
        <v>0</v>
      </c>
      <c r="L72" s="7">
        <f t="shared" si="4"/>
        <v>8473</v>
      </c>
      <c r="M72" s="7">
        <v>-8050</v>
      </c>
      <c r="N72" s="7">
        <v>0</v>
      </c>
      <c r="O72" s="7">
        <v>0</v>
      </c>
      <c r="P72" s="7">
        <f t="shared" si="5"/>
        <v>-8050</v>
      </c>
      <c r="Q72" s="7">
        <f t="shared" si="6"/>
        <v>423</v>
      </c>
      <c r="R72" s="7">
        <f t="shared" si="7"/>
        <v>423</v>
      </c>
      <c r="S72" s="5" t="s">
        <v>355</v>
      </c>
      <c r="T72" s="5">
        <v>100901</v>
      </c>
      <c r="U72" s="5" t="s">
        <v>27</v>
      </c>
      <c r="V72" s="5">
        <v>47040001</v>
      </c>
      <c r="W72" s="5" t="s">
        <v>28</v>
      </c>
    </row>
    <row r="73" spans="2:23" x14ac:dyDescent="0.25">
      <c r="B73" s="4">
        <v>50007425</v>
      </c>
      <c r="C73" s="4">
        <v>0</v>
      </c>
      <c r="D73" s="5">
        <v>21040001</v>
      </c>
      <c r="E73" s="4" t="s">
        <v>360</v>
      </c>
      <c r="F73" s="4">
        <v>1071</v>
      </c>
      <c r="G73" s="6">
        <v>38808</v>
      </c>
      <c r="H73" s="7">
        <v>8567</v>
      </c>
      <c r="I73" s="7">
        <v>0</v>
      </c>
      <c r="J73" s="7">
        <v>0</v>
      </c>
      <c r="K73" s="7">
        <v>0</v>
      </c>
      <c r="L73" s="7">
        <f t="shared" si="4"/>
        <v>8567</v>
      </c>
      <c r="M73" s="7">
        <v>-8139</v>
      </c>
      <c r="N73" s="7">
        <v>0</v>
      </c>
      <c r="O73" s="7">
        <v>0</v>
      </c>
      <c r="P73" s="7">
        <f t="shared" si="5"/>
        <v>-8139</v>
      </c>
      <c r="Q73" s="7">
        <f t="shared" si="6"/>
        <v>428</v>
      </c>
      <c r="R73" s="7">
        <f t="shared" si="7"/>
        <v>428</v>
      </c>
      <c r="S73" s="5" t="s">
        <v>355</v>
      </c>
      <c r="T73" s="5">
        <v>100901</v>
      </c>
      <c r="U73" s="5" t="s">
        <v>27</v>
      </c>
      <c r="V73" s="5">
        <v>47040001</v>
      </c>
      <c r="W73" s="5" t="s">
        <v>28</v>
      </c>
    </row>
    <row r="74" spans="2:23" x14ac:dyDescent="0.25">
      <c r="B74" s="4">
        <v>50007426</v>
      </c>
      <c r="C74" s="4">
        <v>0</v>
      </c>
      <c r="D74" s="5">
        <v>21040001</v>
      </c>
      <c r="E74" s="4" t="s">
        <v>369</v>
      </c>
      <c r="F74" s="4">
        <v>1071</v>
      </c>
      <c r="G74" s="6">
        <v>38808</v>
      </c>
      <c r="H74" s="7">
        <v>8567</v>
      </c>
      <c r="I74" s="7">
        <v>0</v>
      </c>
      <c r="J74" s="7">
        <v>0</v>
      </c>
      <c r="K74" s="7">
        <v>0</v>
      </c>
      <c r="L74" s="7">
        <f t="shared" si="4"/>
        <v>8567</v>
      </c>
      <c r="M74" s="7">
        <v>-8139</v>
      </c>
      <c r="N74" s="7">
        <v>0</v>
      </c>
      <c r="O74" s="7">
        <v>0</v>
      </c>
      <c r="P74" s="7">
        <f t="shared" si="5"/>
        <v>-8139</v>
      </c>
      <c r="Q74" s="7">
        <f t="shared" si="6"/>
        <v>428</v>
      </c>
      <c r="R74" s="7">
        <f t="shared" si="7"/>
        <v>428</v>
      </c>
      <c r="S74" s="5" t="s">
        <v>355</v>
      </c>
      <c r="T74" s="5">
        <v>100901</v>
      </c>
      <c r="U74" s="5" t="s">
        <v>27</v>
      </c>
      <c r="V74" s="5">
        <v>47040001</v>
      </c>
      <c r="W74" s="5" t="s">
        <v>28</v>
      </c>
    </row>
    <row r="75" spans="2:23" x14ac:dyDescent="0.25">
      <c r="B75" s="4">
        <v>50007427</v>
      </c>
      <c r="C75" s="4">
        <v>0</v>
      </c>
      <c r="D75" s="5">
        <v>21040001</v>
      </c>
      <c r="E75" s="4" t="s">
        <v>385</v>
      </c>
      <c r="F75" s="4">
        <v>1071</v>
      </c>
      <c r="G75" s="6">
        <v>38808</v>
      </c>
      <c r="H75" s="7">
        <v>8567</v>
      </c>
      <c r="I75" s="7">
        <v>0</v>
      </c>
      <c r="J75" s="7">
        <v>0</v>
      </c>
      <c r="K75" s="7">
        <v>0</v>
      </c>
      <c r="L75" s="7">
        <f t="shared" si="4"/>
        <v>8567</v>
      </c>
      <c r="M75" s="7">
        <v>-8139</v>
      </c>
      <c r="N75" s="7">
        <v>0</v>
      </c>
      <c r="O75" s="7">
        <v>0</v>
      </c>
      <c r="P75" s="7">
        <f t="shared" si="5"/>
        <v>-8139</v>
      </c>
      <c r="Q75" s="7">
        <f t="shared" si="6"/>
        <v>428</v>
      </c>
      <c r="R75" s="7">
        <f t="shared" si="7"/>
        <v>428</v>
      </c>
      <c r="S75" s="5" t="s">
        <v>355</v>
      </c>
      <c r="T75" s="5">
        <v>100901</v>
      </c>
      <c r="U75" s="5" t="s">
        <v>27</v>
      </c>
      <c r="V75" s="5">
        <v>47040001</v>
      </c>
      <c r="W75" s="5" t="s">
        <v>28</v>
      </c>
    </row>
    <row r="76" spans="2:23" x14ac:dyDescent="0.25">
      <c r="B76" s="4">
        <v>50007437</v>
      </c>
      <c r="C76" s="4">
        <v>0</v>
      </c>
      <c r="D76" s="5">
        <v>21040001</v>
      </c>
      <c r="E76" s="4" t="s">
        <v>385</v>
      </c>
      <c r="F76" s="4">
        <v>1071</v>
      </c>
      <c r="G76" s="6">
        <v>38950</v>
      </c>
      <c r="H76" s="7">
        <v>8600</v>
      </c>
      <c r="I76" s="7">
        <v>0</v>
      </c>
      <c r="J76" s="7">
        <v>0</v>
      </c>
      <c r="K76" s="7">
        <v>0</v>
      </c>
      <c r="L76" s="7">
        <f t="shared" si="4"/>
        <v>8600</v>
      </c>
      <c r="M76" s="7">
        <v>-8170</v>
      </c>
      <c r="N76" s="7">
        <v>0</v>
      </c>
      <c r="O76" s="7">
        <v>0</v>
      </c>
      <c r="P76" s="7">
        <f t="shared" si="5"/>
        <v>-8170</v>
      </c>
      <c r="Q76" s="7">
        <f t="shared" si="6"/>
        <v>430</v>
      </c>
      <c r="R76" s="7">
        <f t="shared" si="7"/>
        <v>430</v>
      </c>
      <c r="S76" s="5" t="s">
        <v>355</v>
      </c>
      <c r="T76" s="5">
        <v>100901</v>
      </c>
      <c r="U76" s="5" t="s">
        <v>27</v>
      </c>
      <c r="V76" s="5">
        <v>47040001</v>
      </c>
      <c r="W76" s="5" t="s">
        <v>28</v>
      </c>
    </row>
    <row r="77" spans="2:23" x14ac:dyDescent="0.25">
      <c r="B77" s="4">
        <v>50007440</v>
      </c>
      <c r="C77" s="4">
        <v>0</v>
      </c>
      <c r="D77" s="5">
        <v>21040001</v>
      </c>
      <c r="E77" s="4" t="s">
        <v>386</v>
      </c>
      <c r="F77" s="4">
        <v>1071</v>
      </c>
      <c r="G77" s="6">
        <v>39101</v>
      </c>
      <c r="H77" s="7">
        <v>8640</v>
      </c>
      <c r="I77" s="7">
        <v>0</v>
      </c>
      <c r="J77" s="7">
        <v>0</v>
      </c>
      <c r="K77" s="7">
        <v>0</v>
      </c>
      <c r="L77" s="7">
        <f t="shared" si="4"/>
        <v>8640</v>
      </c>
      <c r="M77" s="7">
        <v>-8208</v>
      </c>
      <c r="N77" s="7">
        <v>0</v>
      </c>
      <c r="O77" s="7">
        <v>0</v>
      </c>
      <c r="P77" s="7">
        <f t="shared" si="5"/>
        <v>-8208</v>
      </c>
      <c r="Q77" s="7">
        <f t="shared" si="6"/>
        <v>432</v>
      </c>
      <c r="R77" s="7">
        <f t="shared" si="7"/>
        <v>432</v>
      </c>
      <c r="S77" s="5" t="s">
        <v>355</v>
      </c>
      <c r="T77" s="5">
        <v>100901</v>
      </c>
      <c r="U77" s="5" t="s">
        <v>27</v>
      </c>
      <c r="V77" s="5">
        <v>47040001</v>
      </c>
      <c r="W77" s="5" t="s">
        <v>28</v>
      </c>
    </row>
    <row r="78" spans="2:23" x14ac:dyDescent="0.25">
      <c r="B78" s="4">
        <v>50007466</v>
      </c>
      <c r="C78" s="4">
        <v>0</v>
      </c>
      <c r="D78" s="5">
        <v>21040001</v>
      </c>
      <c r="E78" s="4" t="s">
        <v>362</v>
      </c>
      <c r="F78" s="4">
        <v>1071</v>
      </c>
      <c r="G78" s="6">
        <v>39052</v>
      </c>
      <c r="H78" s="7">
        <v>8885</v>
      </c>
      <c r="I78" s="7">
        <v>0</v>
      </c>
      <c r="J78" s="7">
        <v>0</v>
      </c>
      <c r="K78" s="7">
        <v>0</v>
      </c>
      <c r="L78" s="7">
        <f t="shared" si="4"/>
        <v>8885</v>
      </c>
      <c r="M78" s="7">
        <v>-8441</v>
      </c>
      <c r="N78" s="7">
        <v>0</v>
      </c>
      <c r="O78" s="7">
        <v>0</v>
      </c>
      <c r="P78" s="7">
        <f t="shared" si="5"/>
        <v>-8441</v>
      </c>
      <c r="Q78" s="7">
        <f t="shared" si="6"/>
        <v>444</v>
      </c>
      <c r="R78" s="7">
        <f t="shared" si="7"/>
        <v>444</v>
      </c>
      <c r="S78" s="5" t="s">
        <v>355</v>
      </c>
      <c r="T78" s="5">
        <v>100901</v>
      </c>
      <c r="U78" s="5" t="s">
        <v>27</v>
      </c>
      <c r="V78" s="5">
        <v>47040001</v>
      </c>
      <c r="W78" s="5" t="s">
        <v>28</v>
      </c>
    </row>
    <row r="79" spans="2:23" x14ac:dyDescent="0.25">
      <c r="B79" s="4">
        <v>50007467</v>
      </c>
      <c r="C79" s="4">
        <v>0</v>
      </c>
      <c r="D79" s="5">
        <v>21040001</v>
      </c>
      <c r="E79" s="4" t="s">
        <v>362</v>
      </c>
      <c r="F79" s="4">
        <v>1071</v>
      </c>
      <c r="G79" s="6">
        <v>39076</v>
      </c>
      <c r="H79" s="7">
        <v>8885</v>
      </c>
      <c r="I79" s="7">
        <v>0</v>
      </c>
      <c r="J79" s="7">
        <v>0</v>
      </c>
      <c r="K79" s="7">
        <v>0</v>
      </c>
      <c r="L79" s="7">
        <f t="shared" si="4"/>
        <v>8885</v>
      </c>
      <c r="M79" s="7">
        <v>-8441</v>
      </c>
      <c r="N79" s="7">
        <v>0</v>
      </c>
      <c r="O79" s="7">
        <v>0</v>
      </c>
      <c r="P79" s="7">
        <f t="shared" si="5"/>
        <v>-8441</v>
      </c>
      <c r="Q79" s="7">
        <f t="shared" si="6"/>
        <v>444</v>
      </c>
      <c r="R79" s="7">
        <f t="shared" si="7"/>
        <v>444</v>
      </c>
      <c r="S79" s="5" t="s">
        <v>355</v>
      </c>
      <c r="T79" s="5">
        <v>100901</v>
      </c>
      <c r="U79" s="5" t="s">
        <v>27</v>
      </c>
      <c r="V79" s="5">
        <v>47040001</v>
      </c>
      <c r="W79" s="5" t="s">
        <v>28</v>
      </c>
    </row>
    <row r="80" spans="2:23" x14ac:dyDescent="0.25">
      <c r="B80" s="4">
        <v>50007472</v>
      </c>
      <c r="C80" s="4">
        <v>0</v>
      </c>
      <c r="D80" s="5">
        <v>21040001</v>
      </c>
      <c r="E80" s="4" t="s">
        <v>369</v>
      </c>
      <c r="F80" s="4">
        <v>1071</v>
      </c>
      <c r="G80" s="6">
        <v>38831</v>
      </c>
      <c r="H80" s="7">
        <v>8900</v>
      </c>
      <c r="I80" s="7">
        <v>0</v>
      </c>
      <c r="J80" s="7">
        <v>0</v>
      </c>
      <c r="K80" s="7">
        <v>0</v>
      </c>
      <c r="L80" s="7">
        <f t="shared" si="4"/>
        <v>8900</v>
      </c>
      <c r="M80" s="7">
        <v>-8455</v>
      </c>
      <c r="N80" s="7">
        <v>0</v>
      </c>
      <c r="O80" s="7">
        <v>0</v>
      </c>
      <c r="P80" s="7">
        <f t="shared" si="5"/>
        <v>-8455</v>
      </c>
      <c r="Q80" s="7">
        <f t="shared" si="6"/>
        <v>445</v>
      </c>
      <c r="R80" s="7">
        <f t="shared" si="7"/>
        <v>445</v>
      </c>
      <c r="S80" s="5" t="s">
        <v>355</v>
      </c>
      <c r="T80" s="5">
        <v>100901</v>
      </c>
      <c r="U80" s="5" t="s">
        <v>27</v>
      </c>
      <c r="V80" s="5">
        <v>47040001</v>
      </c>
      <c r="W80" s="5" t="s">
        <v>28</v>
      </c>
    </row>
    <row r="81" spans="2:23" x14ac:dyDescent="0.25">
      <c r="B81" s="4">
        <v>50007478</v>
      </c>
      <c r="C81" s="4">
        <v>0</v>
      </c>
      <c r="D81" s="5">
        <v>21040001</v>
      </c>
      <c r="E81" s="4" t="s">
        <v>387</v>
      </c>
      <c r="F81" s="4">
        <v>1071</v>
      </c>
      <c r="G81" s="6">
        <v>38854</v>
      </c>
      <c r="H81" s="7">
        <v>8991</v>
      </c>
      <c r="I81" s="7">
        <v>0</v>
      </c>
      <c r="J81" s="7">
        <v>0</v>
      </c>
      <c r="K81" s="7">
        <v>0</v>
      </c>
      <c r="L81" s="7">
        <f t="shared" si="4"/>
        <v>8991</v>
      </c>
      <c r="M81" s="7">
        <v>-8542</v>
      </c>
      <c r="N81" s="7">
        <v>0</v>
      </c>
      <c r="O81" s="7">
        <v>0</v>
      </c>
      <c r="P81" s="7">
        <f t="shared" si="5"/>
        <v>-8542</v>
      </c>
      <c r="Q81" s="7">
        <f t="shared" si="6"/>
        <v>449</v>
      </c>
      <c r="R81" s="7">
        <f t="shared" si="7"/>
        <v>449</v>
      </c>
      <c r="S81" s="5" t="s">
        <v>355</v>
      </c>
      <c r="T81" s="5">
        <v>100901</v>
      </c>
      <c r="U81" s="5" t="s">
        <v>27</v>
      </c>
      <c r="V81" s="5">
        <v>47040001</v>
      </c>
      <c r="W81" s="5" t="s">
        <v>28</v>
      </c>
    </row>
    <row r="82" spans="2:23" x14ac:dyDescent="0.25">
      <c r="B82" s="4">
        <v>50007479</v>
      </c>
      <c r="C82" s="4">
        <v>0</v>
      </c>
      <c r="D82" s="5">
        <v>21040001</v>
      </c>
      <c r="E82" s="4" t="s">
        <v>373</v>
      </c>
      <c r="F82" s="4">
        <v>1071</v>
      </c>
      <c r="G82" s="6">
        <v>38926</v>
      </c>
      <c r="H82" s="7">
        <v>8991</v>
      </c>
      <c r="I82" s="7">
        <v>0</v>
      </c>
      <c r="J82" s="7">
        <v>0</v>
      </c>
      <c r="K82" s="7">
        <v>0</v>
      </c>
      <c r="L82" s="7">
        <f t="shared" si="4"/>
        <v>8991</v>
      </c>
      <c r="M82" s="7">
        <v>-8542</v>
      </c>
      <c r="N82" s="7">
        <v>0</v>
      </c>
      <c r="O82" s="7">
        <v>0</v>
      </c>
      <c r="P82" s="7">
        <f t="shared" si="5"/>
        <v>-8542</v>
      </c>
      <c r="Q82" s="7">
        <f t="shared" si="6"/>
        <v>449</v>
      </c>
      <c r="R82" s="7">
        <f t="shared" si="7"/>
        <v>449</v>
      </c>
      <c r="S82" s="5" t="s">
        <v>355</v>
      </c>
      <c r="T82" s="5">
        <v>100901</v>
      </c>
      <c r="U82" s="5" t="s">
        <v>27</v>
      </c>
      <c r="V82" s="5">
        <v>47040001</v>
      </c>
      <c r="W82" s="5" t="s">
        <v>28</v>
      </c>
    </row>
    <row r="83" spans="2:23" x14ac:dyDescent="0.25">
      <c r="B83" s="4">
        <v>50007512</v>
      </c>
      <c r="C83" s="4">
        <v>0</v>
      </c>
      <c r="D83" s="5">
        <v>21040001</v>
      </c>
      <c r="E83" s="4" t="s">
        <v>366</v>
      </c>
      <c r="F83" s="4">
        <v>1071</v>
      </c>
      <c r="G83" s="6">
        <v>39052</v>
      </c>
      <c r="H83" s="7">
        <v>9510</v>
      </c>
      <c r="I83" s="7">
        <v>0</v>
      </c>
      <c r="J83" s="7">
        <v>0</v>
      </c>
      <c r="K83" s="7">
        <v>0</v>
      </c>
      <c r="L83" s="7">
        <f t="shared" si="4"/>
        <v>9510</v>
      </c>
      <c r="M83" s="7">
        <v>-9035</v>
      </c>
      <c r="N83" s="7">
        <v>0</v>
      </c>
      <c r="O83" s="7">
        <v>0</v>
      </c>
      <c r="P83" s="7">
        <f t="shared" si="5"/>
        <v>-9035</v>
      </c>
      <c r="Q83" s="7">
        <f t="shared" si="6"/>
        <v>475</v>
      </c>
      <c r="R83" s="7">
        <f t="shared" si="7"/>
        <v>475</v>
      </c>
      <c r="S83" s="5" t="s">
        <v>355</v>
      </c>
      <c r="T83" s="5">
        <v>100901</v>
      </c>
      <c r="U83" s="5" t="s">
        <v>27</v>
      </c>
      <c r="V83" s="5">
        <v>47040001</v>
      </c>
      <c r="W83" s="5" t="s">
        <v>28</v>
      </c>
    </row>
    <row r="84" spans="2:23" x14ac:dyDescent="0.25">
      <c r="B84" s="4">
        <v>50007513</v>
      </c>
      <c r="C84" s="4">
        <v>0</v>
      </c>
      <c r="D84" s="5">
        <v>21040001</v>
      </c>
      <c r="E84" s="4" t="s">
        <v>366</v>
      </c>
      <c r="F84" s="4">
        <v>1071</v>
      </c>
      <c r="G84" s="6">
        <v>39052</v>
      </c>
      <c r="H84" s="7">
        <v>9510</v>
      </c>
      <c r="I84" s="7">
        <v>0</v>
      </c>
      <c r="J84" s="7">
        <v>0</v>
      </c>
      <c r="K84" s="7">
        <v>0</v>
      </c>
      <c r="L84" s="7">
        <f t="shared" si="4"/>
        <v>9510</v>
      </c>
      <c r="M84" s="7">
        <v>-9035</v>
      </c>
      <c r="N84" s="7">
        <v>0</v>
      </c>
      <c r="O84" s="7">
        <v>0</v>
      </c>
      <c r="P84" s="7">
        <f t="shared" si="5"/>
        <v>-9035</v>
      </c>
      <c r="Q84" s="7">
        <f t="shared" si="6"/>
        <v>475</v>
      </c>
      <c r="R84" s="7">
        <f t="shared" si="7"/>
        <v>475</v>
      </c>
      <c r="S84" s="5" t="s">
        <v>355</v>
      </c>
      <c r="T84" s="5">
        <v>100901</v>
      </c>
      <c r="U84" s="5" t="s">
        <v>27</v>
      </c>
      <c r="V84" s="5">
        <v>47040001</v>
      </c>
      <c r="W84" s="5" t="s">
        <v>28</v>
      </c>
    </row>
    <row r="85" spans="2:23" x14ac:dyDescent="0.25">
      <c r="B85" s="4">
        <v>50007514</v>
      </c>
      <c r="C85" s="4">
        <v>0</v>
      </c>
      <c r="D85" s="5">
        <v>21040001</v>
      </c>
      <c r="E85" s="4" t="s">
        <v>366</v>
      </c>
      <c r="F85" s="4">
        <v>1071</v>
      </c>
      <c r="G85" s="6">
        <v>39076</v>
      </c>
      <c r="H85" s="7">
        <v>9510</v>
      </c>
      <c r="I85" s="7">
        <v>0</v>
      </c>
      <c r="J85" s="7">
        <v>0</v>
      </c>
      <c r="K85" s="7">
        <v>0</v>
      </c>
      <c r="L85" s="7">
        <f t="shared" si="4"/>
        <v>9510</v>
      </c>
      <c r="M85" s="7">
        <v>-9035</v>
      </c>
      <c r="N85" s="7">
        <v>0</v>
      </c>
      <c r="O85" s="7">
        <v>0</v>
      </c>
      <c r="P85" s="7">
        <f t="shared" si="5"/>
        <v>-9035</v>
      </c>
      <c r="Q85" s="7">
        <f t="shared" si="6"/>
        <v>475</v>
      </c>
      <c r="R85" s="7">
        <f t="shared" si="7"/>
        <v>475</v>
      </c>
      <c r="S85" s="5" t="s">
        <v>355</v>
      </c>
      <c r="T85" s="5">
        <v>100901</v>
      </c>
      <c r="U85" s="5" t="s">
        <v>27</v>
      </c>
      <c r="V85" s="5">
        <v>47040001</v>
      </c>
      <c r="W85" s="5" t="s">
        <v>28</v>
      </c>
    </row>
    <row r="86" spans="2:23" x14ac:dyDescent="0.25">
      <c r="B86" s="4">
        <v>50007515</v>
      </c>
      <c r="C86" s="4">
        <v>0</v>
      </c>
      <c r="D86" s="5">
        <v>21040001</v>
      </c>
      <c r="E86" s="4" t="s">
        <v>385</v>
      </c>
      <c r="F86" s="4">
        <v>1071</v>
      </c>
      <c r="G86" s="6">
        <v>38876</v>
      </c>
      <c r="H86" s="7">
        <v>9511</v>
      </c>
      <c r="I86" s="7">
        <v>0</v>
      </c>
      <c r="J86" s="7">
        <v>0</v>
      </c>
      <c r="K86" s="7">
        <v>0</v>
      </c>
      <c r="L86" s="7">
        <f t="shared" si="4"/>
        <v>9511</v>
      </c>
      <c r="M86" s="7">
        <v>-9036</v>
      </c>
      <c r="N86" s="7">
        <v>0</v>
      </c>
      <c r="O86" s="7">
        <v>0</v>
      </c>
      <c r="P86" s="7">
        <f t="shared" si="5"/>
        <v>-9036</v>
      </c>
      <c r="Q86" s="7">
        <f t="shared" si="6"/>
        <v>475</v>
      </c>
      <c r="R86" s="7">
        <f t="shared" si="7"/>
        <v>475</v>
      </c>
      <c r="S86" s="5" t="s">
        <v>355</v>
      </c>
      <c r="T86" s="5">
        <v>100901</v>
      </c>
      <c r="U86" s="5" t="s">
        <v>27</v>
      </c>
      <c r="V86" s="5">
        <v>47040001</v>
      </c>
      <c r="W86" s="5" t="s">
        <v>28</v>
      </c>
    </row>
    <row r="87" spans="2:23" x14ac:dyDescent="0.25">
      <c r="B87" s="4">
        <v>50007516</v>
      </c>
      <c r="C87" s="4">
        <v>0</v>
      </c>
      <c r="D87" s="5">
        <v>21040001</v>
      </c>
      <c r="E87" s="4" t="s">
        <v>356</v>
      </c>
      <c r="F87" s="4">
        <v>1071</v>
      </c>
      <c r="G87" s="6">
        <v>38876</v>
      </c>
      <c r="H87" s="7">
        <v>9511</v>
      </c>
      <c r="I87" s="7">
        <v>0</v>
      </c>
      <c r="J87" s="7">
        <v>0</v>
      </c>
      <c r="K87" s="7">
        <v>0</v>
      </c>
      <c r="L87" s="7">
        <f t="shared" si="4"/>
        <v>9511</v>
      </c>
      <c r="M87" s="7">
        <v>-9036</v>
      </c>
      <c r="N87" s="7">
        <v>0</v>
      </c>
      <c r="O87" s="7">
        <v>0</v>
      </c>
      <c r="P87" s="7">
        <f t="shared" si="5"/>
        <v>-9036</v>
      </c>
      <c r="Q87" s="7">
        <f t="shared" si="6"/>
        <v>475</v>
      </c>
      <c r="R87" s="7">
        <f t="shared" si="7"/>
        <v>475</v>
      </c>
      <c r="S87" s="5" t="s">
        <v>355</v>
      </c>
      <c r="T87" s="5">
        <v>100901</v>
      </c>
      <c r="U87" s="5" t="s">
        <v>27</v>
      </c>
      <c r="V87" s="5">
        <v>47040001</v>
      </c>
      <c r="W87" s="5" t="s">
        <v>28</v>
      </c>
    </row>
    <row r="88" spans="2:23" x14ac:dyDescent="0.25">
      <c r="B88" s="4">
        <v>50007517</v>
      </c>
      <c r="C88" s="4">
        <v>0</v>
      </c>
      <c r="D88" s="5">
        <v>21040001</v>
      </c>
      <c r="E88" s="4" t="s">
        <v>388</v>
      </c>
      <c r="F88" s="4">
        <v>1071</v>
      </c>
      <c r="G88" s="6">
        <v>38876</v>
      </c>
      <c r="H88" s="7">
        <v>9511</v>
      </c>
      <c r="I88" s="7">
        <v>0</v>
      </c>
      <c r="J88" s="7">
        <v>0</v>
      </c>
      <c r="K88" s="7">
        <v>0</v>
      </c>
      <c r="L88" s="7">
        <f t="shared" si="4"/>
        <v>9511</v>
      </c>
      <c r="M88" s="7">
        <v>-9036</v>
      </c>
      <c r="N88" s="7">
        <v>0</v>
      </c>
      <c r="O88" s="7">
        <v>0</v>
      </c>
      <c r="P88" s="7">
        <f t="shared" si="5"/>
        <v>-9036</v>
      </c>
      <c r="Q88" s="7">
        <f t="shared" si="6"/>
        <v>475</v>
      </c>
      <c r="R88" s="7">
        <f t="shared" si="7"/>
        <v>475</v>
      </c>
      <c r="S88" s="5" t="s">
        <v>355</v>
      </c>
      <c r="T88" s="5">
        <v>100901</v>
      </c>
      <c r="U88" s="5" t="s">
        <v>27</v>
      </c>
      <c r="V88" s="5">
        <v>47040001</v>
      </c>
      <c r="W88" s="5" t="s">
        <v>28</v>
      </c>
    </row>
    <row r="89" spans="2:23" x14ac:dyDescent="0.25">
      <c r="B89" s="4">
        <v>50007546</v>
      </c>
      <c r="C89" s="4">
        <v>0</v>
      </c>
      <c r="D89" s="5">
        <v>21040001</v>
      </c>
      <c r="E89" s="4" t="s">
        <v>389</v>
      </c>
      <c r="F89" s="4">
        <v>1071</v>
      </c>
      <c r="G89" s="6">
        <v>39101</v>
      </c>
      <c r="H89" s="7">
        <v>9858</v>
      </c>
      <c r="I89" s="7">
        <v>0</v>
      </c>
      <c r="J89" s="7">
        <v>0</v>
      </c>
      <c r="K89" s="7">
        <v>0</v>
      </c>
      <c r="L89" s="7">
        <f t="shared" si="4"/>
        <v>9858</v>
      </c>
      <c r="M89" s="7">
        <v>-9366</v>
      </c>
      <c r="N89" s="7">
        <v>0</v>
      </c>
      <c r="O89" s="7">
        <v>0</v>
      </c>
      <c r="P89" s="7">
        <f t="shared" si="5"/>
        <v>-9366</v>
      </c>
      <c r="Q89" s="7">
        <f t="shared" si="6"/>
        <v>492</v>
      </c>
      <c r="R89" s="7">
        <f t="shared" si="7"/>
        <v>492</v>
      </c>
      <c r="S89" s="5" t="s">
        <v>355</v>
      </c>
      <c r="T89" s="5">
        <v>100901</v>
      </c>
      <c r="U89" s="5" t="s">
        <v>27</v>
      </c>
      <c r="V89" s="5">
        <v>47040001</v>
      </c>
      <c r="W89" s="5" t="s">
        <v>28</v>
      </c>
    </row>
    <row r="90" spans="2:23" x14ac:dyDescent="0.25">
      <c r="B90" s="4">
        <v>50007555</v>
      </c>
      <c r="C90" s="4">
        <v>0</v>
      </c>
      <c r="D90" s="5">
        <v>21040001</v>
      </c>
      <c r="E90" s="4" t="s">
        <v>388</v>
      </c>
      <c r="F90" s="4">
        <v>1071</v>
      </c>
      <c r="G90" s="6">
        <v>38808</v>
      </c>
      <c r="H90" s="7">
        <v>9963</v>
      </c>
      <c r="I90" s="7">
        <v>0</v>
      </c>
      <c r="J90" s="7">
        <v>0</v>
      </c>
      <c r="K90" s="7">
        <v>0</v>
      </c>
      <c r="L90" s="7">
        <f t="shared" si="4"/>
        <v>9963</v>
      </c>
      <c r="M90" s="7">
        <v>-9465</v>
      </c>
      <c r="N90" s="7">
        <v>0</v>
      </c>
      <c r="O90" s="7">
        <v>0</v>
      </c>
      <c r="P90" s="7">
        <f t="shared" si="5"/>
        <v>-9465</v>
      </c>
      <c r="Q90" s="7">
        <f t="shared" si="6"/>
        <v>498</v>
      </c>
      <c r="R90" s="7">
        <f t="shared" si="7"/>
        <v>498</v>
      </c>
      <c r="S90" s="5" t="s">
        <v>355</v>
      </c>
      <c r="T90" s="5">
        <v>100901</v>
      </c>
      <c r="U90" s="5" t="s">
        <v>27</v>
      </c>
      <c r="V90" s="5">
        <v>47040001</v>
      </c>
      <c r="W90" s="5" t="s">
        <v>28</v>
      </c>
    </row>
    <row r="91" spans="2:23" x14ac:dyDescent="0.25">
      <c r="B91" s="4">
        <v>50007567</v>
      </c>
      <c r="C91" s="4">
        <v>0</v>
      </c>
      <c r="D91" s="5">
        <v>21040001</v>
      </c>
      <c r="E91" s="4" t="s">
        <v>390</v>
      </c>
      <c r="F91" s="4">
        <v>1071</v>
      </c>
      <c r="G91" s="6">
        <v>39538</v>
      </c>
      <c r="H91" s="7">
        <v>10090</v>
      </c>
      <c r="I91" s="7">
        <v>0</v>
      </c>
      <c r="J91" s="7">
        <v>0</v>
      </c>
      <c r="K91" s="7">
        <v>0</v>
      </c>
      <c r="L91" s="7">
        <f t="shared" si="4"/>
        <v>10090</v>
      </c>
      <c r="M91" s="7">
        <v>-9586</v>
      </c>
      <c r="N91" s="7">
        <v>0</v>
      </c>
      <c r="O91" s="7">
        <v>0</v>
      </c>
      <c r="P91" s="7">
        <f t="shared" si="5"/>
        <v>-9586</v>
      </c>
      <c r="Q91" s="7">
        <f t="shared" si="6"/>
        <v>504</v>
      </c>
      <c r="R91" s="7">
        <f t="shared" si="7"/>
        <v>504</v>
      </c>
      <c r="S91" s="5" t="s">
        <v>355</v>
      </c>
      <c r="T91" s="5">
        <v>100901</v>
      </c>
      <c r="U91" s="5" t="s">
        <v>27</v>
      </c>
      <c r="V91" s="5">
        <v>47040001</v>
      </c>
      <c r="W91" s="5" t="s">
        <v>28</v>
      </c>
    </row>
    <row r="92" spans="2:23" x14ac:dyDescent="0.25">
      <c r="B92" s="4">
        <v>50007569</v>
      </c>
      <c r="C92" s="4">
        <v>0</v>
      </c>
      <c r="D92" s="5">
        <v>21040001</v>
      </c>
      <c r="E92" s="4" t="s">
        <v>360</v>
      </c>
      <c r="F92" s="4">
        <v>1071</v>
      </c>
      <c r="G92" s="6">
        <v>39043</v>
      </c>
      <c r="H92" s="7">
        <v>10107</v>
      </c>
      <c r="I92" s="7">
        <v>0</v>
      </c>
      <c r="J92" s="7">
        <v>0</v>
      </c>
      <c r="K92" s="7">
        <v>0</v>
      </c>
      <c r="L92" s="7">
        <f t="shared" si="4"/>
        <v>10107</v>
      </c>
      <c r="M92" s="7">
        <v>-9602</v>
      </c>
      <c r="N92" s="7">
        <v>0</v>
      </c>
      <c r="O92" s="7">
        <v>0</v>
      </c>
      <c r="P92" s="7">
        <f t="shared" si="5"/>
        <v>-9602</v>
      </c>
      <c r="Q92" s="7">
        <f t="shared" si="6"/>
        <v>505</v>
      </c>
      <c r="R92" s="7">
        <f t="shared" si="7"/>
        <v>505</v>
      </c>
      <c r="S92" s="5" t="s">
        <v>355</v>
      </c>
      <c r="T92" s="5">
        <v>100901</v>
      </c>
      <c r="U92" s="5" t="s">
        <v>27</v>
      </c>
      <c r="V92" s="5">
        <v>47040001</v>
      </c>
      <c r="W92" s="5" t="s">
        <v>28</v>
      </c>
    </row>
    <row r="93" spans="2:23" x14ac:dyDescent="0.25">
      <c r="B93" s="4">
        <v>50007573</v>
      </c>
      <c r="C93" s="4">
        <v>0</v>
      </c>
      <c r="D93" s="5">
        <v>21040001</v>
      </c>
      <c r="E93" s="4" t="s">
        <v>361</v>
      </c>
      <c r="F93" s="4">
        <v>1071</v>
      </c>
      <c r="G93" s="6">
        <v>38850</v>
      </c>
      <c r="H93" s="7">
        <v>10153</v>
      </c>
      <c r="I93" s="7">
        <v>0</v>
      </c>
      <c r="J93" s="7">
        <v>0</v>
      </c>
      <c r="K93" s="7">
        <v>0</v>
      </c>
      <c r="L93" s="7">
        <f t="shared" si="4"/>
        <v>10153</v>
      </c>
      <c r="M93" s="7">
        <v>-9646</v>
      </c>
      <c r="N93" s="7">
        <v>0</v>
      </c>
      <c r="O93" s="7">
        <v>0</v>
      </c>
      <c r="P93" s="7">
        <f t="shared" si="5"/>
        <v>-9646</v>
      </c>
      <c r="Q93" s="7">
        <f t="shared" si="6"/>
        <v>507</v>
      </c>
      <c r="R93" s="7">
        <f t="shared" si="7"/>
        <v>507</v>
      </c>
      <c r="S93" s="5" t="s">
        <v>355</v>
      </c>
      <c r="T93" s="5">
        <v>100901</v>
      </c>
      <c r="U93" s="5" t="s">
        <v>27</v>
      </c>
      <c r="V93" s="5">
        <v>47040001</v>
      </c>
      <c r="W93" s="5" t="s">
        <v>28</v>
      </c>
    </row>
    <row r="94" spans="2:23" x14ac:dyDescent="0.25">
      <c r="B94" s="4">
        <v>50007579</v>
      </c>
      <c r="C94" s="4">
        <v>0</v>
      </c>
      <c r="D94" s="5">
        <v>21040001</v>
      </c>
      <c r="E94" s="4" t="s">
        <v>360</v>
      </c>
      <c r="F94" s="4">
        <v>1071</v>
      </c>
      <c r="G94" s="6">
        <v>38876</v>
      </c>
      <c r="H94" s="7">
        <v>10190</v>
      </c>
      <c r="I94" s="7">
        <v>0</v>
      </c>
      <c r="J94" s="7">
        <v>0</v>
      </c>
      <c r="K94" s="7">
        <v>0</v>
      </c>
      <c r="L94" s="7">
        <f t="shared" si="4"/>
        <v>10190</v>
      </c>
      <c r="M94" s="7">
        <v>-9681</v>
      </c>
      <c r="N94" s="7">
        <v>0</v>
      </c>
      <c r="O94" s="7">
        <v>0</v>
      </c>
      <c r="P94" s="7">
        <f t="shared" si="5"/>
        <v>-9681</v>
      </c>
      <c r="Q94" s="7">
        <f t="shared" si="6"/>
        <v>509</v>
      </c>
      <c r="R94" s="7">
        <f t="shared" si="7"/>
        <v>509</v>
      </c>
      <c r="S94" s="5" t="s">
        <v>355</v>
      </c>
      <c r="T94" s="5">
        <v>100901</v>
      </c>
      <c r="U94" s="5" t="s">
        <v>27</v>
      </c>
      <c r="V94" s="5">
        <v>47040001</v>
      </c>
      <c r="W94" s="5" t="s">
        <v>28</v>
      </c>
    </row>
    <row r="95" spans="2:23" x14ac:dyDescent="0.25">
      <c r="B95" s="4">
        <v>50007580</v>
      </c>
      <c r="C95" s="4">
        <v>0</v>
      </c>
      <c r="D95" s="5">
        <v>21040001</v>
      </c>
      <c r="E95" s="4" t="s">
        <v>368</v>
      </c>
      <c r="F95" s="4">
        <v>1071</v>
      </c>
      <c r="G95" s="6">
        <v>39062</v>
      </c>
      <c r="H95" s="7">
        <v>10190</v>
      </c>
      <c r="I95" s="7">
        <v>0</v>
      </c>
      <c r="J95" s="7">
        <v>0</v>
      </c>
      <c r="K95" s="7">
        <v>0</v>
      </c>
      <c r="L95" s="7">
        <f t="shared" si="4"/>
        <v>10190</v>
      </c>
      <c r="M95" s="7">
        <v>-9681</v>
      </c>
      <c r="N95" s="7">
        <v>0</v>
      </c>
      <c r="O95" s="7">
        <v>0</v>
      </c>
      <c r="P95" s="7">
        <f t="shared" si="5"/>
        <v>-9681</v>
      </c>
      <c r="Q95" s="7">
        <f t="shared" si="6"/>
        <v>509</v>
      </c>
      <c r="R95" s="7">
        <f t="shared" si="7"/>
        <v>509</v>
      </c>
      <c r="S95" s="5" t="s">
        <v>355</v>
      </c>
      <c r="T95" s="5">
        <v>100901</v>
      </c>
      <c r="U95" s="5" t="s">
        <v>27</v>
      </c>
      <c r="V95" s="5">
        <v>47040001</v>
      </c>
      <c r="W95" s="5" t="s">
        <v>28</v>
      </c>
    </row>
    <row r="96" spans="2:23" x14ac:dyDescent="0.25">
      <c r="B96" s="4">
        <v>50007581</v>
      </c>
      <c r="C96" s="4">
        <v>0</v>
      </c>
      <c r="D96" s="5">
        <v>21040001</v>
      </c>
      <c r="E96" s="4" t="s">
        <v>391</v>
      </c>
      <c r="F96" s="4">
        <v>1071</v>
      </c>
      <c r="G96" s="6">
        <v>40999</v>
      </c>
      <c r="H96" s="7">
        <v>10215</v>
      </c>
      <c r="I96" s="7">
        <v>0</v>
      </c>
      <c r="J96" s="7">
        <v>0</v>
      </c>
      <c r="K96" s="7">
        <v>0</v>
      </c>
      <c r="L96" s="7">
        <f t="shared" si="4"/>
        <v>10215</v>
      </c>
      <c r="M96" s="7">
        <v>-8665</v>
      </c>
      <c r="N96" s="7">
        <v>-1040</v>
      </c>
      <c r="O96" s="7">
        <v>0</v>
      </c>
      <c r="P96" s="7">
        <f t="shared" si="5"/>
        <v>-9705</v>
      </c>
      <c r="Q96" s="7">
        <f t="shared" si="6"/>
        <v>1550</v>
      </c>
      <c r="R96" s="7">
        <f t="shared" si="7"/>
        <v>510</v>
      </c>
      <c r="S96" s="5" t="s">
        <v>355</v>
      </c>
      <c r="T96" s="5">
        <v>100901</v>
      </c>
      <c r="U96" s="5" t="s">
        <v>27</v>
      </c>
      <c r="V96" s="5">
        <v>47040001</v>
      </c>
      <c r="W96" s="5" t="s">
        <v>28</v>
      </c>
    </row>
    <row r="97" spans="2:23" x14ac:dyDescent="0.25">
      <c r="B97" s="4">
        <v>50007586</v>
      </c>
      <c r="C97" s="4">
        <v>0</v>
      </c>
      <c r="D97" s="5">
        <v>21040001</v>
      </c>
      <c r="E97" s="4" t="s">
        <v>373</v>
      </c>
      <c r="F97" s="4">
        <v>1071</v>
      </c>
      <c r="G97" s="6">
        <v>39101</v>
      </c>
      <c r="H97" s="7">
        <v>10266</v>
      </c>
      <c r="I97" s="7">
        <v>0</v>
      </c>
      <c r="J97" s="7">
        <v>0</v>
      </c>
      <c r="K97" s="7">
        <v>0</v>
      </c>
      <c r="L97" s="7">
        <f t="shared" si="4"/>
        <v>10266</v>
      </c>
      <c r="M97" s="7">
        <v>-9753</v>
      </c>
      <c r="N97" s="7">
        <v>0</v>
      </c>
      <c r="O97" s="7">
        <v>0</v>
      </c>
      <c r="P97" s="7">
        <f t="shared" si="5"/>
        <v>-9753</v>
      </c>
      <c r="Q97" s="7">
        <f t="shared" si="6"/>
        <v>513</v>
      </c>
      <c r="R97" s="7">
        <f t="shared" si="7"/>
        <v>513</v>
      </c>
      <c r="S97" s="5" t="s">
        <v>355</v>
      </c>
      <c r="T97" s="5">
        <v>100901</v>
      </c>
      <c r="U97" s="5" t="s">
        <v>27</v>
      </c>
      <c r="V97" s="5">
        <v>47040001</v>
      </c>
      <c r="W97" s="5" t="s">
        <v>28</v>
      </c>
    </row>
    <row r="98" spans="2:23" x14ac:dyDescent="0.25">
      <c r="B98" s="4">
        <v>50007593</v>
      </c>
      <c r="C98" s="4">
        <v>0</v>
      </c>
      <c r="D98" s="5">
        <v>21040001</v>
      </c>
      <c r="E98" s="4" t="s">
        <v>361</v>
      </c>
      <c r="F98" s="4">
        <v>1071</v>
      </c>
      <c r="G98" s="6">
        <v>38816</v>
      </c>
      <c r="H98" s="7">
        <v>10368</v>
      </c>
      <c r="I98" s="7">
        <v>0</v>
      </c>
      <c r="J98" s="7">
        <v>0</v>
      </c>
      <c r="K98" s="7">
        <v>0</v>
      </c>
      <c r="L98" s="7">
        <f t="shared" si="4"/>
        <v>10368</v>
      </c>
      <c r="M98" s="7">
        <v>-9850</v>
      </c>
      <c r="N98" s="7">
        <v>0</v>
      </c>
      <c r="O98" s="7">
        <v>0</v>
      </c>
      <c r="P98" s="7">
        <f t="shared" si="5"/>
        <v>-9850</v>
      </c>
      <c r="Q98" s="7">
        <f t="shared" si="6"/>
        <v>518</v>
      </c>
      <c r="R98" s="7">
        <f t="shared" si="7"/>
        <v>518</v>
      </c>
      <c r="S98" s="5" t="s">
        <v>355</v>
      </c>
      <c r="T98" s="5">
        <v>100901</v>
      </c>
      <c r="U98" s="5" t="s">
        <v>27</v>
      </c>
      <c r="V98" s="5">
        <v>47040001</v>
      </c>
      <c r="W98" s="5" t="s">
        <v>28</v>
      </c>
    </row>
    <row r="99" spans="2:23" x14ac:dyDescent="0.25">
      <c r="B99" s="4">
        <v>50007597</v>
      </c>
      <c r="C99" s="4">
        <v>0</v>
      </c>
      <c r="D99" s="5">
        <v>21040001</v>
      </c>
      <c r="E99" s="4" t="s">
        <v>367</v>
      </c>
      <c r="F99" s="4">
        <v>1071</v>
      </c>
      <c r="G99" s="6">
        <v>39101</v>
      </c>
      <c r="H99" s="7">
        <v>6234</v>
      </c>
      <c r="I99" s="7">
        <v>0</v>
      </c>
      <c r="J99" s="7">
        <v>0</v>
      </c>
      <c r="K99" s="7">
        <v>-6234</v>
      </c>
      <c r="L99" s="7">
        <f t="shared" si="4"/>
        <v>0</v>
      </c>
      <c r="M99" s="7">
        <v>-5922.6</v>
      </c>
      <c r="N99" s="7">
        <v>0</v>
      </c>
      <c r="O99" s="7">
        <v>5922.6</v>
      </c>
      <c r="P99" s="7">
        <f t="shared" si="5"/>
        <v>0</v>
      </c>
      <c r="Q99" s="7">
        <f t="shared" si="6"/>
        <v>311.39999999999964</v>
      </c>
      <c r="R99" s="7">
        <f t="shared" si="7"/>
        <v>0</v>
      </c>
      <c r="S99" s="5" t="s">
        <v>355</v>
      </c>
      <c r="T99" s="5">
        <v>100901</v>
      </c>
      <c r="U99" s="5" t="s">
        <v>27</v>
      </c>
      <c r="V99" s="5">
        <v>47040001</v>
      </c>
      <c r="W99" s="5" t="s">
        <v>28</v>
      </c>
    </row>
    <row r="100" spans="2:23" x14ac:dyDescent="0.25">
      <c r="B100" s="4">
        <v>50007598</v>
      </c>
      <c r="C100" s="4">
        <v>0</v>
      </c>
      <c r="D100" s="5">
        <v>21040001</v>
      </c>
      <c r="E100" s="4" t="s">
        <v>392</v>
      </c>
      <c r="F100" s="4">
        <v>1071</v>
      </c>
      <c r="G100" s="6">
        <v>39076</v>
      </c>
      <c r="H100" s="7">
        <v>10395</v>
      </c>
      <c r="I100" s="7">
        <v>0</v>
      </c>
      <c r="J100" s="7">
        <v>0</v>
      </c>
      <c r="K100" s="7">
        <v>-693</v>
      </c>
      <c r="L100" s="7">
        <f t="shared" si="4"/>
        <v>9702</v>
      </c>
      <c r="M100" s="7">
        <v>-9876</v>
      </c>
      <c r="N100" s="7">
        <v>0</v>
      </c>
      <c r="O100" s="7">
        <v>658.4</v>
      </c>
      <c r="P100" s="7">
        <f t="shared" si="5"/>
        <v>-9217.6</v>
      </c>
      <c r="Q100" s="7">
        <f t="shared" si="6"/>
        <v>519</v>
      </c>
      <c r="R100" s="7">
        <f t="shared" si="7"/>
        <v>484.39999999999964</v>
      </c>
      <c r="S100" s="5" t="s">
        <v>355</v>
      </c>
      <c r="T100" s="5">
        <v>100901</v>
      </c>
      <c r="U100" s="5" t="s">
        <v>27</v>
      </c>
      <c r="V100" s="5">
        <v>47040001</v>
      </c>
      <c r="W100" s="5" t="s">
        <v>28</v>
      </c>
    </row>
    <row r="101" spans="2:23" x14ac:dyDescent="0.25">
      <c r="B101" s="4">
        <v>50007602</v>
      </c>
      <c r="C101" s="4">
        <v>0</v>
      </c>
      <c r="D101" s="5">
        <v>21040001</v>
      </c>
      <c r="E101" s="4" t="s">
        <v>362</v>
      </c>
      <c r="F101" s="4">
        <v>1071</v>
      </c>
      <c r="G101" s="6">
        <v>39108</v>
      </c>
      <c r="H101" s="7">
        <v>10462</v>
      </c>
      <c r="I101" s="7">
        <v>0</v>
      </c>
      <c r="J101" s="7">
        <v>0</v>
      </c>
      <c r="K101" s="7">
        <v>0</v>
      </c>
      <c r="L101" s="7">
        <f t="shared" si="4"/>
        <v>10462</v>
      </c>
      <c r="M101" s="7">
        <v>-9939</v>
      </c>
      <c r="N101" s="7">
        <v>0</v>
      </c>
      <c r="O101" s="7">
        <v>0</v>
      </c>
      <c r="P101" s="7">
        <f t="shared" si="5"/>
        <v>-9939</v>
      </c>
      <c r="Q101" s="7">
        <f t="shared" si="6"/>
        <v>523</v>
      </c>
      <c r="R101" s="7">
        <f t="shared" si="7"/>
        <v>523</v>
      </c>
      <c r="S101" s="5" t="s">
        <v>355</v>
      </c>
      <c r="T101" s="5">
        <v>100901</v>
      </c>
      <c r="U101" s="5" t="s">
        <v>27</v>
      </c>
      <c r="V101" s="5">
        <v>47040001</v>
      </c>
      <c r="W101" s="5" t="s">
        <v>28</v>
      </c>
    </row>
    <row r="102" spans="2:23" x14ac:dyDescent="0.25">
      <c r="B102" s="4">
        <v>50007618</v>
      </c>
      <c r="C102" s="4">
        <v>0</v>
      </c>
      <c r="D102" s="5">
        <v>21040001</v>
      </c>
      <c r="E102" s="4" t="s">
        <v>372</v>
      </c>
      <c r="F102" s="4">
        <v>1071</v>
      </c>
      <c r="G102" s="6">
        <v>38834</v>
      </c>
      <c r="H102" s="7">
        <v>10625</v>
      </c>
      <c r="I102" s="7">
        <v>0</v>
      </c>
      <c r="J102" s="7">
        <v>0</v>
      </c>
      <c r="K102" s="7">
        <v>-3400</v>
      </c>
      <c r="L102" s="7">
        <f t="shared" si="4"/>
        <v>7225</v>
      </c>
      <c r="M102" s="7">
        <v>-10094</v>
      </c>
      <c r="N102" s="7">
        <v>0</v>
      </c>
      <c r="O102" s="7">
        <v>3230.08</v>
      </c>
      <c r="P102" s="7">
        <f t="shared" si="5"/>
        <v>-6863.92</v>
      </c>
      <c r="Q102" s="7">
        <f t="shared" si="6"/>
        <v>531</v>
      </c>
      <c r="R102" s="7">
        <f t="shared" si="7"/>
        <v>361.07999999999993</v>
      </c>
      <c r="S102" s="5" t="s">
        <v>355</v>
      </c>
      <c r="T102" s="5">
        <v>100901</v>
      </c>
      <c r="U102" s="5" t="s">
        <v>27</v>
      </c>
      <c r="V102" s="5">
        <v>47040001</v>
      </c>
      <c r="W102" s="5" t="s">
        <v>28</v>
      </c>
    </row>
    <row r="103" spans="2:23" x14ac:dyDescent="0.25">
      <c r="B103" s="4">
        <v>50007628</v>
      </c>
      <c r="C103" s="4">
        <v>0</v>
      </c>
      <c r="D103" s="5">
        <v>21040001</v>
      </c>
      <c r="E103" s="4" t="s">
        <v>372</v>
      </c>
      <c r="F103" s="4">
        <v>1071</v>
      </c>
      <c r="G103" s="6">
        <v>38937</v>
      </c>
      <c r="H103" s="7">
        <v>10693</v>
      </c>
      <c r="I103" s="7">
        <v>0</v>
      </c>
      <c r="J103" s="7">
        <v>0</v>
      </c>
      <c r="K103" s="7">
        <v>-10693</v>
      </c>
      <c r="L103" s="7">
        <f t="shared" si="4"/>
        <v>0</v>
      </c>
      <c r="M103" s="7">
        <v>-10159</v>
      </c>
      <c r="N103" s="7">
        <v>0</v>
      </c>
      <c r="O103" s="7">
        <v>10159</v>
      </c>
      <c r="P103" s="7">
        <f t="shared" si="5"/>
        <v>0</v>
      </c>
      <c r="Q103" s="7">
        <f t="shared" si="6"/>
        <v>534</v>
      </c>
      <c r="R103" s="7">
        <f t="shared" si="7"/>
        <v>0</v>
      </c>
      <c r="S103" s="5" t="s">
        <v>355</v>
      </c>
      <c r="T103" s="5">
        <v>100901</v>
      </c>
      <c r="U103" s="5" t="s">
        <v>27</v>
      </c>
      <c r="V103" s="5">
        <v>47040001</v>
      </c>
      <c r="W103" s="5" t="s">
        <v>28</v>
      </c>
    </row>
    <row r="104" spans="2:23" x14ac:dyDescent="0.25">
      <c r="B104" s="4">
        <v>50007640</v>
      </c>
      <c r="C104" s="4">
        <v>0</v>
      </c>
      <c r="D104" s="5">
        <v>21040001</v>
      </c>
      <c r="E104" s="4" t="s">
        <v>372</v>
      </c>
      <c r="F104" s="4">
        <v>1071</v>
      </c>
      <c r="G104" s="6">
        <v>38854</v>
      </c>
      <c r="H104" s="7">
        <v>10789</v>
      </c>
      <c r="I104" s="7">
        <v>0</v>
      </c>
      <c r="J104" s="7">
        <v>0</v>
      </c>
      <c r="K104" s="7">
        <v>-10789</v>
      </c>
      <c r="L104" s="7">
        <f t="shared" si="4"/>
        <v>0</v>
      </c>
      <c r="M104" s="7">
        <v>-10250</v>
      </c>
      <c r="N104" s="7">
        <v>0</v>
      </c>
      <c r="O104" s="7">
        <v>10250</v>
      </c>
      <c r="P104" s="7">
        <f t="shared" si="5"/>
        <v>0</v>
      </c>
      <c r="Q104" s="7">
        <f t="shared" si="6"/>
        <v>539</v>
      </c>
      <c r="R104" s="7">
        <f t="shared" si="7"/>
        <v>0</v>
      </c>
      <c r="S104" s="5" t="s">
        <v>355</v>
      </c>
      <c r="T104" s="5">
        <v>100901</v>
      </c>
      <c r="U104" s="5" t="s">
        <v>27</v>
      </c>
      <c r="V104" s="5">
        <v>47040001</v>
      </c>
      <c r="W104" s="5" t="s">
        <v>28</v>
      </c>
    </row>
    <row r="105" spans="2:23" x14ac:dyDescent="0.25">
      <c r="B105" s="4">
        <v>50007652</v>
      </c>
      <c r="C105" s="4">
        <v>0</v>
      </c>
      <c r="D105" s="5">
        <v>21040001</v>
      </c>
      <c r="E105" s="4" t="s">
        <v>372</v>
      </c>
      <c r="F105" s="4">
        <v>1071</v>
      </c>
      <c r="G105" s="6">
        <v>38876</v>
      </c>
      <c r="H105" s="7">
        <v>11000</v>
      </c>
      <c r="I105" s="7">
        <v>0</v>
      </c>
      <c r="J105" s="7">
        <v>0</v>
      </c>
      <c r="K105" s="7">
        <v>-11000</v>
      </c>
      <c r="L105" s="7">
        <f t="shared" si="4"/>
        <v>0</v>
      </c>
      <c r="M105" s="7">
        <v>-10450</v>
      </c>
      <c r="N105" s="7">
        <v>0</v>
      </c>
      <c r="O105" s="7">
        <v>10450</v>
      </c>
      <c r="P105" s="7">
        <f t="shared" si="5"/>
        <v>0</v>
      </c>
      <c r="Q105" s="7">
        <f t="shared" si="6"/>
        <v>550</v>
      </c>
      <c r="R105" s="7">
        <f t="shared" si="7"/>
        <v>0</v>
      </c>
      <c r="S105" s="5" t="s">
        <v>355</v>
      </c>
      <c r="T105" s="5">
        <v>100901</v>
      </c>
      <c r="U105" s="5" t="s">
        <v>27</v>
      </c>
      <c r="V105" s="5">
        <v>47040001</v>
      </c>
      <c r="W105" s="5" t="s">
        <v>28</v>
      </c>
    </row>
    <row r="106" spans="2:23" x14ac:dyDescent="0.25">
      <c r="B106" s="4">
        <v>50007658</v>
      </c>
      <c r="C106" s="4">
        <v>0</v>
      </c>
      <c r="D106" s="5">
        <v>21040001</v>
      </c>
      <c r="E106" s="4" t="s">
        <v>393</v>
      </c>
      <c r="F106" s="4">
        <v>1071</v>
      </c>
      <c r="G106" s="6">
        <v>38825</v>
      </c>
      <c r="H106" s="7">
        <v>11016</v>
      </c>
      <c r="I106" s="7">
        <v>0</v>
      </c>
      <c r="J106" s="7">
        <v>0</v>
      </c>
      <c r="K106" s="7">
        <v>0</v>
      </c>
      <c r="L106" s="7">
        <f t="shared" si="4"/>
        <v>11016</v>
      </c>
      <c r="M106" s="7">
        <v>-10466</v>
      </c>
      <c r="N106" s="7">
        <v>0</v>
      </c>
      <c r="O106" s="7">
        <v>0</v>
      </c>
      <c r="P106" s="7">
        <f t="shared" si="5"/>
        <v>-10466</v>
      </c>
      <c r="Q106" s="7">
        <f t="shared" si="6"/>
        <v>550</v>
      </c>
      <c r="R106" s="7">
        <f t="shared" si="7"/>
        <v>550</v>
      </c>
      <c r="S106" s="5" t="s">
        <v>355</v>
      </c>
      <c r="T106" s="5">
        <v>100901</v>
      </c>
      <c r="U106" s="5" t="s">
        <v>27</v>
      </c>
      <c r="V106" s="5">
        <v>47040001</v>
      </c>
      <c r="W106" s="5" t="s">
        <v>28</v>
      </c>
    </row>
    <row r="107" spans="2:23" x14ac:dyDescent="0.25">
      <c r="B107" s="4">
        <v>50007661</v>
      </c>
      <c r="C107" s="4">
        <v>0</v>
      </c>
      <c r="D107" s="5">
        <v>21040001</v>
      </c>
      <c r="E107" s="4" t="s">
        <v>394</v>
      </c>
      <c r="F107" s="4">
        <v>1071</v>
      </c>
      <c r="G107" s="6">
        <v>39108</v>
      </c>
      <c r="H107" s="7">
        <v>11056</v>
      </c>
      <c r="I107" s="7">
        <v>0</v>
      </c>
      <c r="J107" s="7">
        <v>0</v>
      </c>
      <c r="K107" s="7">
        <v>0</v>
      </c>
      <c r="L107" s="7">
        <f t="shared" si="4"/>
        <v>11056</v>
      </c>
      <c r="M107" s="7">
        <v>-10504</v>
      </c>
      <c r="N107" s="7">
        <v>0</v>
      </c>
      <c r="O107" s="7">
        <v>0</v>
      </c>
      <c r="P107" s="7">
        <f t="shared" si="5"/>
        <v>-10504</v>
      </c>
      <c r="Q107" s="7">
        <f t="shared" si="6"/>
        <v>552</v>
      </c>
      <c r="R107" s="7">
        <f t="shared" si="7"/>
        <v>552</v>
      </c>
      <c r="S107" s="5" t="s">
        <v>355</v>
      </c>
      <c r="T107" s="5">
        <v>100901</v>
      </c>
      <c r="U107" s="5" t="s">
        <v>27</v>
      </c>
      <c r="V107" s="5">
        <v>47040001</v>
      </c>
      <c r="W107" s="5" t="s">
        <v>28</v>
      </c>
    </row>
    <row r="108" spans="2:23" x14ac:dyDescent="0.25">
      <c r="B108" s="4">
        <v>50007668</v>
      </c>
      <c r="C108" s="4">
        <v>0</v>
      </c>
      <c r="D108" s="5">
        <v>21040001</v>
      </c>
      <c r="E108" s="4" t="s">
        <v>395</v>
      </c>
      <c r="F108" s="4">
        <v>1071</v>
      </c>
      <c r="G108" s="6">
        <v>38946</v>
      </c>
      <c r="H108" s="7">
        <v>11100</v>
      </c>
      <c r="I108" s="7">
        <v>0</v>
      </c>
      <c r="J108" s="7">
        <v>0</v>
      </c>
      <c r="K108" s="7">
        <v>0</v>
      </c>
      <c r="L108" s="7">
        <f t="shared" si="4"/>
        <v>11100</v>
      </c>
      <c r="M108" s="7">
        <v>-10545</v>
      </c>
      <c r="N108" s="7">
        <v>0</v>
      </c>
      <c r="O108" s="7">
        <v>0</v>
      </c>
      <c r="P108" s="7">
        <f t="shared" si="5"/>
        <v>-10545</v>
      </c>
      <c r="Q108" s="7">
        <f t="shared" si="6"/>
        <v>555</v>
      </c>
      <c r="R108" s="7">
        <f t="shared" si="7"/>
        <v>555</v>
      </c>
      <c r="S108" s="5" t="s">
        <v>355</v>
      </c>
      <c r="T108" s="5">
        <v>100901</v>
      </c>
      <c r="U108" s="5" t="s">
        <v>27</v>
      </c>
      <c r="V108" s="5">
        <v>47040001</v>
      </c>
      <c r="W108" s="5" t="s">
        <v>28</v>
      </c>
    </row>
    <row r="109" spans="2:23" x14ac:dyDescent="0.25">
      <c r="B109" s="4">
        <v>50007727</v>
      </c>
      <c r="C109" s="4">
        <v>0</v>
      </c>
      <c r="D109" s="5">
        <v>21040001</v>
      </c>
      <c r="E109" s="4" t="s">
        <v>396</v>
      </c>
      <c r="F109" s="4">
        <v>1071</v>
      </c>
      <c r="G109" s="6">
        <v>39538</v>
      </c>
      <c r="H109" s="7">
        <v>11735</v>
      </c>
      <c r="I109" s="7">
        <v>0</v>
      </c>
      <c r="J109" s="7">
        <v>0</v>
      </c>
      <c r="K109" s="7">
        <v>0</v>
      </c>
      <c r="L109" s="7">
        <f t="shared" si="4"/>
        <v>11735</v>
      </c>
      <c r="M109" s="7">
        <v>-11149</v>
      </c>
      <c r="N109" s="7">
        <v>0</v>
      </c>
      <c r="O109" s="7">
        <v>0</v>
      </c>
      <c r="P109" s="7">
        <f t="shared" si="5"/>
        <v>-11149</v>
      </c>
      <c r="Q109" s="7">
        <f t="shared" si="6"/>
        <v>586</v>
      </c>
      <c r="R109" s="7">
        <f t="shared" si="7"/>
        <v>586</v>
      </c>
      <c r="S109" s="5" t="s">
        <v>355</v>
      </c>
      <c r="T109" s="5">
        <v>100901</v>
      </c>
      <c r="U109" s="5" t="s">
        <v>27</v>
      </c>
      <c r="V109" s="5">
        <v>47040001</v>
      </c>
      <c r="W109" s="5" t="s">
        <v>28</v>
      </c>
    </row>
    <row r="110" spans="2:23" x14ac:dyDescent="0.25">
      <c r="B110" s="4">
        <v>50007735</v>
      </c>
      <c r="C110" s="4">
        <v>0</v>
      </c>
      <c r="D110" s="5">
        <v>21040001</v>
      </c>
      <c r="E110" s="4" t="s">
        <v>366</v>
      </c>
      <c r="F110" s="4">
        <v>1071</v>
      </c>
      <c r="G110" s="6">
        <v>38878</v>
      </c>
      <c r="H110" s="7">
        <v>9990</v>
      </c>
      <c r="I110" s="7">
        <v>0</v>
      </c>
      <c r="J110" s="7">
        <v>0</v>
      </c>
      <c r="K110" s="7">
        <v>0</v>
      </c>
      <c r="L110" s="7">
        <f t="shared" si="4"/>
        <v>9990</v>
      </c>
      <c r="M110" s="7">
        <v>-9490.83</v>
      </c>
      <c r="N110" s="7">
        <v>0</v>
      </c>
      <c r="O110" s="7">
        <v>0</v>
      </c>
      <c r="P110" s="7">
        <f t="shared" si="5"/>
        <v>-9490.83</v>
      </c>
      <c r="Q110" s="7">
        <f t="shared" si="6"/>
        <v>499.17000000000007</v>
      </c>
      <c r="R110" s="7">
        <f t="shared" si="7"/>
        <v>499.17000000000007</v>
      </c>
      <c r="S110" s="5" t="s">
        <v>355</v>
      </c>
      <c r="T110" s="5">
        <v>100901</v>
      </c>
      <c r="U110" s="5" t="s">
        <v>27</v>
      </c>
      <c r="V110" s="5">
        <v>47040001</v>
      </c>
      <c r="W110" s="5" t="s">
        <v>28</v>
      </c>
    </row>
    <row r="111" spans="2:23" x14ac:dyDescent="0.25">
      <c r="B111" s="4">
        <v>50007742</v>
      </c>
      <c r="C111" s="4">
        <v>0</v>
      </c>
      <c r="D111" s="5">
        <v>21040001</v>
      </c>
      <c r="E111" s="4" t="s">
        <v>397</v>
      </c>
      <c r="F111" s="4">
        <v>1071</v>
      </c>
      <c r="G111" s="6">
        <v>38996</v>
      </c>
      <c r="H111" s="7">
        <v>12047</v>
      </c>
      <c r="I111" s="7">
        <v>0</v>
      </c>
      <c r="J111" s="7">
        <v>0</v>
      </c>
      <c r="K111" s="7">
        <v>0</v>
      </c>
      <c r="L111" s="7">
        <f t="shared" si="4"/>
        <v>12047</v>
      </c>
      <c r="M111" s="7">
        <v>-11445</v>
      </c>
      <c r="N111" s="7">
        <v>0</v>
      </c>
      <c r="O111" s="7">
        <v>0</v>
      </c>
      <c r="P111" s="7">
        <f t="shared" si="5"/>
        <v>-11445</v>
      </c>
      <c r="Q111" s="7">
        <f t="shared" si="6"/>
        <v>602</v>
      </c>
      <c r="R111" s="7">
        <f t="shared" si="7"/>
        <v>602</v>
      </c>
      <c r="S111" s="5" t="s">
        <v>355</v>
      </c>
      <c r="T111" s="5">
        <v>100901</v>
      </c>
      <c r="U111" s="5" t="s">
        <v>27</v>
      </c>
      <c r="V111" s="5">
        <v>47040001</v>
      </c>
      <c r="W111" s="5" t="s">
        <v>28</v>
      </c>
    </row>
    <row r="112" spans="2:23" x14ac:dyDescent="0.25">
      <c r="B112" s="4">
        <v>50007743</v>
      </c>
      <c r="C112" s="4">
        <v>0</v>
      </c>
      <c r="D112" s="5">
        <v>21040001</v>
      </c>
      <c r="E112" s="4" t="s">
        <v>397</v>
      </c>
      <c r="F112" s="4">
        <v>1071</v>
      </c>
      <c r="G112" s="6">
        <v>39076</v>
      </c>
      <c r="H112" s="7">
        <v>12047</v>
      </c>
      <c r="I112" s="7">
        <v>0</v>
      </c>
      <c r="J112" s="7">
        <v>0</v>
      </c>
      <c r="K112" s="7">
        <v>0</v>
      </c>
      <c r="L112" s="7">
        <f t="shared" si="4"/>
        <v>12047</v>
      </c>
      <c r="M112" s="7">
        <v>-11445</v>
      </c>
      <c r="N112" s="7">
        <v>0</v>
      </c>
      <c r="O112" s="7">
        <v>0</v>
      </c>
      <c r="P112" s="7">
        <f t="shared" si="5"/>
        <v>-11445</v>
      </c>
      <c r="Q112" s="7">
        <f t="shared" si="6"/>
        <v>602</v>
      </c>
      <c r="R112" s="7">
        <f t="shared" si="7"/>
        <v>602</v>
      </c>
      <c r="S112" s="5" t="s">
        <v>355</v>
      </c>
      <c r="T112" s="5">
        <v>100901</v>
      </c>
      <c r="U112" s="5" t="s">
        <v>27</v>
      </c>
      <c r="V112" s="5">
        <v>47040001</v>
      </c>
      <c r="W112" s="5" t="s">
        <v>28</v>
      </c>
    </row>
    <row r="113" spans="2:23" x14ac:dyDescent="0.25">
      <c r="B113" s="4">
        <v>50007760</v>
      </c>
      <c r="C113" s="4">
        <v>0</v>
      </c>
      <c r="D113" s="5">
        <v>21040001</v>
      </c>
      <c r="E113" s="4" t="s">
        <v>365</v>
      </c>
      <c r="F113" s="4">
        <v>1071</v>
      </c>
      <c r="G113" s="6">
        <v>38850</v>
      </c>
      <c r="H113" s="7">
        <v>12290</v>
      </c>
      <c r="I113" s="7">
        <v>0</v>
      </c>
      <c r="J113" s="7">
        <v>0</v>
      </c>
      <c r="K113" s="7">
        <v>0</v>
      </c>
      <c r="L113" s="7">
        <f t="shared" si="4"/>
        <v>12290</v>
      </c>
      <c r="M113" s="7">
        <v>-11676</v>
      </c>
      <c r="N113" s="7">
        <v>0</v>
      </c>
      <c r="O113" s="7">
        <v>0</v>
      </c>
      <c r="P113" s="7">
        <f t="shared" si="5"/>
        <v>-11676</v>
      </c>
      <c r="Q113" s="7">
        <f t="shared" si="6"/>
        <v>614</v>
      </c>
      <c r="R113" s="7">
        <f t="shared" si="7"/>
        <v>614</v>
      </c>
      <c r="S113" s="5" t="s">
        <v>355</v>
      </c>
      <c r="T113" s="5">
        <v>100901</v>
      </c>
      <c r="U113" s="5" t="s">
        <v>27</v>
      </c>
      <c r="V113" s="5">
        <v>47040001</v>
      </c>
      <c r="W113" s="5" t="s">
        <v>28</v>
      </c>
    </row>
    <row r="114" spans="2:23" x14ac:dyDescent="0.25">
      <c r="B114" s="4">
        <v>50007849</v>
      </c>
      <c r="C114" s="4">
        <v>0</v>
      </c>
      <c r="D114" s="5">
        <v>21040001</v>
      </c>
      <c r="E114" s="4" t="s">
        <v>398</v>
      </c>
      <c r="F114" s="4">
        <v>1071</v>
      </c>
      <c r="G114" s="6">
        <v>40999</v>
      </c>
      <c r="H114" s="7">
        <v>13620</v>
      </c>
      <c r="I114" s="7">
        <v>0</v>
      </c>
      <c r="J114" s="7">
        <v>0</v>
      </c>
      <c r="K114" s="7">
        <v>0</v>
      </c>
      <c r="L114" s="7">
        <f t="shared" si="4"/>
        <v>13620</v>
      </c>
      <c r="M114" s="7">
        <v>-11552</v>
      </c>
      <c r="N114" s="7">
        <v>-1387</v>
      </c>
      <c r="O114" s="7">
        <v>0</v>
      </c>
      <c r="P114" s="7">
        <f t="shared" si="5"/>
        <v>-12939</v>
      </c>
      <c r="Q114" s="7">
        <f t="shared" si="6"/>
        <v>2068</v>
      </c>
      <c r="R114" s="7">
        <f t="shared" si="7"/>
        <v>681</v>
      </c>
      <c r="S114" s="5" t="s">
        <v>355</v>
      </c>
      <c r="T114" s="5">
        <v>100901</v>
      </c>
      <c r="U114" s="5" t="s">
        <v>27</v>
      </c>
      <c r="V114" s="5">
        <v>47040001</v>
      </c>
      <c r="W114" s="5" t="s">
        <v>28</v>
      </c>
    </row>
    <row r="115" spans="2:23" x14ac:dyDescent="0.25">
      <c r="B115" s="4">
        <v>50007857</v>
      </c>
      <c r="C115" s="4">
        <v>0</v>
      </c>
      <c r="D115" s="5">
        <v>21040001</v>
      </c>
      <c r="E115" s="4" t="s">
        <v>399</v>
      </c>
      <c r="F115" s="4">
        <v>1071</v>
      </c>
      <c r="G115" s="6">
        <v>39083</v>
      </c>
      <c r="H115" s="7">
        <v>13717</v>
      </c>
      <c r="I115" s="7">
        <v>0</v>
      </c>
      <c r="J115" s="7">
        <v>0</v>
      </c>
      <c r="K115" s="7">
        <v>0</v>
      </c>
      <c r="L115" s="7">
        <f t="shared" si="4"/>
        <v>13717</v>
      </c>
      <c r="M115" s="7">
        <v>-13032</v>
      </c>
      <c r="N115" s="7">
        <v>0</v>
      </c>
      <c r="O115" s="7">
        <v>0</v>
      </c>
      <c r="P115" s="7">
        <f t="shared" si="5"/>
        <v>-13032</v>
      </c>
      <c r="Q115" s="7">
        <f t="shared" si="6"/>
        <v>685</v>
      </c>
      <c r="R115" s="7">
        <f t="shared" si="7"/>
        <v>685</v>
      </c>
      <c r="S115" s="5" t="s">
        <v>355</v>
      </c>
      <c r="T115" s="5">
        <v>100901</v>
      </c>
      <c r="U115" s="5" t="s">
        <v>27</v>
      </c>
      <c r="V115" s="5">
        <v>47040001</v>
      </c>
      <c r="W115" s="5" t="s">
        <v>28</v>
      </c>
    </row>
    <row r="116" spans="2:23" x14ac:dyDescent="0.25">
      <c r="B116" s="4">
        <v>50007870</v>
      </c>
      <c r="C116" s="4">
        <v>0</v>
      </c>
      <c r="D116" s="5">
        <v>21040001</v>
      </c>
      <c r="E116" s="4" t="s">
        <v>363</v>
      </c>
      <c r="F116" s="4">
        <v>1071</v>
      </c>
      <c r="G116" s="6">
        <v>38832</v>
      </c>
      <c r="H116" s="7">
        <v>13978</v>
      </c>
      <c r="I116" s="7">
        <v>0</v>
      </c>
      <c r="J116" s="7">
        <v>0</v>
      </c>
      <c r="K116" s="7">
        <v>0</v>
      </c>
      <c r="L116" s="7">
        <f t="shared" si="4"/>
        <v>13978</v>
      </c>
      <c r="M116" s="7">
        <v>-13280</v>
      </c>
      <c r="N116" s="7">
        <v>0</v>
      </c>
      <c r="O116" s="7">
        <v>0</v>
      </c>
      <c r="P116" s="7">
        <f t="shared" si="5"/>
        <v>-13280</v>
      </c>
      <c r="Q116" s="7">
        <f t="shared" si="6"/>
        <v>698</v>
      </c>
      <c r="R116" s="7">
        <f t="shared" si="7"/>
        <v>698</v>
      </c>
      <c r="S116" s="5" t="s">
        <v>355</v>
      </c>
      <c r="T116" s="5">
        <v>100901</v>
      </c>
      <c r="U116" s="5" t="s">
        <v>27</v>
      </c>
      <c r="V116" s="5">
        <v>47040001</v>
      </c>
      <c r="W116" s="5" t="s">
        <v>28</v>
      </c>
    </row>
    <row r="117" spans="2:23" x14ac:dyDescent="0.25">
      <c r="B117" s="4">
        <v>50007937</v>
      </c>
      <c r="C117" s="4">
        <v>0</v>
      </c>
      <c r="D117" s="5">
        <v>21040001</v>
      </c>
      <c r="E117" s="4" t="s">
        <v>400</v>
      </c>
      <c r="F117" s="4">
        <v>1071</v>
      </c>
      <c r="G117" s="6">
        <v>40371</v>
      </c>
      <c r="H117" s="7">
        <v>14999</v>
      </c>
      <c r="I117" s="7">
        <v>0</v>
      </c>
      <c r="J117" s="7">
        <v>0</v>
      </c>
      <c r="K117" s="7">
        <v>0</v>
      </c>
      <c r="L117" s="7">
        <f t="shared" si="4"/>
        <v>14999</v>
      </c>
      <c r="M117" s="7">
        <v>-14250</v>
      </c>
      <c r="N117" s="7">
        <v>0</v>
      </c>
      <c r="O117" s="7">
        <v>0</v>
      </c>
      <c r="P117" s="7">
        <f t="shared" si="5"/>
        <v>-14250</v>
      </c>
      <c r="Q117" s="7">
        <f t="shared" si="6"/>
        <v>749</v>
      </c>
      <c r="R117" s="7">
        <f t="shared" si="7"/>
        <v>749</v>
      </c>
      <c r="S117" s="5" t="s">
        <v>355</v>
      </c>
      <c r="T117" s="5">
        <v>100901</v>
      </c>
      <c r="U117" s="5" t="s">
        <v>27</v>
      </c>
      <c r="V117" s="5">
        <v>47040001</v>
      </c>
      <c r="W117" s="5" t="s">
        <v>28</v>
      </c>
    </row>
    <row r="118" spans="2:23" x14ac:dyDescent="0.25">
      <c r="B118" s="4">
        <v>50007940</v>
      </c>
      <c r="C118" s="4">
        <v>0</v>
      </c>
      <c r="D118" s="5">
        <v>21040001</v>
      </c>
      <c r="E118" s="4" t="s">
        <v>371</v>
      </c>
      <c r="F118" s="4">
        <v>1071</v>
      </c>
      <c r="G118" s="6">
        <v>38878</v>
      </c>
      <c r="H118" s="7">
        <v>15053</v>
      </c>
      <c r="I118" s="7">
        <v>0</v>
      </c>
      <c r="J118" s="7">
        <v>0</v>
      </c>
      <c r="K118" s="7">
        <v>-3136.04</v>
      </c>
      <c r="L118" s="7">
        <f t="shared" si="4"/>
        <v>11916.96</v>
      </c>
      <c r="M118" s="7">
        <v>-14301</v>
      </c>
      <c r="N118" s="7">
        <v>0</v>
      </c>
      <c r="O118" s="7">
        <v>2979.37</v>
      </c>
      <c r="P118" s="7">
        <f t="shared" si="5"/>
        <v>-11321.630000000001</v>
      </c>
      <c r="Q118" s="7">
        <f t="shared" si="6"/>
        <v>752</v>
      </c>
      <c r="R118" s="7">
        <f t="shared" si="7"/>
        <v>595.32999999999811</v>
      </c>
      <c r="S118" s="5" t="s">
        <v>355</v>
      </c>
      <c r="T118" s="5">
        <v>100901</v>
      </c>
      <c r="U118" s="5" t="s">
        <v>27</v>
      </c>
      <c r="V118" s="5">
        <v>47040001</v>
      </c>
      <c r="W118" s="5" t="s">
        <v>28</v>
      </c>
    </row>
    <row r="119" spans="2:23" x14ac:dyDescent="0.25">
      <c r="B119" s="4">
        <v>50007963</v>
      </c>
      <c r="C119" s="4">
        <v>0</v>
      </c>
      <c r="D119" s="5">
        <v>21040001</v>
      </c>
      <c r="E119" s="4" t="s">
        <v>401</v>
      </c>
      <c r="F119" s="4">
        <v>1071</v>
      </c>
      <c r="G119" s="6">
        <v>40386</v>
      </c>
      <c r="H119" s="7">
        <v>15500</v>
      </c>
      <c r="I119" s="7">
        <v>0</v>
      </c>
      <c r="J119" s="7">
        <v>0</v>
      </c>
      <c r="K119" s="7">
        <v>0</v>
      </c>
      <c r="L119" s="7">
        <f t="shared" si="4"/>
        <v>15500</v>
      </c>
      <c r="M119" s="7">
        <v>-14725</v>
      </c>
      <c r="N119" s="7">
        <v>0</v>
      </c>
      <c r="O119" s="7">
        <v>0</v>
      </c>
      <c r="P119" s="7">
        <f t="shared" si="5"/>
        <v>-14725</v>
      </c>
      <c r="Q119" s="7">
        <f t="shared" si="6"/>
        <v>775</v>
      </c>
      <c r="R119" s="7">
        <f t="shared" si="7"/>
        <v>775</v>
      </c>
      <c r="S119" s="5" t="s">
        <v>355</v>
      </c>
      <c r="T119" s="5">
        <v>100901</v>
      </c>
      <c r="U119" s="5" t="s">
        <v>27</v>
      </c>
      <c r="V119" s="5">
        <v>47040001</v>
      </c>
      <c r="W119" s="5" t="s">
        <v>28</v>
      </c>
    </row>
    <row r="120" spans="2:23" x14ac:dyDescent="0.25">
      <c r="B120" s="4">
        <v>50007964</v>
      </c>
      <c r="C120" s="4">
        <v>0</v>
      </c>
      <c r="D120" s="5">
        <v>21040001</v>
      </c>
      <c r="E120" s="4" t="s">
        <v>402</v>
      </c>
      <c r="F120" s="4">
        <v>1071</v>
      </c>
      <c r="G120" s="6">
        <v>40999</v>
      </c>
      <c r="H120" s="7">
        <v>15528</v>
      </c>
      <c r="I120" s="7">
        <v>0</v>
      </c>
      <c r="J120" s="7">
        <v>0</v>
      </c>
      <c r="K120" s="7">
        <v>0</v>
      </c>
      <c r="L120" s="7">
        <f t="shared" si="4"/>
        <v>15528</v>
      </c>
      <c r="M120" s="7">
        <v>-13171</v>
      </c>
      <c r="N120" s="7">
        <v>-1581</v>
      </c>
      <c r="O120" s="7">
        <v>0</v>
      </c>
      <c r="P120" s="7">
        <f t="shared" si="5"/>
        <v>-14752</v>
      </c>
      <c r="Q120" s="7">
        <f t="shared" si="6"/>
        <v>2357</v>
      </c>
      <c r="R120" s="7">
        <f t="shared" si="7"/>
        <v>776</v>
      </c>
      <c r="S120" s="5" t="s">
        <v>355</v>
      </c>
      <c r="T120" s="5">
        <v>100901</v>
      </c>
      <c r="U120" s="5" t="s">
        <v>27</v>
      </c>
      <c r="V120" s="5">
        <v>47040001</v>
      </c>
      <c r="W120" s="5" t="s">
        <v>28</v>
      </c>
    </row>
    <row r="121" spans="2:23" x14ac:dyDescent="0.25">
      <c r="B121" s="4">
        <v>50007977</v>
      </c>
      <c r="C121" s="4">
        <v>0</v>
      </c>
      <c r="D121" s="5">
        <v>21040001</v>
      </c>
      <c r="E121" s="4" t="s">
        <v>403</v>
      </c>
      <c r="F121" s="4">
        <v>1071</v>
      </c>
      <c r="G121" s="6">
        <v>40999</v>
      </c>
      <c r="H121" s="7">
        <v>15890</v>
      </c>
      <c r="I121" s="7">
        <v>0</v>
      </c>
      <c r="J121" s="7">
        <v>0</v>
      </c>
      <c r="K121" s="7">
        <v>0</v>
      </c>
      <c r="L121" s="7">
        <f t="shared" si="4"/>
        <v>15890</v>
      </c>
      <c r="M121" s="7">
        <v>-13478</v>
      </c>
      <c r="N121" s="7">
        <v>-1618</v>
      </c>
      <c r="O121" s="7">
        <v>0</v>
      </c>
      <c r="P121" s="7">
        <f t="shared" si="5"/>
        <v>-15096</v>
      </c>
      <c r="Q121" s="7">
        <f t="shared" si="6"/>
        <v>2412</v>
      </c>
      <c r="R121" s="7">
        <f t="shared" si="7"/>
        <v>794</v>
      </c>
      <c r="S121" s="5" t="s">
        <v>355</v>
      </c>
      <c r="T121" s="5">
        <v>100901</v>
      </c>
      <c r="U121" s="5" t="s">
        <v>27</v>
      </c>
      <c r="V121" s="5">
        <v>47040001</v>
      </c>
      <c r="W121" s="5" t="s">
        <v>28</v>
      </c>
    </row>
    <row r="122" spans="2:23" x14ac:dyDescent="0.25">
      <c r="B122" s="4">
        <v>50007998</v>
      </c>
      <c r="C122" s="4">
        <v>0</v>
      </c>
      <c r="D122" s="5">
        <v>21040001</v>
      </c>
      <c r="E122" s="4" t="s">
        <v>376</v>
      </c>
      <c r="F122" s="4">
        <v>1071</v>
      </c>
      <c r="G122" s="6">
        <v>39101</v>
      </c>
      <c r="H122" s="7">
        <v>12885.71</v>
      </c>
      <c r="I122" s="7">
        <v>0</v>
      </c>
      <c r="J122" s="7">
        <v>0</v>
      </c>
      <c r="K122" s="7">
        <v>-8200</v>
      </c>
      <c r="L122" s="7">
        <f t="shared" si="4"/>
        <v>4685.7099999999991</v>
      </c>
      <c r="M122" s="7">
        <v>-12241.43</v>
      </c>
      <c r="N122" s="7">
        <v>0</v>
      </c>
      <c r="O122" s="7">
        <v>7790</v>
      </c>
      <c r="P122" s="7">
        <f t="shared" si="5"/>
        <v>-4451.43</v>
      </c>
      <c r="Q122" s="7">
        <f t="shared" si="6"/>
        <v>644.27999999999884</v>
      </c>
      <c r="R122" s="7">
        <f t="shared" si="7"/>
        <v>234.27999999999884</v>
      </c>
      <c r="S122" s="5" t="s">
        <v>355</v>
      </c>
      <c r="T122" s="5">
        <v>100901</v>
      </c>
      <c r="U122" s="5" t="s">
        <v>27</v>
      </c>
      <c r="V122" s="5">
        <v>47040001</v>
      </c>
      <c r="W122" s="5" t="s">
        <v>28</v>
      </c>
    </row>
    <row r="123" spans="2:23" x14ac:dyDescent="0.25">
      <c r="B123" s="4">
        <v>50008000</v>
      </c>
      <c r="C123" s="4">
        <v>0</v>
      </c>
      <c r="D123" s="5">
        <v>21040001</v>
      </c>
      <c r="E123" s="4" t="s">
        <v>360</v>
      </c>
      <c r="F123" s="4">
        <v>1071</v>
      </c>
      <c r="G123" s="6">
        <v>38849</v>
      </c>
      <c r="H123" s="7">
        <v>16462</v>
      </c>
      <c r="I123" s="7">
        <v>0</v>
      </c>
      <c r="J123" s="7">
        <v>0</v>
      </c>
      <c r="K123" s="7">
        <v>0</v>
      </c>
      <c r="L123" s="7">
        <f t="shared" si="4"/>
        <v>16462</v>
      </c>
      <c r="M123" s="7">
        <v>-15639</v>
      </c>
      <c r="N123" s="7">
        <v>0</v>
      </c>
      <c r="O123" s="7">
        <v>0</v>
      </c>
      <c r="P123" s="7">
        <f t="shared" si="5"/>
        <v>-15639</v>
      </c>
      <c r="Q123" s="7">
        <f t="shared" si="6"/>
        <v>823</v>
      </c>
      <c r="R123" s="7">
        <f t="shared" si="7"/>
        <v>823</v>
      </c>
      <c r="S123" s="5" t="s">
        <v>355</v>
      </c>
      <c r="T123" s="5">
        <v>100901</v>
      </c>
      <c r="U123" s="5" t="s">
        <v>27</v>
      </c>
      <c r="V123" s="5">
        <v>47040001</v>
      </c>
      <c r="W123" s="5" t="s">
        <v>28</v>
      </c>
    </row>
    <row r="124" spans="2:23" x14ac:dyDescent="0.25">
      <c r="B124" s="4">
        <v>50008001</v>
      </c>
      <c r="C124" s="4">
        <v>0</v>
      </c>
      <c r="D124" s="5">
        <v>21040001</v>
      </c>
      <c r="E124" s="4" t="s">
        <v>393</v>
      </c>
      <c r="F124" s="4">
        <v>1071</v>
      </c>
      <c r="G124" s="6">
        <v>38849</v>
      </c>
      <c r="H124" s="7">
        <v>16462</v>
      </c>
      <c r="I124" s="7">
        <v>0</v>
      </c>
      <c r="J124" s="7">
        <v>0</v>
      </c>
      <c r="K124" s="7">
        <v>0</v>
      </c>
      <c r="L124" s="7">
        <f t="shared" si="4"/>
        <v>16462</v>
      </c>
      <c r="M124" s="7">
        <v>-15639</v>
      </c>
      <c r="N124" s="7">
        <v>0</v>
      </c>
      <c r="O124" s="7">
        <v>0</v>
      </c>
      <c r="P124" s="7">
        <f t="shared" si="5"/>
        <v>-15639</v>
      </c>
      <c r="Q124" s="7">
        <f t="shared" si="6"/>
        <v>823</v>
      </c>
      <c r="R124" s="7">
        <f t="shared" si="7"/>
        <v>823</v>
      </c>
      <c r="S124" s="5" t="s">
        <v>355</v>
      </c>
      <c r="T124" s="5">
        <v>100901</v>
      </c>
      <c r="U124" s="5" t="s">
        <v>27</v>
      </c>
      <c r="V124" s="5">
        <v>47040001</v>
      </c>
      <c r="W124" s="5" t="s">
        <v>28</v>
      </c>
    </row>
    <row r="125" spans="2:23" x14ac:dyDescent="0.25">
      <c r="B125" s="4">
        <v>50008003</v>
      </c>
      <c r="C125" s="4">
        <v>0</v>
      </c>
      <c r="D125" s="5">
        <v>21040001</v>
      </c>
      <c r="E125" s="4" t="s">
        <v>361</v>
      </c>
      <c r="F125" s="4">
        <v>1071</v>
      </c>
      <c r="G125" s="6">
        <v>39021</v>
      </c>
      <c r="H125" s="7">
        <v>16463</v>
      </c>
      <c r="I125" s="7">
        <v>0</v>
      </c>
      <c r="J125" s="7">
        <v>0</v>
      </c>
      <c r="K125" s="7">
        <v>0</v>
      </c>
      <c r="L125" s="7">
        <f t="shared" si="4"/>
        <v>16463</v>
      </c>
      <c r="M125" s="7">
        <v>-15640</v>
      </c>
      <c r="N125" s="7">
        <v>0</v>
      </c>
      <c r="O125" s="7">
        <v>0</v>
      </c>
      <c r="P125" s="7">
        <f t="shared" si="5"/>
        <v>-15640</v>
      </c>
      <c r="Q125" s="7">
        <f t="shared" si="6"/>
        <v>823</v>
      </c>
      <c r="R125" s="7">
        <f t="shared" si="7"/>
        <v>823</v>
      </c>
      <c r="S125" s="5" t="s">
        <v>355</v>
      </c>
      <c r="T125" s="5">
        <v>100901</v>
      </c>
      <c r="U125" s="5" t="s">
        <v>27</v>
      </c>
      <c r="V125" s="5">
        <v>47040001</v>
      </c>
      <c r="W125" s="5" t="s">
        <v>28</v>
      </c>
    </row>
    <row r="126" spans="2:23" x14ac:dyDescent="0.25">
      <c r="B126" s="4">
        <v>50008004</v>
      </c>
      <c r="C126" s="4">
        <v>0</v>
      </c>
      <c r="D126" s="5">
        <v>21040001</v>
      </c>
      <c r="E126" s="4" t="s">
        <v>362</v>
      </c>
      <c r="F126" s="4">
        <v>1071</v>
      </c>
      <c r="G126" s="6">
        <v>38916</v>
      </c>
      <c r="H126" s="7">
        <v>16471</v>
      </c>
      <c r="I126" s="7">
        <v>0</v>
      </c>
      <c r="J126" s="7">
        <v>0</v>
      </c>
      <c r="K126" s="7">
        <v>0</v>
      </c>
      <c r="L126" s="7">
        <f t="shared" si="4"/>
        <v>16471</v>
      </c>
      <c r="M126" s="7">
        <v>-15648</v>
      </c>
      <c r="N126" s="7">
        <v>0</v>
      </c>
      <c r="O126" s="7">
        <v>0</v>
      </c>
      <c r="P126" s="7">
        <f t="shared" si="5"/>
        <v>-15648</v>
      </c>
      <c r="Q126" s="7">
        <f t="shared" si="6"/>
        <v>823</v>
      </c>
      <c r="R126" s="7">
        <f t="shared" si="7"/>
        <v>823</v>
      </c>
      <c r="S126" s="5" t="s">
        <v>355</v>
      </c>
      <c r="T126" s="5">
        <v>100901</v>
      </c>
      <c r="U126" s="5" t="s">
        <v>27</v>
      </c>
      <c r="V126" s="5">
        <v>47040001</v>
      </c>
      <c r="W126" s="5" t="s">
        <v>28</v>
      </c>
    </row>
    <row r="127" spans="2:23" x14ac:dyDescent="0.25">
      <c r="B127" s="4">
        <v>50008006</v>
      </c>
      <c r="C127" s="4">
        <v>0</v>
      </c>
      <c r="D127" s="5">
        <v>21040001</v>
      </c>
      <c r="E127" s="4" t="s">
        <v>404</v>
      </c>
      <c r="F127" s="4">
        <v>1071</v>
      </c>
      <c r="G127" s="6">
        <v>38884</v>
      </c>
      <c r="H127" s="7">
        <v>10984</v>
      </c>
      <c r="I127" s="7">
        <v>0</v>
      </c>
      <c r="J127" s="7">
        <v>0</v>
      </c>
      <c r="K127" s="7">
        <v>-10984</v>
      </c>
      <c r="L127" s="7">
        <f t="shared" si="4"/>
        <v>0</v>
      </c>
      <c r="M127" s="7">
        <v>-10435.33</v>
      </c>
      <c r="N127" s="7">
        <v>0</v>
      </c>
      <c r="O127" s="7">
        <v>10435.33</v>
      </c>
      <c r="P127" s="7">
        <f t="shared" si="5"/>
        <v>0</v>
      </c>
      <c r="Q127" s="7">
        <f t="shared" si="6"/>
        <v>548.67000000000007</v>
      </c>
      <c r="R127" s="7">
        <f t="shared" si="7"/>
        <v>0</v>
      </c>
      <c r="S127" s="5" t="s">
        <v>355</v>
      </c>
      <c r="T127" s="5">
        <v>100901</v>
      </c>
      <c r="U127" s="5" t="s">
        <v>27</v>
      </c>
      <c r="V127" s="5">
        <v>47040001</v>
      </c>
      <c r="W127" s="5" t="s">
        <v>28</v>
      </c>
    </row>
    <row r="128" spans="2:23" x14ac:dyDescent="0.25">
      <c r="B128" s="4">
        <v>50008007</v>
      </c>
      <c r="C128" s="4">
        <v>0</v>
      </c>
      <c r="D128" s="5">
        <v>21040001</v>
      </c>
      <c r="E128" s="4" t="s">
        <v>405</v>
      </c>
      <c r="F128" s="4">
        <v>1071</v>
      </c>
      <c r="G128" s="6">
        <v>38924</v>
      </c>
      <c r="H128" s="7">
        <v>10984</v>
      </c>
      <c r="I128" s="7">
        <v>0</v>
      </c>
      <c r="J128" s="7">
        <v>0</v>
      </c>
      <c r="K128" s="7">
        <v>-10984</v>
      </c>
      <c r="L128" s="7">
        <f t="shared" si="4"/>
        <v>0</v>
      </c>
      <c r="M128" s="7">
        <v>-10435.33</v>
      </c>
      <c r="N128" s="7">
        <v>0</v>
      </c>
      <c r="O128" s="7">
        <v>10435.33</v>
      </c>
      <c r="P128" s="7">
        <f t="shared" si="5"/>
        <v>0</v>
      </c>
      <c r="Q128" s="7">
        <f t="shared" si="6"/>
        <v>548.67000000000007</v>
      </c>
      <c r="R128" s="7">
        <f t="shared" si="7"/>
        <v>0</v>
      </c>
      <c r="S128" s="5" t="s">
        <v>355</v>
      </c>
      <c r="T128" s="5">
        <v>100901</v>
      </c>
      <c r="U128" s="5" t="s">
        <v>27</v>
      </c>
      <c r="V128" s="5">
        <v>47040001</v>
      </c>
      <c r="W128" s="5" t="s">
        <v>28</v>
      </c>
    </row>
    <row r="129" spans="2:23" x14ac:dyDescent="0.25">
      <c r="B129" s="4">
        <v>50008020</v>
      </c>
      <c r="C129" s="4">
        <v>0</v>
      </c>
      <c r="D129" s="5">
        <v>21040001</v>
      </c>
      <c r="E129" s="4" t="s">
        <v>406</v>
      </c>
      <c r="F129" s="4">
        <v>1071</v>
      </c>
      <c r="G129" s="6">
        <v>38951</v>
      </c>
      <c r="H129" s="7">
        <v>16946</v>
      </c>
      <c r="I129" s="7">
        <v>0</v>
      </c>
      <c r="J129" s="7">
        <v>0</v>
      </c>
      <c r="K129" s="7">
        <v>0</v>
      </c>
      <c r="L129" s="7">
        <f t="shared" si="4"/>
        <v>16946</v>
      </c>
      <c r="M129" s="7">
        <v>-16099</v>
      </c>
      <c r="N129" s="7">
        <v>0</v>
      </c>
      <c r="O129" s="7">
        <v>0</v>
      </c>
      <c r="P129" s="7">
        <f t="shared" si="5"/>
        <v>-16099</v>
      </c>
      <c r="Q129" s="7">
        <f t="shared" si="6"/>
        <v>847</v>
      </c>
      <c r="R129" s="7">
        <f t="shared" si="7"/>
        <v>847</v>
      </c>
      <c r="S129" s="5" t="s">
        <v>355</v>
      </c>
      <c r="T129" s="5">
        <v>100901</v>
      </c>
      <c r="U129" s="5" t="s">
        <v>27</v>
      </c>
      <c r="V129" s="5">
        <v>47040001</v>
      </c>
      <c r="W129" s="5" t="s">
        <v>28</v>
      </c>
    </row>
    <row r="130" spans="2:23" x14ac:dyDescent="0.25">
      <c r="B130" s="4">
        <v>50008035</v>
      </c>
      <c r="C130" s="4">
        <v>0</v>
      </c>
      <c r="D130" s="5">
        <v>21040001</v>
      </c>
      <c r="E130" s="4" t="s">
        <v>360</v>
      </c>
      <c r="F130" s="4">
        <v>1071</v>
      </c>
      <c r="G130" s="6">
        <v>38843</v>
      </c>
      <c r="H130" s="7">
        <v>17328</v>
      </c>
      <c r="I130" s="7">
        <v>0</v>
      </c>
      <c r="J130" s="7">
        <v>0</v>
      </c>
      <c r="K130" s="7">
        <v>0</v>
      </c>
      <c r="L130" s="7">
        <f t="shared" si="4"/>
        <v>17328</v>
      </c>
      <c r="M130" s="7">
        <v>-16462</v>
      </c>
      <c r="N130" s="7">
        <v>0</v>
      </c>
      <c r="O130" s="7">
        <v>0</v>
      </c>
      <c r="P130" s="7">
        <f t="shared" si="5"/>
        <v>-16462</v>
      </c>
      <c r="Q130" s="7">
        <f t="shared" si="6"/>
        <v>866</v>
      </c>
      <c r="R130" s="7">
        <f t="shared" si="7"/>
        <v>866</v>
      </c>
      <c r="S130" s="5" t="s">
        <v>355</v>
      </c>
      <c r="T130" s="5">
        <v>100901</v>
      </c>
      <c r="U130" s="5" t="s">
        <v>27</v>
      </c>
      <c r="V130" s="5">
        <v>47040001</v>
      </c>
      <c r="W130" s="5" t="s">
        <v>28</v>
      </c>
    </row>
    <row r="131" spans="2:23" x14ac:dyDescent="0.25">
      <c r="B131" s="4">
        <v>50008043</v>
      </c>
      <c r="C131" s="4">
        <v>0</v>
      </c>
      <c r="D131" s="5">
        <v>21040001</v>
      </c>
      <c r="E131" s="4" t="s">
        <v>373</v>
      </c>
      <c r="F131" s="4">
        <v>1071</v>
      </c>
      <c r="G131" s="6">
        <v>38828</v>
      </c>
      <c r="H131" s="7">
        <v>17472</v>
      </c>
      <c r="I131" s="7">
        <v>0</v>
      </c>
      <c r="J131" s="7">
        <v>0</v>
      </c>
      <c r="K131" s="7">
        <v>0</v>
      </c>
      <c r="L131" s="7">
        <f t="shared" si="4"/>
        <v>17472</v>
      </c>
      <c r="M131" s="7">
        <v>-16599</v>
      </c>
      <c r="N131" s="7">
        <v>0</v>
      </c>
      <c r="O131" s="7">
        <v>0</v>
      </c>
      <c r="P131" s="7">
        <f t="shared" si="5"/>
        <v>-16599</v>
      </c>
      <c r="Q131" s="7">
        <f t="shared" si="6"/>
        <v>873</v>
      </c>
      <c r="R131" s="7">
        <f t="shared" si="7"/>
        <v>873</v>
      </c>
      <c r="S131" s="5" t="s">
        <v>355</v>
      </c>
      <c r="T131" s="5">
        <v>100901</v>
      </c>
      <c r="U131" s="5" t="s">
        <v>27</v>
      </c>
      <c r="V131" s="5">
        <v>47040001</v>
      </c>
      <c r="W131" s="5" t="s">
        <v>28</v>
      </c>
    </row>
    <row r="132" spans="2:23" x14ac:dyDescent="0.25">
      <c r="B132" s="4">
        <v>50008052</v>
      </c>
      <c r="C132" s="4">
        <v>0</v>
      </c>
      <c r="D132" s="5">
        <v>21040001</v>
      </c>
      <c r="E132" s="4" t="s">
        <v>407</v>
      </c>
      <c r="F132" s="4">
        <v>1071</v>
      </c>
      <c r="G132" s="6">
        <v>39082</v>
      </c>
      <c r="H132" s="7">
        <v>17771</v>
      </c>
      <c r="I132" s="7">
        <v>0</v>
      </c>
      <c r="J132" s="7">
        <v>0</v>
      </c>
      <c r="K132" s="7">
        <v>0</v>
      </c>
      <c r="L132" s="7">
        <f t="shared" si="4"/>
        <v>17771</v>
      </c>
      <c r="M132" s="7">
        <v>-16883</v>
      </c>
      <c r="N132" s="7">
        <v>0</v>
      </c>
      <c r="O132" s="7">
        <v>0</v>
      </c>
      <c r="P132" s="7">
        <f t="shared" si="5"/>
        <v>-16883</v>
      </c>
      <c r="Q132" s="7">
        <f t="shared" si="6"/>
        <v>888</v>
      </c>
      <c r="R132" s="7">
        <f t="shared" si="7"/>
        <v>888</v>
      </c>
      <c r="S132" s="5" t="s">
        <v>355</v>
      </c>
      <c r="T132" s="5">
        <v>100901</v>
      </c>
      <c r="U132" s="5" t="s">
        <v>27</v>
      </c>
      <c r="V132" s="5">
        <v>47040001</v>
      </c>
      <c r="W132" s="5" t="s">
        <v>28</v>
      </c>
    </row>
    <row r="133" spans="2:23" x14ac:dyDescent="0.25">
      <c r="B133" s="4">
        <v>50008065</v>
      </c>
      <c r="C133" s="4">
        <v>0</v>
      </c>
      <c r="D133" s="5">
        <v>21040001</v>
      </c>
      <c r="E133" s="4" t="s">
        <v>360</v>
      </c>
      <c r="F133" s="4">
        <v>1071</v>
      </c>
      <c r="G133" s="6">
        <v>38810</v>
      </c>
      <c r="H133" s="7">
        <v>18000</v>
      </c>
      <c r="I133" s="7">
        <v>0</v>
      </c>
      <c r="J133" s="7">
        <v>0</v>
      </c>
      <c r="K133" s="7">
        <v>0</v>
      </c>
      <c r="L133" s="7">
        <f t="shared" si="4"/>
        <v>18000</v>
      </c>
      <c r="M133" s="7">
        <v>-17100</v>
      </c>
      <c r="N133" s="7">
        <v>0</v>
      </c>
      <c r="O133" s="7">
        <v>0</v>
      </c>
      <c r="P133" s="7">
        <f t="shared" si="5"/>
        <v>-17100</v>
      </c>
      <c r="Q133" s="7">
        <f t="shared" si="6"/>
        <v>900</v>
      </c>
      <c r="R133" s="7">
        <f t="shared" si="7"/>
        <v>900</v>
      </c>
      <c r="S133" s="5" t="s">
        <v>355</v>
      </c>
      <c r="T133" s="5">
        <v>100901</v>
      </c>
      <c r="U133" s="5" t="s">
        <v>27</v>
      </c>
      <c r="V133" s="5">
        <v>47040001</v>
      </c>
      <c r="W133" s="5" t="s">
        <v>28</v>
      </c>
    </row>
    <row r="134" spans="2:23" x14ac:dyDescent="0.25">
      <c r="B134" s="4">
        <v>50008078</v>
      </c>
      <c r="C134" s="4">
        <v>0</v>
      </c>
      <c r="D134" s="5">
        <v>21040001</v>
      </c>
      <c r="E134" s="4" t="s">
        <v>396</v>
      </c>
      <c r="F134" s="4">
        <v>1071</v>
      </c>
      <c r="G134" s="6">
        <v>39538</v>
      </c>
      <c r="H134" s="7">
        <v>18350</v>
      </c>
      <c r="I134" s="7">
        <v>0</v>
      </c>
      <c r="J134" s="7">
        <v>0</v>
      </c>
      <c r="K134" s="7">
        <v>0</v>
      </c>
      <c r="L134" s="7">
        <f t="shared" ref="L134:L197" si="8">SUM(H134:K134)</f>
        <v>18350</v>
      </c>
      <c r="M134" s="7">
        <v>-17433</v>
      </c>
      <c r="N134" s="7">
        <v>0</v>
      </c>
      <c r="O134" s="7">
        <v>0</v>
      </c>
      <c r="P134" s="7">
        <f t="shared" ref="P134:P197" si="9">SUM(M134:O134)</f>
        <v>-17433</v>
      </c>
      <c r="Q134" s="7">
        <f t="shared" ref="Q134:Q197" si="10">H134+M134</f>
        <v>917</v>
      </c>
      <c r="R134" s="7">
        <f t="shared" ref="R134:R197" si="11">L134+P134</f>
        <v>917</v>
      </c>
      <c r="S134" s="5" t="s">
        <v>355</v>
      </c>
      <c r="T134" s="5">
        <v>100901</v>
      </c>
      <c r="U134" s="5" t="s">
        <v>27</v>
      </c>
      <c r="V134" s="5">
        <v>47040001</v>
      </c>
      <c r="W134" s="5" t="s">
        <v>28</v>
      </c>
    </row>
    <row r="135" spans="2:23" x14ac:dyDescent="0.25">
      <c r="B135" s="4">
        <v>50008097</v>
      </c>
      <c r="C135" s="4">
        <v>0</v>
      </c>
      <c r="D135" s="5">
        <v>21040001</v>
      </c>
      <c r="E135" s="4" t="s">
        <v>380</v>
      </c>
      <c r="F135" s="4">
        <v>1071</v>
      </c>
      <c r="G135" s="6">
        <v>39101</v>
      </c>
      <c r="H135" s="7">
        <v>18810</v>
      </c>
      <c r="I135" s="7">
        <v>0</v>
      </c>
      <c r="J135" s="7">
        <v>0</v>
      </c>
      <c r="K135" s="7">
        <v>-18810</v>
      </c>
      <c r="L135" s="7">
        <f t="shared" si="8"/>
        <v>0</v>
      </c>
      <c r="M135" s="7">
        <v>-17870</v>
      </c>
      <c r="N135" s="7">
        <v>0</v>
      </c>
      <c r="O135" s="7">
        <v>17870</v>
      </c>
      <c r="P135" s="7">
        <f t="shared" si="9"/>
        <v>0</v>
      </c>
      <c r="Q135" s="7">
        <f t="shared" si="10"/>
        <v>940</v>
      </c>
      <c r="R135" s="7">
        <f t="shared" si="11"/>
        <v>0</v>
      </c>
      <c r="S135" s="5" t="s">
        <v>355</v>
      </c>
      <c r="T135" s="5">
        <v>100901</v>
      </c>
      <c r="U135" s="5" t="s">
        <v>27</v>
      </c>
      <c r="V135" s="5">
        <v>47040001</v>
      </c>
      <c r="W135" s="5" t="s">
        <v>28</v>
      </c>
    </row>
    <row r="136" spans="2:23" x14ac:dyDescent="0.25">
      <c r="B136" s="4">
        <v>50008104</v>
      </c>
      <c r="C136" s="4">
        <v>0</v>
      </c>
      <c r="D136" s="5">
        <v>21040001</v>
      </c>
      <c r="E136" s="4" t="s">
        <v>372</v>
      </c>
      <c r="F136" s="4">
        <v>1071</v>
      </c>
      <c r="G136" s="6">
        <v>38876</v>
      </c>
      <c r="H136" s="7">
        <v>19021</v>
      </c>
      <c r="I136" s="7">
        <v>0</v>
      </c>
      <c r="J136" s="7">
        <v>0</v>
      </c>
      <c r="K136" s="7">
        <v>-19021</v>
      </c>
      <c r="L136" s="7">
        <f t="shared" si="8"/>
        <v>0</v>
      </c>
      <c r="M136" s="7">
        <v>-18070</v>
      </c>
      <c r="N136" s="7">
        <v>0</v>
      </c>
      <c r="O136" s="7">
        <v>18070</v>
      </c>
      <c r="P136" s="7">
        <f t="shared" si="9"/>
        <v>0</v>
      </c>
      <c r="Q136" s="7">
        <f t="shared" si="10"/>
        <v>951</v>
      </c>
      <c r="R136" s="7">
        <f t="shared" si="11"/>
        <v>0</v>
      </c>
      <c r="S136" s="5" t="s">
        <v>355</v>
      </c>
      <c r="T136" s="5">
        <v>100901</v>
      </c>
      <c r="U136" s="5" t="s">
        <v>27</v>
      </c>
      <c r="V136" s="5">
        <v>47040001</v>
      </c>
      <c r="W136" s="5" t="s">
        <v>28</v>
      </c>
    </row>
    <row r="137" spans="2:23" x14ac:dyDescent="0.25">
      <c r="B137" s="4">
        <v>50008105</v>
      </c>
      <c r="C137" s="4">
        <v>0</v>
      </c>
      <c r="D137" s="5">
        <v>21040001</v>
      </c>
      <c r="E137" s="4" t="s">
        <v>366</v>
      </c>
      <c r="F137" s="4">
        <v>1071</v>
      </c>
      <c r="G137" s="6">
        <v>39062</v>
      </c>
      <c r="H137" s="7">
        <v>19021</v>
      </c>
      <c r="I137" s="7">
        <v>0</v>
      </c>
      <c r="J137" s="7">
        <v>0</v>
      </c>
      <c r="K137" s="7">
        <v>0</v>
      </c>
      <c r="L137" s="7">
        <f t="shared" si="8"/>
        <v>19021</v>
      </c>
      <c r="M137" s="7">
        <v>-18070</v>
      </c>
      <c r="N137" s="7">
        <v>0</v>
      </c>
      <c r="O137" s="7">
        <v>0</v>
      </c>
      <c r="P137" s="7">
        <f t="shared" si="9"/>
        <v>-18070</v>
      </c>
      <c r="Q137" s="7">
        <f t="shared" si="10"/>
        <v>951</v>
      </c>
      <c r="R137" s="7">
        <f t="shared" si="11"/>
        <v>951</v>
      </c>
      <c r="S137" s="5" t="s">
        <v>355</v>
      </c>
      <c r="T137" s="5">
        <v>100901</v>
      </c>
      <c r="U137" s="5" t="s">
        <v>27</v>
      </c>
      <c r="V137" s="5">
        <v>47040001</v>
      </c>
      <c r="W137" s="5" t="s">
        <v>28</v>
      </c>
    </row>
    <row r="138" spans="2:23" x14ac:dyDescent="0.25">
      <c r="B138" s="4">
        <v>50008106</v>
      </c>
      <c r="C138" s="4">
        <v>0</v>
      </c>
      <c r="D138" s="5">
        <v>21040001</v>
      </c>
      <c r="E138" s="4" t="s">
        <v>366</v>
      </c>
      <c r="F138" s="4">
        <v>1071</v>
      </c>
      <c r="G138" s="6">
        <v>39076</v>
      </c>
      <c r="H138" s="7">
        <v>19021</v>
      </c>
      <c r="I138" s="7">
        <v>0</v>
      </c>
      <c r="J138" s="7">
        <v>0</v>
      </c>
      <c r="K138" s="7">
        <v>0</v>
      </c>
      <c r="L138" s="7">
        <f t="shared" si="8"/>
        <v>19021</v>
      </c>
      <c r="M138" s="7">
        <v>-18070</v>
      </c>
      <c r="N138" s="7">
        <v>0</v>
      </c>
      <c r="O138" s="7">
        <v>0</v>
      </c>
      <c r="P138" s="7">
        <f t="shared" si="9"/>
        <v>-18070</v>
      </c>
      <c r="Q138" s="7">
        <f t="shared" si="10"/>
        <v>951</v>
      </c>
      <c r="R138" s="7">
        <f t="shared" si="11"/>
        <v>951</v>
      </c>
      <c r="S138" s="5" t="s">
        <v>355</v>
      </c>
      <c r="T138" s="5">
        <v>100901</v>
      </c>
      <c r="U138" s="5" t="s">
        <v>27</v>
      </c>
      <c r="V138" s="5">
        <v>47040001</v>
      </c>
      <c r="W138" s="5" t="s">
        <v>28</v>
      </c>
    </row>
    <row r="139" spans="2:23" x14ac:dyDescent="0.25">
      <c r="B139" s="4">
        <v>50008163</v>
      </c>
      <c r="C139" s="4">
        <v>0</v>
      </c>
      <c r="D139" s="5">
        <v>21040001</v>
      </c>
      <c r="E139" s="4" t="s">
        <v>408</v>
      </c>
      <c r="F139" s="4">
        <v>1071</v>
      </c>
      <c r="G139" s="6">
        <v>40999</v>
      </c>
      <c r="H139" s="7">
        <v>20430</v>
      </c>
      <c r="I139" s="7">
        <v>0</v>
      </c>
      <c r="J139" s="7">
        <v>0</v>
      </c>
      <c r="K139" s="7">
        <v>0</v>
      </c>
      <c r="L139" s="7">
        <f t="shared" si="8"/>
        <v>20430</v>
      </c>
      <c r="M139" s="7">
        <v>-17329</v>
      </c>
      <c r="N139" s="7">
        <v>-2080</v>
      </c>
      <c r="O139" s="7">
        <v>0</v>
      </c>
      <c r="P139" s="7">
        <f t="shared" si="9"/>
        <v>-19409</v>
      </c>
      <c r="Q139" s="7">
        <f t="shared" si="10"/>
        <v>3101</v>
      </c>
      <c r="R139" s="7">
        <f t="shared" si="11"/>
        <v>1021</v>
      </c>
      <c r="S139" s="5" t="s">
        <v>355</v>
      </c>
      <c r="T139" s="5">
        <v>100901</v>
      </c>
      <c r="U139" s="5" t="s">
        <v>27</v>
      </c>
      <c r="V139" s="5">
        <v>47040001</v>
      </c>
      <c r="W139" s="5" t="s">
        <v>28</v>
      </c>
    </row>
    <row r="140" spans="2:23" x14ac:dyDescent="0.25">
      <c r="B140" s="4">
        <v>50008167</v>
      </c>
      <c r="C140" s="4">
        <v>0</v>
      </c>
      <c r="D140" s="5">
        <v>21040001</v>
      </c>
      <c r="E140" s="4" t="s">
        <v>390</v>
      </c>
      <c r="F140" s="4">
        <v>1071</v>
      </c>
      <c r="G140" s="6">
        <v>39538</v>
      </c>
      <c r="H140" s="7">
        <v>20499</v>
      </c>
      <c r="I140" s="7">
        <v>0</v>
      </c>
      <c r="J140" s="7">
        <v>0</v>
      </c>
      <c r="K140" s="7">
        <v>0</v>
      </c>
      <c r="L140" s="7">
        <f t="shared" si="8"/>
        <v>20499</v>
      </c>
      <c r="M140" s="7">
        <v>-19475</v>
      </c>
      <c r="N140" s="7">
        <v>0</v>
      </c>
      <c r="O140" s="7">
        <v>0</v>
      </c>
      <c r="P140" s="7">
        <f t="shared" si="9"/>
        <v>-19475</v>
      </c>
      <c r="Q140" s="7">
        <f t="shared" si="10"/>
        <v>1024</v>
      </c>
      <c r="R140" s="7">
        <f t="shared" si="11"/>
        <v>1024</v>
      </c>
      <c r="S140" s="5" t="s">
        <v>355</v>
      </c>
      <c r="T140" s="5">
        <v>100901</v>
      </c>
      <c r="U140" s="5" t="s">
        <v>27</v>
      </c>
      <c r="V140" s="5">
        <v>47040001</v>
      </c>
      <c r="W140" s="5" t="s">
        <v>28</v>
      </c>
    </row>
    <row r="141" spans="2:23" x14ac:dyDescent="0.25">
      <c r="B141" s="4">
        <v>50008183</v>
      </c>
      <c r="C141" s="4">
        <v>0</v>
      </c>
      <c r="D141" s="5">
        <v>21040001</v>
      </c>
      <c r="E141" s="4" t="s">
        <v>364</v>
      </c>
      <c r="F141" s="4">
        <v>1071</v>
      </c>
      <c r="G141" s="6">
        <v>38859</v>
      </c>
      <c r="H141" s="7">
        <v>21178</v>
      </c>
      <c r="I141" s="7">
        <v>0</v>
      </c>
      <c r="J141" s="7">
        <v>0</v>
      </c>
      <c r="K141" s="7">
        <v>0</v>
      </c>
      <c r="L141" s="7">
        <f t="shared" si="8"/>
        <v>21178</v>
      </c>
      <c r="M141" s="7">
        <v>-20120</v>
      </c>
      <c r="N141" s="7">
        <v>0</v>
      </c>
      <c r="O141" s="7">
        <v>0</v>
      </c>
      <c r="P141" s="7">
        <f t="shared" si="9"/>
        <v>-20120</v>
      </c>
      <c r="Q141" s="7">
        <f t="shared" si="10"/>
        <v>1058</v>
      </c>
      <c r="R141" s="7">
        <f t="shared" si="11"/>
        <v>1058</v>
      </c>
      <c r="S141" s="5" t="s">
        <v>355</v>
      </c>
      <c r="T141" s="5">
        <v>100901</v>
      </c>
      <c r="U141" s="5" t="s">
        <v>27</v>
      </c>
      <c r="V141" s="5">
        <v>47040001</v>
      </c>
      <c r="W141" s="5" t="s">
        <v>28</v>
      </c>
    </row>
    <row r="142" spans="2:23" x14ac:dyDescent="0.25">
      <c r="B142" s="4">
        <v>50008188</v>
      </c>
      <c r="C142" s="4">
        <v>0</v>
      </c>
      <c r="D142" s="5">
        <v>21040001</v>
      </c>
      <c r="E142" s="4" t="s">
        <v>366</v>
      </c>
      <c r="F142" s="4">
        <v>1071</v>
      </c>
      <c r="G142" s="6">
        <v>38967</v>
      </c>
      <c r="H142" s="7">
        <v>21394</v>
      </c>
      <c r="I142" s="7">
        <v>0</v>
      </c>
      <c r="J142" s="7">
        <v>0</v>
      </c>
      <c r="K142" s="7">
        <v>0</v>
      </c>
      <c r="L142" s="7">
        <f t="shared" si="8"/>
        <v>21394</v>
      </c>
      <c r="M142" s="7">
        <v>-20325</v>
      </c>
      <c r="N142" s="7">
        <v>0</v>
      </c>
      <c r="O142" s="7">
        <v>0</v>
      </c>
      <c r="P142" s="7">
        <f t="shared" si="9"/>
        <v>-20325</v>
      </c>
      <c r="Q142" s="7">
        <f t="shared" si="10"/>
        <v>1069</v>
      </c>
      <c r="R142" s="7">
        <f t="shared" si="11"/>
        <v>1069</v>
      </c>
      <c r="S142" s="5" t="s">
        <v>355</v>
      </c>
      <c r="T142" s="5">
        <v>100901</v>
      </c>
      <c r="U142" s="5" t="s">
        <v>27</v>
      </c>
      <c r="V142" s="5">
        <v>47040001</v>
      </c>
      <c r="W142" s="5" t="s">
        <v>28</v>
      </c>
    </row>
    <row r="143" spans="2:23" x14ac:dyDescent="0.25">
      <c r="B143" s="4">
        <v>50008191</v>
      </c>
      <c r="C143" s="4">
        <v>0</v>
      </c>
      <c r="D143" s="5">
        <v>21040001</v>
      </c>
      <c r="E143" s="4" t="s">
        <v>409</v>
      </c>
      <c r="F143" s="4">
        <v>1071</v>
      </c>
      <c r="G143" s="6">
        <v>38878</v>
      </c>
      <c r="H143" s="7">
        <v>16183.5</v>
      </c>
      <c r="I143" s="7">
        <v>0</v>
      </c>
      <c r="J143" s="7">
        <v>0</v>
      </c>
      <c r="K143" s="7">
        <v>0</v>
      </c>
      <c r="L143" s="7">
        <f t="shared" si="8"/>
        <v>16183.5</v>
      </c>
      <c r="M143" s="7">
        <v>-15375</v>
      </c>
      <c r="N143" s="7">
        <v>0</v>
      </c>
      <c r="O143" s="7">
        <v>0</v>
      </c>
      <c r="P143" s="7">
        <f t="shared" si="9"/>
        <v>-15375</v>
      </c>
      <c r="Q143" s="7">
        <f t="shared" si="10"/>
        <v>808.5</v>
      </c>
      <c r="R143" s="7">
        <f t="shared" si="11"/>
        <v>808.5</v>
      </c>
      <c r="S143" s="5" t="s">
        <v>355</v>
      </c>
      <c r="T143" s="5">
        <v>100901</v>
      </c>
      <c r="U143" s="5" t="s">
        <v>27</v>
      </c>
      <c r="V143" s="5">
        <v>47040001</v>
      </c>
      <c r="W143" s="5" t="s">
        <v>28</v>
      </c>
    </row>
    <row r="144" spans="2:23" x14ac:dyDescent="0.25">
      <c r="B144" s="4">
        <v>50008192</v>
      </c>
      <c r="C144" s="4">
        <v>0</v>
      </c>
      <c r="D144" s="5">
        <v>21040001</v>
      </c>
      <c r="E144" s="4" t="s">
        <v>410</v>
      </c>
      <c r="F144" s="4">
        <v>1071</v>
      </c>
      <c r="G144" s="6">
        <v>40383</v>
      </c>
      <c r="H144" s="7">
        <v>21600</v>
      </c>
      <c r="I144" s="7">
        <v>0</v>
      </c>
      <c r="J144" s="7">
        <v>0</v>
      </c>
      <c r="K144" s="7">
        <v>0</v>
      </c>
      <c r="L144" s="7">
        <f t="shared" si="8"/>
        <v>21600</v>
      </c>
      <c r="M144" s="7">
        <v>-20520</v>
      </c>
      <c r="N144" s="7">
        <v>0</v>
      </c>
      <c r="O144" s="7">
        <v>0</v>
      </c>
      <c r="P144" s="7">
        <f t="shared" si="9"/>
        <v>-20520</v>
      </c>
      <c r="Q144" s="7">
        <f t="shared" si="10"/>
        <v>1080</v>
      </c>
      <c r="R144" s="7">
        <f t="shared" si="11"/>
        <v>1080</v>
      </c>
      <c r="S144" s="5" t="s">
        <v>355</v>
      </c>
      <c r="T144" s="5">
        <v>100901</v>
      </c>
      <c r="U144" s="5" t="s">
        <v>27</v>
      </c>
      <c r="V144" s="5">
        <v>47040001</v>
      </c>
      <c r="W144" s="5" t="s">
        <v>28</v>
      </c>
    </row>
    <row r="145" spans="2:23" x14ac:dyDescent="0.25">
      <c r="B145" s="4">
        <v>50008194</v>
      </c>
      <c r="C145" s="4">
        <v>0</v>
      </c>
      <c r="D145" s="5">
        <v>21040001</v>
      </c>
      <c r="E145" s="4" t="s">
        <v>411</v>
      </c>
      <c r="F145" s="4">
        <v>1071</v>
      </c>
      <c r="G145" s="6">
        <v>38946</v>
      </c>
      <c r="H145" s="7">
        <v>21657</v>
      </c>
      <c r="I145" s="7">
        <v>0</v>
      </c>
      <c r="J145" s="7">
        <v>0</v>
      </c>
      <c r="K145" s="7">
        <v>0</v>
      </c>
      <c r="L145" s="7">
        <f t="shared" si="8"/>
        <v>21657</v>
      </c>
      <c r="M145" s="7">
        <v>-20575</v>
      </c>
      <c r="N145" s="7">
        <v>0</v>
      </c>
      <c r="O145" s="7">
        <v>0</v>
      </c>
      <c r="P145" s="7">
        <f t="shared" si="9"/>
        <v>-20575</v>
      </c>
      <c r="Q145" s="7">
        <f t="shared" si="10"/>
        <v>1082</v>
      </c>
      <c r="R145" s="7">
        <f t="shared" si="11"/>
        <v>1082</v>
      </c>
      <c r="S145" s="5" t="s">
        <v>355</v>
      </c>
      <c r="T145" s="5">
        <v>100901</v>
      </c>
      <c r="U145" s="5" t="s">
        <v>27</v>
      </c>
      <c r="V145" s="5">
        <v>47040001</v>
      </c>
      <c r="W145" s="5" t="s">
        <v>28</v>
      </c>
    </row>
    <row r="146" spans="2:23" x14ac:dyDescent="0.25">
      <c r="B146" s="4">
        <v>50008209</v>
      </c>
      <c r="C146" s="4">
        <v>0</v>
      </c>
      <c r="D146" s="5">
        <v>21040001</v>
      </c>
      <c r="E146" s="4" t="s">
        <v>361</v>
      </c>
      <c r="F146" s="4">
        <v>1071</v>
      </c>
      <c r="G146" s="6">
        <v>38877</v>
      </c>
      <c r="H146" s="7">
        <v>22200</v>
      </c>
      <c r="I146" s="7">
        <v>0</v>
      </c>
      <c r="J146" s="7">
        <v>0</v>
      </c>
      <c r="K146" s="7">
        <v>0</v>
      </c>
      <c r="L146" s="7">
        <f t="shared" si="8"/>
        <v>22200</v>
      </c>
      <c r="M146" s="7">
        <v>-21090</v>
      </c>
      <c r="N146" s="7">
        <v>0</v>
      </c>
      <c r="O146" s="7">
        <v>0</v>
      </c>
      <c r="P146" s="7">
        <f t="shared" si="9"/>
        <v>-21090</v>
      </c>
      <c r="Q146" s="7">
        <f t="shared" si="10"/>
        <v>1110</v>
      </c>
      <c r="R146" s="7">
        <f t="shared" si="11"/>
        <v>1110</v>
      </c>
      <c r="S146" s="5" t="s">
        <v>355</v>
      </c>
      <c r="T146" s="5">
        <v>100901</v>
      </c>
      <c r="U146" s="5" t="s">
        <v>27</v>
      </c>
      <c r="V146" s="5">
        <v>47040001</v>
      </c>
      <c r="W146" s="5" t="s">
        <v>28</v>
      </c>
    </row>
    <row r="147" spans="2:23" x14ac:dyDescent="0.25">
      <c r="B147" s="4">
        <v>50008210</v>
      </c>
      <c r="C147" s="4">
        <v>0</v>
      </c>
      <c r="D147" s="5">
        <v>21040001</v>
      </c>
      <c r="E147" s="4" t="s">
        <v>393</v>
      </c>
      <c r="F147" s="4">
        <v>1071</v>
      </c>
      <c r="G147" s="6">
        <v>38890</v>
      </c>
      <c r="H147" s="7">
        <v>22200</v>
      </c>
      <c r="I147" s="7">
        <v>0</v>
      </c>
      <c r="J147" s="7">
        <v>0</v>
      </c>
      <c r="K147" s="7">
        <v>-5550</v>
      </c>
      <c r="L147" s="7">
        <f t="shared" si="8"/>
        <v>16650</v>
      </c>
      <c r="M147" s="7">
        <v>-21090</v>
      </c>
      <c r="N147" s="7">
        <v>0</v>
      </c>
      <c r="O147" s="7">
        <v>5272.5</v>
      </c>
      <c r="P147" s="7">
        <f t="shared" si="9"/>
        <v>-15817.5</v>
      </c>
      <c r="Q147" s="7">
        <f t="shared" si="10"/>
        <v>1110</v>
      </c>
      <c r="R147" s="7">
        <f t="shared" si="11"/>
        <v>832.5</v>
      </c>
      <c r="S147" s="5" t="s">
        <v>355</v>
      </c>
      <c r="T147" s="5">
        <v>100901</v>
      </c>
      <c r="U147" s="5" t="s">
        <v>27</v>
      </c>
      <c r="V147" s="5">
        <v>47040001</v>
      </c>
      <c r="W147" s="5" t="s">
        <v>28</v>
      </c>
    </row>
    <row r="148" spans="2:23" x14ac:dyDescent="0.25">
      <c r="B148" s="4">
        <v>50008263</v>
      </c>
      <c r="C148" s="4">
        <v>0</v>
      </c>
      <c r="D148" s="5">
        <v>21040001</v>
      </c>
      <c r="E148" s="4" t="s">
        <v>393</v>
      </c>
      <c r="F148" s="4">
        <v>1071</v>
      </c>
      <c r="G148" s="6">
        <v>38879</v>
      </c>
      <c r="H148" s="7">
        <v>24375</v>
      </c>
      <c r="I148" s="7">
        <v>0</v>
      </c>
      <c r="J148" s="7">
        <v>0</v>
      </c>
      <c r="K148" s="7">
        <v>-2600</v>
      </c>
      <c r="L148" s="7">
        <f t="shared" si="8"/>
        <v>21775</v>
      </c>
      <c r="M148" s="7">
        <v>-23157</v>
      </c>
      <c r="N148" s="7">
        <v>0</v>
      </c>
      <c r="O148" s="7">
        <v>2470.08</v>
      </c>
      <c r="P148" s="7">
        <f t="shared" si="9"/>
        <v>-20686.919999999998</v>
      </c>
      <c r="Q148" s="7">
        <f t="shared" si="10"/>
        <v>1218</v>
      </c>
      <c r="R148" s="7">
        <f t="shared" si="11"/>
        <v>1088.0800000000017</v>
      </c>
      <c r="S148" s="5" t="s">
        <v>355</v>
      </c>
      <c r="T148" s="5">
        <v>100901</v>
      </c>
      <c r="U148" s="5" t="s">
        <v>27</v>
      </c>
      <c r="V148" s="5">
        <v>47040001</v>
      </c>
      <c r="W148" s="5" t="s">
        <v>28</v>
      </c>
    </row>
    <row r="149" spans="2:23" x14ac:dyDescent="0.25">
      <c r="B149" s="4">
        <v>50008266</v>
      </c>
      <c r="C149" s="4">
        <v>0</v>
      </c>
      <c r="D149" s="5">
        <v>21040001</v>
      </c>
      <c r="E149" s="4" t="s">
        <v>412</v>
      </c>
      <c r="F149" s="4">
        <v>1071</v>
      </c>
      <c r="G149" s="6">
        <v>40999</v>
      </c>
      <c r="H149" s="7">
        <v>24516</v>
      </c>
      <c r="I149" s="7">
        <v>0</v>
      </c>
      <c r="J149" s="7">
        <v>0</v>
      </c>
      <c r="K149" s="7">
        <v>0</v>
      </c>
      <c r="L149" s="7">
        <f t="shared" si="8"/>
        <v>24516</v>
      </c>
      <c r="M149" s="7">
        <v>-20794</v>
      </c>
      <c r="N149" s="7">
        <v>-2497</v>
      </c>
      <c r="O149" s="7">
        <v>0</v>
      </c>
      <c r="P149" s="7">
        <f t="shared" si="9"/>
        <v>-23291</v>
      </c>
      <c r="Q149" s="7">
        <f t="shared" si="10"/>
        <v>3722</v>
      </c>
      <c r="R149" s="7">
        <f t="shared" si="11"/>
        <v>1225</v>
      </c>
      <c r="S149" s="5" t="s">
        <v>355</v>
      </c>
      <c r="T149" s="5">
        <v>100901</v>
      </c>
      <c r="U149" s="5" t="s">
        <v>27</v>
      </c>
      <c r="V149" s="5">
        <v>47040001</v>
      </c>
      <c r="W149" s="5" t="s">
        <v>28</v>
      </c>
    </row>
    <row r="150" spans="2:23" x14ac:dyDescent="0.25">
      <c r="B150" s="4">
        <v>50008267</v>
      </c>
      <c r="C150" s="4">
        <v>0</v>
      </c>
      <c r="D150" s="5">
        <v>21040001</v>
      </c>
      <c r="E150" s="4" t="s">
        <v>360</v>
      </c>
      <c r="F150" s="4">
        <v>1071</v>
      </c>
      <c r="G150" s="6">
        <v>38859</v>
      </c>
      <c r="H150" s="7">
        <v>24581</v>
      </c>
      <c r="I150" s="7">
        <v>0</v>
      </c>
      <c r="J150" s="7">
        <v>0</v>
      </c>
      <c r="K150" s="7">
        <v>0</v>
      </c>
      <c r="L150" s="7">
        <f t="shared" si="8"/>
        <v>24581</v>
      </c>
      <c r="M150" s="7">
        <v>-23352</v>
      </c>
      <c r="N150" s="7">
        <v>0</v>
      </c>
      <c r="O150" s="7">
        <v>0</v>
      </c>
      <c r="P150" s="7">
        <f t="shared" si="9"/>
        <v>-23352</v>
      </c>
      <c r="Q150" s="7">
        <f t="shared" si="10"/>
        <v>1229</v>
      </c>
      <c r="R150" s="7">
        <f t="shared" si="11"/>
        <v>1229</v>
      </c>
      <c r="S150" s="5" t="s">
        <v>355</v>
      </c>
      <c r="T150" s="5">
        <v>100901</v>
      </c>
      <c r="U150" s="5" t="s">
        <v>27</v>
      </c>
      <c r="V150" s="5">
        <v>47040001</v>
      </c>
      <c r="W150" s="5" t="s">
        <v>28</v>
      </c>
    </row>
    <row r="151" spans="2:23" x14ac:dyDescent="0.25">
      <c r="B151" s="4">
        <v>50008273</v>
      </c>
      <c r="C151" s="4">
        <v>0</v>
      </c>
      <c r="D151" s="5">
        <v>21040001</v>
      </c>
      <c r="E151" s="4" t="s">
        <v>361</v>
      </c>
      <c r="F151" s="4">
        <v>1071</v>
      </c>
      <c r="G151" s="6">
        <v>39021</v>
      </c>
      <c r="H151" s="7">
        <v>24694</v>
      </c>
      <c r="I151" s="7">
        <v>0</v>
      </c>
      <c r="J151" s="7">
        <v>0</v>
      </c>
      <c r="K151" s="7">
        <v>0</v>
      </c>
      <c r="L151" s="7">
        <f t="shared" si="8"/>
        <v>24694</v>
      </c>
      <c r="M151" s="7">
        <v>-23460</v>
      </c>
      <c r="N151" s="7">
        <v>0</v>
      </c>
      <c r="O151" s="7">
        <v>0</v>
      </c>
      <c r="P151" s="7">
        <f t="shared" si="9"/>
        <v>-23460</v>
      </c>
      <c r="Q151" s="7">
        <f t="shared" si="10"/>
        <v>1234</v>
      </c>
      <c r="R151" s="7">
        <f t="shared" si="11"/>
        <v>1234</v>
      </c>
      <c r="S151" s="5" t="s">
        <v>355</v>
      </c>
      <c r="T151" s="5">
        <v>100901</v>
      </c>
      <c r="U151" s="5" t="s">
        <v>27</v>
      </c>
      <c r="V151" s="5">
        <v>47040001</v>
      </c>
      <c r="W151" s="5" t="s">
        <v>28</v>
      </c>
    </row>
    <row r="152" spans="2:23" x14ac:dyDescent="0.25">
      <c r="B152" s="4">
        <v>50008287</v>
      </c>
      <c r="C152" s="4">
        <v>0</v>
      </c>
      <c r="D152" s="5">
        <v>21040001</v>
      </c>
      <c r="E152" s="4" t="s">
        <v>360</v>
      </c>
      <c r="F152" s="4">
        <v>1071</v>
      </c>
      <c r="G152" s="6">
        <v>38649</v>
      </c>
      <c r="H152" s="7">
        <v>25178</v>
      </c>
      <c r="I152" s="7">
        <v>0</v>
      </c>
      <c r="J152" s="7">
        <v>0</v>
      </c>
      <c r="K152" s="7">
        <v>0</v>
      </c>
      <c r="L152" s="7">
        <f t="shared" si="8"/>
        <v>25178</v>
      </c>
      <c r="M152" s="7">
        <v>-23920</v>
      </c>
      <c r="N152" s="7">
        <v>0</v>
      </c>
      <c r="O152" s="7">
        <v>0</v>
      </c>
      <c r="P152" s="7">
        <f t="shared" si="9"/>
        <v>-23920</v>
      </c>
      <c r="Q152" s="7">
        <f t="shared" si="10"/>
        <v>1258</v>
      </c>
      <c r="R152" s="7">
        <f t="shared" si="11"/>
        <v>1258</v>
      </c>
      <c r="S152" s="5" t="s">
        <v>355</v>
      </c>
      <c r="T152" s="5">
        <v>100901</v>
      </c>
      <c r="U152" s="5" t="s">
        <v>27</v>
      </c>
      <c r="V152" s="5">
        <v>47040001</v>
      </c>
      <c r="W152" s="5" t="s">
        <v>28</v>
      </c>
    </row>
    <row r="153" spans="2:23" x14ac:dyDescent="0.25">
      <c r="B153" s="4">
        <v>50008304</v>
      </c>
      <c r="C153" s="4">
        <v>0</v>
      </c>
      <c r="D153" s="5">
        <v>21040001</v>
      </c>
      <c r="E153" s="4" t="s">
        <v>393</v>
      </c>
      <c r="F153" s="4">
        <v>1071</v>
      </c>
      <c r="G153" s="6">
        <v>38814</v>
      </c>
      <c r="H153" s="7">
        <v>26216</v>
      </c>
      <c r="I153" s="7">
        <v>0</v>
      </c>
      <c r="J153" s="7">
        <v>0</v>
      </c>
      <c r="K153" s="7">
        <v>0</v>
      </c>
      <c r="L153" s="7">
        <f t="shared" si="8"/>
        <v>26216</v>
      </c>
      <c r="M153" s="7">
        <v>-24906</v>
      </c>
      <c r="N153" s="7">
        <v>0</v>
      </c>
      <c r="O153" s="7">
        <v>0</v>
      </c>
      <c r="P153" s="7">
        <f t="shared" si="9"/>
        <v>-24906</v>
      </c>
      <c r="Q153" s="7">
        <f t="shared" si="10"/>
        <v>1310</v>
      </c>
      <c r="R153" s="7">
        <f t="shared" si="11"/>
        <v>1310</v>
      </c>
      <c r="S153" s="5" t="s">
        <v>355</v>
      </c>
      <c r="T153" s="5">
        <v>100901</v>
      </c>
      <c r="U153" s="5" t="s">
        <v>27</v>
      </c>
      <c r="V153" s="5">
        <v>47040001</v>
      </c>
      <c r="W153" s="5" t="s">
        <v>28</v>
      </c>
    </row>
    <row r="154" spans="2:23" x14ac:dyDescent="0.25">
      <c r="B154" s="4">
        <v>50008317</v>
      </c>
      <c r="C154" s="4">
        <v>0</v>
      </c>
      <c r="D154" s="5">
        <v>21040001</v>
      </c>
      <c r="E154" s="4" t="s">
        <v>407</v>
      </c>
      <c r="F154" s="4">
        <v>1071</v>
      </c>
      <c r="G154" s="6">
        <v>39082</v>
      </c>
      <c r="H154" s="7">
        <v>26656</v>
      </c>
      <c r="I154" s="7">
        <v>0</v>
      </c>
      <c r="J154" s="7">
        <v>0</v>
      </c>
      <c r="K154" s="7">
        <v>0</v>
      </c>
      <c r="L154" s="7">
        <f t="shared" si="8"/>
        <v>26656</v>
      </c>
      <c r="M154" s="7">
        <v>-25324</v>
      </c>
      <c r="N154" s="7">
        <v>0</v>
      </c>
      <c r="O154" s="7">
        <v>0</v>
      </c>
      <c r="P154" s="7">
        <f t="shared" si="9"/>
        <v>-25324</v>
      </c>
      <c r="Q154" s="7">
        <f t="shared" si="10"/>
        <v>1332</v>
      </c>
      <c r="R154" s="7">
        <f t="shared" si="11"/>
        <v>1332</v>
      </c>
      <c r="S154" s="5" t="s">
        <v>355</v>
      </c>
      <c r="T154" s="5">
        <v>100901</v>
      </c>
      <c r="U154" s="5" t="s">
        <v>27</v>
      </c>
      <c r="V154" s="5">
        <v>47040001</v>
      </c>
      <c r="W154" s="5" t="s">
        <v>28</v>
      </c>
    </row>
    <row r="155" spans="2:23" x14ac:dyDescent="0.25">
      <c r="B155" s="4">
        <v>50008337</v>
      </c>
      <c r="C155" s="4">
        <v>0</v>
      </c>
      <c r="D155" s="5">
        <v>21040001</v>
      </c>
      <c r="E155" s="4" t="s">
        <v>413</v>
      </c>
      <c r="F155" s="4">
        <v>1071</v>
      </c>
      <c r="G155" s="6">
        <v>40999</v>
      </c>
      <c r="H155" s="7">
        <v>27740</v>
      </c>
      <c r="I155" s="7">
        <v>0</v>
      </c>
      <c r="J155" s="7">
        <v>0</v>
      </c>
      <c r="K155" s="7">
        <v>0</v>
      </c>
      <c r="L155" s="7">
        <f t="shared" si="8"/>
        <v>27740</v>
      </c>
      <c r="M155" s="7">
        <v>-23528</v>
      </c>
      <c r="N155" s="7">
        <v>-2825</v>
      </c>
      <c r="O155" s="7">
        <v>0</v>
      </c>
      <c r="P155" s="7">
        <f t="shared" si="9"/>
        <v>-26353</v>
      </c>
      <c r="Q155" s="7">
        <f t="shared" si="10"/>
        <v>4212</v>
      </c>
      <c r="R155" s="7">
        <f t="shared" si="11"/>
        <v>1387</v>
      </c>
      <c r="S155" s="5" t="s">
        <v>355</v>
      </c>
      <c r="T155" s="5">
        <v>100901</v>
      </c>
      <c r="U155" s="5" t="s">
        <v>27</v>
      </c>
      <c r="V155" s="5">
        <v>47040001</v>
      </c>
      <c r="W155" s="5" t="s">
        <v>28</v>
      </c>
    </row>
    <row r="156" spans="2:23" x14ac:dyDescent="0.25">
      <c r="B156" s="4">
        <v>50008350</v>
      </c>
      <c r="C156" s="4">
        <v>0</v>
      </c>
      <c r="D156" s="5">
        <v>21040001</v>
      </c>
      <c r="E156" s="4" t="s">
        <v>360</v>
      </c>
      <c r="F156" s="4">
        <v>1071</v>
      </c>
      <c r="G156" s="6">
        <v>38876</v>
      </c>
      <c r="H156" s="7">
        <v>28532</v>
      </c>
      <c r="I156" s="7">
        <v>0</v>
      </c>
      <c r="J156" s="7">
        <v>0</v>
      </c>
      <c r="K156" s="7">
        <v>0</v>
      </c>
      <c r="L156" s="7">
        <f t="shared" si="8"/>
        <v>28532</v>
      </c>
      <c r="M156" s="7">
        <v>-27106</v>
      </c>
      <c r="N156" s="7">
        <v>0</v>
      </c>
      <c r="O156" s="7">
        <v>0</v>
      </c>
      <c r="P156" s="7">
        <f t="shared" si="9"/>
        <v>-27106</v>
      </c>
      <c r="Q156" s="7">
        <f t="shared" si="10"/>
        <v>1426</v>
      </c>
      <c r="R156" s="7">
        <f t="shared" si="11"/>
        <v>1426</v>
      </c>
      <c r="S156" s="5" t="s">
        <v>355</v>
      </c>
      <c r="T156" s="5">
        <v>100901</v>
      </c>
      <c r="U156" s="5" t="s">
        <v>27</v>
      </c>
      <c r="V156" s="5">
        <v>47040001</v>
      </c>
      <c r="W156" s="5" t="s">
        <v>28</v>
      </c>
    </row>
    <row r="157" spans="2:23" x14ac:dyDescent="0.25">
      <c r="B157" s="4">
        <v>50008351</v>
      </c>
      <c r="C157" s="4">
        <v>0</v>
      </c>
      <c r="D157" s="5">
        <v>21040001</v>
      </c>
      <c r="E157" s="4" t="s">
        <v>366</v>
      </c>
      <c r="F157" s="4">
        <v>1071</v>
      </c>
      <c r="G157" s="6">
        <v>38879</v>
      </c>
      <c r="H157" s="7">
        <v>28592</v>
      </c>
      <c r="I157" s="7">
        <v>0</v>
      </c>
      <c r="J157" s="7">
        <v>0</v>
      </c>
      <c r="K157" s="7">
        <v>-28592</v>
      </c>
      <c r="L157" s="7">
        <f t="shared" si="8"/>
        <v>0</v>
      </c>
      <c r="M157" s="7">
        <v>-27163</v>
      </c>
      <c r="N157" s="7">
        <v>0</v>
      </c>
      <c r="O157" s="7">
        <v>27163</v>
      </c>
      <c r="P157" s="7">
        <f t="shared" si="9"/>
        <v>0</v>
      </c>
      <c r="Q157" s="7">
        <f t="shared" si="10"/>
        <v>1429</v>
      </c>
      <c r="R157" s="7">
        <f t="shared" si="11"/>
        <v>0</v>
      </c>
      <c r="S157" s="5" t="s">
        <v>355</v>
      </c>
      <c r="T157" s="5">
        <v>100901</v>
      </c>
      <c r="U157" s="5" t="s">
        <v>27</v>
      </c>
      <c r="V157" s="5">
        <v>47040001</v>
      </c>
      <c r="W157" s="5" t="s">
        <v>28</v>
      </c>
    </row>
    <row r="158" spans="2:23" x14ac:dyDescent="0.25">
      <c r="B158" s="4">
        <v>50008409</v>
      </c>
      <c r="C158" s="4">
        <v>0</v>
      </c>
      <c r="D158" s="5">
        <v>21040001</v>
      </c>
      <c r="E158" s="4" t="s">
        <v>372</v>
      </c>
      <c r="F158" s="4">
        <v>1071</v>
      </c>
      <c r="G158" s="6">
        <v>39021</v>
      </c>
      <c r="H158" s="7">
        <v>31752</v>
      </c>
      <c r="I158" s="7">
        <v>0</v>
      </c>
      <c r="J158" s="7">
        <v>0</v>
      </c>
      <c r="K158" s="7">
        <v>0</v>
      </c>
      <c r="L158" s="7">
        <f t="shared" si="8"/>
        <v>31752</v>
      </c>
      <c r="M158" s="7">
        <v>-30165</v>
      </c>
      <c r="N158" s="7">
        <v>0</v>
      </c>
      <c r="O158" s="7">
        <v>0</v>
      </c>
      <c r="P158" s="7">
        <f t="shared" si="9"/>
        <v>-30165</v>
      </c>
      <c r="Q158" s="7">
        <f t="shared" si="10"/>
        <v>1587</v>
      </c>
      <c r="R158" s="7">
        <f t="shared" si="11"/>
        <v>1587</v>
      </c>
      <c r="S158" s="5" t="s">
        <v>355</v>
      </c>
      <c r="T158" s="5">
        <v>100901</v>
      </c>
      <c r="U158" s="5" t="s">
        <v>27</v>
      </c>
      <c r="V158" s="5">
        <v>47040001</v>
      </c>
      <c r="W158" s="5" t="s">
        <v>28</v>
      </c>
    </row>
    <row r="159" spans="2:23" x14ac:dyDescent="0.25">
      <c r="B159" s="4">
        <v>50008416</v>
      </c>
      <c r="C159" s="4">
        <v>0</v>
      </c>
      <c r="D159" s="5">
        <v>21040001</v>
      </c>
      <c r="E159" s="4" t="s">
        <v>388</v>
      </c>
      <c r="F159" s="4">
        <v>1071</v>
      </c>
      <c r="G159" s="6">
        <v>38808</v>
      </c>
      <c r="H159" s="7">
        <v>31979</v>
      </c>
      <c r="I159" s="7">
        <v>0</v>
      </c>
      <c r="J159" s="7">
        <v>0</v>
      </c>
      <c r="K159" s="7">
        <v>0</v>
      </c>
      <c r="L159" s="7">
        <f t="shared" si="8"/>
        <v>31979</v>
      </c>
      <c r="M159" s="7">
        <v>-30381</v>
      </c>
      <c r="N159" s="7">
        <v>0</v>
      </c>
      <c r="O159" s="7">
        <v>0</v>
      </c>
      <c r="P159" s="7">
        <f t="shared" si="9"/>
        <v>-30381</v>
      </c>
      <c r="Q159" s="7">
        <f t="shared" si="10"/>
        <v>1598</v>
      </c>
      <c r="R159" s="7">
        <f t="shared" si="11"/>
        <v>1598</v>
      </c>
      <c r="S159" s="5" t="s">
        <v>355</v>
      </c>
      <c r="T159" s="5">
        <v>100901</v>
      </c>
      <c r="U159" s="5" t="s">
        <v>27</v>
      </c>
      <c r="V159" s="5">
        <v>47040001</v>
      </c>
      <c r="W159" s="5" t="s">
        <v>28</v>
      </c>
    </row>
    <row r="160" spans="2:23" x14ac:dyDescent="0.25">
      <c r="B160" s="4">
        <v>50008440</v>
      </c>
      <c r="C160" s="4">
        <v>0</v>
      </c>
      <c r="D160" s="5">
        <v>21040001</v>
      </c>
      <c r="E160" s="4" t="s">
        <v>414</v>
      </c>
      <c r="F160" s="4">
        <v>1071</v>
      </c>
      <c r="G160" s="6">
        <v>38738</v>
      </c>
      <c r="H160" s="7">
        <v>33800</v>
      </c>
      <c r="I160" s="7">
        <v>0</v>
      </c>
      <c r="J160" s="7">
        <v>0</v>
      </c>
      <c r="K160" s="7">
        <v>0</v>
      </c>
      <c r="L160" s="7">
        <f t="shared" si="8"/>
        <v>33800</v>
      </c>
      <c r="M160" s="7">
        <v>-32110</v>
      </c>
      <c r="N160" s="7">
        <v>0</v>
      </c>
      <c r="O160" s="7">
        <v>0</v>
      </c>
      <c r="P160" s="7">
        <f t="shared" si="9"/>
        <v>-32110</v>
      </c>
      <c r="Q160" s="7">
        <f t="shared" si="10"/>
        <v>1690</v>
      </c>
      <c r="R160" s="7">
        <f t="shared" si="11"/>
        <v>1690</v>
      </c>
      <c r="S160" s="5" t="s">
        <v>355</v>
      </c>
      <c r="T160" s="5">
        <v>100901</v>
      </c>
      <c r="U160" s="5" t="s">
        <v>27</v>
      </c>
      <c r="V160" s="5">
        <v>47040001</v>
      </c>
      <c r="W160" s="5" t="s">
        <v>28</v>
      </c>
    </row>
    <row r="161" spans="2:23" x14ac:dyDescent="0.25">
      <c r="B161" s="4">
        <v>50008452</v>
      </c>
      <c r="C161" s="4">
        <v>0</v>
      </c>
      <c r="D161" s="5">
        <v>21040001</v>
      </c>
      <c r="E161" s="4" t="s">
        <v>366</v>
      </c>
      <c r="F161" s="4">
        <v>1071</v>
      </c>
      <c r="G161" s="6">
        <v>38937</v>
      </c>
      <c r="H161" s="7">
        <v>34654</v>
      </c>
      <c r="I161" s="7">
        <v>0</v>
      </c>
      <c r="J161" s="7">
        <v>0</v>
      </c>
      <c r="K161" s="7">
        <v>-34654</v>
      </c>
      <c r="L161" s="7">
        <f t="shared" si="8"/>
        <v>0</v>
      </c>
      <c r="M161" s="7">
        <v>-32922</v>
      </c>
      <c r="N161" s="7">
        <v>0</v>
      </c>
      <c r="O161" s="7">
        <v>32922</v>
      </c>
      <c r="P161" s="7">
        <f t="shared" si="9"/>
        <v>0</v>
      </c>
      <c r="Q161" s="7">
        <f t="shared" si="10"/>
        <v>1732</v>
      </c>
      <c r="R161" s="7">
        <f t="shared" si="11"/>
        <v>0</v>
      </c>
      <c r="S161" s="5" t="s">
        <v>355</v>
      </c>
      <c r="T161" s="5">
        <v>100901</v>
      </c>
      <c r="U161" s="5" t="s">
        <v>27</v>
      </c>
      <c r="V161" s="5">
        <v>47040001</v>
      </c>
      <c r="W161" s="5" t="s">
        <v>28</v>
      </c>
    </row>
    <row r="162" spans="2:23" x14ac:dyDescent="0.25">
      <c r="B162" s="4">
        <v>50008473</v>
      </c>
      <c r="C162" s="4">
        <v>0</v>
      </c>
      <c r="D162" s="5">
        <v>21040001</v>
      </c>
      <c r="E162" s="4" t="s">
        <v>366</v>
      </c>
      <c r="F162" s="4">
        <v>1071</v>
      </c>
      <c r="G162" s="6">
        <v>38878</v>
      </c>
      <c r="H162" s="7">
        <v>36072</v>
      </c>
      <c r="I162" s="7">
        <v>0</v>
      </c>
      <c r="J162" s="7">
        <v>0</v>
      </c>
      <c r="K162" s="7">
        <v>-36072</v>
      </c>
      <c r="L162" s="7">
        <f t="shared" si="8"/>
        <v>0</v>
      </c>
      <c r="M162" s="7">
        <v>-34269</v>
      </c>
      <c r="N162" s="7">
        <v>0</v>
      </c>
      <c r="O162" s="7">
        <v>34269</v>
      </c>
      <c r="P162" s="7">
        <f t="shared" si="9"/>
        <v>0</v>
      </c>
      <c r="Q162" s="7">
        <f t="shared" si="10"/>
        <v>1803</v>
      </c>
      <c r="R162" s="7">
        <f t="shared" si="11"/>
        <v>0</v>
      </c>
      <c r="S162" s="5" t="s">
        <v>355</v>
      </c>
      <c r="T162" s="5">
        <v>100901</v>
      </c>
      <c r="U162" s="5" t="s">
        <v>27</v>
      </c>
      <c r="V162" s="5">
        <v>47040001</v>
      </c>
      <c r="W162" s="5" t="s">
        <v>28</v>
      </c>
    </row>
    <row r="163" spans="2:23" x14ac:dyDescent="0.25">
      <c r="B163" s="4">
        <v>50008474</v>
      </c>
      <c r="C163" s="4">
        <v>0</v>
      </c>
      <c r="D163" s="5">
        <v>21040001</v>
      </c>
      <c r="E163" s="4" t="s">
        <v>368</v>
      </c>
      <c r="F163" s="4">
        <v>1071</v>
      </c>
      <c r="G163" s="6">
        <v>38906</v>
      </c>
      <c r="H163" s="7">
        <v>36072</v>
      </c>
      <c r="I163" s="7">
        <v>0</v>
      </c>
      <c r="J163" s="7">
        <v>0</v>
      </c>
      <c r="K163" s="7">
        <v>-36072</v>
      </c>
      <c r="L163" s="7">
        <f t="shared" si="8"/>
        <v>0</v>
      </c>
      <c r="M163" s="7">
        <v>-34269</v>
      </c>
      <c r="N163" s="7">
        <v>0</v>
      </c>
      <c r="O163" s="7">
        <v>34269</v>
      </c>
      <c r="P163" s="7">
        <f t="shared" si="9"/>
        <v>0</v>
      </c>
      <c r="Q163" s="7">
        <f t="shared" si="10"/>
        <v>1803</v>
      </c>
      <c r="R163" s="7">
        <f t="shared" si="11"/>
        <v>0</v>
      </c>
      <c r="S163" s="5" t="s">
        <v>355</v>
      </c>
      <c r="T163" s="5">
        <v>100901</v>
      </c>
      <c r="U163" s="5" t="s">
        <v>27</v>
      </c>
      <c r="V163" s="5">
        <v>47040001</v>
      </c>
      <c r="W163" s="5" t="s">
        <v>28</v>
      </c>
    </row>
    <row r="164" spans="2:23" x14ac:dyDescent="0.25">
      <c r="B164" s="4">
        <v>50008475</v>
      </c>
      <c r="C164" s="4">
        <v>0</v>
      </c>
      <c r="D164" s="5">
        <v>21040001</v>
      </c>
      <c r="E164" s="4" t="s">
        <v>415</v>
      </c>
      <c r="F164" s="4">
        <v>1071</v>
      </c>
      <c r="G164" s="6">
        <v>38926</v>
      </c>
      <c r="H164" s="7">
        <v>36072</v>
      </c>
      <c r="I164" s="7">
        <v>0</v>
      </c>
      <c r="J164" s="7">
        <v>0</v>
      </c>
      <c r="K164" s="7">
        <v>-36072</v>
      </c>
      <c r="L164" s="7">
        <f t="shared" si="8"/>
        <v>0</v>
      </c>
      <c r="M164" s="7">
        <v>-34269</v>
      </c>
      <c r="N164" s="7">
        <v>0</v>
      </c>
      <c r="O164" s="7">
        <v>34269</v>
      </c>
      <c r="P164" s="7">
        <f t="shared" si="9"/>
        <v>0</v>
      </c>
      <c r="Q164" s="7">
        <f t="shared" si="10"/>
        <v>1803</v>
      </c>
      <c r="R164" s="7">
        <f t="shared" si="11"/>
        <v>0</v>
      </c>
      <c r="S164" s="5" t="s">
        <v>355</v>
      </c>
      <c r="T164" s="5">
        <v>100901</v>
      </c>
      <c r="U164" s="5" t="s">
        <v>27</v>
      </c>
      <c r="V164" s="5">
        <v>47040001</v>
      </c>
      <c r="W164" s="5" t="s">
        <v>28</v>
      </c>
    </row>
    <row r="165" spans="2:23" x14ac:dyDescent="0.25">
      <c r="B165" s="4">
        <v>50008476</v>
      </c>
      <c r="C165" s="4">
        <v>0</v>
      </c>
      <c r="D165" s="5">
        <v>21040001</v>
      </c>
      <c r="E165" s="4" t="s">
        <v>363</v>
      </c>
      <c r="F165" s="4">
        <v>1071</v>
      </c>
      <c r="G165" s="6">
        <v>38888</v>
      </c>
      <c r="H165" s="7">
        <v>36288</v>
      </c>
      <c r="I165" s="7">
        <v>0</v>
      </c>
      <c r="J165" s="7">
        <v>0</v>
      </c>
      <c r="K165" s="7">
        <v>-9072</v>
      </c>
      <c r="L165" s="7">
        <f t="shared" si="8"/>
        <v>27216</v>
      </c>
      <c r="M165" s="7">
        <v>-34474</v>
      </c>
      <c r="N165" s="7">
        <v>0</v>
      </c>
      <c r="O165" s="7">
        <v>8618.5</v>
      </c>
      <c r="P165" s="7">
        <f t="shared" si="9"/>
        <v>-25855.5</v>
      </c>
      <c r="Q165" s="7">
        <f t="shared" si="10"/>
        <v>1814</v>
      </c>
      <c r="R165" s="7">
        <f t="shared" si="11"/>
        <v>1360.5</v>
      </c>
      <c r="S165" s="5" t="s">
        <v>355</v>
      </c>
      <c r="T165" s="5">
        <v>100901</v>
      </c>
      <c r="U165" s="5" t="s">
        <v>27</v>
      </c>
      <c r="V165" s="5">
        <v>47040001</v>
      </c>
      <c r="W165" s="5" t="s">
        <v>28</v>
      </c>
    </row>
    <row r="166" spans="2:23" x14ac:dyDescent="0.25">
      <c r="B166" s="4">
        <v>50008501</v>
      </c>
      <c r="C166" s="4">
        <v>0</v>
      </c>
      <c r="D166" s="5">
        <v>21040001</v>
      </c>
      <c r="E166" s="4" t="s">
        <v>369</v>
      </c>
      <c r="F166" s="4">
        <v>1071</v>
      </c>
      <c r="G166" s="6">
        <v>38876</v>
      </c>
      <c r="H166" s="7">
        <v>38042</v>
      </c>
      <c r="I166" s="7">
        <v>0</v>
      </c>
      <c r="J166" s="7">
        <v>0</v>
      </c>
      <c r="K166" s="7">
        <v>0</v>
      </c>
      <c r="L166" s="7">
        <f t="shared" si="8"/>
        <v>38042</v>
      </c>
      <c r="M166" s="7">
        <v>-36140</v>
      </c>
      <c r="N166" s="7">
        <v>0</v>
      </c>
      <c r="O166" s="7">
        <v>0</v>
      </c>
      <c r="P166" s="7">
        <f t="shared" si="9"/>
        <v>-36140</v>
      </c>
      <c r="Q166" s="7">
        <f t="shared" si="10"/>
        <v>1902</v>
      </c>
      <c r="R166" s="7">
        <f t="shared" si="11"/>
        <v>1902</v>
      </c>
      <c r="S166" s="5" t="s">
        <v>355</v>
      </c>
      <c r="T166" s="5">
        <v>100901</v>
      </c>
      <c r="U166" s="5" t="s">
        <v>27</v>
      </c>
      <c r="V166" s="5">
        <v>47040001</v>
      </c>
      <c r="W166" s="5" t="s">
        <v>28</v>
      </c>
    </row>
    <row r="167" spans="2:23" x14ac:dyDescent="0.25">
      <c r="B167" s="4">
        <v>50008502</v>
      </c>
      <c r="C167" s="4">
        <v>0</v>
      </c>
      <c r="D167" s="5">
        <v>21040001</v>
      </c>
      <c r="E167" s="4" t="s">
        <v>392</v>
      </c>
      <c r="F167" s="4">
        <v>1071</v>
      </c>
      <c r="G167" s="6">
        <v>38876</v>
      </c>
      <c r="H167" s="7">
        <v>38042</v>
      </c>
      <c r="I167" s="7">
        <v>0</v>
      </c>
      <c r="J167" s="7">
        <v>0</v>
      </c>
      <c r="K167" s="7">
        <v>0</v>
      </c>
      <c r="L167" s="7">
        <f t="shared" si="8"/>
        <v>38042</v>
      </c>
      <c r="M167" s="7">
        <v>-36140</v>
      </c>
      <c r="N167" s="7">
        <v>0</v>
      </c>
      <c r="O167" s="7">
        <v>0</v>
      </c>
      <c r="P167" s="7">
        <f t="shared" si="9"/>
        <v>-36140</v>
      </c>
      <c r="Q167" s="7">
        <f t="shared" si="10"/>
        <v>1902</v>
      </c>
      <c r="R167" s="7">
        <f t="shared" si="11"/>
        <v>1902</v>
      </c>
      <c r="S167" s="5" t="s">
        <v>355</v>
      </c>
      <c r="T167" s="5">
        <v>100901</v>
      </c>
      <c r="U167" s="5" t="s">
        <v>27</v>
      </c>
      <c r="V167" s="5">
        <v>47040001</v>
      </c>
      <c r="W167" s="5" t="s">
        <v>28</v>
      </c>
    </row>
    <row r="168" spans="2:23" x14ac:dyDescent="0.25">
      <c r="B168" s="4">
        <v>50008516</v>
      </c>
      <c r="C168" s="4">
        <v>0</v>
      </c>
      <c r="D168" s="5">
        <v>21040001</v>
      </c>
      <c r="E168" s="4" t="s">
        <v>366</v>
      </c>
      <c r="F168" s="4">
        <v>1071</v>
      </c>
      <c r="G168" s="6">
        <v>39101</v>
      </c>
      <c r="H168" s="7">
        <v>39265</v>
      </c>
      <c r="I168" s="7">
        <v>0</v>
      </c>
      <c r="J168" s="7">
        <v>0</v>
      </c>
      <c r="K168" s="7">
        <v>-39265</v>
      </c>
      <c r="L168" s="7">
        <f t="shared" si="8"/>
        <v>0</v>
      </c>
      <c r="M168" s="7">
        <v>-37302</v>
      </c>
      <c r="N168" s="7">
        <v>0</v>
      </c>
      <c r="O168" s="7">
        <v>37302</v>
      </c>
      <c r="P168" s="7">
        <f t="shared" si="9"/>
        <v>0</v>
      </c>
      <c r="Q168" s="7">
        <f t="shared" si="10"/>
        <v>1963</v>
      </c>
      <c r="R168" s="7">
        <f t="shared" si="11"/>
        <v>0</v>
      </c>
      <c r="S168" s="5" t="s">
        <v>355</v>
      </c>
      <c r="T168" s="5">
        <v>100901</v>
      </c>
      <c r="U168" s="5" t="s">
        <v>27</v>
      </c>
      <c r="V168" s="5">
        <v>47040001</v>
      </c>
      <c r="W168" s="5" t="s">
        <v>28</v>
      </c>
    </row>
    <row r="169" spans="2:23" x14ac:dyDescent="0.25">
      <c r="B169" s="4">
        <v>50008533</v>
      </c>
      <c r="C169" s="4">
        <v>0</v>
      </c>
      <c r="D169" s="5">
        <v>21040001</v>
      </c>
      <c r="E169" s="4" t="s">
        <v>367</v>
      </c>
      <c r="F169" s="4">
        <v>1071</v>
      </c>
      <c r="G169" s="6">
        <v>38876</v>
      </c>
      <c r="H169" s="7">
        <v>40759</v>
      </c>
      <c r="I169" s="7">
        <v>0</v>
      </c>
      <c r="J169" s="7">
        <v>0</v>
      </c>
      <c r="K169" s="7">
        <v>0</v>
      </c>
      <c r="L169" s="7">
        <f t="shared" si="8"/>
        <v>40759</v>
      </c>
      <c r="M169" s="7">
        <v>-38722</v>
      </c>
      <c r="N169" s="7">
        <v>0</v>
      </c>
      <c r="O169" s="7">
        <v>0</v>
      </c>
      <c r="P169" s="7">
        <f t="shared" si="9"/>
        <v>-38722</v>
      </c>
      <c r="Q169" s="7">
        <f t="shared" si="10"/>
        <v>2037</v>
      </c>
      <c r="R169" s="7">
        <f t="shared" si="11"/>
        <v>2037</v>
      </c>
      <c r="S169" s="5" t="s">
        <v>355</v>
      </c>
      <c r="T169" s="5">
        <v>100901</v>
      </c>
      <c r="U169" s="5" t="s">
        <v>27</v>
      </c>
      <c r="V169" s="5">
        <v>47040001</v>
      </c>
      <c r="W169" s="5" t="s">
        <v>28</v>
      </c>
    </row>
    <row r="170" spans="2:23" x14ac:dyDescent="0.25">
      <c r="B170" s="4">
        <v>50008540</v>
      </c>
      <c r="C170" s="4">
        <v>0</v>
      </c>
      <c r="D170" s="5">
        <v>21040001</v>
      </c>
      <c r="E170" s="4" t="s">
        <v>368</v>
      </c>
      <c r="F170" s="4">
        <v>1071</v>
      </c>
      <c r="G170" s="6">
        <v>39101</v>
      </c>
      <c r="H170" s="7">
        <v>41439</v>
      </c>
      <c r="I170" s="7">
        <v>0</v>
      </c>
      <c r="J170" s="7">
        <v>0</v>
      </c>
      <c r="K170" s="7">
        <v>0</v>
      </c>
      <c r="L170" s="7">
        <f t="shared" si="8"/>
        <v>41439</v>
      </c>
      <c r="M170" s="7">
        <v>-39368</v>
      </c>
      <c r="N170" s="7">
        <v>0</v>
      </c>
      <c r="O170" s="7">
        <v>0</v>
      </c>
      <c r="P170" s="7">
        <f t="shared" si="9"/>
        <v>-39368</v>
      </c>
      <c r="Q170" s="7">
        <f t="shared" si="10"/>
        <v>2071</v>
      </c>
      <c r="R170" s="7">
        <f t="shared" si="11"/>
        <v>2071</v>
      </c>
      <c r="S170" s="5" t="s">
        <v>355</v>
      </c>
      <c r="T170" s="5">
        <v>100901</v>
      </c>
      <c r="U170" s="5" t="s">
        <v>27</v>
      </c>
      <c r="V170" s="5">
        <v>47040001</v>
      </c>
      <c r="W170" s="5" t="s">
        <v>28</v>
      </c>
    </row>
    <row r="171" spans="2:23" x14ac:dyDescent="0.25">
      <c r="B171" s="4">
        <v>50008546</v>
      </c>
      <c r="C171" s="4">
        <v>0</v>
      </c>
      <c r="D171" s="5">
        <v>21040001</v>
      </c>
      <c r="E171" s="4" t="s">
        <v>416</v>
      </c>
      <c r="F171" s="4">
        <v>1071</v>
      </c>
      <c r="G171" s="6">
        <v>40999</v>
      </c>
      <c r="H171" s="7">
        <v>41860</v>
      </c>
      <c r="I171" s="7">
        <v>0</v>
      </c>
      <c r="J171" s="7">
        <v>0</v>
      </c>
      <c r="K171" s="7">
        <v>0</v>
      </c>
      <c r="L171" s="7">
        <f t="shared" si="8"/>
        <v>41860</v>
      </c>
      <c r="M171" s="7">
        <v>-35505</v>
      </c>
      <c r="N171" s="7">
        <v>-4262</v>
      </c>
      <c r="O171" s="7">
        <v>0</v>
      </c>
      <c r="P171" s="7">
        <f t="shared" si="9"/>
        <v>-39767</v>
      </c>
      <c r="Q171" s="7">
        <f t="shared" si="10"/>
        <v>6355</v>
      </c>
      <c r="R171" s="7">
        <f t="shared" si="11"/>
        <v>2093</v>
      </c>
      <c r="S171" s="5" t="s">
        <v>355</v>
      </c>
      <c r="T171" s="5">
        <v>100901</v>
      </c>
      <c r="U171" s="5" t="s">
        <v>27</v>
      </c>
      <c r="V171" s="5">
        <v>47040001</v>
      </c>
      <c r="W171" s="5" t="s">
        <v>28</v>
      </c>
    </row>
    <row r="172" spans="2:23" x14ac:dyDescent="0.25">
      <c r="B172" s="4">
        <v>50008554</v>
      </c>
      <c r="C172" s="4">
        <v>0</v>
      </c>
      <c r="D172" s="5">
        <v>21040001</v>
      </c>
      <c r="E172" s="4" t="s">
        <v>362</v>
      </c>
      <c r="F172" s="4">
        <v>1071</v>
      </c>
      <c r="G172" s="6">
        <v>38977</v>
      </c>
      <c r="H172" s="7">
        <v>42838</v>
      </c>
      <c r="I172" s="7">
        <v>0</v>
      </c>
      <c r="J172" s="7">
        <v>0</v>
      </c>
      <c r="K172" s="7">
        <v>0</v>
      </c>
      <c r="L172" s="7">
        <f t="shared" si="8"/>
        <v>42838</v>
      </c>
      <c r="M172" s="7">
        <v>-40697</v>
      </c>
      <c r="N172" s="7">
        <v>0</v>
      </c>
      <c r="O172" s="7">
        <v>0</v>
      </c>
      <c r="P172" s="7">
        <f t="shared" si="9"/>
        <v>-40697</v>
      </c>
      <c r="Q172" s="7">
        <f t="shared" si="10"/>
        <v>2141</v>
      </c>
      <c r="R172" s="7">
        <f t="shared" si="11"/>
        <v>2141</v>
      </c>
      <c r="S172" s="5" t="s">
        <v>355</v>
      </c>
      <c r="T172" s="5">
        <v>100901</v>
      </c>
      <c r="U172" s="5" t="s">
        <v>27</v>
      </c>
      <c r="V172" s="5">
        <v>47040001</v>
      </c>
      <c r="W172" s="5" t="s">
        <v>28</v>
      </c>
    </row>
    <row r="173" spans="2:23" x14ac:dyDescent="0.25">
      <c r="B173" s="4">
        <v>50008565</v>
      </c>
      <c r="C173" s="4">
        <v>0</v>
      </c>
      <c r="D173" s="5">
        <v>21040001</v>
      </c>
      <c r="E173" s="4" t="s">
        <v>417</v>
      </c>
      <c r="F173" s="4">
        <v>1071</v>
      </c>
      <c r="G173" s="6">
        <v>39538</v>
      </c>
      <c r="H173" s="7">
        <v>44414</v>
      </c>
      <c r="I173" s="7">
        <v>0</v>
      </c>
      <c r="J173" s="7">
        <v>0</v>
      </c>
      <c r="K173" s="7">
        <v>0</v>
      </c>
      <c r="L173" s="7">
        <f t="shared" si="8"/>
        <v>44414</v>
      </c>
      <c r="M173" s="7">
        <v>-42194</v>
      </c>
      <c r="N173" s="7">
        <v>0</v>
      </c>
      <c r="O173" s="7">
        <v>0</v>
      </c>
      <c r="P173" s="7">
        <f t="shared" si="9"/>
        <v>-42194</v>
      </c>
      <c r="Q173" s="7">
        <f t="shared" si="10"/>
        <v>2220</v>
      </c>
      <c r="R173" s="7">
        <f t="shared" si="11"/>
        <v>2220</v>
      </c>
      <c r="S173" s="5" t="s">
        <v>355</v>
      </c>
      <c r="T173" s="5">
        <v>100901</v>
      </c>
      <c r="U173" s="5" t="s">
        <v>27</v>
      </c>
      <c r="V173" s="5">
        <v>47040001</v>
      </c>
      <c r="W173" s="5" t="s">
        <v>28</v>
      </c>
    </row>
    <row r="174" spans="2:23" x14ac:dyDescent="0.25">
      <c r="B174" s="4">
        <v>50008589</v>
      </c>
      <c r="C174" s="4">
        <v>0</v>
      </c>
      <c r="D174" s="5">
        <v>21040001</v>
      </c>
      <c r="E174" s="4" t="s">
        <v>373</v>
      </c>
      <c r="F174" s="4">
        <v>1071</v>
      </c>
      <c r="G174" s="6">
        <v>38808</v>
      </c>
      <c r="H174" s="7">
        <v>48187</v>
      </c>
      <c r="I174" s="7">
        <v>0</v>
      </c>
      <c r="J174" s="7">
        <v>0</v>
      </c>
      <c r="K174" s="7">
        <v>0</v>
      </c>
      <c r="L174" s="7">
        <f t="shared" si="8"/>
        <v>48187</v>
      </c>
      <c r="M174" s="7">
        <v>-45778</v>
      </c>
      <c r="N174" s="7">
        <v>0</v>
      </c>
      <c r="O174" s="7">
        <v>0</v>
      </c>
      <c r="P174" s="7">
        <f t="shared" si="9"/>
        <v>-45778</v>
      </c>
      <c r="Q174" s="7">
        <f t="shared" si="10"/>
        <v>2409</v>
      </c>
      <c r="R174" s="7">
        <f t="shared" si="11"/>
        <v>2409</v>
      </c>
      <c r="S174" s="5" t="s">
        <v>355</v>
      </c>
      <c r="T174" s="5">
        <v>100901</v>
      </c>
      <c r="U174" s="5" t="s">
        <v>27</v>
      </c>
      <c r="V174" s="5">
        <v>47040001</v>
      </c>
      <c r="W174" s="5" t="s">
        <v>28</v>
      </c>
    </row>
    <row r="175" spans="2:23" x14ac:dyDescent="0.25">
      <c r="B175" s="4">
        <v>50008628</v>
      </c>
      <c r="C175" s="4">
        <v>0</v>
      </c>
      <c r="D175" s="5">
        <v>21040001</v>
      </c>
      <c r="E175" s="4" t="s">
        <v>362</v>
      </c>
      <c r="F175" s="4">
        <v>1071</v>
      </c>
      <c r="G175" s="6">
        <v>39076</v>
      </c>
      <c r="H175" s="7">
        <v>53313</v>
      </c>
      <c r="I175" s="7">
        <v>0</v>
      </c>
      <c r="J175" s="7">
        <v>0</v>
      </c>
      <c r="K175" s="7">
        <v>0</v>
      </c>
      <c r="L175" s="7">
        <f t="shared" si="8"/>
        <v>53313</v>
      </c>
      <c r="M175" s="7">
        <v>-50648</v>
      </c>
      <c r="N175" s="7">
        <v>0</v>
      </c>
      <c r="O175" s="7">
        <v>0</v>
      </c>
      <c r="P175" s="7">
        <f t="shared" si="9"/>
        <v>-50648</v>
      </c>
      <c r="Q175" s="7">
        <f t="shared" si="10"/>
        <v>2665</v>
      </c>
      <c r="R175" s="7">
        <f t="shared" si="11"/>
        <v>2665</v>
      </c>
      <c r="S175" s="5" t="s">
        <v>355</v>
      </c>
      <c r="T175" s="5">
        <v>100901</v>
      </c>
      <c r="U175" s="5" t="s">
        <v>27</v>
      </c>
      <c r="V175" s="5">
        <v>47040001</v>
      </c>
      <c r="W175" s="5" t="s">
        <v>28</v>
      </c>
    </row>
    <row r="176" spans="2:23" x14ac:dyDescent="0.25">
      <c r="B176" s="4">
        <v>50008631</v>
      </c>
      <c r="C176" s="4">
        <v>0</v>
      </c>
      <c r="D176" s="5">
        <v>21040001</v>
      </c>
      <c r="E176" s="4" t="s">
        <v>369</v>
      </c>
      <c r="F176" s="4">
        <v>1071</v>
      </c>
      <c r="G176" s="6">
        <v>38926</v>
      </c>
      <c r="H176" s="7">
        <v>53946</v>
      </c>
      <c r="I176" s="7">
        <v>0</v>
      </c>
      <c r="J176" s="7">
        <v>0</v>
      </c>
      <c r="K176" s="7">
        <v>0</v>
      </c>
      <c r="L176" s="7">
        <f t="shared" si="8"/>
        <v>53946</v>
      </c>
      <c r="M176" s="7">
        <v>-51249</v>
      </c>
      <c r="N176" s="7">
        <v>0</v>
      </c>
      <c r="O176" s="7">
        <v>0</v>
      </c>
      <c r="P176" s="7">
        <f t="shared" si="9"/>
        <v>-51249</v>
      </c>
      <c r="Q176" s="7">
        <f t="shared" si="10"/>
        <v>2697</v>
      </c>
      <c r="R176" s="7">
        <f t="shared" si="11"/>
        <v>2697</v>
      </c>
      <c r="S176" s="5" t="s">
        <v>355</v>
      </c>
      <c r="T176" s="5">
        <v>100901</v>
      </c>
      <c r="U176" s="5" t="s">
        <v>27</v>
      </c>
      <c r="V176" s="5">
        <v>47040001</v>
      </c>
      <c r="W176" s="5" t="s">
        <v>28</v>
      </c>
    </row>
    <row r="177" spans="2:23" x14ac:dyDescent="0.25">
      <c r="B177" s="4">
        <v>50008650</v>
      </c>
      <c r="C177" s="4">
        <v>0</v>
      </c>
      <c r="D177" s="5">
        <v>21040001</v>
      </c>
      <c r="E177" s="4" t="s">
        <v>372</v>
      </c>
      <c r="F177" s="4">
        <v>1071</v>
      </c>
      <c r="G177" s="6">
        <v>38931</v>
      </c>
      <c r="H177" s="7">
        <v>58358</v>
      </c>
      <c r="I177" s="7">
        <v>0</v>
      </c>
      <c r="J177" s="7">
        <v>0</v>
      </c>
      <c r="K177" s="7">
        <v>-58358</v>
      </c>
      <c r="L177" s="7">
        <f t="shared" si="8"/>
        <v>0</v>
      </c>
      <c r="M177" s="7">
        <v>-55441</v>
      </c>
      <c r="N177" s="7">
        <v>0</v>
      </c>
      <c r="O177" s="7">
        <v>55441</v>
      </c>
      <c r="P177" s="7">
        <f t="shared" si="9"/>
        <v>0</v>
      </c>
      <c r="Q177" s="7">
        <f t="shared" si="10"/>
        <v>2917</v>
      </c>
      <c r="R177" s="7">
        <f t="shared" si="11"/>
        <v>0</v>
      </c>
      <c r="S177" s="5" t="s">
        <v>355</v>
      </c>
      <c r="T177" s="5">
        <v>100901</v>
      </c>
      <c r="U177" s="5" t="s">
        <v>27</v>
      </c>
      <c r="V177" s="5">
        <v>47040001</v>
      </c>
      <c r="W177" s="5" t="s">
        <v>28</v>
      </c>
    </row>
    <row r="178" spans="2:23" x14ac:dyDescent="0.25">
      <c r="B178" s="4">
        <v>50008654</v>
      </c>
      <c r="C178" s="4">
        <v>0</v>
      </c>
      <c r="D178" s="5">
        <v>21040001</v>
      </c>
      <c r="E178" s="4" t="s">
        <v>418</v>
      </c>
      <c r="F178" s="4">
        <v>1071</v>
      </c>
      <c r="G178" s="6">
        <v>40999</v>
      </c>
      <c r="H178" s="7">
        <v>59020</v>
      </c>
      <c r="I178" s="7">
        <v>0</v>
      </c>
      <c r="J178" s="7">
        <v>0</v>
      </c>
      <c r="K178" s="7">
        <v>0</v>
      </c>
      <c r="L178" s="7">
        <f t="shared" si="8"/>
        <v>59020</v>
      </c>
      <c r="M178" s="7">
        <v>-50060</v>
      </c>
      <c r="N178" s="7">
        <v>-6009</v>
      </c>
      <c r="O178" s="7">
        <v>0</v>
      </c>
      <c r="P178" s="7">
        <f t="shared" si="9"/>
        <v>-56069</v>
      </c>
      <c r="Q178" s="7">
        <f t="shared" si="10"/>
        <v>8960</v>
      </c>
      <c r="R178" s="7">
        <f t="shared" si="11"/>
        <v>2951</v>
      </c>
      <c r="S178" s="5" t="s">
        <v>355</v>
      </c>
      <c r="T178" s="5">
        <v>100901</v>
      </c>
      <c r="U178" s="5" t="s">
        <v>27</v>
      </c>
      <c r="V178" s="5">
        <v>47040001</v>
      </c>
      <c r="W178" s="5" t="s">
        <v>28</v>
      </c>
    </row>
    <row r="179" spans="2:23" x14ac:dyDescent="0.25">
      <c r="B179" s="4">
        <v>50008661</v>
      </c>
      <c r="C179" s="4">
        <v>0</v>
      </c>
      <c r="D179" s="5">
        <v>21040001</v>
      </c>
      <c r="E179" s="4" t="s">
        <v>419</v>
      </c>
      <c r="F179" s="4">
        <v>1071</v>
      </c>
      <c r="G179" s="6">
        <v>40359</v>
      </c>
      <c r="H179" s="7">
        <v>60000</v>
      </c>
      <c r="I179" s="7">
        <v>0</v>
      </c>
      <c r="J179" s="7">
        <v>0</v>
      </c>
      <c r="K179" s="7">
        <v>0</v>
      </c>
      <c r="L179" s="7">
        <f t="shared" si="8"/>
        <v>60000</v>
      </c>
      <c r="M179" s="7">
        <v>-57000</v>
      </c>
      <c r="N179" s="7">
        <v>0</v>
      </c>
      <c r="O179" s="7">
        <v>0</v>
      </c>
      <c r="P179" s="7">
        <f t="shared" si="9"/>
        <v>-57000</v>
      </c>
      <c r="Q179" s="7">
        <f t="shared" si="10"/>
        <v>3000</v>
      </c>
      <c r="R179" s="7">
        <f t="shared" si="11"/>
        <v>3000</v>
      </c>
      <c r="S179" s="5" t="s">
        <v>355</v>
      </c>
      <c r="T179" s="5">
        <v>100901</v>
      </c>
      <c r="U179" s="5" t="s">
        <v>27</v>
      </c>
      <c r="V179" s="5">
        <v>47040001</v>
      </c>
      <c r="W179" s="5" t="s">
        <v>28</v>
      </c>
    </row>
    <row r="180" spans="2:23" x14ac:dyDescent="0.25">
      <c r="B180" s="4">
        <v>50008669</v>
      </c>
      <c r="C180" s="4">
        <v>0</v>
      </c>
      <c r="D180" s="5">
        <v>21040001</v>
      </c>
      <c r="E180" s="4" t="s">
        <v>420</v>
      </c>
      <c r="F180" s="4">
        <v>1071</v>
      </c>
      <c r="G180" s="6">
        <v>40999</v>
      </c>
      <c r="H180" s="7">
        <v>62425</v>
      </c>
      <c r="I180" s="7">
        <v>0</v>
      </c>
      <c r="J180" s="7">
        <v>0</v>
      </c>
      <c r="K180" s="7">
        <v>0</v>
      </c>
      <c r="L180" s="7">
        <f t="shared" si="8"/>
        <v>62425</v>
      </c>
      <c r="M180" s="7">
        <v>-52948</v>
      </c>
      <c r="N180" s="7">
        <v>-6356</v>
      </c>
      <c r="O180" s="7">
        <v>0</v>
      </c>
      <c r="P180" s="7">
        <f t="shared" si="9"/>
        <v>-59304</v>
      </c>
      <c r="Q180" s="7">
        <f t="shared" si="10"/>
        <v>9477</v>
      </c>
      <c r="R180" s="7">
        <f t="shared" si="11"/>
        <v>3121</v>
      </c>
      <c r="S180" s="5" t="s">
        <v>355</v>
      </c>
      <c r="T180" s="5">
        <v>100901</v>
      </c>
      <c r="U180" s="5" t="s">
        <v>27</v>
      </c>
      <c r="V180" s="5">
        <v>47040001</v>
      </c>
      <c r="W180" s="5" t="s">
        <v>28</v>
      </c>
    </row>
    <row r="181" spans="2:23" x14ac:dyDescent="0.25">
      <c r="B181" s="4">
        <v>50008683</v>
      </c>
      <c r="C181" s="4">
        <v>0</v>
      </c>
      <c r="D181" s="5">
        <v>21040001</v>
      </c>
      <c r="E181" s="4" t="s">
        <v>361</v>
      </c>
      <c r="F181" s="4">
        <v>1071</v>
      </c>
      <c r="G181" s="6">
        <v>39082</v>
      </c>
      <c r="H181" s="7">
        <v>65788</v>
      </c>
      <c r="I181" s="7">
        <v>0</v>
      </c>
      <c r="J181" s="7">
        <v>0</v>
      </c>
      <c r="K181" s="7">
        <v>-16447</v>
      </c>
      <c r="L181" s="7">
        <f t="shared" si="8"/>
        <v>49341</v>
      </c>
      <c r="M181" s="7">
        <v>-62499</v>
      </c>
      <c r="N181" s="7">
        <v>0</v>
      </c>
      <c r="O181" s="7">
        <v>15624.75</v>
      </c>
      <c r="P181" s="7">
        <f t="shared" si="9"/>
        <v>-46874.25</v>
      </c>
      <c r="Q181" s="7">
        <f t="shared" si="10"/>
        <v>3289</v>
      </c>
      <c r="R181" s="7">
        <f t="shared" si="11"/>
        <v>2466.75</v>
      </c>
      <c r="S181" s="5" t="s">
        <v>355</v>
      </c>
      <c r="T181" s="5">
        <v>100901</v>
      </c>
      <c r="U181" s="5" t="s">
        <v>27</v>
      </c>
      <c r="V181" s="5">
        <v>47040001</v>
      </c>
      <c r="W181" s="5" t="s">
        <v>28</v>
      </c>
    </row>
    <row r="182" spans="2:23" x14ac:dyDescent="0.25">
      <c r="B182" s="4">
        <v>50008697</v>
      </c>
      <c r="C182" s="4">
        <v>0</v>
      </c>
      <c r="D182" s="5">
        <v>21040001</v>
      </c>
      <c r="E182" s="4" t="s">
        <v>399</v>
      </c>
      <c r="F182" s="4">
        <v>1071</v>
      </c>
      <c r="G182" s="6">
        <v>39101</v>
      </c>
      <c r="H182" s="7">
        <v>68587</v>
      </c>
      <c r="I182" s="7">
        <v>0</v>
      </c>
      <c r="J182" s="7">
        <v>0</v>
      </c>
      <c r="K182" s="7">
        <v>0</v>
      </c>
      <c r="L182" s="7">
        <f t="shared" si="8"/>
        <v>68587</v>
      </c>
      <c r="M182" s="7">
        <v>-65158</v>
      </c>
      <c r="N182" s="7">
        <v>0</v>
      </c>
      <c r="O182" s="7">
        <v>0</v>
      </c>
      <c r="P182" s="7">
        <f t="shared" si="9"/>
        <v>-65158</v>
      </c>
      <c r="Q182" s="7">
        <f t="shared" si="10"/>
        <v>3429</v>
      </c>
      <c r="R182" s="7">
        <f t="shared" si="11"/>
        <v>3429</v>
      </c>
      <c r="S182" s="5" t="s">
        <v>355</v>
      </c>
      <c r="T182" s="5">
        <v>100901</v>
      </c>
      <c r="U182" s="5" t="s">
        <v>27</v>
      </c>
      <c r="V182" s="5">
        <v>47040001</v>
      </c>
      <c r="W182" s="5" t="s">
        <v>28</v>
      </c>
    </row>
    <row r="183" spans="2:23" x14ac:dyDescent="0.25">
      <c r="B183" s="4">
        <v>50008757</v>
      </c>
      <c r="C183" s="4">
        <v>0</v>
      </c>
      <c r="D183" s="5">
        <v>21040001</v>
      </c>
      <c r="E183" s="4" t="s">
        <v>366</v>
      </c>
      <c r="F183" s="4">
        <v>1071</v>
      </c>
      <c r="G183" s="6">
        <v>39076</v>
      </c>
      <c r="H183" s="7">
        <v>85594</v>
      </c>
      <c r="I183" s="7">
        <v>0</v>
      </c>
      <c r="J183" s="7">
        <v>0</v>
      </c>
      <c r="K183" s="7">
        <v>0</v>
      </c>
      <c r="L183" s="7">
        <f t="shared" si="8"/>
        <v>85594</v>
      </c>
      <c r="M183" s="7">
        <v>-81315</v>
      </c>
      <c r="N183" s="7">
        <v>0</v>
      </c>
      <c r="O183" s="7">
        <v>0</v>
      </c>
      <c r="P183" s="7">
        <f t="shared" si="9"/>
        <v>-81315</v>
      </c>
      <c r="Q183" s="7">
        <f t="shared" si="10"/>
        <v>4279</v>
      </c>
      <c r="R183" s="7">
        <f t="shared" si="11"/>
        <v>4279</v>
      </c>
      <c r="S183" s="5" t="s">
        <v>355</v>
      </c>
      <c r="T183" s="5">
        <v>100901</v>
      </c>
      <c r="U183" s="5" t="s">
        <v>27</v>
      </c>
      <c r="V183" s="5">
        <v>47040001</v>
      </c>
      <c r="W183" s="5" t="s">
        <v>28</v>
      </c>
    </row>
    <row r="184" spans="2:23" x14ac:dyDescent="0.25">
      <c r="B184" s="4">
        <v>50008781</v>
      </c>
      <c r="C184" s="4">
        <v>0</v>
      </c>
      <c r="D184" s="5">
        <v>21040001</v>
      </c>
      <c r="E184" s="4" t="s">
        <v>371</v>
      </c>
      <c r="F184" s="4">
        <v>1071</v>
      </c>
      <c r="G184" s="6">
        <v>38985</v>
      </c>
      <c r="H184" s="7">
        <v>96200</v>
      </c>
      <c r="I184" s="7">
        <v>0</v>
      </c>
      <c r="J184" s="7">
        <v>0</v>
      </c>
      <c r="K184" s="7">
        <v>0</v>
      </c>
      <c r="L184" s="7">
        <f t="shared" si="8"/>
        <v>96200</v>
      </c>
      <c r="M184" s="7">
        <v>-91390</v>
      </c>
      <c r="N184" s="7">
        <v>0</v>
      </c>
      <c r="O184" s="7">
        <v>0</v>
      </c>
      <c r="P184" s="7">
        <f t="shared" si="9"/>
        <v>-91390</v>
      </c>
      <c r="Q184" s="7">
        <f t="shared" si="10"/>
        <v>4810</v>
      </c>
      <c r="R184" s="7">
        <f t="shared" si="11"/>
        <v>4810</v>
      </c>
      <c r="S184" s="5" t="s">
        <v>355</v>
      </c>
      <c r="T184" s="5">
        <v>100901</v>
      </c>
      <c r="U184" s="5" t="s">
        <v>27</v>
      </c>
      <c r="V184" s="5">
        <v>47040001</v>
      </c>
      <c r="W184" s="5" t="s">
        <v>28</v>
      </c>
    </row>
    <row r="185" spans="2:23" x14ac:dyDescent="0.25">
      <c r="B185" s="4">
        <v>50008811</v>
      </c>
      <c r="C185" s="4">
        <v>0</v>
      </c>
      <c r="D185" s="5">
        <v>21040001</v>
      </c>
      <c r="E185" s="4" t="s">
        <v>421</v>
      </c>
      <c r="F185" s="4">
        <v>1071</v>
      </c>
      <c r="G185" s="6">
        <v>40999</v>
      </c>
      <c r="H185" s="7">
        <v>128120</v>
      </c>
      <c r="I185" s="7">
        <v>0</v>
      </c>
      <c r="J185" s="7">
        <v>0</v>
      </c>
      <c r="K185" s="7">
        <v>0</v>
      </c>
      <c r="L185" s="7">
        <f t="shared" si="8"/>
        <v>128120</v>
      </c>
      <c r="M185" s="7">
        <v>-108669</v>
      </c>
      <c r="N185" s="7">
        <v>-13045</v>
      </c>
      <c r="O185" s="7">
        <v>0</v>
      </c>
      <c r="P185" s="7">
        <f t="shared" si="9"/>
        <v>-121714</v>
      </c>
      <c r="Q185" s="7">
        <f t="shared" si="10"/>
        <v>19451</v>
      </c>
      <c r="R185" s="7">
        <f t="shared" si="11"/>
        <v>6406</v>
      </c>
      <c r="S185" s="5" t="s">
        <v>355</v>
      </c>
      <c r="T185" s="5">
        <v>100901</v>
      </c>
      <c r="U185" s="5" t="s">
        <v>27</v>
      </c>
      <c r="V185" s="5">
        <v>47040001</v>
      </c>
      <c r="W185" s="5" t="s">
        <v>28</v>
      </c>
    </row>
    <row r="186" spans="2:23" x14ac:dyDescent="0.25">
      <c r="B186" s="4">
        <v>50008825</v>
      </c>
      <c r="C186" s="4">
        <v>0</v>
      </c>
      <c r="D186" s="5">
        <v>21040001</v>
      </c>
      <c r="E186" s="4" t="s">
        <v>422</v>
      </c>
      <c r="F186" s="4">
        <v>1071</v>
      </c>
      <c r="G186" s="6">
        <v>39082</v>
      </c>
      <c r="H186" s="7">
        <v>145290</v>
      </c>
      <c r="I186" s="7">
        <v>0</v>
      </c>
      <c r="J186" s="7">
        <v>0</v>
      </c>
      <c r="K186" s="7">
        <v>-75550.8</v>
      </c>
      <c r="L186" s="7">
        <f t="shared" si="8"/>
        <v>69739.199999999997</v>
      </c>
      <c r="M186" s="7">
        <v>-138026</v>
      </c>
      <c r="N186" s="7">
        <v>0</v>
      </c>
      <c r="O186" s="7">
        <v>71773.52</v>
      </c>
      <c r="P186" s="7">
        <f t="shared" si="9"/>
        <v>-66252.479999999996</v>
      </c>
      <c r="Q186" s="7">
        <f t="shared" si="10"/>
        <v>7264</v>
      </c>
      <c r="R186" s="7">
        <f t="shared" si="11"/>
        <v>3486.7200000000012</v>
      </c>
      <c r="S186" s="5" t="s">
        <v>355</v>
      </c>
      <c r="T186" s="5">
        <v>100901</v>
      </c>
      <c r="U186" s="5" t="s">
        <v>27</v>
      </c>
      <c r="V186" s="5">
        <v>47040001</v>
      </c>
      <c r="W186" s="5" t="s">
        <v>28</v>
      </c>
    </row>
    <row r="187" spans="2:23" x14ac:dyDescent="0.25">
      <c r="B187" s="4">
        <v>50008871</v>
      </c>
      <c r="C187" s="4">
        <v>0</v>
      </c>
      <c r="D187" s="5">
        <v>21040001</v>
      </c>
      <c r="E187" s="4" t="s">
        <v>385</v>
      </c>
      <c r="F187" s="4">
        <v>1071</v>
      </c>
      <c r="G187" s="6">
        <v>38987</v>
      </c>
      <c r="H187" s="7">
        <v>291293</v>
      </c>
      <c r="I187" s="7">
        <v>0</v>
      </c>
      <c r="J187" s="7">
        <v>0</v>
      </c>
      <c r="K187" s="7">
        <v>-50222.93</v>
      </c>
      <c r="L187" s="7">
        <f t="shared" si="8"/>
        <v>241070.07</v>
      </c>
      <c r="M187" s="7">
        <v>-276729</v>
      </c>
      <c r="N187" s="7">
        <v>0</v>
      </c>
      <c r="O187" s="7">
        <v>47711.9</v>
      </c>
      <c r="P187" s="7">
        <f t="shared" si="9"/>
        <v>-229017.1</v>
      </c>
      <c r="Q187" s="7">
        <f t="shared" si="10"/>
        <v>14564</v>
      </c>
      <c r="R187" s="7">
        <f t="shared" si="11"/>
        <v>12052.970000000001</v>
      </c>
      <c r="S187" s="5" t="s">
        <v>355</v>
      </c>
      <c r="T187" s="5">
        <v>100901</v>
      </c>
      <c r="U187" s="5" t="s">
        <v>27</v>
      </c>
      <c r="V187" s="5">
        <v>47040001</v>
      </c>
      <c r="W187" s="5" t="s">
        <v>28</v>
      </c>
    </row>
    <row r="188" spans="2:23" x14ac:dyDescent="0.25">
      <c r="B188" s="4">
        <v>51003374</v>
      </c>
      <c r="C188" s="4">
        <v>0</v>
      </c>
      <c r="D188" s="5">
        <v>21040011</v>
      </c>
      <c r="E188" s="4" t="s">
        <v>423</v>
      </c>
      <c r="F188" s="4">
        <v>1071</v>
      </c>
      <c r="G188" s="6">
        <v>41474</v>
      </c>
      <c r="H188" s="7">
        <v>8100</v>
      </c>
      <c r="I188" s="7">
        <v>0</v>
      </c>
      <c r="J188" s="7">
        <v>0</v>
      </c>
      <c r="K188" s="7">
        <v>0</v>
      </c>
      <c r="L188" s="7">
        <f t="shared" si="8"/>
        <v>8100</v>
      </c>
      <c r="M188" s="7">
        <v>-7695</v>
      </c>
      <c r="N188" s="7">
        <v>0</v>
      </c>
      <c r="O188" s="7">
        <v>0</v>
      </c>
      <c r="P188" s="7">
        <f t="shared" si="9"/>
        <v>-7695</v>
      </c>
      <c r="Q188" s="7">
        <f t="shared" si="10"/>
        <v>405</v>
      </c>
      <c r="R188" s="7">
        <f t="shared" si="11"/>
        <v>405</v>
      </c>
      <c r="S188" s="5" t="s">
        <v>355</v>
      </c>
      <c r="T188" s="5">
        <v>100901</v>
      </c>
      <c r="U188" s="5" t="s">
        <v>27</v>
      </c>
      <c r="V188" s="5">
        <v>47040001</v>
      </c>
      <c r="W188" s="5" t="s">
        <v>28</v>
      </c>
    </row>
    <row r="189" spans="2:23" x14ac:dyDescent="0.25">
      <c r="B189" s="4">
        <v>51003469</v>
      </c>
      <c r="C189" s="4">
        <v>0</v>
      </c>
      <c r="D189" s="5">
        <v>21040011</v>
      </c>
      <c r="E189" s="4" t="s">
        <v>424</v>
      </c>
      <c r="F189" s="4">
        <v>1071</v>
      </c>
      <c r="G189" s="6">
        <v>38912</v>
      </c>
      <c r="H189" s="7">
        <v>429</v>
      </c>
      <c r="I189" s="7">
        <v>0</v>
      </c>
      <c r="J189" s="7">
        <v>0</v>
      </c>
      <c r="K189" s="7">
        <v>0</v>
      </c>
      <c r="L189" s="7">
        <f t="shared" si="8"/>
        <v>429</v>
      </c>
      <c r="M189" s="7">
        <v>-407</v>
      </c>
      <c r="N189" s="7">
        <v>0</v>
      </c>
      <c r="O189" s="7">
        <v>0</v>
      </c>
      <c r="P189" s="7">
        <f t="shared" si="9"/>
        <v>-407</v>
      </c>
      <c r="Q189" s="7">
        <f t="shared" si="10"/>
        <v>22</v>
      </c>
      <c r="R189" s="7">
        <f t="shared" si="11"/>
        <v>22</v>
      </c>
      <c r="S189" s="5" t="s">
        <v>355</v>
      </c>
      <c r="T189" s="5">
        <v>100901</v>
      </c>
      <c r="U189" s="5" t="s">
        <v>27</v>
      </c>
      <c r="V189" s="5">
        <v>47040001</v>
      </c>
      <c r="W189" s="5" t="s">
        <v>28</v>
      </c>
    </row>
    <row r="190" spans="2:23" x14ac:dyDescent="0.25">
      <c r="B190" s="4">
        <v>51003470</v>
      </c>
      <c r="C190" s="4">
        <v>0</v>
      </c>
      <c r="D190" s="5">
        <v>21040011</v>
      </c>
      <c r="E190" s="4" t="s">
        <v>425</v>
      </c>
      <c r="F190" s="4">
        <v>1071</v>
      </c>
      <c r="G190" s="6">
        <v>38912</v>
      </c>
      <c r="H190" s="7">
        <v>429</v>
      </c>
      <c r="I190" s="7">
        <v>0</v>
      </c>
      <c r="J190" s="7">
        <v>0</v>
      </c>
      <c r="K190" s="7">
        <v>0</v>
      </c>
      <c r="L190" s="7">
        <f t="shared" si="8"/>
        <v>429</v>
      </c>
      <c r="M190" s="7">
        <v>-407</v>
      </c>
      <c r="N190" s="7">
        <v>0</v>
      </c>
      <c r="O190" s="7">
        <v>0</v>
      </c>
      <c r="P190" s="7">
        <f t="shared" si="9"/>
        <v>-407</v>
      </c>
      <c r="Q190" s="7">
        <f t="shared" si="10"/>
        <v>22</v>
      </c>
      <c r="R190" s="7">
        <f t="shared" si="11"/>
        <v>22</v>
      </c>
      <c r="S190" s="5" t="s">
        <v>355</v>
      </c>
      <c r="T190" s="5">
        <v>100901</v>
      </c>
      <c r="U190" s="5" t="s">
        <v>27</v>
      </c>
      <c r="V190" s="5">
        <v>47040001</v>
      </c>
      <c r="W190" s="5" t="s">
        <v>28</v>
      </c>
    </row>
    <row r="191" spans="2:23" x14ac:dyDescent="0.25">
      <c r="B191" s="4">
        <v>51003471</v>
      </c>
      <c r="C191" s="4">
        <v>0</v>
      </c>
      <c r="D191" s="5">
        <v>21040011</v>
      </c>
      <c r="E191" s="4" t="s">
        <v>426</v>
      </c>
      <c r="F191" s="4">
        <v>1071</v>
      </c>
      <c r="G191" s="6">
        <v>38912</v>
      </c>
      <c r="H191" s="7">
        <v>429</v>
      </c>
      <c r="I191" s="7">
        <v>0</v>
      </c>
      <c r="J191" s="7">
        <v>0</v>
      </c>
      <c r="K191" s="7">
        <v>0</v>
      </c>
      <c r="L191" s="7">
        <f t="shared" si="8"/>
        <v>429</v>
      </c>
      <c r="M191" s="7">
        <v>-407</v>
      </c>
      <c r="N191" s="7">
        <v>0</v>
      </c>
      <c r="O191" s="7">
        <v>0</v>
      </c>
      <c r="P191" s="7">
        <f t="shared" si="9"/>
        <v>-407</v>
      </c>
      <c r="Q191" s="7">
        <f t="shared" si="10"/>
        <v>22</v>
      </c>
      <c r="R191" s="7">
        <f t="shared" si="11"/>
        <v>22</v>
      </c>
      <c r="S191" s="5" t="s">
        <v>355</v>
      </c>
      <c r="T191" s="5">
        <v>100901</v>
      </c>
      <c r="U191" s="5" t="s">
        <v>27</v>
      </c>
      <c r="V191" s="5">
        <v>47040001</v>
      </c>
      <c r="W191" s="5" t="s">
        <v>28</v>
      </c>
    </row>
    <row r="192" spans="2:23" x14ac:dyDescent="0.25">
      <c r="B192" s="4">
        <v>51003472</v>
      </c>
      <c r="C192" s="4">
        <v>0</v>
      </c>
      <c r="D192" s="5">
        <v>21040011</v>
      </c>
      <c r="E192" s="4" t="s">
        <v>427</v>
      </c>
      <c r="F192" s="4">
        <v>1071</v>
      </c>
      <c r="G192" s="6">
        <v>39021</v>
      </c>
      <c r="H192" s="7">
        <v>429</v>
      </c>
      <c r="I192" s="7">
        <v>0</v>
      </c>
      <c r="J192" s="7">
        <v>0</v>
      </c>
      <c r="K192" s="7">
        <v>0</v>
      </c>
      <c r="L192" s="7">
        <f t="shared" si="8"/>
        <v>429</v>
      </c>
      <c r="M192" s="7">
        <v>-407</v>
      </c>
      <c r="N192" s="7">
        <v>0</v>
      </c>
      <c r="O192" s="7">
        <v>0</v>
      </c>
      <c r="P192" s="7">
        <f t="shared" si="9"/>
        <v>-407</v>
      </c>
      <c r="Q192" s="7">
        <f t="shared" si="10"/>
        <v>22</v>
      </c>
      <c r="R192" s="7">
        <f t="shared" si="11"/>
        <v>22</v>
      </c>
      <c r="S192" s="5" t="s">
        <v>355</v>
      </c>
      <c r="T192" s="5">
        <v>100901</v>
      </c>
      <c r="U192" s="5" t="s">
        <v>27</v>
      </c>
      <c r="V192" s="5">
        <v>47040001</v>
      </c>
      <c r="W192" s="5" t="s">
        <v>28</v>
      </c>
    </row>
    <row r="193" spans="2:23" x14ac:dyDescent="0.25">
      <c r="B193" s="4">
        <v>51003473</v>
      </c>
      <c r="C193" s="4">
        <v>0</v>
      </c>
      <c r="D193" s="5">
        <v>21040011</v>
      </c>
      <c r="E193" s="4" t="s">
        <v>427</v>
      </c>
      <c r="F193" s="4">
        <v>1071</v>
      </c>
      <c r="G193" s="6">
        <v>39060</v>
      </c>
      <c r="H193" s="7">
        <v>429</v>
      </c>
      <c r="I193" s="7">
        <v>0</v>
      </c>
      <c r="J193" s="7">
        <v>0</v>
      </c>
      <c r="K193" s="7">
        <v>0</v>
      </c>
      <c r="L193" s="7">
        <f t="shared" si="8"/>
        <v>429</v>
      </c>
      <c r="M193" s="7">
        <v>-408</v>
      </c>
      <c r="N193" s="7">
        <v>0</v>
      </c>
      <c r="O193" s="7">
        <v>0</v>
      </c>
      <c r="P193" s="7">
        <f t="shared" si="9"/>
        <v>-408</v>
      </c>
      <c r="Q193" s="7">
        <f t="shared" si="10"/>
        <v>21</v>
      </c>
      <c r="R193" s="7">
        <f t="shared" si="11"/>
        <v>21</v>
      </c>
      <c r="S193" s="5" t="s">
        <v>355</v>
      </c>
      <c r="T193" s="5">
        <v>100901</v>
      </c>
      <c r="U193" s="5" t="s">
        <v>27</v>
      </c>
      <c r="V193" s="5">
        <v>47040001</v>
      </c>
      <c r="W193" s="5" t="s">
        <v>28</v>
      </c>
    </row>
    <row r="194" spans="2:23" x14ac:dyDescent="0.25">
      <c r="B194" s="4">
        <v>51003474</v>
      </c>
      <c r="C194" s="4">
        <v>0</v>
      </c>
      <c r="D194" s="5">
        <v>21040011</v>
      </c>
      <c r="E194" s="4" t="s">
        <v>427</v>
      </c>
      <c r="F194" s="4">
        <v>1071</v>
      </c>
      <c r="G194" s="6">
        <v>39076</v>
      </c>
      <c r="H194" s="7">
        <v>429</v>
      </c>
      <c r="I194" s="7">
        <v>0</v>
      </c>
      <c r="J194" s="7">
        <v>0</v>
      </c>
      <c r="K194" s="7">
        <v>0</v>
      </c>
      <c r="L194" s="7">
        <f t="shared" si="8"/>
        <v>429</v>
      </c>
      <c r="M194" s="7">
        <v>-407</v>
      </c>
      <c r="N194" s="7">
        <v>0</v>
      </c>
      <c r="O194" s="7">
        <v>0</v>
      </c>
      <c r="P194" s="7">
        <f t="shared" si="9"/>
        <v>-407</v>
      </c>
      <c r="Q194" s="7">
        <f t="shared" si="10"/>
        <v>22</v>
      </c>
      <c r="R194" s="7">
        <f t="shared" si="11"/>
        <v>22</v>
      </c>
      <c r="S194" s="5" t="s">
        <v>355</v>
      </c>
      <c r="T194" s="5">
        <v>100901</v>
      </c>
      <c r="U194" s="5" t="s">
        <v>27</v>
      </c>
      <c r="V194" s="5">
        <v>47040001</v>
      </c>
      <c r="W194" s="5" t="s">
        <v>28</v>
      </c>
    </row>
    <row r="195" spans="2:23" x14ac:dyDescent="0.25">
      <c r="B195" s="4">
        <v>51003506</v>
      </c>
      <c r="C195" s="4">
        <v>0</v>
      </c>
      <c r="D195" s="5">
        <v>21040011</v>
      </c>
      <c r="E195" s="4" t="s">
        <v>426</v>
      </c>
      <c r="F195" s="4">
        <v>1071</v>
      </c>
      <c r="G195" s="6">
        <v>38831</v>
      </c>
      <c r="H195" s="7">
        <v>600</v>
      </c>
      <c r="I195" s="7">
        <v>0</v>
      </c>
      <c r="J195" s="7">
        <v>0</v>
      </c>
      <c r="K195" s="7">
        <v>-600</v>
      </c>
      <c r="L195" s="7">
        <f t="shared" si="8"/>
        <v>0</v>
      </c>
      <c r="M195" s="7">
        <v>-570</v>
      </c>
      <c r="N195" s="7">
        <v>0</v>
      </c>
      <c r="O195" s="7">
        <v>570</v>
      </c>
      <c r="P195" s="7">
        <f t="shared" si="9"/>
        <v>0</v>
      </c>
      <c r="Q195" s="7">
        <f t="shared" si="10"/>
        <v>30</v>
      </c>
      <c r="R195" s="7">
        <f t="shared" si="11"/>
        <v>0</v>
      </c>
      <c r="S195" s="5" t="s">
        <v>355</v>
      </c>
      <c r="T195" s="5">
        <v>100901</v>
      </c>
      <c r="U195" s="5" t="s">
        <v>27</v>
      </c>
      <c r="V195" s="5">
        <v>47040001</v>
      </c>
      <c r="W195" s="5" t="s">
        <v>28</v>
      </c>
    </row>
    <row r="196" spans="2:23" x14ac:dyDescent="0.25">
      <c r="B196" s="4">
        <v>51003535</v>
      </c>
      <c r="C196" s="4">
        <v>0</v>
      </c>
      <c r="D196" s="5">
        <v>21040011</v>
      </c>
      <c r="E196" s="4" t="s">
        <v>425</v>
      </c>
      <c r="F196" s="4">
        <v>1071</v>
      </c>
      <c r="G196" s="6">
        <v>38825</v>
      </c>
      <c r="H196" s="7">
        <v>720</v>
      </c>
      <c r="I196" s="7">
        <v>0</v>
      </c>
      <c r="J196" s="7">
        <v>0</v>
      </c>
      <c r="K196" s="7">
        <v>0</v>
      </c>
      <c r="L196" s="7">
        <f t="shared" si="8"/>
        <v>720</v>
      </c>
      <c r="M196" s="7">
        <v>-684</v>
      </c>
      <c r="N196" s="7">
        <v>0</v>
      </c>
      <c r="O196" s="7">
        <v>0</v>
      </c>
      <c r="P196" s="7">
        <f t="shared" si="9"/>
        <v>-684</v>
      </c>
      <c r="Q196" s="7">
        <f t="shared" si="10"/>
        <v>36</v>
      </c>
      <c r="R196" s="7">
        <f t="shared" si="11"/>
        <v>36</v>
      </c>
      <c r="S196" s="5" t="s">
        <v>355</v>
      </c>
      <c r="T196" s="5">
        <v>100901</v>
      </c>
      <c r="U196" s="5" t="s">
        <v>27</v>
      </c>
      <c r="V196" s="5">
        <v>47040001</v>
      </c>
      <c r="W196" s="5" t="s">
        <v>28</v>
      </c>
    </row>
    <row r="197" spans="2:23" x14ac:dyDescent="0.25">
      <c r="B197" s="4">
        <v>51003554</v>
      </c>
      <c r="C197" s="4">
        <v>0</v>
      </c>
      <c r="D197" s="5">
        <v>21040011</v>
      </c>
      <c r="E197" s="4" t="s">
        <v>428</v>
      </c>
      <c r="F197" s="4">
        <v>1071</v>
      </c>
      <c r="G197" s="6">
        <v>38879</v>
      </c>
      <c r="H197" s="7">
        <v>800</v>
      </c>
      <c r="I197" s="7">
        <v>0</v>
      </c>
      <c r="J197" s="7">
        <v>0</v>
      </c>
      <c r="K197" s="7">
        <v>0</v>
      </c>
      <c r="L197" s="7">
        <f t="shared" si="8"/>
        <v>800</v>
      </c>
      <c r="M197" s="7">
        <v>-760</v>
      </c>
      <c r="N197" s="7">
        <v>0</v>
      </c>
      <c r="O197" s="7">
        <v>0</v>
      </c>
      <c r="P197" s="7">
        <f t="shared" si="9"/>
        <v>-760</v>
      </c>
      <c r="Q197" s="7">
        <f t="shared" si="10"/>
        <v>40</v>
      </c>
      <c r="R197" s="7">
        <f t="shared" si="11"/>
        <v>40</v>
      </c>
      <c r="S197" s="5" t="s">
        <v>355</v>
      </c>
      <c r="T197" s="5">
        <v>100901</v>
      </c>
      <c r="U197" s="5" t="s">
        <v>27</v>
      </c>
      <c r="V197" s="5">
        <v>47040001</v>
      </c>
      <c r="W197" s="5" t="s">
        <v>28</v>
      </c>
    </row>
    <row r="198" spans="2:23" x14ac:dyDescent="0.25">
      <c r="B198" s="4">
        <v>51003555</v>
      </c>
      <c r="C198" s="4">
        <v>0</v>
      </c>
      <c r="D198" s="5">
        <v>21040011</v>
      </c>
      <c r="E198" s="4" t="s">
        <v>370</v>
      </c>
      <c r="F198" s="4">
        <v>1071</v>
      </c>
      <c r="G198" s="6">
        <v>39082</v>
      </c>
      <c r="H198" s="7">
        <v>800</v>
      </c>
      <c r="I198" s="7">
        <v>0</v>
      </c>
      <c r="J198" s="7">
        <v>0</v>
      </c>
      <c r="K198" s="7">
        <v>0</v>
      </c>
      <c r="L198" s="7">
        <f t="shared" ref="L198:L261" si="12">SUM(H198:K198)</f>
        <v>800</v>
      </c>
      <c r="M198" s="7">
        <v>-760</v>
      </c>
      <c r="N198" s="7">
        <v>0</v>
      </c>
      <c r="O198" s="7">
        <v>0</v>
      </c>
      <c r="P198" s="7">
        <f t="shared" ref="P198:P261" si="13">SUM(M198:O198)</f>
        <v>-760</v>
      </c>
      <c r="Q198" s="7">
        <f t="shared" ref="Q198:Q261" si="14">H198+M198</f>
        <v>40</v>
      </c>
      <c r="R198" s="7">
        <f t="shared" ref="R198:R261" si="15">L198+P198</f>
        <v>40</v>
      </c>
      <c r="S198" s="5" t="s">
        <v>355</v>
      </c>
      <c r="T198" s="5">
        <v>100901</v>
      </c>
      <c r="U198" s="5" t="s">
        <v>27</v>
      </c>
      <c r="V198" s="5">
        <v>47040001</v>
      </c>
      <c r="W198" s="5" t="s">
        <v>28</v>
      </c>
    </row>
    <row r="199" spans="2:23" x14ac:dyDescent="0.25">
      <c r="B199" s="4">
        <v>51003556</v>
      </c>
      <c r="C199" s="4">
        <v>0</v>
      </c>
      <c r="D199" s="5">
        <v>21040011</v>
      </c>
      <c r="E199" s="4" t="s">
        <v>370</v>
      </c>
      <c r="F199" s="4">
        <v>1071</v>
      </c>
      <c r="G199" s="6">
        <v>39082</v>
      </c>
      <c r="H199" s="7">
        <v>800</v>
      </c>
      <c r="I199" s="7">
        <v>0</v>
      </c>
      <c r="J199" s="7">
        <v>0</v>
      </c>
      <c r="K199" s="7">
        <v>0</v>
      </c>
      <c r="L199" s="7">
        <f t="shared" si="12"/>
        <v>800</v>
      </c>
      <c r="M199" s="7">
        <v>-760</v>
      </c>
      <c r="N199" s="7">
        <v>0</v>
      </c>
      <c r="O199" s="7">
        <v>0</v>
      </c>
      <c r="P199" s="7">
        <f t="shared" si="13"/>
        <v>-760</v>
      </c>
      <c r="Q199" s="7">
        <f t="shared" si="14"/>
        <v>40</v>
      </c>
      <c r="R199" s="7">
        <f t="shared" si="15"/>
        <v>40</v>
      </c>
      <c r="S199" s="5" t="s">
        <v>355</v>
      </c>
      <c r="T199" s="5">
        <v>100901</v>
      </c>
      <c r="U199" s="5" t="s">
        <v>27</v>
      </c>
      <c r="V199" s="5">
        <v>47040001</v>
      </c>
      <c r="W199" s="5" t="s">
        <v>28</v>
      </c>
    </row>
    <row r="200" spans="2:23" x14ac:dyDescent="0.25">
      <c r="B200" s="4">
        <v>51003557</v>
      </c>
      <c r="C200" s="4">
        <v>0</v>
      </c>
      <c r="D200" s="5">
        <v>21040011</v>
      </c>
      <c r="E200" s="4" t="s">
        <v>370</v>
      </c>
      <c r="F200" s="4">
        <v>1071</v>
      </c>
      <c r="G200" s="6">
        <v>39082</v>
      </c>
      <c r="H200" s="7">
        <v>800</v>
      </c>
      <c r="I200" s="7">
        <v>0</v>
      </c>
      <c r="J200" s="7">
        <v>0</v>
      </c>
      <c r="K200" s="7">
        <v>0</v>
      </c>
      <c r="L200" s="7">
        <f t="shared" si="12"/>
        <v>800</v>
      </c>
      <c r="M200" s="7">
        <v>-760</v>
      </c>
      <c r="N200" s="7">
        <v>0</v>
      </c>
      <c r="O200" s="7">
        <v>0</v>
      </c>
      <c r="P200" s="7">
        <f t="shared" si="13"/>
        <v>-760</v>
      </c>
      <c r="Q200" s="7">
        <f t="shared" si="14"/>
        <v>40</v>
      </c>
      <c r="R200" s="7">
        <f t="shared" si="15"/>
        <v>40</v>
      </c>
      <c r="S200" s="5" t="s">
        <v>355</v>
      </c>
      <c r="T200" s="5">
        <v>100901</v>
      </c>
      <c r="U200" s="5" t="s">
        <v>27</v>
      </c>
      <c r="V200" s="5">
        <v>47040001</v>
      </c>
      <c r="W200" s="5" t="s">
        <v>28</v>
      </c>
    </row>
    <row r="201" spans="2:23" x14ac:dyDescent="0.25">
      <c r="B201" s="4">
        <v>51003562</v>
      </c>
      <c r="C201" s="4">
        <v>0</v>
      </c>
      <c r="D201" s="5">
        <v>21040011</v>
      </c>
      <c r="E201" s="4" t="s">
        <v>427</v>
      </c>
      <c r="F201" s="4">
        <v>1071</v>
      </c>
      <c r="G201" s="6">
        <v>38991</v>
      </c>
      <c r="H201" s="7">
        <v>859</v>
      </c>
      <c r="I201" s="7">
        <v>0</v>
      </c>
      <c r="J201" s="7">
        <v>0</v>
      </c>
      <c r="K201" s="7">
        <v>0</v>
      </c>
      <c r="L201" s="7">
        <f t="shared" si="12"/>
        <v>859</v>
      </c>
      <c r="M201" s="7">
        <v>-816</v>
      </c>
      <c r="N201" s="7">
        <v>0</v>
      </c>
      <c r="O201" s="7">
        <v>0</v>
      </c>
      <c r="P201" s="7">
        <f t="shared" si="13"/>
        <v>-816</v>
      </c>
      <c r="Q201" s="7">
        <f t="shared" si="14"/>
        <v>43</v>
      </c>
      <c r="R201" s="7">
        <f t="shared" si="15"/>
        <v>43</v>
      </c>
      <c r="S201" s="5" t="s">
        <v>355</v>
      </c>
      <c r="T201" s="5">
        <v>100901</v>
      </c>
      <c r="U201" s="5" t="s">
        <v>27</v>
      </c>
      <c r="V201" s="5">
        <v>47040001</v>
      </c>
      <c r="W201" s="5" t="s">
        <v>28</v>
      </c>
    </row>
    <row r="202" spans="2:23" x14ac:dyDescent="0.25">
      <c r="B202" s="4">
        <v>51003563</v>
      </c>
      <c r="C202" s="4">
        <v>0</v>
      </c>
      <c r="D202" s="5">
        <v>21040011</v>
      </c>
      <c r="E202" s="4" t="s">
        <v>427</v>
      </c>
      <c r="F202" s="4">
        <v>1071</v>
      </c>
      <c r="G202" s="6">
        <v>39049</v>
      </c>
      <c r="H202" s="7">
        <v>859</v>
      </c>
      <c r="I202" s="7">
        <v>0</v>
      </c>
      <c r="J202" s="7">
        <v>0</v>
      </c>
      <c r="K202" s="7">
        <v>0</v>
      </c>
      <c r="L202" s="7">
        <f t="shared" si="12"/>
        <v>859</v>
      </c>
      <c r="M202" s="7">
        <v>-816</v>
      </c>
      <c r="N202" s="7">
        <v>0</v>
      </c>
      <c r="O202" s="7">
        <v>0</v>
      </c>
      <c r="P202" s="7">
        <f t="shared" si="13"/>
        <v>-816</v>
      </c>
      <c r="Q202" s="7">
        <f t="shared" si="14"/>
        <v>43</v>
      </c>
      <c r="R202" s="7">
        <f t="shared" si="15"/>
        <v>43</v>
      </c>
      <c r="S202" s="5" t="s">
        <v>355</v>
      </c>
      <c r="T202" s="5">
        <v>100901</v>
      </c>
      <c r="U202" s="5" t="s">
        <v>27</v>
      </c>
      <c r="V202" s="5">
        <v>47040001</v>
      </c>
      <c r="W202" s="5" t="s">
        <v>28</v>
      </c>
    </row>
    <row r="203" spans="2:23" x14ac:dyDescent="0.25">
      <c r="B203" s="4">
        <v>51003564</v>
      </c>
      <c r="C203" s="4">
        <v>0</v>
      </c>
      <c r="D203" s="5">
        <v>21040011</v>
      </c>
      <c r="E203" s="4" t="s">
        <v>427</v>
      </c>
      <c r="F203" s="4">
        <v>1071</v>
      </c>
      <c r="G203" s="6">
        <v>39076</v>
      </c>
      <c r="H203" s="7">
        <v>859</v>
      </c>
      <c r="I203" s="7">
        <v>0</v>
      </c>
      <c r="J203" s="7">
        <v>0</v>
      </c>
      <c r="K203" s="7">
        <v>0</v>
      </c>
      <c r="L203" s="7">
        <f t="shared" si="12"/>
        <v>859</v>
      </c>
      <c r="M203" s="7">
        <v>-816</v>
      </c>
      <c r="N203" s="7">
        <v>0</v>
      </c>
      <c r="O203" s="7">
        <v>0</v>
      </c>
      <c r="P203" s="7">
        <f t="shared" si="13"/>
        <v>-816</v>
      </c>
      <c r="Q203" s="7">
        <f t="shared" si="14"/>
        <v>43</v>
      </c>
      <c r="R203" s="7">
        <f t="shared" si="15"/>
        <v>43</v>
      </c>
      <c r="S203" s="5" t="s">
        <v>355</v>
      </c>
      <c r="T203" s="5">
        <v>100901</v>
      </c>
      <c r="U203" s="5" t="s">
        <v>27</v>
      </c>
      <c r="V203" s="5">
        <v>47040001</v>
      </c>
      <c r="W203" s="5" t="s">
        <v>28</v>
      </c>
    </row>
    <row r="204" spans="2:23" x14ac:dyDescent="0.25">
      <c r="B204" s="4">
        <v>51003600</v>
      </c>
      <c r="C204" s="4">
        <v>0</v>
      </c>
      <c r="D204" s="5">
        <v>21040011</v>
      </c>
      <c r="E204" s="4" t="s">
        <v>429</v>
      </c>
      <c r="F204" s="4">
        <v>1071</v>
      </c>
      <c r="G204" s="6">
        <v>38840</v>
      </c>
      <c r="H204" s="7">
        <v>1250</v>
      </c>
      <c r="I204" s="7">
        <v>0</v>
      </c>
      <c r="J204" s="7">
        <v>0</v>
      </c>
      <c r="K204" s="7">
        <v>-1250</v>
      </c>
      <c r="L204" s="7">
        <f t="shared" si="12"/>
        <v>0</v>
      </c>
      <c r="M204" s="7">
        <v>-1188</v>
      </c>
      <c r="N204" s="7">
        <v>0</v>
      </c>
      <c r="O204" s="7">
        <v>1188</v>
      </c>
      <c r="P204" s="7">
        <f t="shared" si="13"/>
        <v>0</v>
      </c>
      <c r="Q204" s="7">
        <f t="shared" si="14"/>
        <v>62</v>
      </c>
      <c r="R204" s="7">
        <f t="shared" si="15"/>
        <v>0</v>
      </c>
      <c r="S204" s="5" t="s">
        <v>355</v>
      </c>
      <c r="T204" s="5">
        <v>100901</v>
      </c>
      <c r="U204" s="5" t="s">
        <v>27</v>
      </c>
      <c r="V204" s="5">
        <v>47040001</v>
      </c>
      <c r="W204" s="5" t="s">
        <v>28</v>
      </c>
    </row>
    <row r="205" spans="2:23" x14ac:dyDescent="0.25">
      <c r="B205" s="4">
        <v>51003608</v>
      </c>
      <c r="C205" s="4">
        <v>0</v>
      </c>
      <c r="D205" s="5">
        <v>21040011</v>
      </c>
      <c r="E205" s="4" t="s">
        <v>429</v>
      </c>
      <c r="F205" s="4">
        <v>1071</v>
      </c>
      <c r="G205" s="6">
        <v>38748</v>
      </c>
      <c r="H205" s="7">
        <v>1300</v>
      </c>
      <c r="I205" s="7">
        <v>0</v>
      </c>
      <c r="J205" s="7">
        <v>0</v>
      </c>
      <c r="K205" s="7">
        <v>-1300</v>
      </c>
      <c r="L205" s="7">
        <f t="shared" si="12"/>
        <v>0</v>
      </c>
      <c r="M205" s="7">
        <v>-1235</v>
      </c>
      <c r="N205" s="7">
        <v>0</v>
      </c>
      <c r="O205" s="7">
        <v>1235</v>
      </c>
      <c r="P205" s="7">
        <f t="shared" si="13"/>
        <v>0</v>
      </c>
      <c r="Q205" s="7">
        <f t="shared" si="14"/>
        <v>65</v>
      </c>
      <c r="R205" s="7">
        <f t="shared" si="15"/>
        <v>0</v>
      </c>
      <c r="S205" s="5" t="s">
        <v>355</v>
      </c>
      <c r="T205" s="5">
        <v>100901</v>
      </c>
      <c r="U205" s="5" t="s">
        <v>27</v>
      </c>
      <c r="V205" s="5">
        <v>47040001</v>
      </c>
      <c r="W205" s="5" t="s">
        <v>28</v>
      </c>
    </row>
    <row r="206" spans="2:23" x14ac:dyDescent="0.25">
      <c r="B206" s="4">
        <v>51003625</v>
      </c>
      <c r="C206" s="4">
        <v>0</v>
      </c>
      <c r="D206" s="5">
        <v>21040011</v>
      </c>
      <c r="E206" s="4" t="s">
        <v>429</v>
      </c>
      <c r="F206" s="4">
        <v>1071</v>
      </c>
      <c r="G206" s="6">
        <v>38849</v>
      </c>
      <c r="H206" s="7">
        <v>1440</v>
      </c>
      <c r="I206" s="7">
        <v>0</v>
      </c>
      <c r="J206" s="7">
        <v>0</v>
      </c>
      <c r="K206" s="7">
        <v>-1440</v>
      </c>
      <c r="L206" s="7">
        <f t="shared" si="12"/>
        <v>0</v>
      </c>
      <c r="M206" s="7">
        <v>-1368</v>
      </c>
      <c r="N206" s="7">
        <v>0</v>
      </c>
      <c r="O206" s="7">
        <v>1368</v>
      </c>
      <c r="P206" s="7">
        <f t="shared" si="13"/>
        <v>0</v>
      </c>
      <c r="Q206" s="7">
        <f t="shared" si="14"/>
        <v>72</v>
      </c>
      <c r="R206" s="7">
        <f t="shared" si="15"/>
        <v>0</v>
      </c>
      <c r="S206" s="5" t="s">
        <v>355</v>
      </c>
      <c r="T206" s="5">
        <v>100901</v>
      </c>
      <c r="U206" s="5" t="s">
        <v>27</v>
      </c>
      <c r="V206" s="5">
        <v>47040001</v>
      </c>
      <c r="W206" s="5" t="s">
        <v>28</v>
      </c>
    </row>
    <row r="207" spans="2:23" x14ac:dyDescent="0.25">
      <c r="B207" s="4">
        <v>51003637</v>
      </c>
      <c r="C207" s="4">
        <v>0</v>
      </c>
      <c r="D207" s="5">
        <v>21040011</v>
      </c>
      <c r="E207" s="4" t="s">
        <v>429</v>
      </c>
      <c r="F207" s="4">
        <v>1071</v>
      </c>
      <c r="G207" s="6">
        <v>38910</v>
      </c>
      <c r="H207" s="7">
        <v>1547</v>
      </c>
      <c r="I207" s="7">
        <v>0</v>
      </c>
      <c r="J207" s="7">
        <v>0</v>
      </c>
      <c r="K207" s="7">
        <v>0</v>
      </c>
      <c r="L207" s="7">
        <f t="shared" si="12"/>
        <v>1547</v>
      </c>
      <c r="M207" s="7">
        <v>-1470</v>
      </c>
      <c r="N207" s="7">
        <v>0</v>
      </c>
      <c r="O207" s="7">
        <v>0</v>
      </c>
      <c r="P207" s="7">
        <f t="shared" si="13"/>
        <v>-1470</v>
      </c>
      <c r="Q207" s="7">
        <f t="shared" si="14"/>
        <v>77</v>
      </c>
      <c r="R207" s="7">
        <f t="shared" si="15"/>
        <v>77</v>
      </c>
      <c r="S207" s="5" t="s">
        <v>355</v>
      </c>
      <c r="T207" s="5">
        <v>100901</v>
      </c>
      <c r="U207" s="5" t="s">
        <v>27</v>
      </c>
      <c r="V207" s="5">
        <v>47040001</v>
      </c>
      <c r="W207" s="5" t="s">
        <v>28</v>
      </c>
    </row>
    <row r="208" spans="2:23" x14ac:dyDescent="0.25">
      <c r="B208" s="4">
        <v>51003644</v>
      </c>
      <c r="C208" s="4">
        <v>0</v>
      </c>
      <c r="D208" s="5">
        <v>21040011</v>
      </c>
      <c r="E208" s="4" t="s">
        <v>370</v>
      </c>
      <c r="F208" s="4">
        <v>1071</v>
      </c>
      <c r="G208" s="6">
        <v>39076</v>
      </c>
      <c r="H208" s="7">
        <v>1600</v>
      </c>
      <c r="I208" s="7">
        <v>0</v>
      </c>
      <c r="J208" s="7">
        <v>0</v>
      </c>
      <c r="K208" s="7">
        <v>0</v>
      </c>
      <c r="L208" s="7">
        <f t="shared" si="12"/>
        <v>1600</v>
      </c>
      <c r="M208" s="7">
        <v>-1520</v>
      </c>
      <c r="N208" s="7">
        <v>0</v>
      </c>
      <c r="O208" s="7">
        <v>0</v>
      </c>
      <c r="P208" s="7">
        <f t="shared" si="13"/>
        <v>-1520</v>
      </c>
      <c r="Q208" s="7">
        <f t="shared" si="14"/>
        <v>80</v>
      </c>
      <c r="R208" s="7">
        <f t="shared" si="15"/>
        <v>80</v>
      </c>
      <c r="S208" s="5" t="s">
        <v>355</v>
      </c>
      <c r="T208" s="5">
        <v>100901</v>
      </c>
      <c r="U208" s="5" t="s">
        <v>27</v>
      </c>
      <c r="V208" s="5">
        <v>47040001</v>
      </c>
      <c r="W208" s="5" t="s">
        <v>28</v>
      </c>
    </row>
    <row r="209" spans="2:23" x14ac:dyDescent="0.25">
      <c r="B209" s="4">
        <v>51003645</v>
      </c>
      <c r="C209" s="4">
        <v>0</v>
      </c>
      <c r="D209" s="5">
        <v>21040011</v>
      </c>
      <c r="E209" s="4" t="s">
        <v>370</v>
      </c>
      <c r="F209" s="4">
        <v>1071</v>
      </c>
      <c r="G209" s="6">
        <v>39081</v>
      </c>
      <c r="H209" s="7">
        <v>1600</v>
      </c>
      <c r="I209" s="7">
        <v>0</v>
      </c>
      <c r="J209" s="7">
        <v>0</v>
      </c>
      <c r="K209" s="7">
        <v>0</v>
      </c>
      <c r="L209" s="7">
        <f t="shared" si="12"/>
        <v>1600</v>
      </c>
      <c r="M209" s="7">
        <v>-1520</v>
      </c>
      <c r="N209" s="7">
        <v>0</v>
      </c>
      <c r="O209" s="7">
        <v>0</v>
      </c>
      <c r="P209" s="7">
        <f t="shared" si="13"/>
        <v>-1520</v>
      </c>
      <c r="Q209" s="7">
        <f t="shared" si="14"/>
        <v>80</v>
      </c>
      <c r="R209" s="7">
        <f t="shared" si="15"/>
        <v>80</v>
      </c>
      <c r="S209" s="5" t="s">
        <v>355</v>
      </c>
      <c r="T209" s="5">
        <v>100901</v>
      </c>
      <c r="U209" s="5" t="s">
        <v>27</v>
      </c>
      <c r="V209" s="5">
        <v>47040001</v>
      </c>
      <c r="W209" s="5" t="s">
        <v>28</v>
      </c>
    </row>
    <row r="210" spans="2:23" x14ac:dyDescent="0.25">
      <c r="B210" s="4">
        <v>51003646</v>
      </c>
      <c r="C210" s="4">
        <v>0</v>
      </c>
      <c r="D210" s="5">
        <v>21040011</v>
      </c>
      <c r="E210" s="4" t="s">
        <v>370</v>
      </c>
      <c r="F210" s="4">
        <v>1071</v>
      </c>
      <c r="G210" s="6">
        <v>39082</v>
      </c>
      <c r="H210" s="7">
        <v>1600</v>
      </c>
      <c r="I210" s="7">
        <v>0</v>
      </c>
      <c r="J210" s="7">
        <v>0</v>
      </c>
      <c r="K210" s="7">
        <v>0</v>
      </c>
      <c r="L210" s="7">
        <f t="shared" si="12"/>
        <v>1600</v>
      </c>
      <c r="M210" s="7">
        <v>-1520</v>
      </c>
      <c r="N210" s="7">
        <v>0</v>
      </c>
      <c r="O210" s="7">
        <v>0</v>
      </c>
      <c r="P210" s="7">
        <f t="shared" si="13"/>
        <v>-1520</v>
      </c>
      <c r="Q210" s="7">
        <f t="shared" si="14"/>
        <v>80</v>
      </c>
      <c r="R210" s="7">
        <f t="shared" si="15"/>
        <v>80</v>
      </c>
      <c r="S210" s="5" t="s">
        <v>355</v>
      </c>
      <c r="T210" s="5">
        <v>100901</v>
      </c>
      <c r="U210" s="5" t="s">
        <v>27</v>
      </c>
      <c r="V210" s="5">
        <v>47040001</v>
      </c>
      <c r="W210" s="5" t="s">
        <v>28</v>
      </c>
    </row>
    <row r="211" spans="2:23" x14ac:dyDescent="0.25">
      <c r="B211" s="4">
        <v>51003652</v>
      </c>
      <c r="C211" s="4">
        <v>0</v>
      </c>
      <c r="D211" s="5">
        <v>21040011</v>
      </c>
      <c r="E211" s="4" t="s">
        <v>426</v>
      </c>
      <c r="F211" s="4">
        <v>1071</v>
      </c>
      <c r="G211" s="6">
        <v>38872</v>
      </c>
      <c r="H211" s="7">
        <v>1660</v>
      </c>
      <c r="I211" s="7">
        <v>0</v>
      </c>
      <c r="J211" s="7">
        <v>0</v>
      </c>
      <c r="K211" s="7">
        <v>-1660</v>
      </c>
      <c r="L211" s="7">
        <f t="shared" si="12"/>
        <v>0</v>
      </c>
      <c r="M211" s="7">
        <v>-1577</v>
      </c>
      <c r="N211" s="7">
        <v>0</v>
      </c>
      <c r="O211" s="7">
        <v>1577</v>
      </c>
      <c r="P211" s="7">
        <f t="shared" si="13"/>
        <v>0</v>
      </c>
      <c r="Q211" s="7">
        <f t="shared" si="14"/>
        <v>83</v>
      </c>
      <c r="R211" s="7">
        <f t="shared" si="15"/>
        <v>0</v>
      </c>
      <c r="S211" s="5" t="s">
        <v>355</v>
      </c>
      <c r="T211" s="5">
        <v>100901</v>
      </c>
      <c r="U211" s="5" t="s">
        <v>27</v>
      </c>
      <c r="V211" s="5">
        <v>47040001</v>
      </c>
      <c r="W211" s="5" t="s">
        <v>28</v>
      </c>
    </row>
    <row r="212" spans="2:23" x14ac:dyDescent="0.25">
      <c r="B212" s="4">
        <v>51003653</v>
      </c>
      <c r="C212" s="4">
        <v>0</v>
      </c>
      <c r="D212" s="5">
        <v>21040011</v>
      </c>
      <c r="E212" s="4" t="s">
        <v>425</v>
      </c>
      <c r="F212" s="4">
        <v>1071</v>
      </c>
      <c r="G212" s="6">
        <v>38872</v>
      </c>
      <c r="H212" s="7">
        <v>1660</v>
      </c>
      <c r="I212" s="7">
        <v>0</v>
      </c>
      <c r="J212" s="7">
        <v>0</v>
      </c>
      <c r="K212" s="7">
        <v>0</v>
      </c>
      <c r="L212" s="7">
        <f t="shared" si="12"/>
        <v>1660</v>
      </c>
      <c r="M212" s="7">
        <v>-1577</v>
      </c>
      <c r="N212" s="7">
        <v>0</v>
      </c>
      <c r="O212" s="7">
        <v>0</v>
      </c>
      <c r="P212" s="7">
        <f t="shared" si="13"/>
        <v>-1577</v>
      </c>
      <c r="Q212" s="7">
        <f t="shared" si="14"/>
        <v>83</v>
      </c>
      <c r="R212" s="7">
        <f t="shared" si="15"/>
        <v>83</v>
      </c>
      <c r="S212" s="5" t="s">
        <v>355</v>
      </c>
      <c r="T212" s="5">
        <v>100901</v>
      </c>
      <c r="U212" s="5" t="s">
        <v>27</v>
      </c>
      <c r="V212" s="5">
        <v>47040001</v>
      </c>
      <c r="W212" s="5" t="s">
        <v>28</v>
      </c>
    </row>
    <row r="213" spans="2:23" x14ac:dyDescent="0.25">
      <c r="B213" s="4">
        <v>51003712</v>
      </c>
      <c r="C213" s="4">
        <v>0</v>
      </c>
      <c r="D213" s="5">
        <v>21040011</v>
      </c>
      <c r="E213" s="4" t="s">
        <v>429</v>
      </c>
      <c r="F213" s="4">
        <v>1071</v>
      </c>
      <c r="G213" s="6">
        <v>38853</v>
      </c>
      <c r="H213" s="7">
        <v>2215</v>
      </c>
      <c r="I213" s="7">
        <v>0</v>
      </c>
      <c r="J213" s="7">
        <v>0</v>
      </c>
      <c r="K213" s="7">
        <v>-2215</v>
      </c>
      <c r="L213" s="7">
        <f t="shared" si="12"/>
        <v>0</v>
      </c>
      <c r="M213" s="7">
        <v>-2104</v>
      </c>
      <c r="N213" s="7">
        <v>0</v>
      </c>
      <c r="O213" s="7">
        <v>2104</v>
      </c>
      <c r="P213" s="7">
        <f t="shared" si="13"/>
        <v>0</v>
      </c>
      <c r="Q213" s="7">
        <f t="shared" si="14"/>
        <v>111</v>
      </c>
      <c r="R213" s="7">
        <f t="shared" si="15"/>
        <v>0</v>
      </c>
      <c r="S213" s="5" t="s">
        <v>355</v>
      </c>
      <c r="T213" s="5">
        <v>100901</v>
      </c>
      <c r="U213" s="5" t="s">
        <v>27</v>
      </c>
      <c r="V213" s="5">
        <v>47040001</v>
      </c>
      <c r="W213" s="5" t="s">
        <v>28</v>
      </c>
    </row>
    <row r="214" spans="2:23" x14ac:dyDescent="0.25">
      <c r="B214" s="4">
        <v>51003713</v>
      </c>
      <c r="C214" s="4">
        <v>0</v>
      </c>
      <c r="D214" s="5">
        <v>21040011</v>
      </c>
      <c r="E214" s="4" t="s">
        <v>429</v>
      </c>
      <c r="F214" s="4">
        <v>1071</v>
      </c>
      <c r="G214" s="6">
        <v>38853</v>
      </c>
      <c r="H214" s="7">
        <v>2215</v>
      </c>
      <c r="I214" s="7">
        <v>0</v>
      </c>
      <c r="J214" s="7">
        <v>0</v>
      </c>
      <c r="K214" s="7">
        <v>-2215</v>
      </c>
      <c r="L214" s="7">
        <f t="shared" si="12"/>
        <v>0</v>
      </c>
      <c r="M214" s="7">
        <v>-2104</v>
      </c>
      <c r="N214" s="7">
        <v>0</v>
      </c>
      <c r="O214" s="7">
        <v>2104</v>
      </c>
      <c r="P214" s="7">
        <f t="shared" si="13"/>
        <v>0</v>
      </c>
      <c r="Q214" s="7">
        <f t="shared" si="14"/>
        <v>111</v>
      </c>
      <c r="R214" s="7">
        <f t="shared" si="15"/>
        <v>0</v>
      </c>
      <c r="S214" s="5" t="s">
        <v>355</v>
      </c>
      <c r="T214" s="5">
        <v>100901</v>
      </c>
      <c r="U214" s="5" t="s">
        <v>27</v>
      </c>
      <c r="V214" s="5">
        <v>47040001</v>
      </c>
      <c r="W214" s="5" t="s">
        <v>28</v>
      </c>
    </row>
    <row r="215" spans="2:23" x14ac:dyDescent="0.25">
      <c r="B215" s="4">
        <v>51003714</v>
      </c>
      <c r="C215" s="4">
        <v>0</v>
      </c>
      <c r="D215" s="5">
        <v>21040011</v>
      </c>
      <c r="E215" s="4" t="s">
        <v>430</v>
      </c>
      <c r="F215" s="4">
        <v>1071</v>
      </c>
      <c r="G215" s="6">
        <v>38853</v>
      </c>
      <c r="H215" s="7">
        <v>2215</v>
      </c>
      <c r="I215" s="7">
        <v>0</v>
      </c>
      <c r="J215" s="7">
        <v>0</v>
      </c>
      <c r="K215" s="7">
        <v>0</v>
      </c>
      <c r="L215" s="7">
        <f t="shared" si="12"/>
        <v>2215</v>
      </c>
      <c r="M215" s="7">
        <v>-2104</v>
      </c>
      <c r="N215" s="7">
        <v>0</v>
      </c>
      <c r="O215" s="7">
        <v>0</v>
      </c>
      <c r="P215" s="7">
        <f t="shared" si="13"/>
        <v>-2104</v>
      </c>
      <c r="Q215" s="7">
        <f t="shared" si="14"/>
        <v>111</v>
      </c>
      <c r="R215" s="7">
        <f t="shared" si="15"/>
        <v>111</v>
      </c>
      <c r="S215" s="5" t="s">
        <v>355</v>
      </c>
      <c r="T215" s="5">
        <v>100901</v>
      </c>
      <c r="U215" s="5" t="s">
        <v>27</v>
      </c>
      <c r="V215" s="5">
        <v>47040001</v>
      </c>
      <c r="W215" s="5" t="s">
        <v>28</v>
      </c>
    </row>
    <row r="216" spans="2:23" x14ac:dyDescent="0.25">
      <c r="B216" s="4">
        <v>51003725</v>
      </c>
      <c r="C216" s="4">
        <v>0</v>
      </c>
      <c r="D216" s="5">
        <v>21040011</v>
      </c>
      <c r="E216" s="4" t="s">
        <v>430</v>
      </c>
      <c r="F216" s="4">
        <v>1071</v>
      </c>
      <c r="G216" s="6">
        <v>38831</v>
      </c>
      <c r="H216" s="7">
        <v>2295</v>
      </c>
      <c r="I216" s="7">
        <v>0</v>
      </c>
      <c r="J216" s="7">
        <v>0</v>
      </c>
      <c r="K216" s="7">
        <v>0</v>
      </c>
      <c r="L216" s="7">
        <f t="shared" si="12"/>
        <v>2295</v>
      </c>
      <c r="M216" s="7">
        <v>-2181</v>
      </c>
      <c r="N216" s="7">
        <v>0</v>
      </c>
      <c r="O216" s="7">
        <v>0</v>
      </c>
      <c r="P216" s="7">
        <f t="shared" si="13"/>
        <v>-2181</v>
      </c>
      <c r="Q216" s="7">
        <f t="shared" si="14"/>
        <v>114</v>
      </c>
      <c r="R216" s="7">
        <f t="shared" si="15"/>
        <v>114</v>
      </c>
      <c r="S216" s="5" t="s">
        <v>355</v>
      </c>
      <c r="T216" s="5">
        <v>100901</v>
      </c>
      <c r="U216" s="5" t="s">
        <v>27</v>
      </c>
      <c r="V216" s="5">
        <v>47040001</v>
      </c>
      <c r="W216" s="5" t="s">
        <v>28</v>
      </c>
    </row>
    <row r="217" spans="2:23" x14ac:dyDescent="0.25">
      <c r="B217" s="4">
        <v>51003735</v>
      </c>
      <c r="C217" s="4">
        <v>0</v>
      </c>
      <c r="D217" s="5">
        <v>21040011</v>
      </c>
      <c r="E217" s="4" t="s">
        <v>370</v>
      </c>
      <c r="F217" s="4">
        <v>1071</v>
      </c>
      <c r="G217" s="6">
        <v>39082</v>
      </c>
      <c r="H217" s="7">
        <v>2400</v>
      </c>
      <c r="I217" s="7">
        <v>0</v>
      </c>
      <c r="J217" s="7">
        <v>0</v>
      </c>
      <c r="K217" s="7">
        <v>0</v>
      </c>
      <c r="L217" s="7">
        <f t="shared" si="12"/>
        <v>2400</v>
      </c>
      <c r="M217" s="7">
        <v>-2280</v>
      </c>
      <c r="N217" s="7">
        <v>0</v>
      </c>
      <c r="O217" s="7">
        <v>0</v>
      </c>
      <c r="P217" s="7">
        <f t="shared" si="13"/>
        <v>-2280</v>
      </c>
      <c r="Q217" s="7">
        <f t="shared" si="14"/>
        <v>120</v>
      </c>
      <c r="R217" s="7">
        <f t="shared" si="15"/>
        <v>120</v>
      </c>
      <c r="S217" s="5" t="s">
        <v>355</v>
      </c>
      <c r="T217" s="5">
        <v>100901</v>
      </c>
      <c r="U217" s="5" t="s">
        <v>27</v>
      </c>
      <c r="V217" s="5">
        <v>47040001</v>
      </c>
      <c r="W217" s="5" t="s">
        <v>28</v>
      </c>
    </row>
    <row r="218" spans="2:23" x14ac:dyDescent="0.25">
      <c r="B218" s="4">
        <v>51003737</v>
      </c>
      <c r="C218" s="4">
        <v>0</v>
      </c>
      <c r="D218" s="5">
        <v>21040011</v>
      </c>
      <c r="E218" s="4" t="s">
        <v>431</v>
      </c>
      <c r="F218" s="4">
        <v>1071</v>
      </c>
      <c r="G218" s="6">
        <v>38840</v>
      </c>
      <c r="H218" s="7">
        <v>2420</v>
      </c>
      <c r="I218" s="7">
        <v>0</v>
      </c>
      <c r="J218" s="7">
        <v>0</v>
      </c>
      <c r="K218" s="7">
        <v>0</v>
      </c>
      <c r="L218" s="7">
        <f t="shared" si="12"/>
        <v>2420</v>
      </c>
      <c r="M218" s="7">
        <v>-2299</v>
      </c>
      <c r="N218" s="7">
        <v>0</v>
      </c>
      <c r="O218" s="7">
        <v>0</v>
      </c>
      <c r="P218" s="7">
        <f t="shared" si="13"/>
        <v>-2299</v>
      </c>
      <c r="Q218" s="7">
        <f t="shared" si="14"/>
        <v>121</v>
      </c>
      <c r="R218" s="7">
        <f t="shared" si="15"/>
        <v>121</v>
      </c>
      <c r="S218" s="5" t="s">
        <v>355</v>
      </c>
      <c r="T218" s="5">
        <v>100901</v>
      </c>
      <c r="U218" s="5" t="s">
        <v>27</v>
      </c>
      <c r="V218" s="5">
        <v>47040001</v>
      </c>
      <c r="W218" s="5" t="s">
        <v>28</v>
      </c>
    </row>
    <row r="219" spans="2:23" x14ac:dyDescent="0.25">
      <c r="B219" s="4">
        <v>51003738</v>
      </c>
      <c r="C219" s="4">
        <v>0</v>
      </c>
      <c r="D219" s="5">
        <v>21040011</v>
      </c>
      <c r="E219" s="4" t="s">
        <v>432</v>
      </c>
      <c r="F219" s="4">
        <v>1071</v>
      </c>
      <c r="G219" s="6">
        <v>38838</v>
      </c>
      <c r="H219" s="7">
        <v>2420</v>
      </c>
      <c r="I219" s="7">
        <v>0</v>
      </c>
      <c r="J219" s="7">
        <v>0</v>
      </c>
      <c r="K219" s="7">
        <v>0</v>
      </c>
      <c r="L219" s="7">
        <f t="shared" si="12"/>
        <v>2420</v>
      </c>
      <c r="M219" s="7">
        <v>-2299</v>
      </c>
      <c r="N219" s="7">
        <v>0</v>
      </c>
      <c r="O219" s="7">
        <v>0</v>
      </c>
      <c r="P219" s="7">
        <f t="shared" si="13"/>
        <v>-2299</v>
      </c>
      <c r="Q219" s="7">
        <f t="shared" si="14"/>
        <v>121</v>
      </c>
      <c r="R219" s="7">
        <f t="shared" si="15"/>
        <v>121</v>
      </c>
      <c r="S219" s="5" t="s">
        <v>355</v>
      </c>
      <c r="T219" s="5">
        <v>100901</v>
      </c>
      <c r="U219" s="5" t="s">
        <v>27</v>
      </c>
      <c r="V219" s="5">
        <v>47040001</v>
      </c>
      <c r="W219" s="5" t="s">
        <v>28</v>
      </c>
    </row>
    <row r="220" spans="2:23" x14ac:dyDescent="0.25">
      <c r="B220" s="4">
        <v>51003739</v>
      </c>
      <c r="C220" s="4">
        <v>0</v>
      </c>
      <c r="D220" s="5">
        <v>21040011</v>
      </c>
      <c r="E220" s="4" t="s">
        <v>425</v>
      </c>
      <c r="F220" s="4">
        <v>1071</v>
      </c>
      <c r="G220" s="6">
        <v>38840</v>
      </c>
      <c r="H220" s="7">
        <v>2420</v>
      </c>
      <c r="I220" s="7">
        <v>0</v>
      </c>
      <c r="J220" s="7">
        <v>0</v>
      </c>
      <c r="K220" s="7">
        <v>0</v>
      </c>
      <c r="L220" s="7">
        <f t="shared" si="12"/>
        <v>2420</v>
      </c>
      <c r="M220" s="7">
        <v>-2299</v>
      </c>
      <c r="N220" s="7">
        <v>0</v>
      </c>
      <c r="O220" s="7">
        <v>0</v>
      </c>
      <c r="P220" s="7">
        <f t="shared" si="13"/>
        <v>-2299</v>
      </c>
      <c r="Q220" s="7">
        <f t="shared" si="14"/>
        <v>121</v>
      </c>
      <c r="R220" s="7">
        <f t="shared" si="15"/>
        <v>121</v>
      </c>
      <c r="S220" s="5" t="s">
        <v>355</v>
      </c>
      <c r="T220" s="5">
        <v>100901</v>
      </c>
      <c r="U220" s="5" t="s">
        <v>27</v>
      </c>
      <c r="V220" s="5">
        <v>47040001</v>
      </c>
      <c r="W220" s="5" t="s">
        <v>28</v>
      </c>
    </row>
    <row r="221" spans="2:23" x14ac:dyDescent="0.25">
      <c r="B221" s="4">
        <v>51003748</v>
      </c>
      <c r="C221" s="4">
        <v>0</v>
      </c>
      <c r="D221" s="5">
        <v>21040011</v>
      </c>
      <c r="E221" s="4" t="s">
        <v>425</v>
      </c>
      <c r="F221" s="4">
        <v>1071</v>
      </c>
      <c r="G221" s="6">
        <v>38781</v>
      </c>
      <c r="H221" s="7">
        <v>2470</v>
      </c>
      <c r="I221" s="7">
        <v>0</v>
      </c>
      <c r="J221" s="7">
        <v>0</v>
      </c>
      <c r="K221" s="7">
        <v>0</v>
      </c>
      <c r="L221" s="7">
        <f t="shared" si="12"/>
        <v>2470</v>
      </c>
      <c r="M221" s="7">
        <v>-2347</v>
      </c>
      <c r="N221" s="7">
        <v>0</v>
      </c>
      <c r="O221" s="7">
        <v>0</v>
      </c>
      <c r="P221" s="7">
        <f t="shared" si="13"/>
        <v>-2347</v>
      </c>
      <c r="Q221" s="7">
        <f t="shared" si="14"/>
        <v>123</v>
      </c>
      <c r="R221" s="7">
        <f t="shared" si="15"/>
        <v>123</v>
      </c>
      <c r="S221" s="5" t="s">
        <v>355</v>
      </c>
      <c r="T221" s="5">
        <v>100901</v>
      </c>
      <c r="U221" s="5" t="s">
        <v>27</v>
      </c>
      <c r="V221" s="5">
        <v>47040001</v>
      </c>
      <c r="W221" s="5" t="s">
        <v>28</v>
      </c>
    </row>
    <row r="222" spans="2:23" x14ac:dyDescent="0.25">
      <c r="B222" s="4">
        <v>51003760</v>
      </c>
      <c r="C222" s="4">
        <v>0</v>
      </c>
      <c r="D222" s="5">
        <v>21040011</v>
      </c>
      <c r="E222" s="4" t="s">
        <v>433</v>
      </c>
      <c r="F222" s="4">
        <v>1071</v>
      </c>
      <c r="G222" s="6">
        <v>38812</v>
      </c>
      <c r="H222" s="7">
        <v>2595</v>
      </c>
      <c r="I222" s="7">
        <v>0</v>
      </c>
      <c r="J222" s="7">
        <v>0</v>
      </c>
      <c r="K222" s="7">
        <v>0</v>
      </c>
      <c r="L222" s="7">
        <f t="shared" si="12"/>
        <v>2595</v>
      </c>
      <c r="M222" s="7">
        <v>-2465</v>
      </c>
      <c r="N222" s="7">
        <v>0</v>
      </c>
      <c r="O222" s="7">
        <v>0</v>
      </c>
      <c r="P222" s="7">
        <f t="shared" si="13"/>
        <v>-2465</v>
      </c>
      <c r="Q222" s="7">
        <f t="shared" si="14"/>
        <v>130</v>
      </c>
      <c r="R222" s="7">
        <f t="shared" si="15"/>
        <v>130</v>
      </c>
      <c r="S222" s="5" t="s">
        <v>355</v>
      </c>
      <c r="T222" s="5">
        <v>100901</v>
      </c>
      <c r="U222" s="5" t="s">
        <v>27</v>
      </c>
      <c r="V222" s="5">
        <v>47040001</v>
      </c>
      <c r="W222" s="5" t="s">
        <v>28</v>
      </c>
    </row>
    <row r="223" spans="2:23" x14ac:dyDescent="0.25">
      <c r="B223" s="4">
        <v>51003765</v>
      </c>
      <c r="C223" s="4">
        <v>0</v>
      </c>
      <c r="D223" s="5">
        <v>21040011</v>
      </c>
      <c r="E223" s="4" t="s">
        <v>414</v>
      </c>
      <c r="F223" s="4">
        <v>1071</v>
      </c>
      <c r="G223" s="6">
        <v>38808</v>
      </c>
      <c r="H223" s="7">
        <v>2600</v>
      </c>
      <c r="I223" s="7">
        <v>0</v>
      </c>
      <c r="J223" s="7">
        <v>0</v>
      </c>
      <c r="K223" s="7">
        <v>0</v>
      </c>
      <c r="L223" s="7">
        <f t="shared" si="12"/>
        <v>2600</v>
      </c>
      <c r="M223" s="7">
        <v>-2470</v>
      </c>
      <c r="N223" s="7">
        <v>0</v>
      </c>
      <c r="O223" s="7">
        <v>0</v>
      </c>
      <c r="P223" s="7">
        <f t="shared" si="13"/>
        <v>-2470</v>
      </c>
      <c r="Q223" s="7">
        <f t="shared" si="14"/>
        <v>130</v>
      </c>
      <c r="R223" s="7">
        <f t="shared" si="15"/>
        <v>130</v>
      </c>
      <c r="S223" s="5" t="s">
        <v>355</v>
      </c>
      <c r="T223" s="5">
        <v>100901</v>
      </c>
      <c r="U223" s="5" t="s">
        <v>27</v>
      </c>
      <c r="V223" s="5">
        <v>47040001</v>
      </c>
      <c r="W223" s="5" t="s">
        <v>28</v>
      </c>
    </row>
    <row r="224" spans="2:23" x14ac:dyDescent="0.25">
      <c r="B224" s="4">
        <v>51003816</v>
      </c>
      <c r="C224" s="4">
        <v>0</v>
      </c>
      <c r="D224" s="5">
        <v>21040011</v>
      </c>
      <c r="E224" s="4" t="s">
        <v>433</v>
      </c>
      <c r="F224" s="4">
        <v>1071</v>
      </c>
      <c r="G224" s="6">
        <v>38815</v>
      </c>
      <c r="H224" s="7">
        <v>3000</v>
      </c>
      <c r="I224" s="7">
        <v>0</v>
      </c>
      <c r="J224" s="7">
        <v>0</v>
      </c>
      <c r="K224" s="7">
        <v>0</v>
      </c>
      <c r="L224" s="7">
        <f t="shared" si="12"/>
        <v>3000</v>
      </c>
      <c r="M224" s="7">
        <v>-2850</v>
      </c>
      <c r="N224" s="7">
        <v>0</v>
      </c>
      <c r="O224" s="7">
        <v>0</v>
      </c>
      <c r="P224" s="7">
        <f t="shared" si="13"/>
        <v>-2850</v>
      </c>
      <c r="Q224" s="7">
        <f t="shared" si="14"/>
        <v>150</v>
      </c>
      <c r="R224" s="7">
        <f t="shared" si="15"/>
        <v>150</v>
      </c>
      <c r="S224" s="5" t="s">
        <v>355</v>
      </c>
      <c r="T224" s="5">
        <v>100901</v>
      </c>
      <c r="U224" s="5" t="s">
        <v>27</v>
      </c>
      <c r="V224" s="5">
        <v>47040001</v>
      </c>
      <c r="W224" s="5" t="s">
        <v>28</v>
      </c>
    </row>
    <row r="225" spans="2:23" x14ac:dyDescent="0.25">
      <c r="B225" s="4">
        <v>51003817</v>
      </c>
      <c r="C225" s="4">
        <v>0</v>
      </c>
      <c r="D225" s="5">
        <v>21040011</v>
      </c>
      <c r="E225" s="4" t="s">
        <v>425</v>
      </c>
      <c r="F225" s="4">
        <v>1071</v>
      </c>
      <c r="G225" s="6">
        <v>38828</v>
      </c>
      <c r="H225" s="7">
        <v>3000</v>
      </c>
      <c r="I225" s="7">
        <v>0</v>
      </c>
      <c r="J225" s="7">
        <v>0</v>
      </c>
      <c r="K225" s="7">
        <v>0</v>
      </c>
      <c r="L225" s="7">
        <f t="shared" si="12"/>
        <v>3000</v>
      </c>
      <c r="M225" s="7">
        <v>-2851</v>
      </c>
      <c r="N225" s="7">
        <v>0</v>
      </c>
      <c r="O225" s="7">
        <v>0</v>
      </c>
      <c r="P225" s="7">
        <f t="shared" si="13"/>
        <v>-2851</v>
      </c>
      <c r="Q225" s="7">
        <f t="shared" si="14"/>
        <v>149</v>
      </c>
      <c r="R225" s="7">
        <f t="shared" si="15"/>
        <v>149</v>
      </c>
      <c r="S225" s="5" t="s">
        <v>355</v>
      </c>
      <c r="T225" s="5">
        <v>100901</v>
      </c>
      <c r="U225" s="5" t="s">
        <v>27</v>
      </c>
      <c r="V225" s="5">
        <v>47040001</v>
      </c>
      <c r="W225" s="5" t="s">
        <v>28</v>
      </c>
    </row>
    <row r="226" spans="2:23" x14ac:dyDescent="0.25">
      <c r="B226" s="4">
        <v>51003826</v>
      </c>
      <c r="C226" s="4">
        <v>0</v>
      </c>
      <c r="D226" s="5">
        <v>21040011</v>
      </c>
      <c r="E226" s="4" t="s">
        <v>434</v>
      </c>
      <c r="F226" s="4">
        <v>1071</v>
      </c>
      <c r="G226" s="6">
        <v>38910</v>
      </c>
      <c r="H226" s="7">
        <v>3093</v>
      </c>
      <c r="I226" s="7">
        <v>0</v>
      </c>
      <c r="J226" s="7">
        <v>0</v>
      </c>
      <c r="K226" s="7">
        <v>0</v>
      </c>
      <c r="L226" s="7">
        <f t="shared" si="12"/>
        <v>3093</v>
      </c>
      <c r="M226" s="7">
        <v>-2939</v>
      </c>
      <c r="N226" s="7">
        <v>0</v>
      </c>
      <c r="O226" s="7">
        <v>0</v>
      </c>
      <c r="P226" s="7">
        <f t="shared" si="13"/>
        <v>-2939</v>
      </c>
      <c r="Q226" s="7">
        <f t="shared" si="14"/>
        <v>154</v>
      </c>
      <c r="R226" s="7">
        <f t="shared" si="15"/>
        <v>154</v>
      </c>
      <c r="S226" s="5" t="s">
        <v>355</v>
      </c>
      <c r="T226" s="5">
        <v>100901</v>
      </c>
      <c r="U226" s="5" t="s">
        <v>27</v>
      </c>
      <c r="V226" s="5">
        <v>47040001</v>
      </c>
      <c r="W226" s="5" t="s">
        <v>28</v>
      </c>
    </row>
    <row r="227" spans="2:23" x14ac:dyDescent="0.25">
      <c r="B227" s="4">
        <v>51003829</v>
      </c>
      <c r="C227" s="4">
        <v>0</v>
      </c>
      <c r="D227" s="5">
        <v>21040011</v>
      </c>
      <c r="E227" s="4" t="s">
        <v>434</v>
      </c>
      <c r="F227" s="4">
        <v>1071</v>
      </c>
      <c r="G227" s="6">
        <v>38825</v>
      </c>
      <c r="H227" s="7">
        <v>3150</v>
      </c>
      <c r="I227" s="7">
        <v>0</v>
      </c>
      <c r="J227" s="7">
        <v>0</v>
      </c>
      <c r="K227" s="7">
        <v>0</v>
      </c>
      <c r="L227" s="7">
        <f t="shared" si="12"/>
        <v>3150</v>
      </c>
      <c r="M227" s="7">
        <v>-2993</v>
      </c>
      <c r="N227" s="7">
        <v>0</v>
      </c>
      <c r="O227" s="7">
        <v>0</v>
      </c>
      <c r="P227" s="7">
        <f t="shared" si="13"/>
        <v>-2993</v>
      </c>
      <c r="Q227" s="7">
        <f t="shared" si="14"/>
        <v>157</v>
      </c>
      <c r="R227" s="7">
        <f t="shared" si="15"/>
        <v>157</v>
      </c>
      <c r="S227" s="5" t="s">
        <v>355</v>
      </c>
      <c r="T227" s="5">
        <v>100901</v>
      </c>
      <c r="U227" s="5" t="s">
        <v>27</v>
      </c>
      <c r="V227" s="5">
        <v>47040001</v>
      </c>
      <c r="W227" s="5" t="s">
        <v>28</v>
      </c>
    </row>
    <row r="228" spans="2:23" x14ac:dyDescent="0.25">
      <c r="B228" s="4">
        <v>51003830</v>
      </c>
      <c r="C228" s="4">
        <v>0</v>
      </c>
      <c r="D228" s="5">
        <v>21040011</v>
      </c>
      <c r="E228" s="4" t="s">
        <v>434</v>
      </c>
      <c r="F228" s="4">
        <v>1071</v>
      </c>
      <c r="G228" s="6">
        <v>38899</v>
      </c>
      <c r="H228" s="7">
        <v>3150</v>
      </c>
      <c r="I228" s="7">
        <v>0</v>
      </c>
      <c r="J228" s="7">
        <v>0</v>
      </c>
      <c r="K228" s="7">
        <v>0</v>
      </c>
      <c r="L228" s="7">
        <f t="shared" si="12"/>
        <v>3150</v>
      </c>
      <c r="M228" s="7">
        <v>-2993</v>
      </c>
      <c r="N228" s="7">
        <v>0</v>
      </c>
      <c r="O228" s="7">
        <v>0</v>
      </c>
      <c r="P228" s="7">
        <f t="shared" si="13"/>
        <v>-2993</v>
      </c>
      <c r="Q228" s="7">
        <f t="shared" si="14"/>
        <v>157</v>
      </c>
      <c r="R228" s="7">
        <f t="shared" si="15"/>
        <v>157</v>
      </c>
      <c r="S228" s="5" t="s">
        <v>355</v>
      </c>
      <c r="T228" s="5">
        <v>100901</v>
      </c>
      <c r="U228" s="5" t="s">
        <v>27</v>
      </c>
      <c r="V228" s="5">
        <v>47040001</v>
      </c>
      <c r="W228" s="5" t="s">
        <v>28</v>
      </c>
    </row>
    <row r="229" spans="2:23" x14ac:dyDescent="0.25">
      <c r="B229" s="4">
        <v>51003843</v>
      </c>
      <c r="C229" s="4">
        <v>0</v>
      </c>
      <c r="D229" s="5">
        <v>21040011</v>
      </c>
      <c r="E229" s="4" t="s">
        <v>434</v>
      </c>
      <c r="F229" s="4">
        <v>1071</v>
      </c>
      <c r="G229" s="6">
        <v>38884</v>
      </c>
      <c r="H229" s="7">
        <v>3286</v>
      </c>
      <c r="I229" s="7">
        <v>0</v>
      </c>
      <c r="J229" s="7">
        <v>0</v>
      </c>
      <c r="K229" s="7">
        <v>0</v>
      </c>
      <c r="L229" s="7">
        <f t="shared" si="12"/>
        <v>3286</v>
      </c>
      <c r="M229" s="7">
        <v>-3122</v>
      </c>
      <c r="N229" s="7">
        <v>0</v>
      </c>
      <c r="O229" s="7">
        <v>0</v>
      </c>
      <c r="P229" s="7">
        <f t="shared" si="13"/>
        <v>-3122</v>
      </c>
      <c r="Q229" s="7">
        <f t="shared" si="14"/>
        <v>164</v>
      </c>
      <c r="R229" s="7">
        <f t="shared" si="15"/>
        <v>164</v>
      </c>
      <c r="S229" s="5" t="s">
        <v>355</v>
      </c>
      <c r="T229" s="5">
        <v>100901</v>
      </c>
      <c r="U229" s="5" t="s">
        <v>27</v>
      </c>
      <c r="V229" s="5">
        <v>47040001</v>
      </c>
      <c r="W229" s="5" t="s">
        <v>28</v>
      </c>
    </row>
    <row r="230" spans="2:23" x14ac:dyDescent="0.25">
      <c r="B230" s="4">
        <v>51003850</v>
      </c>
      <c r="C230" s="4">
        <v>0</v>
      </c>
      <c r="D230" s="5">
        <v>21040011</v>
      </c>
      <c r="E230" s="4" t="s">
        <v>434</v>
      </c>
      <c r="F230" s="4">
        <v>1071</v>
      </c>
      <c r="G230" s="6">
        <v>38849</v>
      </c>
      <c r="H230" s="7">
        <v>3335</v>
      </c>
      <c r="I230" s="7">
        <v>0</v>
      </c>
      <c r="J230" s="7">
        <v>0</v>
      </c>
      <c r="K230" s="7">
        <v>0</v>
      </c>
      <c r="L230" s="7">
        <f t="shared" si="12"/>
        <v>3335</v>
      </c>
      <c r="M230" s="7">
        <v>-3169</v>
      </c>
      <c r="N230" s="7">
        <v>0</v>
      </c>
      <c r="O230" s="7">
        <v>0</v>
      </c>
      <c r="P230" s="7">
        <f t="shared" si="13"/>
        <v>-3169</v>
      </c>
      <c r="Q230" s="7">
        <f t="shared" si="14"/>
        <v>166</v>
      </c>
      <c r="R230" s="7">
        <f t="shared" si="15"/>
        <v>166</v>
      </c>
      <c r="S230" s="5" t="s">
        <v>355</v>
      </c>
      <c r="T230" s="5">
        <v>100901</v>
      </c>
      <c r="U230" s="5" t="s">
        <v>27</v>
      </c>
      <c r="V230" s="5">
        <v>47040001</v>
      </c>
      <c r="W230" s="5" t="s">
        <v>28</v>
      </c>
    </row>
    <row r="231" spans="2:23" x14ac:dyDescent="0.25">
      <c r="B231" s="4">
        <v>51003859</v>
      </c>
      <c r="C231" s="4">
        <v>0</v>
      </c>
      <c r="D231" s="5">
        <v>21040011</v>
      </c>
      <c r="E231" s="4" t="s">
        <v>434</v>
      </c>
      <c r="F231" s="4">
        <v>1071</v>
      </c>
      <c r="G231" s="6">
        <v>38814</v>
      </c>
      <c r="H231" s="7">
        <v>3400</v>
      </c>
      <c r="I231" s="7">
        <v>0</v>
      </c>
      <c r="J231" s="7">
        <v>0</v>
      </c>
      <c r="K231" s="7">
        <v>0</v>
      </c>
      <c r="L231" s="7">
        <f t="shared" si="12"/>
        <v>3400</v>
      </c>
      <c r="M231" s="7">
        <v>-3230</v>
      </c>
      <c r="N231" s="7">
        <v>0</v>
      </c>
      <c r="O231" s="7">
        <v>0</v>
      </c>
      <c r="P231" s="7">
        <f t="shared" si="13"/>
        <v>-3230</v>
      </c>
      <c r="Q231" s="7">
        <f t="shared" si="14"/>
        <v>170</v>
      </c>
      <c r="R231" s="7">
        <f t="shared" si="15"/>
        <v>170</v>
      </c>
      <c r="S231" s="5" t="s">
        <v>355</v>
      </c>
      <c r="T231" s="5">
        <v>100901</v>
      </c>
      <c r="U231" s="5" t="s">
        <v>27</v>
      </c>
      <c r="V231" s="5">
        <v>47040001</v>
      </c>
      <c r="W231" s="5" t="s">
        <v>28</v>
      </c>
    </row>
    <row r="232" spans="2:23" x14ac:dyDescent="0.25">
      <c r="B232" s="4">
        <v>51003860</v>
      </c>
      <c r="C232" s="4">
        <v>0</v>
      </c>
      <c r="D232" s="5">
        <v>21040011</v>
      </c>
      <c r="E232" s="4" t="s">
        <v>434</v>
      </c>
      <c r="F232" s="4">
        <v>1071</v>
      </c>
      <c r="G232" s="6">
        <v>38814</v>
      </c>
      <c r="H232" s="7">
        <v>3400</v>
      </c>
      <c r="I232" s="7">
        <v>0</v>
      </c>
      <c r="J232" s="7">
        <v>0</v>
      </c>
      <c r="K232" s="7">
        <v>0</v>
      </c>
      <c r="L232" s="7">
        <f t="shared" si="12"/>
        <v>3400</v>
      </c>
      <c r="M232" s="7">
        <v>-3230</v>
      </c>
      <c r="N232" s="7">
        <v>0</v>
      </c>
      <c r="O232" s="7">
        <v>0</v>
      </c>
      <c r="P232" s="7">
        <f t="shared" si="13"/>
        <v>-3230</v>
      </c>
      <c r="Q232" s="7">
        <f t="shared" si="14"/>
        <v>170</v>
      </c>
      <c r="R232" s="7">
        <f t="shared" si="15"/>
        <v>170</v>
      </c>
      <c r="S232" s="5" t="s">
        <v>355</v>
      </c>
      <c r="T232" s="5">
        <v>100901</v>
      </c>
      <c r="U232" s="5" t="s">
        <v>27</v>
      </c>
      <c r="V232" s="5">
        <v>47040001</v>
      </c>
      <c r="W232" s="5" t="s">
        <v>28</v>
      </c>
    </row>
    <row r="233" spans="2:23" x14ac:dyDescent="0.25">
      <c r="B233" s="4">
        <v>51003864</v>
      </c>
      <c r="C233" s="4">
        <v>0</v>
      </c>
      <c r="D233" s="5">
        <v>21040011</v>
      </c>
      <c r="E233" s="4" t="s">
        <v>434</v>
      </c>
      <c r="F233" s="4">
        <v>1071</v>
      </c>
      <c r="G233" s="6">
        <v>38814</v>
      </c>
      <c r="H233" s="7">
        <v>3490</v>
      </c>
      <c r="I233" s="7">
        <v>0</v>
      </c>
      <c r="J233" s="7">
        <v>0</v>
      </c>
      <c r="K233" s="7">
        <v>0</v>
      </c>
      <c r="L233" s="7">
        <f t="shared" si="12"/>
        <v>3490</v>
      </c>
      <c r="M233" s="7">
        <v>-3315</v>
      </c>
      <c r="N233" s="7">
        <v>0</v>
      </c>
      <c r="O233" s="7">
        <v>0</v>
      </c>
      <c r="P233" s="7">
        <f t="shared" si="13"/>
        <v>-3315</v>
      </c>
      <c r="Q233" s="7">
        <f t="shared" si="14"/>
        <v>175</v>
      </c>
      <c r="R233" s="7">
        <f t="shared" si="15"/>
        <v>175</v>
      </c>
      <c r="S233" s="5" t="s">
        <v>355</v>
      </c>
      <c r="T233" s="5">
        <v>100901</v>
      </c>
      <c r="U233" s="5" t="s">
        <v>27</v>
      </c>
      <c r="V233" s="5">
        <v>47040001</v>
      </c>
      <c r="W233" s="5" t="s">
        <v>28</v>
      </c>
    </row>
    <row r="234" spans="2:23" x14ac:dyDescent="0.25">
      <c r="B234" s="4">
        <v>51003878</v>
      </c>
      <c r="C234" s="4">
        <v>0</v>
      </c>
      <c r="D234" s="5">
        <v>21040011</v>
      </c>
      <c r="E234" s="4" t="s">
        <v>434</v>
      </c>
      <c r="F234" s="4">
        <v>1071</v>
      </c>
      <c r="G234" s="6">
        <v>38814</v>
      </c>
      <c r="H234" s="7">
        <v>3600</v>
      </c>
      <c r="I234" s="7">
        <v>0</v>
      </c>
      <c r="J234" s="7">
        <v>0</v>
      </c>
      <c r="K234" s="7">
        <v>0</v>
      </c>
      <c r="L234" s="7">
        <f t="shared" si="12"/>
        <v>3600</v>
      </c>
      <c r="M234" s="7">
        <v>-3420</v>
      </c>
      <c r="N234" s="7">
        <v>0</v>
      </c>
      <c r="O234" s="7">
        <v>0</v>
      </c>
      <c r="P234" s="7">
        <f t="shared" si="13"/>
        <v>-3420</v>
      </c>
      <c r="Q234" s="7">
        <f t="shared" si="14"/>
        <v>180</v>
      </c>
      <c r="R234" s="7">
        <f t="shared" si="15"/>
        <v>180</v>
      </c>
      <c r="S234" s="5" t="s">
        <v>355</v>
      </c>
      <c r="T234" s="5">
        <v>100901</v>
      </c>
      <c r="U234" s="5" t="s">
        <v>27</v>
      </c>
      <c r="V234" s="5">
        <v>47040001</v>
      </c>
      <c r="W234" s="5" t="s">
        <v>28</v>
      </c>
    </row>
    <row r="235" spans="2:23" x14ac:dyDescent="0.25">
      <c r="B235" s="4">
        <v>51003879</v>
      </c>
      <c r="C235" s="4">
        <v>0</v>
      </c>
      <c r="D235" s="5">
        <v>21040011</v>
      </c>
      <c r="E235" s="4" t="s">
        <v>435</v>
      </c>
      <c r="F235" s="4">
        <v>1071</v>
      </c>
      <c r="G235" s="6">
        <v>40999</v>
      </c>
      <c r="H235" s="7">
        <v>3600</v>
      </c>
      <c r="I235" s="7">
        <v>0</v>
      </c>
      <c r="J235" s="7">
        <v>0</v>
      </c>
      <c r="K235" s="7">
        <v>0</v>
      </c>
      <c r="L235" s="7">
        <f t="shared" si="12"/>
        <v>3600</v>
      </c>
      <c r="M235" s="7">
        <v>-3420</v>
      </c>
      <c r="N235" s="7">
        <v>0</v>
      </c>
      <c r="O235" s="7">
        <v>0</v>
      </c>
      <c r="P235" s="7">
        <f t="shared" si="13"/>
        <v>-3420</v>
      </c>
      <c r="Q235" s="7">
        <f t="shared" si="14"/>
        <v>180</v>
      </c>
      <c r="R235" s="7">
        <f t="shared" si="15"/>
        <v>180</v>
      </c>
      <c r="S235" s="5" t="s">
        <v>355</v>
      </c>
      <c r="T235" s="5">
        <v>100901</v>
      </c>
      <c r="U235" s="5" t="s">
        <v>27</v>
      </c>
      <c r="V235" s="5">
        <v>47040001</v>
      </c>
      <c r="W235" s="5" t="s">
        <v>28</v>
      </c>
    </row>
    <row r="236" spans="2:23" x14ac:dyDescent="0.25">
      <c r="B236" s="4">
        <v>51003884</v>
      </c>
      <c r="C236" s="4">
        <v>0</v>
      </c>
      <c r="D236" s="5">
        <v>21040011</v>
      </c>
      <c r="E236" s="4" t="s">
        <v>434</v>
      </c>
      <c r="F236" s="4">
        <v>1071</v>
      </c>
      <c r="G236" s="6">
        <v>38841</v>
      </c>
      <c r="H236" s="7">
        <v>3700</v>
      </c>
      <c r="I236" s="7">
        <v>0</v>
      </c>
      <c r="J236" s="7">
        <v>0</v>
      </c>
      <c r="K236" s="7">
        <v>0</v>
      </c>
      <c r="L236" s="7">
        <f t="shared" si="12"/>
        <v>3700</v>
      </c>
      <c r="M236" s="7">
        <v>-3515</v>
      </c>
      <c r="N236" s="7">
        <v>0</v>
      </c>
      <c r="O236" s="7">
        <v>0</v>
      </c>
      <c r="P236" s="7">
        <f t="shared" si="13"/>
        <v>-3515</v>
      </c>
      <c r="Q236" s="7">
        <f t="shared" si="14"/>
        <v>185</v>
      </c>
      <c r="R236" s="7">
        <f t="shared" si="15"/>
        <v>185</v>
      </c>
      <c r="S236" s="5" t="s">
        <v>355</v>
      </c>
      <c r="T236" s="5">
        <v>100901</v>
      </c>
      <c r="U236" s="5" t="s">
        <v>27</v>
      </c>
      <c r="V236" s="5">
        <v>47040001</v>
      </c>
      <c r="W236" s="5" t="s">
        <v>28</v>
      </c>
    </row>
    <row r="237" spans="2:23" x14ac:dyDescent="0.25">
      <c r="B237" s="4">
        <v>51003885</v>
      </c>
      <c r="C237" s="4">
        <v>0</v>
      </c>
      <c r="D237" s="5">
        <v>21040011</v>
      </c>
      <c r="E237" s="4" t="s">
        <v>434</v>
      </c>
      <c r="F237" s="4">
        <v>1071</v>
      </c>
      <c r="G237" s="6">
        <v>38841</v>
      </c>
      <c r="H237" s="7">
        <v>3700</v>
      </c>
      <c r="I237" s="7">
        <v>0</v>
      </c>
      <c r="J237" s="7">
        <v>0</v>
      </c>
      <c r="K237" s="7">
        <v>0</v>
      </c>
      <c r="L237" s="7">
        <f t="shared" si="12"/>
        <v>3700</v>
      </c>
      <c r="M237" s="7">
        <v>-3515</v>
      </c>
      <c r="N237" s="7">
        <v>0</v>
      </c>
      <c r="O237" s="7">
        <v>0</v>
      </c>
      <c r="P237" s="7">
        <f t="shared" si="13"/>
        <v>-3515</v>
      </c>
      <c r="Q237" s="7">
        <f t="shared" si="14"/>
        <v>185</v>
      </c>
      <c r="R237" s="7">
        <f t="shared" si="15"/>
        <v>185</v>
      </c>
      <c r="S237" s="5" t="s">
        <v>355</v>
      </c>
      <c r="T237" s="5">
        <v>100901</v>
      </c>
      <c r="U237" s="5" t="s">
        <v>27</v>
      </c>
      <c r="V237" s="5">
        <v>47040001</v>
      </c>
      <c r="W237" s="5" t="s">
        <v>28</v>
      </c>
    </row>
    <row r="238" spans="2:23" x14ac:dyDescent="0.25">
      <c r="B238" s="4">
        <v>51003886</v>
      </c>
      <c r="C238" s="4">
        <v>0</v>
      </c>
      <c r="D238" s="5">
        <v>21040011</v>
      </c>
      <c r="E238" s="4" t="s">
        <v>434</v>
      </c>
      <c r="F238" s="4">
        <v>1071</v>
      </c>
      <c r="G238" s="6">
        <v>38841</v>
      </c>
      <c r="H238" s="7">
        <v>3700</v>
      </c>
      <c r="I238" s="7">
        <v>0</v>
      </c>
      <c r="J238" s="7">
        <v>0</v>
      </c>
      <c r="K238" s="7">
        <v>0</v>
      </c>
      <c r="L238" s="7">
        <f t="shared" si="12"/>
        <v>3700</v>
      </c>
      <c r="M238" s="7">
        <v>-3515</v>
      </c>
      <c r="N238" s="7">
        <v>0</v>
      </c>
      <c r="O238" s="7">
        <v>0</v>
      </c>
      <c r="P238" s="7">
        <f t="shared" si="13"/>
        <v>-3515</v>
      </c>
      <c r="Q238" s="7">
        <f t="shared" si="14"/>
        <v>185</v>
      </c>
      <c r="R238" s="7">
        <f t="shared" si="15"/>
        <v>185</v>
      </c>
      <c r="S238" s="5" t="s">
        <v>355</v>
      </c>
      <c r="T238" s="5">
        <v>100901</v>
      </c>
      <c r="U238" s="5" t="s">
        <v>27</v>
      </c>
      <c r="V238" s="5">
        <v>47040001</v>
      </c>
      <c r="W238" s="5" t="s">
        <v>28</v>
      </c>
    </row>
    <row r="239" spans="2:23" x14ac:dyDescent="0.25">
      <c r="B239" s="4">
        <v>51003887</v>
      </c>
      <c r="C239" s="4">
        <v>0</v>
      </c>
      <c r="D239" s="5">
        <v>21040011</v>
      </c>
      <c r="E239" s="4" t="s">
        <v>434</v>
      </c>
      <c r="F239" s="4">
        <v>1071</v>
      </c>
      <c r="G239" s="6">
        <v>38841</v>
      </c>
      <c r="H239" s="7">
        <v>3700</v>
      </c>
      <c r="I239" s="7">
        <v>0</v>
      </c>
      <c r="J239" s="7">
        <v>0</v>
      </c>
      <c r="K239" s="7">
        <v>0</v>
      </c>
      <c r="L239" s="7">
        <f t="shared" si="12"/>
        <v>3700</v>
      </c>
      <c r="M239" s="7">
        <v>-3515</v>
      </c>
      <c r="N239" s="7">
        <v>0</v>
      </c>
      <c r="O239" s="7">
        <v>0</v>
      </c>
      <c r="P239" s="7">
        <f t="shared" si="13"/>
        <v>-3515</v>
      </c>
      <c r="Q239" s="7">
        <f t="shared" si="14"/>
        <v>185</v>
      </c>
      <c r="R239" s="7">
        <f t="shared" si="15"/>
        <v>185</v>
      </c>
      <c r="S239" s="5" t="s">
        <v>355</v>
      </c>
      <c r="T239" s="5">
        <v>100901</v>
      </c>
      <c r="U239" s="5" t="s">
        <v>27</v>
      </c>
      <c r="V239" s="5">
        <v>47040001</v>
      </c>
      <c r="W239" s="5" t="s">
        <v>28</v>
      </c>
    </row>
    <row r="240" spans="2:23" x14ac:dyDescent="0.25">
      <c r="B240" s="4">
        <v>51003888</v>
      </c>
      <c r="C240" s="4">
        <v>0</v>
      </c>
      <c r="D240" s="5">
        <v>21040011</v>
      </c>
      <c r="E240" s="4" t="s">
        <v>434</v>
      </c>
      <c r="F240" s="4">
        <v>1071</v>
      </c>
      <c r="G240" s="6">
        <v>38841</v>
      </c>
      <c r="H240" s="7">
        <v>3700</v>
      </c>
      <c r="I240" s="7">
        <v>0</v>
      </c>
      <c r="J240" s="7">
        <v>0</v>
      </c>
      <c r="K240" s="7">
        <v>0</v>
      </c>
      <c r="L240" s="7">
        <f t="shared" si="12"/>
        <v>3700</v>
      </c>
      <c r="M240" s="7">
        <v>-3515</v>
      </c>
      <c r="N240" s="7">
        <v>0</v>
      </c>
      <c r="O240" s="7">
        <v>0</v>
      </c>
      <c r="P240" s="7">
        <f t="shared" si="13"/>
        <v>-3515</v>
      </c>
      <c r="Q240" s="7">
        <f t="shared" si="14"/>
        <v>185</v>
      </c>
      <c r="R240" s="7">
        <f t="shared" si="15"/>
        <v>185</v>
      </c>
      <c r="S240" s="5" t="s">
        <v>355</v>
      </c>
      <c r="T240" s="5">
        <v>100901</v>
      </c>
      <c r="U240" s="5" t="s">
        <v>27</v>
      </c>
      <c r="V240" s="5">
        <v>47040001</v>
      </c>
      <c r="W240" s="5" t="s">
        <v>28</v>
      </c>
    </row>
    <row r="241" spans="2:23" x14ac:dyDescent="0.25">
      <c r="B241" s="4">
        <v>51003889</v>
      </c>
      <c r="C241" s="4">
        <v>0</v>
      </c>
      <c r="D241" s="5">
        <v>21040011</v>
      </c>
      <c r="E241" s="4" t="s">
        <v>434</v>
      </c>
      <c r="F241" s="4">
        <v>1071</v>
      </c>
      <c r="G241" s="6">
        <v>38841</v>
      </c>
      <c r="H241" s="7">
        <v>3700</v>
      </c>
      <c r="I241" s="7">
        <v>0</v>
      </c>
      <c r="J241" s="7">
        <v>0</v>
      </c>
      <c r="K241" s="7">
        <v>0</v>
      </c>
      <c r="L241" s="7">
        <f t="shared" si="12"/>
        <v>3700</v>
      </c>
      <c r="M241" s="7">
        <v>-3515</v>
      </c>
      <c r="N241" s="7">
        <v>0</v>
      </c>
      <c r="O241" s="7">
        <v>0</v>
      </c>
      <c r="P241" s="7">
        <f t="shared" si="13"/>
        <v>-3515</v>
      </c>
      <c r="Q241" s="7">
        <f t="shared" si="14"/>
        <v>185</v>
      </c>
      <c r="R241" s="7">
        <f t="shared" si="15"/>
        <v>185</v>
      </c>
      <c r="S241" s="5" t="s">
        <v>355</v>
      </c>
      <c r="T241" s="5">
        <v>100901</v>
      </c>
      <c r="U241" s="5" t="s">
        <v>27</v>
      </c>
      <c r="V241" s="5">
        <v>47040001</v>
      </c>
      <c r="W241" s="5" t="s">
        <v>28</v>
      </c>
    </row>
    <row r="242" spans="2:23" x14ac:dyDescent="0.25">
      <c r="B242" s="4">
        <v>51003890</v>
      </c>
      <c r="C242" s="4">
        <v>0</v>
      </c>
      <c r="D242" s="5">
        <v>21040011</v>
      </c>
      <c r="E242" s="4" t="s">
        <v>426</v>
      </c>
      <c r="F242" s="4">
        <v>1071</v>
      </c>
      <c r="G242" s="6">
        <v>38841</v>
      </c>
      <c r="H242" s="7">
        <v>3700</v>
      </c>
      <c r="I242" s="7">
        <v>0</v>
      </c>
      <c r="J242" s="7">
        <v>0</v>
      </c>
      <c r="K242" s="7">
        <v>0</v>
      </c>
      <c r="L242" s="7">
        <f t="shared" si="12"/>
        <v>3700</v>
      </c>
      <c r="M242" s="7">
        <v>-3515</v>
      </c>
      <c r="N242" s="7">
        <v>0</v>
      </c>
      <c r="O242" s="7">
        <v>0</v>
      </c>
      <c r="P242" s="7">
        <f t="shared" si="13"/>
        <v>-3515</v>
      </c>
      <c r="Q242" s="7">
        <f t="shared" si="14"/>
        <v>185</v>
      </c>
      <c r="R242" s="7">
        <f t="shared" si="15"/>
        <v>185</v>
      </c>
      <c r="S242" s="5" t="s">
        <v>355</v>
      </c>
      <c r="T242" s="5">
        <v>100901</v>
      </c>
      <c r="U242" s="5" t="s">
        <v>27</v>
      </c>
      <c r="V242" s="5">
        <v>47040001</v>
      </c>
      <c r="W242" s="5" t="s">
        <v>28</v>
      </c>
    </row>
    <row r="243" spans="2:23" x14ac:dyDescent="0.25">
      <c r="B243" s="4">
        <v>51003892</v>
      </c>
      <c r="C243" s="4">
        <v>0</v>
      </c>
      <c r="D243" s="5">
        <v>21040011</v>
      </c>
      <c r="E243" s="4" t="s">
        <v>436</v>
      </c>
      <c r="F243" s="4">
        <v>1071</v>
      </c>
      <c r="G243" s="6">
        <v>40999</v>
      </c>
      <c r="H243" s="7">
        <v>3718</v>
      </c>
      <c r="I243" s="7">
        <v>0</v>
      </c>
      <c r="J243" s="7">
        <v>0</v>
      </c>
      <c r="K243" s="7">
        <v>0</v>
      </c>
      <c r="L243" s="7">
        <f t="shared" si="12"/>
        <v>3718</v>
      </c>
      <c r="M243" s="7">
        <v>-3533</v>
      </c>
      <c r="N243" s="7">
        <v>0</v>
      </c>
      <c r="O243" s="7">
        <v>0</v>
      </c>
      <c r="P243" s="7">
        <f t="shared" si="13"/>
        <v>-3533</v>
      </c>
      <c r="Q243" s="7">
        <f t="shared" si="14"/>
        <v>185</v>
      </c>
      <c r="R243" s="7">
        <f t="shared" si="15"/>
        <v>185</v>
      </c>
      <c r="S243" s="5" t="s">
        <v>355</v>
      </c>
      <c r="T243" s="5">
        <v>100901</v>
      </c>
      <c r="U243" s="5" t="s">
        <v>27</v>
      </c>
      <c r="V243" s="5">
        <v>47040001</v>
      </c>
      <c r="W243" s="5" t="s">
        <v>28</v>
      </c>
    </row>
    <row r="244" spans="2:23" x14ac:dyDescent="0.25">
      <c r="B244" s="4">
        <v>51003901</v>
      </c>
      <c r="C244" s="4">
        <v>0</v>
      </c>
      <c r="D244" s="5">
        <v>21040011</v>
      </c>
      <c r="E244" s="4" t="s">
        <v>437</v>
      </c>
      <c r="F244" s="4">
        <v>1071</v>
      </c>
      <c r="G244" s="6">
        <v>38910</v>
      </c>
      <c r="H244" s="7">
        <v>3867</v>
      </c>
      <c r="I244" s="7">
        <v>0</v>
      </c>
      <c r="J244" s="7">
        <v>0</v>
      </c>
      <c r="K244" s="7">
        <v>0</v>
      </c>
      <c r="L244" s="7">
        <f t="shared" si="12"/>
        <v>3867</v>
      </c>
      <c r="M244" s="7">
        <v>-3673</v>
      </c>
      <c r="N244" s="7">
        <v>0</v>
      </c>
      <c r="O244" s="7">
        <v>0</v>
      </c>
      <c r="P244" s="7">
        <f t="shared" si="13"/>
        <v>-3673</v>
      </c>
      <c r="Q244" s="7">
        <f t="shared" si="14"/>
        <v>194</v>
      </c>
      <c r="R244" s="7">
        <f t="shared" si="15"/>
        <v>194</v>
      </c>
      <c r="S244" s="5" t="s">
        <v>355</v>
      </c>
      <c r="T244" s="5">
        <v>100901</v>
      </c>
      <c r="U244" s="5" t="s">
        <v>27</v>
      </c>
      <c r="V244" s="5">
        <v>47040001</v>
      </c>
      <c r="W244" s="5" t="s">
        <v>28</v>
      </c>
    </row>
    <row r="245" spans="2:23" x14ac:dyDescent="0.25">
      <c r="B245" s="4">
        <v>51003957</v>
      </c>
      <c r="C245" s="4">
        <v>0</v>
      </c>
      <c r="D245" s="5">
        <v>21040011</v>
      </c>
      <c r="E245" s="4" t="s">
        <v>438</v>
      </c>
      <c r="F245" s="4">
        <v>1073</v>
      </c>
      <c r="G245" s="6">
        <v>40939</v>
      </c>
      <c r="H245" s="7">
        <v>4300</v>
      </c>
      <c r="I245" s="7">
        <v>0</v>
      </c>
      <c r="J245" s="7">
        <v>0</v>
      </c>
      <c r="K245" s="7">
        <v>0</v>
      </c>
      <c r="L245" s="7">
        <f t="shared" si="12"/>
        <v>4300</v>
      </c>
      <c r="M245" s="7">
        <v>-4085</v>
      </c>
      <c r="N245" s="7">
        <v>0</v>
      </c>
      <c r="O245" s="7">
        <v>0</v>
      </c>
      <c r="P245" s="7">
        <f t="shared" si="13"/>
        <v>-4085</v>
      </c>
      <c r="Q245" s="7">
        <f t="shared" si="14"/>
        <v>215</v>
      </c>
      <c r="R245" s="7">
        <f t="shared" si="15"/>
        <v>215</v>
      </c>
      <c r="S245" s="5" t="s">
        <v>355</v>
      </c>
      <c r="T245" s="5">
        <v>100903</v>
      </c>
      <c r="U245" s="5" t="s">
        <v>32</v>
      </c>
      <c r="V245" s="5">
        <v>47040001</v>
      </c>
      <c r="W245" s="5" t="s">
        <v>28</v>
      </c>
    </row>
    <row r="246" spans="2:23" x14ac:dyDescent="0.25">
      <c r="B246" s="4">
        <v>51004017</v>
      </c>
      <c r="C246" s="4">
        <v>0</v>
      </c>
      <c r="D246" s="5">
        <v>21040011</v>
      </c>
      <c r="E246" s="4" t="s">
        <v>439</v>
      </c>
      <c r="F246" s="4">
        <v>1071</v>
      </c>
      <c r="G246" s="6">
        <v>41182</v>
      </c>
      <c r="H246" s="7">
        <v>5000</v>
      </c>
      <c r="I246" s="7">
        <v>0</v>
      </c>
      <c r="J246" s="7">
        <v>0</v>
      </c>
      <c r="K246" s="7">
        <v>0</v>
      </c>
      <c r="L246" s="7">
        <f t="shared" si="12"/>
        <v>5000</v>
      </c>
      <c r="M246" s="7">
        <v>-4750</v>
      </c>
      <c r="N246" s="7">
        <v>0</v>
      </c>
      <c r="O246" s="7">
        <v>0</v>
      </c>
      <c r="P246" s="7">
        <f t="shared" si="13"/>
        <v>-4750</v>
      </c>
      <c r="Q246" s="7">
        <f t="shared" si="14"/>
        <v>250</v>
      </c>
      <c r="R246" s="7">
        <f t="shared" si="15"/>
        <v>250</v>
      </c>
      <c r="S246" s="5" t="s">
        <v>355</v>
      </c>
      <c r="T246" s="5">
        <v>100901</v>
      </c>
      <c r="U246" s="5" t="s">
        <v>27</v>
      </c>
      <c r="V246" s="5">
        <v>47040001</v>
      </c>
      <c r="W246" s="5" t="s">
        <v>28</v>
      </c>
    </row>
    <row r="247" spans="2:23" x14ac:dyDescent="0.25">
      <c r="B247" s="4">
        <v>51004138</v>
      </c>
      <c r="C247" s="4">
        <v>0</v>
      </c>
      <c r="D247" s="5">
        <v>21040011</v>
      </c>
      <c r="E247" s="4" t="s">
        <v>440</v>
      </c>
      <c r="F247" s="4">
        <v>1071</v>
      </c>
      <c r="G247" s="6">
        <v>38915</v>
      </c>
      <c r="H247" s="7">
        <v>6790</v>
      </c>
      <c r="I247" s="7">
        <v>0</v>
      </c>
      <c r="J247" s="7">
        <v>0</v>
      </c>
      <c r="K247" s="7">
        <v>0</v>
      </c>
      <c r="L247" s="7">
        <f t="shared" si="12"/>
        <v>6790</v>
      </c>
      <c r="M247" s="7">
        <v>-6450</v>
      </c>
      <c r="N247" s="7">
        <v>0</v>
      </c>
      <c r="O247" s="7">
        <v>0</v>
      </c>
      <c r="P247" s="7">
        <f t="shared" si="13"/>
        <v>-6450</v>
      </c>
      <c r="Q247" s="7">
        <f t="shared" si="14"/>
        <v>340</v>
      </c>
      <c r="R247" s="7">
        <f t="shared" si="15"/>
        <v>340</v>
      </c>
      <c r="S247" s="5" t="s">
        <v>355</v>
      </c>
      <c r="T247" s="5">
        <v>100901</v>
      </c>
      <c r="U247" s="5" t="s">
        <v>27</v>
      </c>
      <c r="V247" s="5">
        <v>47040001</v>
      </c>
      <c r="W247" s="5" t="s">
        <v>28</v>
      </c>
    </row>
    <row r="248" spans="2:23" x14ac:dyDescent="0.25">
      <c r="B248" s="4">
        <v>51004152</v>
      </c>
      <c r="C248" s="4">
        <v>0</v>
      </c>
      <c r="D248" s="5">
        <v>21040011</v>
      </c>
      <c r="E248" s="4" t="s">
        <v>440</v>
      </c>
      <c r="F248" s="4">
        <v>1071</v>
      </c>
      <c r="G248" s="6">
        <v>38812</v>
      </c>
      <c r="H248" s="7">
        <v>7000</v>
      </c>
      <c r="I248" s="7">
        <v>0</v>
      </c>
      <c r="J248" s="7">
        <v>0</v>
      </c>
      <c r="K248" s="7">
        <v>0</v>
      </c>
      <c r="L248" s="7">
        <f t="shared" si="12"/>
        <v>7000</v>
      </c>
      <c r="M248" s="7">
        <v>-6650</v>
      </c>
      <c r="N248" s="7">
        <v>0</v>
      </c>
      <c r="O248" s="7">
        <v>0</v>
      </c>
      <c r="P248" s="7">
        <f t="shared" si="13"/>
        <v>-6650</v>
      </c>
      <c r="Q248" s="7">
        <f t="shared" si="14"/>
        <v>350</v>
      </c>
      <c r="R248" s="7">
        <f t="shared" si="15"/>
        <v>350</v>
      </c>
      <c r="S248" s="5" t="s">
        <v>355</v>
      </c>
      <c r="T248" s="5">
        <v>100901</v>
      </c>
      <c r="U248" s="5" t="s">
        <v>27</v>
      </c>
      <c r="V248" s="5">
        <v>47040001</v>
      </c>
      <c r="W248" s="5" t="s">
        <v>28</v>
      </c>
    </row>
    <row r="249" spans="2:23" x14ac:dyDescent="0.25">
      <c r="B249" s="4">
        <v>51004164</v>
      </c>
      <c r="C249" s="4">
        <v>0</v>
      </c>
      <c r="D249" s="5">
        <v>21040011</v>
      </c>
      <c r="E249" s="4" t="s">
        <v>440</v>
      </c>
      <c r="F249" s="4">
        <v>1071</v>
      </c>
      <c r="G249" s="6">
        <v>38912</v>
      </c>
      <c r="H249" s="7">
        <v>7200</v>
      </c>
      <c r="I249" s="7">
        <v>0</v>
      </c>
      <c r="J249" s="7">
        <v>0</v>
      </c>
      <c r="K249" s="7">
        <v>0</v>
      </c>
      <c r="L249" s="7">
        <f t="shared" si="12"/>
        <v>7200</v>
      </c>
      <c r="M249" s="7">
        <v>-6840</v>
      </c>
      <c r="N249" s="7">
        <v>0</v>
      </c>
      <c r="O249" s="7">
        <v>0</v>
      </c>
      <c r="P249" s="7">
        <f t="shared" si="13"/>
        <v>-6840</v>
      </c>
      <c r="Q249" s="7">
        <f t="shared" si="14"/>
        <v>360</v>
      </c>
      <c r="R249" s="7">
        <f t="shared" si="15"/>
        <v>360</v>
      </c>
      <c r="S249" s="5" t="s">
        <v>355</v>
      </c>
      <c r="T249" s="5">
        <v>100901</v>
      </c>
      <c r="U249" s="5" t="s">
        <v>27</v>
      </c>
      <c r="V249" s="5">
        <v>47040001</v>
      </c>
      <c r="W249" s="5" t="s">
        <v>28</v>
      </c>
    </row>
    <row r="250" spans="2:23" x14ac:dyDescent="0.25">
      <c r="B250" s="4">
        <v>51004169</v>
      </c>
      <c r="C250" s="4">
        <v>0</v>
      </c>
      <c r="D250" s="5">
        <v>21040011</v>
      </c>
      <c r="E250" s="4" t="s">
        <v>426</v>
      </c>
      <c r="F250" s="4">
        <v>1071</v>
      </c>
      <c r="G250" s="6">
        <v>38840</v>
      </c>
      <c r="H250" s="7">
        <v>7261</v>
      </c>
      <c r="I250" s="7">
        <v>0</v>
      </c>
      <c r="J250" s="7">
        <v>0</v>
      </c>
      <c r="K250" s="7">
        <v>0</v>
      </c>
      <c r="L250" s="7">
        <f t="shared" si="12"/>
        <v>7261</v>
      </c>
      <c r="M250" s="7">
        <v>-6898</v>
      </c>
      <c r="N250" s="7">
        <v>0</v>
      </c>
      <c r="O250" s="7">
        <v>0</v>
      </c>
      <c r="P250" s="7">
        <f t="shared" si="13"/>
        <v>-6898</v>
      </c>
      <c r="Q250" s="7">
        <f t="shared" si="14"/>
        <v>363</v>
      </c>
      <c r="R250" s="7">
        <f t="shared" si="15"/>
        <v>363</v>
      </c>
      <c r="S250" s="5" t="s">
        <v>355</v>
      </c>
      <c r="T250" s="5">
        <v>100901</v>
      </c>
      <c r="U250" s="5" t="s">
        <v>27</v>
      </c>
      <c r="V250" s="5">
        <v>47040001</v>
      </c>
      <c r="W250" s="5" t="s">
        <v>28</v>
      </c>
    </row>
    <row r="251" spans="2:23" x14ac:dyDescent="0.25">
      <c r="B251" s="4">
        <v>51004192</v>
      </c>
      <c r="C251" s="4">
        <v>0</v>
      </c>
      <c r="D251" s="5">
        <v>21040011</v>
      </c>
      <c r="E251" s="4" t="s">
        <v>441</v>
      </c>
      <c r="F251" s="4">
        <v>1071</v>
      </c>
      <c r="G251" s="6">
        <v>38835</v>
      </c>
      <c r="H251" s="7">
        <v>7603</v>
      </c>
      <c r="I251" s="7">
        <v>0</v>
      </c>
      <c r="J251" s="7">
        <v>0</v>
      </c>
      <c r="K251" s="7">
        <v>0</v>
      </c>
      <c r="L251" s="7">
        <f t="shared" si="12"/>
        <v>7603</v>
      </c>
      <c r="M251" s="7">
        <v>-7223</v>
      </c>
      <c r="N251" s="7">
        <v>0</v>
      </c>
      <c r="O251" s="7">
        <v>0</v>
      </c>
      <c r="P251" s="7">
        <f t="shared" si="13"/>
        <v>-7223</v>
      </c>
      <c r="Q251" s="7">
        <f t="shared" si="14"/>
        <v>380</v>
      </c>
      <c r="R251" s="7">
        <f t="shared" si="15"/>
        <v>380</v>
      </c>
      <c r="S251" s="5" t="s">
        <v>355</v>
      </c>
      <c r="T251" s="5">
        <v>100901</v>
      </c>
      <c r="U251" s="5" t="s">
        <v>27</v>
      </c>
      <c r="V251" s="5">
        <v>47040001</v>
      </c>
      <c r="W251" s="5" t="s">
        <v>28</v>
      </c>
    </row>
    <row r="252" spans="2:23" x14ac:dyDescent="0.25">
      <c r="B252" s="4">
        <v>51004195</v>
      </c>
      <c r="C252" s="4">
        <v>0</v>
      </c>
      <c r="D252" s="5">
        <v>21040011</v>
      </c>
      <c r="E252" s="4" t="s">
        <v>442</v>
      </c>
      <c r="F252" s="4">
        <v>1071</v>
      </c>
      <c r="G252" s="6">
        <v>40999</v>
      </c>
      <c r="H252" s="7">
        <v>7700</v>
      </c>
      <c r="I252" s="7">
        <v>0</v>
      </c>
      <c r="J252" s="7">
        <v>0</v>
      </c>
      <c r="K252" s="7">
        <v>0</v>
      </c>
      <c r="L252" s="7">
        <f t="shared" si="12"/>
        <v>7700</v>
      </c>
      <c r="M252" s="7">
        <v>-7315</v>
      </c>
      <c r="N252" s="7">
        <v>0</v>
      </c>
      <c r="O252" s="7">
        <v>0</v>
      </c>
      <c r="P252" s="7">
        <f t="shared" si="13"/>
        <v>-7315</v>
      </c>
      <c r="Q252" s="7">
        <f t="shared" si="14"/>
        <v>385</v>
      </c>
      <c r="R252" s="7">
        <f t="shared" si="15"/>
        <v>385</v>
      </c>
      <c r="S252" s="5" t="s">
        <v>355</v>
      </c>
      <c r="T252" s="5">
        <v>100901</v>
      </c>
      <c r="U252" s="5" t="s">
        <v>27</v>
      </c>
      <c r="V252" s="5">
        <v>47040001</v>
      </c>
      <c r="W252" s="5" t="s">
        <v>28</v>
      </c>
    </row>
    <row r="253" spans="2:23" x14ac:dyDescent="0.25">
      <c r="B253" s="4">
        <v>51004211</v>
      </c>
      <c r="C253" s="4">
        <v>0</v>
      </c>
      <c r="D253" s="5">
        <v>21040011</v>
      </c>
      <c r="E253" s="4" t="s">
        <v>440</v>
      </c>
      <c r="F253" s="4">
        <v>1071</v>
      </c>
      <c r="G253" s="6">
        <v>38808</v>
      </c>
      <c r="H253" s="7">
        <v>7970</v>
      </c>
      <c r="I253" s="7">
        <v>0</v>
      </c>
      <c r="J253" s="7">
        <v>0</v>
      </c>
      <c r="K253" s="7">
        <v>0</v>
      </c>
      <c r="L253" s="7">
        <f t="shared" si="12"/>
        <v>7970</v>
      </c>
      <c r="M253" s="7">
        <v>-7572</v>
      </c>
      <c r="N253" s="7">
        <v>0</v>
      </c>
      <c r="O253" s="7">
        <v>0</v>
      </c>
      <c r="P253" s="7">
        <f t="shared" si="13"/>
        <v>-7572</v>
      </c>
      <c r="Q253" s="7">
        <f t="shared" si="14"/>
        <v>398</v>
      </c>
      <c r="R253" s="7">
        <f t="shared" si="15"/>
        <v>398</v>
      </c>
      <c r="S253" s="5" t="s">
        <v>355</v>
      </c>
      <c r="T253" s="5">
        <v>100901</v>
      </c>
      <c r="U253" s="5" t="s">
        <v>27</v>
      </c>
      <c r="V253" s="5">
        <v>47040001</v>
      </c>
      <c r="W253" s="5" t="s">
        <v>28</v>
      </c>
    </row>
    <row r="254" spans="2:23" x14ac:dyDescent="0.25">
      <c r="B254" s="4">
        <v>51004212</v>
      </c>
      <c r="C254" s="4">
        <v>0</v>
      </c>
      <c r="D254" s="5">
        <v>21040011</v>
      </c>
      <c r="E254" s="4" t="s">
        <v>440</v>
      </c>
      <c r="F254" s="4">
        <v>1071</v>
      </c>
      <c r="G254" s="6">
        <v>38817</v>
      </c>
      <c r="H254" s="7">
        <v>7970</v>
      </c>
      <c r="I254" s="7">
        <v>0</v>
      </c>
      <c r="J254" s="7">
        <v>0</v>
      </c>
      <c r="K254" s="7">
        <v>0</v>
      </c>
      <c r="L254" s="7">
        <f t="shared" si="12"/>
        <v>7970</v>
      </c>
      <c r="M254" s="7">
        <v>-7571</v>
      </c>
      <c r="N254" s="7">
        <v>0</v>
      </c>
      <c r="O254" s="7">
        <v>0</v>
      </c>
      <c r="P254" s="7">
        <f t="shared" si="13"/>
        <v>-7571</v>
      </c>
      <c r="Q254" s="7">
        <f t="shared" si="14"/>
        <v>399</v>
      </c>
      <c r="R254" s="7">
        <f t="shared" si="15"/>
        <v>399</v>
      </c>
      <c r="S254" s="5" t="s">
        <v>355</v>
      </c>
      <c r="T254" s="5">
        <v>100901</v>
      </c>
      <c r="U254" s="5" t="s">
        <v>27</v>
      </c>
      <c r="V254" s="5">
        <v>47040001</v>
      </c>
      <c r="W254" s="5" t="s">
        <v>28</v>
      </c>
    </row>
    <row r="255" spans="2:23" x14ac:dyDescent="0.25">
      <c r="B255" s="4">
        <v>51004256</v>
      </c>
      <c r="C255" s="4">
        <v>0</v>
      </c>
      <c r="D255" s="5">
        <v>21040011</v>
      </c>
      <c r="E255" s="4" t="s">
        <v>443</v>
      </c>
      <c r="F255" s="4">
        <v>1071</v>
      </c>
      <c r="G255" s="6">
        <v>40999</v>
      </c>
      <c r="H255" s="7">
        <v>8940</v>
      </c>
      <c r="I255" s="7">
        <v>0</v>
      </c>
      <c r="J255" s="7">
        <v>0</v>
      </c>
      <c r="K255" s="7">
        <v>0</v>
      </c>
      <c r="L255" s="7">
        <f t="shared" si="12"/>
        <v>8940</v>
      </c>
      <c r="M255" s="7">
        <v>-8493</v>
      </c>
      <c r="N255" s="7">
        <v>0</v>
      </c>
      <c r="O255" s="7">
        <v>0</v>
      </c>
      <c r="P255" s="7">
        <f t="shared" si="13"/>
        <v>-8493</v>
      </c>
      <c r="Q255" s="7">
        <f t="shared" si="14"/>
        <v>447</v>
      </c>
      <c r="R255" s="7">
        <f t="shared" si="15"/>
        <v>447</v>
      </c>
      <c r="S255" s="5" t="s">
        <v>355</v>
      </c>
      <c r="T255" s="5">
        <v>100901</v>
      </c>
      <c r="U255" s="5" t="s">
        <v>27</v>
      </c>
      <c r="V255" s="5">
        <v>47040001</v>
      </c>
      <c r="W255" s="5" t="s">
        <v>28</v>
      </c>
    </row>
    <row r="256" spans="2:23" x14ac:dyDescent="0.25">
      <c r="B256" s="4">
        <v>51004266</v>
      </c>
      <c r="C256" s="4">
        <v>0</v>
      </c>
      <c r="D256" s="5">
        <v>21040011</v>
      </c>
      <c r="E256" s="4" t="s">
        <v>444</v>
      </c>
      <c r="F256" s="4">
        <v>1071</v>
      </c>
      <c r="G256" s="6">
        <v>38960</v>
      </c>
      <c r="H256" s="7">
        <v>9060</v>
      </c>
      <c r="I256" s="7">
        <v>0</v>
      </c>
      <c r="J256" s="7">
        <v>0</v>
      </c>
      <c r="K256" s="7">
        <v>0</v>
      </c>
      <c r="L256" s="7">
        <f t="shared" si="12"/>
        <v>9060</v>
      </c>
      <c r="M256" s="7">
        <v>-8607</v>
      </c>
      <c r="N256" s="7">
        <v>0</v>
      </c>
      <c r="O256" s="7">
        <v>0</v>
      </c>
      <c r="P256" s="7">
        <f t="shared" si="13"/>
        <v>-8607</v>
      </c>
      <c r="Q256" s="7">
        <f t="shared" si="14"/>
        <v>453</v>
      </c>
      <c r="R256" s="7">
        <f t="shared" si="15"/>
        <v>453</v>
      </c>
      <c r="S256" s="5" t="s">
        <v>355</v>
      </c>
      <c r="T256" s="5">
        <v>100901</v>
      </c>
      <c r="U256" s="5" t="s">
        <v>27</v>
      </c>
      <c r="V256" s="5">
        <v>47040001</v>
      </c>
      <c r="W256" s="5" t="s">
        <v>28</v>
      </c>
    </row>
    <row r="257" spans="2:23" x14ac:dyDescent="0.25">
      <c r="B257" s="4">
        <v>51004270</v>
      </c>
      <c r="C257" s="4">
        <v>0</v>
      </c>
      <c r="D257" s="5">
        <v>21040011</v>
      </c>
      <c r="E257" s="4" t="s">
        <v>445</v>
      </c>
      <c r="F257" s="4">
        <v>1071</v>
      </c>
      <c r="G257" s="6">
        <v>38910</v>
      </c>
      <c r="H257" s="7">
        <v>9280</v>
      </c>
      <c r="I257" s="7">
        <v>0</v>
      </c>
      <c r="J257" s="7">
        <v>0</v>
      </c>
      <c r="K257" s="7">
        <v>0</v>
      </c>
      <c r="L257" s="7">
        <f t="shared" si="12"/>
        <v>9280</v>
      </c>
      <c r="M257" s="7">
        <v>-8816</v>
      </c>
      <c r="N257" s="7">
        <v>0</v>
      </c>
      <c r="O257" s="7">
        <v>0</v>
      </c>
      <c r="P257" s="7">
        <f t="shared" si="13"/>
        <v>-8816</v>
      </c>
      <c r="Q257" s="7">
        <f t="shared" si="14"/>
        <v>464</v>
      </c>
      <c r="R257" s="7">
        <f t="shared" si="15"/>
        <v>464</v>
      </c>
      <c r="S257" s="5" t="s">
        <v>355</v>
      </c>
      <c r="T257" s="5">
        <v>100901</v>
      </c>
      <c r="U257" s="5" t="s">
        <v>27</v>
      </c>
      <c r="V257" s="5">
        <v>47040001</v>
      </c>
      <c r="W257" s="5" t="s">
        <v>28</v>
      </c>
    </row>
    <row r="258" spans="2:23" x14ac:dyDescent="0.25">
      <c r="B258" s="4">
        <v>51004283</v>
      </c>
      <c r="C258" s="4">
        <v>0</v>
      </c>
      <c r="D258" s="5">
        <v>21040011</v>
      </c>
      <c r="E258" s="4" t="s">
        <v>399</v>
      </c>
      <c r="F258" s="4">
        <v>1071</v>
      </c>
      <c r="G258" s="6">
        <v>38877</v>
      </c>
      <c r="H258" s="7">
        <v>9600</v>
      </c>
      <c r="I258" s="7">
        <v>0</v>
      </c>
      <c r="J258" s="7">
        <v>0</v>
      </c>
      <c r="K258" s="7">
        <v>0</v>
      </c>
      <c r="L258" s="7">
        <f t="shared" si="12"/>
        <v>9600</v>
      </c>
      <c r="M258" s="7">
        <v>-9120</v>
      </c>
      <c r="N258" s="7">
        <v>0</v>
      </c>
      <c r="O258" s="7">
        <v>0</v>
      </c>
      <c r="P258" s="7">
        <f t="shared" si="13"/>
        <v>-9120</v>
      </c>
      <c r="Q258" s="7">
        <f t="shared" si="14"/>
        <v>480</v>
      </c>
      <c r="R258" s="7">
        <f t="shared" si="15"/>
        <v>480</v>
      </c>
      <c r="S258" s="5" t="s">
        <v>355</v>
      </c>
      <c r="T258" s="5">
        <v>100901</v>
      </c>
      <c r="U258" s="5" t="s">
        <v>27</v>
      </c>
      <c r="V258" s="5">
        <v>47040001</v>
      </c>
      <c r="W258" s="5" t="s">
        <v>28</v>
      </c>
    </row>
    <row r="259" spans="2:23" x14ac:dyDescent="0.25">
      <c r="B259" s="4">
        <v>51004290</v>
      </c>
      <c r="C259" s="4">
        <v>0</v>
      </c>
      <c r="D259" s="5">
        <v>21040011</v>
      </c>
      <c r="E259" s="4" t="s">
        <v>399</v>
      </c>
      <c r="F259" s="4">
        <v>1071</v>
      </c>
      <c r="G259" s="6">
        <v>38840</v>
      </c>
      <c r="H259" s="7">
        <v>9681</v>
      </c>
      <c r="I259" s="7">
        <v>0</v>
      </c>
      <c r="J259" s="7">
        <v>0</v>
      </c>
      <c r="K259" s="7">
        <v>0</v>
      </c>
      <c r="L259" s="7">
        <f t="shared" si="12"/>
        <v>9681</v>
      </c>
      <c r="M259" s="7">
        <v>-9197</v>
      </c>
      <c r="N259" s="7">
        <v>0</v>
      </c>
      <c r="O259" s="7">
        <v>0</v>
      </c>
      <c r="P259" s="7">
        <f t="shared" si="13"/>
        <v>-9197</v>
      </c>
      <c r="Q259" s="7">
        <f t="shared" si="14"/>
        <v>484</v>
      </c>
      <c r="R259" s="7">
        <f t="shared" si="15"/>
        <v>484</v>
      </c>
      <c r="S259" s="5" t="s">
        <v>355</v>
      </c>
      <c r="T259" s="5">
        <v>100901</v>
      </c>
      <c r="U259" s="5" t="s">
        <v>27</v>
      </c>
      <c r="V259" s="5">
        <v>47040001</v>
      </c>
      <c r="W259" s="5" t="s">
        <v>28</v>
      </c>
    </row>
    <row r="260" spans="2:23" x14ac:dyDescent="0.25">
      <c r="B260" s="4">
        <v>51004327</v>
      </c>
      <c r="C260" s="4">
        <v>0</v>
      </c>
      <c r="D260" s="5">
        <v>21040011</v>
      </c>
      <c r="E260" s="4" t="s">
        <v>446</v>
      </c>
      <c r="F260" s="4">
        <v>1071</v>
      </c>
      <c r="G260" s="6">
        <v>40999</v>
      </c>
      <c r="H260" s="7">
        <v>10600</v>
      </c>
      <c r="I260" s="7">
        <v>0</v>
      </c>
      <c r="J260" s="7">
        <v>0</v>
      </c>
      <c r="K260" s="7">
        <v>0</v>
      </c>
      <c r="L260" s="7">
        <f t="shared" si="12"/>
        <v>10600</v>
      </c>
      <c r="M260" s="7">
        <v>-10070</v>
      </c>
      <c r="N260" s="7">
        <v>0</v>
      </c>
      <c r="O260" s="7">
        <v>0</v>
      </c>
      <c r="P260" s="7">
        <f t="shared" si="13"/>
        <v>-10070</v>
      </c>
      <c r="Q260" s="7">
        <f t="shared" si="14"/>
        <v>530</v>
      </c>
      <c r="R260" s="7">
        <f t="shared" si="15"/>
        <v>530</v>
      </c>
      <c r="S260" s="5" t="s">
        <v>355</v>
      </c>
      <c r="T260" s="5">
        <v>100901</v>
      </c>
      <c r="U260" s="5" t="s">
        <v>27</v>
      </c>
      <c r="V260" s="5">
        <v>47040001</v>
      </c>
      <c r="W260" s="5" t="s">
        <v>28</v>
      </c>
    </row>
    <row r="261" spans="2:23" x14ac:dyDescent="0.25">
      <c r="B261" s="4">
        <v>51004357</v>
      </c>
      <c r="C261" s="4">
        <v>0</v>
      </c>
      <c r="D261" s="5">
        <v>21040011</v>
      </c>
      <c r="E261" s="4" t="s">
        <v>399</v>
      </c>
      <c r="F261" s="4">
        <v>1071</v>
      </c>
      <c r="G261" s="6">
        <v>38841</v>
      </c>
      <c r="H261" s="7">
        <v>11100</v>
      </c>
      <c r="I261" s="7">
        <v>0</v>
      </c>
      <c r="J261" s="7">
        <v>0</v>
      </c>
      <c r="K261" s="7">
        <v>0</v>
      </c>
      <c r="L261" s="7">
        <f t="shared" si="12"/>
        <v>11100</v>
      </c>
      <c r="M261" s="7">
        <v>-10545</v>
      </c>
      <c r="N261" s="7">
        <v>0</v>
      </c>
      <c r="O261" s="7">
        <v>0</v>
      </c>
      <c r="P261" s="7">
        <f t="shared" si="13"/>
        <v>-10545</v>
      </c>
      <c r="Q261" s="7">
        <f t="shared" si="14"/>
        <v>555</v>
      </c>
      <c r="R261" s="7">
        <f t="shared" si="15"/>
        <v>555</v>
      </c>
      <c r="S261" s="5" t="s">
        <v>355</v>
      </c>
      <c r="T261" s="5">
        <v>100901</v>
      </c>
      <c r="U261" s="5" t="s">
        <v>27</v>
      </c>
      <c r="V261" s="5">
        <v>47040001</v>
      </c>
      <c r="W261" s="5" t="s">
        <v>28</v>
      </c>
    </row>
    <row r="262" spans="2:23" x14ac:dyDescent="0.25">
      <c r="B262" s="4">
        <v>51004358</v>
      </c>
      <c r="C262" s="4">
        <v>0</v>
      </c>
      <c r="D262" s="5">
        <v>21040011</v>
      </c>
      <c r="E262" s="4" t="s">
        <v>399</v>
      </c>
      <c r="F262" s="4">
        <v>1071</v>
      </c>
      <c r="G262" s="6">
        <v>38841</v>
      </c>
      <c r="H262" s="7">
        <v>11100</v>
      </c>
      <c r="I262" s="7">
        <v>0</v>
      </c>
      <c r="J262" s="7">
        <v>0</v>
      </c>
      <c r="K262" s="7">
        <v>0</v>
      </c>
      <c r="L262" s="7">
        <f t="shared" ref="L262:L325" si="16">SUM(H262:K262)</f>
        <v>11100</v>
      </c>
      <c r="M262" s="7">
        <v>-10545</v>
      </c>
      <c r="N262" s="7">
        <v>0</v>
      </c>
      <c r="O262" s="7">
        <v>0</v>
      </c>
      <c r="P262" s="7">
        <f t="shared" ref="P262:P325" si="17">SUM(M262:O262)</f>
        <v>-10545</v>
      </c>
      <c r="Q262" s="7">
        <f t="shared" ref="Q262:Q325" si="18">H262+M262</f>
        <v>555</v>
      </c>
      <c r="R262" s="7">
        <f t="shared" ref="R262:R325" si="19">L262+P262</f>
        <v>555</v>
      </c>
      <c r="S262" s="5" t="s">
        <v>355</v>
      </c>
      <c r="T262" s="5">
        <v>100901</v>
      </c>
      <c r="U262" s="5" t="s">
        <v>27</v>
      </c>
      <c r="V262" s="5">
        <v>47040001</v>
      </c>
      <c r="W262" s="5" t="s">
        <v>28</v>
      </c>
    </row>
    <row r="263" spans="2:23" x14ac:dyDescent="0.25">
      <c r="B263" s="4">
        <v>51004371</v>
      </c>
      <c r="C263" s="4">
        <v>0</v>
      </c>
      <c r="D263" s="5">
        <v>21040011</v>
      </c>
      <c r="E263" s="4" t="s">
        <v>447</v>
      </c>
      <c r="F263" s="4">
        <v>1071</v>
      </c>
      <c r="G263" s="6">
        <v>40999</v>
      </c>
      <c r="H263" s="7">
        <v>11310</v>
      </c>
      <c r="I263" s="7">
        <v>0</v>
      </c>
      <c r="J263" s="7">
        <v>0</v>
      </c>
      <c r="K263" s="7">
        <v>0</v>
      </c>
      <c r="L263" s="7">
        <f t="shared" si="16"/>
        <v>11310</v>
      </c>
      <c r="M263" s="7">
        <v>-10745</v>
      </c>
      <c r="N263" s="7">
        <v>0</v>
      </c>
      <c r="O263" s="7">
        <v>0</v>
      </c>
      <c r="P263" s="7">
        <f t="shared" si="17"/>
        <v>-10745</v>
      </c>
      <c r="Q263" s="7">
        <f t="shared" si="18"/>
        <v>565</v>
      </c>
      <c r="R263" s="7">
        <f t="shared" si="19"/>
        <v>565</v>
      </c>
      <c r="S263" s="5" t="s">
        <v>355</v>
      </c>
      <c r="T263" s="5">
        <v>100901</v>
      </c>
      <c r="U263" s="5" t="s">
        <v>27</v>
      </c>
      <c r="V263" s="5">
        <v>47040001</v>
      </c>
      <c r="W263" s="5" t="s">
        <v>28</v>
      </c>
    </row>
    <row r="264" spans="2:23" x14ac:dyDescent="0.25">
      <c r="B264" s="4">
        <v>51004421</v>
      </c>
      <c r="C264" s="4">
        <v>0</v>
      </c>
      <c r="D264" s="5">
        <v>21040011</v>
      </c>
      <c r="E264" s="4" t="s">
        <v>448</v>
      </c>
      <c r="F264" s="4">
        <v>1071</v>
      </c>
      <c r="G264" s="6">
        <v>38827</v>
      </c>
      <c r="H264" s="7">
        <v>11953</v>
      </c>
      <c r="I264" s="7">
        <v>0</v>
      </c>
      <c r="J264" s="7">
        <v>0</v>
      </c>
      <c r="K264" s="7">
        <v>0</v>
      </c>
      <c r="L264" s="7">
        <f t="shared" si="16"/>
        <v>11953</v>
      </c>
      <c r="M264" s="7">
        <v>-11355</v>
      </c>
      <c r="N264" s="7">
        <v>0</v>
      </c>
      <c r="O264" s="7">
        <v>0</v>
      </c>
      <c r="P264" s="7">
        <f t="shared" si="17"/>
        <v>-11355</v>
      </c>
      <c r="Q264" s="7">
        <f t="shared" si="18"/>
        <v>598</v>
      </c>
      <c r="R264" s="7">
        <f t="shared" si="19"/>
        <v>598</v>
      </c>
      <c r="S264" s="5" t="s">
        <v>355</v>
      </c>
      <c r="T264" s="5">
        <v>100901</v>
      </c>
      <c r="U264" s="5" t="s">
        <v>27</v>
      </c>
      <c r="V264" s="5">
        <v>47040001</v>
      </c>
      <c r="W264" s="5" t="s">
        <v>28</v>
      </c>
    </row>
    <row r="265" spans="2:23" x14ac:dyDescent="0.25">
      <c r="B265" s="4">
        <v>51004422</v>
      </c>
      <c r="C265" s="4">
        <v>0</v>
      </c>
      <c r="D265" s="5">
        <v>21040011</v>
      </c>
      <c r="E265" s="4" t="s">
        <v>449</v>
      </c>
      <c r="F265" s="4">
        <v>1071</v>
      </c>
      <c r="G265" s="6">
        <v>38827</v>
      </c>
      <c r="H265" s="7">
        <v>11953</v>
      </c>
      <c r="I265" s="7">
        <v>0</v>
      </c>
      <c r="J265" s="7">
        <v>0</v>
      </c>
      <c r="K265" s="7">
        <v>0</v>
      </c>
      <c r="L265" s="7">
        <f t="shared" si="16"/>
        <v>11953</v>
      </c>
      <c r="M265" s="7">
        <v>-11355</v>
      </c>
      <c r="N265" s="7">
        <v>0</v>
      </c>
      <c r="O265" s="7">
        <v>0</v>
      </c>
      <c r="P265" s="7">
        <f t="shared" si="17"/>
        <v>-11355</v>
      </c>
      <c r="Q265" s="7">
        <f t="shared" si="18"/>
        <v>598</v>
      </c>
      <c r="R265" s="7">
        <f t="shared" si="19"/>
        <v>598</v>
      </c>
      <c r="S265" s="5" t="s">
        <v>355</v>
      </c>
      <c r="T265" s="5">
        <v>100901</v>
      </c>
      <c r="U265" s="5" t="s">
        <v>27</v>
      </c>
      <c r="V265" s="5">
        <v>47040001</v>
      </c>
      <c r="W265" s="5" t="s">
        <v>28</v>
      </c>
    </row>
    <row r="266" spans="2:23" x14ac:dyDescent="0.25">
      <c r="B266" s="4">
        <v>51004423</v>
      </c>
      <c r="C266" s="4">
        <v>0</v>
      </c>
      <c r="D266" s="5">
        <v>21040011</v>
      </c>
      <c r="E266" s="4" t="s">
        <v>449</v>
      </c>
      <c r="F266" s="4">
        <v>1071</v>
      </c>
      <c r="G266" s="6">
        <v>38827</v>
      </c>
      <c r="H266" s="7">
        <v>11953</v>
      </c>
      <c r="I266" s="7">
        <v>0</v>
      </c>
      <c r="J266" s="7">
        <v>0</v>
      </c>
      <c r="K266" s="7">
        <v>0</v>
      </c>
      <c r="L266" s="7">
        <f t="shared" si="16"/>
        <v>11953</v>
      </c>
      <c r="M266" s="7">
        <v>-11355</v>
      </c>
      <c r="N266" s="7">
        <v>0</v>
      </c>
      <c r="O266" s="7">
        <v>0</v>
      </c>
      <c r="P266" s="7">
        <f t="shared" si="17"/>
        <v>-11355</v>
      </c>
      <c r="Q266" s="7">
        <f t="shared" si="18"/>
        <v>598</v>
      </c>
      <c r="R266" s="7">
        <f t="shared" si="19"/>
        <v>598</v>
      </c>
      <c r="S266" s="5" t="s">
        <v>355</v>
      </c>
      <c r="T266" s="5">
        <v>100901</v>
      </c>
      <c r="U266" s="5" t="s">
        <v>27</v>
      </c>
      <c r="V266" s="5">
        <v>47040001</v>
      </c>
      <c r="W266" s="5" t="s">
        <v>28</v>
      </c>
    </row>
    <row r="267" spans="2:23" x14ac:dyDescent="0.25">
      <c r="B267" s="4">
        <v>51004424</v>
      </c>
      <c r="C267" s="4">
        <v>0</v>
      </c>
      <c r="D267" s="5">
        <v>21040011</v>
      </c>
      <c r="E267" s="4" t="s">
        <v>449</v>
      </c>
      <c r="F267" s="4">
        <v>1071</v>
      </c>
      <c r="G267" s="6">
        <v>38827</v>
      </c>
      <c r="H267" s="7">
        <v>11953</v>
      </c>
      <c r="I267" s="7">
        <v>0</v>
      </c>
      <c r="J267" s="7">
        <v>0</v>
      </c>
      <c r="K267" s="7">
        <v>0</v>
      </c>
      <c r="L267" s="7">
        <f t="shared" si="16"/>
        <v>11953</v>
      </c>
      <c r="M267" s="7">
        <v>-11355</v>
      </c>
      <c r="N267" s="7">
        <v>0</v>
      </c>
      <c r="O267" s="7">
        <v>0</v>
      </c>
      <c r="P267" s="7">
        <f t="shared" si="17"/>
        <v>-11355</v>
      </c>
      <c r="Q267" s="7">
        <f t="shared" si="18"/>
        <v>598</v>
      </c>
      <c r="R267" s="7">
        <f t="shared" si="19"/>
        <v>598</v>
      </c>
      <c r="S267" s="5" t="s">
        <v>355</v>
      </c>
      <c r="T267" s="5">
        <v>100901</v>
      </c>
      <c r="U267" s="5" t="s">
        <v>27</v>
      </c>
      <c r="V267" s="5">
        <v>47040001</v>
      </c>
      <c r="W267" s="5" t="s">
        <v>28</v>
      </c>
    </row>
    <row r="268" spans="2:23" x14ac:dyDescent="0.25">
      <c r="B268" s="4">
        <v>51004425</v>
      </c>
      <c r="C268" s="4">
        <v>0</v>
      </c>
      <c r="D268" s="5">
        <v>21040011</v>
      </c>
      <c r="E268" s="4" t="s">
        <v>449</v>
      </c>
      <c r="F268" s="4">
        <v>1071</v>
      </c>
      <c r="G268" s="6">
        <v>38827</v>
      </c>
      <c r="H268" s="7">
        <v>11953</v>
      </c>
      <c r="I268" s="7">
        <v>0</v>
      </c>
      <c r="J268" s="7">
        <v>0</v>
      </c>
      <c r="K268" s="7">
        <v>0</v>
      </c>
      <c r="L268" s="7">
        <f t="shared" si="16"/>
        <v>11953</v>
      </c>
      <c r="M268" s="7">
        <v>-11355</v>
      </c>
      <c r="N268" s="7">
        <v>0</v>
      </c>
      <c r="O268" s="7">
        <v>0</v>
      </c>
      <c r="P268" s="7">
        <f t="shared" si="17"/>
        <v>-11355</v>
      </c>
      <c r="Q268" s="7">
        <f t="shared" si="18"/>
        <v>598</v>
      </c>
      <c r="R268" s="7">
        <f t="shared" si="19"/>
        <v>598</v>
      </c>
      <c r="S268" s="5" t="s">
        <v>355</v>
      </c>
      <c r="T268" s="5">
        <v>100901</v>
      </c>
      <c r="U268" s="5" t="s">
        <v>27</v>
      </c>
      <c r="V268" s="5">
        <v>47040001</v>
      </c>
      <c r="W268" s="5" t="s">
        <v>28</v>
      </c>
    </row>
    <row r="269" spans="2:23" x14ac:dyDescent="0.25">
      <c r="B269" s="4">
        <v>51004426</v>
      </c>
      <c r="C269" s="4">
        <v>0</v>
      </c>
      <c r="D269" s="5">
        <v>21040011</v>
      </c>
      <c r="E269" s="4" t="s">
        <v>449</v>
      </c>
      <c r="F269" s="4">
        <v>1071</v>
      </c>
      <c r="G269" s="6">
        <v>38861</v>
      </c>
      <c r="H269" s="7">
        <v>11953</v>
      </c>
      <c r="I269" s="7">
        <v>0</v>
      </c>
      <c r="J269" s="7">
        <v>0</v>
      </c>
      <c r="K269" s="7">
        <v>0</v>
      </c>
      <c r="L269" s="7">
        <f t="shared" si="16"/>
        <v>11953</v>
      </c>
      <c r="M269" s="7">
        <v>-11356</v>
      </c>
      <c r="N269" s="7">
        <v>0</v>
      </c>
      <c r="O269" s="7">
        <v>0</v>
      </c>
      <c r="P269" s="7">
        <f t="shared" si="17"/>
        <v>-11356</v>
      </c>
      <c r="Q269" s="7">
        <f t="shared" si="18"/>
        <v>597</v>
      </c>
      <c r="R269" s="7">
        <f t="shared" si="19"/>
        <v>597</v>
      </c>
      <c r="S269" s="5" t="s">
        <v>355</v>
      </c>
      <c r="T269" s="5">
        <v>100901</v>
      </c>
      <c r="U269" s="5" t="s">
        <v>27</v>
      </c>
      <c r="V269" s="5">
        <v>47040001</v>
      </c>
      <c r="W269" s="5" t="s">
        <v>28</v>
      </c>
    </row>
    <row r="270" spans="2:23" x14ac:dyDescent="0.25">
      <c r="B270" s="4">
        <v>51004427</v>
      </c>
      <c r="C270" s="4">
        <v>0</v>
      </c>
      <c r="D270" s="5">
        <v>21040011</v>
      </c>
      <c r="E270" s="4" t="s">
        <v>425</v>
      </c>
      <c r="F270" s="4">
        <v>1071</v>
      </c>
      <c r="G270" s="6">
        <v>38861</v>
      </c>
      <c r="H270" s="7">
        <v>11953</v>
      </c>
      <c r="I270" s="7">
        <v>0</v>
      </c>
      <c r="J270" s="7">
        <v>0</v>
      </c>
      <c r="K270" s="7">
        <v>0</v>
      </c>
      <c r="L270" s="7">
        <f t="shared" si="16"/>
        <v>11953</v>
      </c>
      <c r="M270" s="7">
        <v>-11356</v>
      </c>
      <c r="N270" s="7">
        <v>0</v>
      </c>
      <c r="O270" s="7">
        <v>0</v>
      </c>
      <c r="P270" s="7">
        <f t="shared" si="17"/>
        <v>-11356</v>
      </c>
      <c r="Q270" s="7">
        <f t="shared" si="18"/>
        <v>597</v>
      </c>
      <c r="R270" s="7">
        <f t="shared" si="19"/>
        <v>597</v>
      </c>
      <c r="S270" s="5" t="s">
        <v>355</v>
      </c>
      <c r="T270" s="5">
        <v>100901</v>
      </c>
      <c r="U270" s="5" t="s">
        <v>27</v>
      </c>
      <c r="V270" s="5">
        <v>47040001</v>
      </c>
      <c r="W270" s="5" t="s">
        <v>28</v>
      </c>
    </row>
    <row r="271" spans="2:23" x14ac:dyDescent="0.25">
      <c r="B271" s="4">
        <v>51004428</v>
      </c>
      <c r="C271" s="4">
        <v>0</v>
      </c>
      <c r="D271" s="5">
        <v>21040011</v>
      </c>
      <c r="E271" s="4" t="s">
        <v>425</v>
      </c>
      <c r="F271" s="4">
        <v>1071</v>
      </c>
      <c r="G271" s="6">
        <v>38861</v>
      </c>
      <c r="H271" s="7">
        <v>11953</v>
      </c>
      <c r="I271" s="7">
        <v>0</v>
      </c>
      <c r="J271" s="7">
        <v>0</v>
      </c>
      <c r="K271" s="7">
        <v>0</v>
      </c>
      <c r="L271" s="7">
        <f t="shared" si="16"/>
        <v>11953</v>
      </c>
      <c r="M271" s="7">
        <v>-11356</v>
      </c>
      <c r="N271" s="7">
        <v>0</v>
      </c>
      <c r="O271" s="7">
        <v>0</v>
      </c>
      <c r="P271" s="7">
        <f t="shared" si="17"/>
        <v>-11356</v>
      </c>
      <c r="Q271" s="7">
        <f t="shared" si="18"/>
        <v>597</v>
      </c>
      <c r="R271" s="7">
        <f t="shared" si="19"/>
        <v>597</v>
      </c>
      <c r="S271" s="5" t="s">
        <v>355</v>
      </c>
      <c r="T271" s="5">
        <v>100901</v>
      </c>
      <c r="U271" s="5" t="s">
        <v>27</v>
      </c>
      <c r="V271" s="5">
        <v>47040001</v>
      </c>
      <c r="W271" s="5" t="s">
        <v>28</v>
      </c>
    </row>
    <row r="272" spans="2:23" x14ac:dyDescent="0.25">
      <c r="B272" s="4">
        <v>51004429</v>
      </c>
      <c r="C272" s="4">
        <v>0</v>
      </c>
      <c r="D272" s="5">
        <v>21040011</v>
      </c>
      <c r="E272" s="4" t="s">
        <v>426</v>
      </c>
      <c r="F272" s="4">
        <v>1071</v>
      </c>
      <c r="G272" s="6">
        <v>38861</v>
      </c>
      <c r="H272" s="7">
        <v>11953</v>
      </c>
      <c r="I272" s="7">
        <v>0</v>
      </c>
      <c r="J272" s="7">
        <v>0</v>
      </c>
      <c r="K272" s="7">
        <v>0</v>
      </c>
      <c r="L272" s="7">
        <f t="shared" si="16"/>
        <v>11953</v>
      </c>
      <c r="M272" s="7">
        <v>-11356</v>
      </c>
      <c r="N272" s="7">
        <v>0</v>
      </c>
      <c r="O272" s="7">
        <v>0</v>
      </c>
      <c r="P272" s="7">
        <f t="shared" si="17"/>
        <v>-11356</v>
      </c>
      <c r="Q272" s="7">
        <f t="shared" si="18"/>
        <v>597</v>
      </c>
      <c r="R272" s="7">
        <f t="shared" si="19"/>
        <v>597</v>
      </c>
      <c r="S272" s="5" t="s">
        <v>355</v>
      </c>
      <c r="T272" s="5">
        <v>100901</v>
      </c>
      <c r="U272" s="5" t="s">
        <v>27</v>
      </c>
      <c r="V272" s="5">
        <v>47040001</v>
      </c>
      <c r="W272" s="5" t="s">
        <v>28</v>
      </c>
    </row>
    <row r="273" spans="2:23" x14ac:dyDescent="0.25">
      <c r="B273" s="4">
        <v>51004430</v>
      </c>
      <c r="C273" s="4">
        <v>0</v>
      </c>
      <c r="D273" s="5">
        <v>21040011</v>
      </c>
      <c r="E273" s="4" t="s">
        <v>440</v>
      </c>
      <c r="F273" s="4">
        <v>1071</v>
      </c>
      <c r="G273" s="6">
        <v>38861</v>
      </c>
      <c r="H273" s="7">
        <v>11953</v>
      </c>
      <c r="I273" s="7">
        <v>0</v>
      </c>
      <c r="J273" s="7">
        <v>0</v>
      </c>
      <c r="K273" s="7">
        <v>0</v>
      </c>
      <c r="L273" s="7">
        <f t="shared" si="16"/>
        <v>11953</v>
      </c>
      <c r="M273" s="7">
        <v>-11356</v>
      </c>
      <c r="N273" s="7">
        <v>0</v>
      </c>
      <c r="O273" s="7">
        <v>0</v>
      </c>
      <c r="P273" s="7">
        <f t="shared" si="17"/>
        <v>-11356</v>
      </c>
      <c r="Q273" s="7">
        <f t="shared" si="18"/>
        <v>597</v>
      </c>
      <c r="R273" s="7">
        <f t="shared" si="19"/>
        <v>597</v>
      </c>
      <c r="S273" s="5" t="s">
        <v>355</v>
      </c>
      <c r="T273" s="5">
        <v>100901</v>
      </c>
      <c r="U273" s="5" t="s">
        <v>27</v>
      </c>
      <c r="V273" s="5">
        <v>47040001</v>
      </c>
      <c r="W273" s="5" t="s">
        <v>28</v>
      </c>
    </row>
    <row r="274" spans="2:23" x14ac:dyDescent="0.25">
      <c r="B274" s="4">
        <v>51004433</v>
      </c>
      <c r="C274" s="4">
        <v>0</v>
      </c>
      <c r="D274" s="5">
        <v>21040011</v>
      </c>
      <c r="E274" s="4" t="s">
        <v>450</v>
      </c>
      <c r="F274" s="4">
        <v>1071</v>
      </c>
      <c r="G274" s="6">
        <v>38974</v>
      </c>
      <c r="H274" s="7">
        <v>12000</v>
      </c>
      <c r="I274" s="7">
        <v>0</v>
      </c>
      <c r="J274" s="7">
        <v>0</v>
      </c>
      <c r="K274" s="7">
        <v>-3000</v>
      </c>
      <c r="L274" s="7">
        <f t="shared" si="16"/>
        <v>9000</v>
      </c>
      <c r="M274" s="7">
        <v>-11400</v>
      </c>
      <c r="N274" s="7">
        <v>0</v>
      </c>
      <c r="O274" s="7">
        <v>2850</v>
      </c>
      <c r="P274" s="7">
        <f t="shared" si="17"/>
        <v>-8550</v>
      </c>
      <c r="Q274" s="7">
        <f t="shared" si="18"/>
        <v>600</v>
      </c>
      <c r="R274" s="7">
        <f t="shared" si="19"/>
        <v>450</v>
      </c>
      <c r="S274" s="5" t="s">
        <v>355</v>
      </c>
      <c r="T274" s="5">
        <v>100901</v>
      </c>
      <c r="U274" s="5" t="s">
        <v>27</v>
      </c>
      <c r="V274" s="5">
        <v>47040001</v>
      </c>
      <c r="W274" s="5" t="s">
        <v>28</v>
      </c>
    </row>
    <row r="275" spans="2:23" x14ac:dyDescent="0.25">
      <c r="B275" s="4">
        <v>51004435</v>
      </c>
      <c r="C275" s="4">
        <v>0</v>
      </c>
      <c r="D275" s="5">
        <v>21040011</v>
      </c>
      <c r="E275" s="4" t="s">
        <v>451</v>
      </c>
      <c r="F275" s="4">
        <v>1071</v>
      </c>
      <c r="G275" s="6">
        <v>40999</v>
      </c>
      <c r="H275" s="7">
        <v>12000</v>
      </c>
      <c r="I275" s="7">
        <v>0</v>
      </c>
      <c r="J275" s="7">
        <v>0</v>
      </c>
      <c r="K275" s="7">
        <v>0</v>
      </c>
      <c r="L275" s="7">
        <f t="shared" si="16"/>
        <v>12000</v>
      </c>
      <c r="M275" s="7">
        <v>-11400</v>
      </c>
      <c r="N275" s="7">
        <v>0</v>
      </c>
      <c r="O275" s="7">
        <v>0</v>
      </c>
      <c r="P275" s="7">
        <f t="shared" si="17"/>
        <v>-11400</v>
      </c>
      <c r="Q275" s="7">
        <f t="shared" si="18"/>
        <v>600</v>
      </c>
      <c r="R275" s="7">
        <f t="shared" si="19"/>
        <v>600</v>
      </c>
      <c r="S275" s="5" t="s">
        <v>355</v>
      </c>
      <c r="T275" s="5">
        <v>100901</v>
      </c>
      <c r="U275" s="5" t="s">
        <v>27</v>
      </c>
      <c r="V275" s="5">
        <v>47040001</v>
      </c>
      <c r="W275" s="5" t="s">
        <v>28</v>
      </c>
    </row>
    <row r="276" spans="2:23" x14ac:dyDescent="0.25">
      <c r="B276" s="4">
        <v>51004479</v>
      </c>
      <c r="C276" s="4">
        <v>0</v>
      </c>
      <c r="D276" s="5">
        <v>21040011</v>
      </c>
      <c r="E276" s="4" t="s">
        <v>426</v>
      </c>
      <c r="F276" s="4">
        <v>1071</v>
      </c>
      <c r="G276" s="6">
        <v>38841</v>
      </c>
      <c r="H276" s="7">
        <v>12978</v>
      </c>
      <c r="I276" s="7">
        <v>0</v>
      </c>
      <c r="J276" s="7">
        <v>0</v>
      </c>
      <c r="K276" s="7">
        <v>0</v>
      </c>
      <c r="L276" s="7">
        <f t="shared" si="16"/>
        <v>12978</v>
      </c>
      <c r="M276" s="7">
        <v>-12329</v>
      </c>
      <c r="N276" s="7">
        <v>0</v>
      </c>
      <c r="O276" s="7">
        <v>0</v>
      </c>
      <c r="P276" s="7">
        <f t="shared" si="17"/>
        <v>-12329</v>
      </c>
      <c r="Q276" s="7">
        <f t="shared" si="18"/>
        <v>649</v>
      </c>
      <c r="R276" s="7">
        <f t="shared" si="19"/>
        <v>649</v>
      </c>
      <c r="S276" s="5" t="s">
        <v>355</v>
      </c>
      <c r="T276" s="5">
        <v>100901</v>
      </c>
      <c r="U276" s="5" t="s">
        <v>27</v>
      </c>
      <c r="V276" s="5">
        <v>47040001</v>
      </c>
      <c r="W276" s="5" t="s">
        <v>28</v>
      </c>
    </row>
    <row r="277" spans="2:23" x14ac:dyDescent="0.25">
      <c r="B277" s="4">
        <v>51004480</v>
      </c>
      <c r="C277" s="4">
        <v>0</v>
      </c>
      <c r="D277" s="5">
        <v>21040011</v>
      </c>
      <c r="E277" s="4" t="s">
        <v>426</v>
      </c>
      <c r="F277" s="4">
        <v>1071</v>
      </c>
      <c r="G277" s="6">
        <v>38841</v>
      </c>
      <c r="H277" s="7">
        <v>12978</v>
      </c>
      <c r="I277" s="7">
        <v>0</v>
      </c>
      <c r="J277" s="7">
        <v>0</v>
      </c>
      <c r="K277" s="7">
        <v>0</v>
      </c>
      <c r="L277" s="7">
        <f t="shared" si="16"/>
        <v>12978</v>
      </c>
      <c r="M277" s="7">
        <v>-12329</v>
      </c>
      <c r="N277" s="7">
        <v>0</v>
      </c>
      <c r="O277" s="7">
        <v>0</v>
      </c>
      <c r="P277" s="7">
        <f t="shared" si="17"/>
        <v>-12329</v>
      </c>
      <c r="Q277" s="7">
        <f t="shared" si="18"/>
        <v>649</v>
      </c>
      <c r="R277" s="7">
        <f t="shared" si="19"/>
        <v>649</v>
      </c>
      <c r="S277" s="5" t="s">
        <v>355</v>
      </c>
      <c r="T277" s="5">
        <v>100901</v>
      </c>
      <c r="U277" s="5" t="s">
        <v>27</v>
      </c>
      <c r="V277" s="5">
        <v>47040001</v>
      </c>
      <c r="W277" s="5" t="s">
        <v>28</v>
      </c>
    </row>
    <row r="278" spans="2:23" x14ac:dyDescent="0.25">
      <c r="B278" s="4">
        <v>51004481</v>
      </c>
      <c r="C278" s="4">
        <v>0</v>
      </c>
      <c r="D278" s="5">
        <v>21040011</v>
      </c>
      <c r="E278" s="4" t="s">
        <v>426</v>
      </c>
      <c r="F278" s="4">
        <v>1071</v>
      </c>
      <c r="G278" s="6">
        <v>38881</v>
      </c>
      <c r="H278" s="7">
        <v>12979</v>
      </c>
      <c r="I278" s="7">
        <v>0</v>
      </c>
      <c r="J278" s="7">
        <v>0</v>
      </c>
      <c r="K278" s="7">
        <v>0</v>
      </c>
      <c r="L278" s="7">
        <f t="shared" si="16"/>
        <v>12979</v>
      </c>
      <c r="M278" s="7">
        <v>-12330</v>
      </c>
      <c r="N278" s="7">
        <v>0</v>
      </c>
      <c r="O278" s="7">
        <v>0</v>
      </c>
      <c r="P278" s="7">
        <f t="shared" si="17"/>
        <v>-12330</v>
      </c>
      <c r="Q278" s="7">
        <f t="shared" si="18"/>
        <v>649</v>
      </c>
      <c r="R278" s="7">
        <f t="shared" si="19"/>
        <v>649</v>
      </c>
      <c r="S278" s="5" t="s">
        <v>355</v>
      </c>
      <c r="T278" s="5">
        <v>100901</v>
      </c>
      <c r="U278" s="5" t="s">
        <v>27</v>
      </c>
      <c r="V278" s="5">
        <v>47040001</v>
      </c>
      <c r="W278" s="5" t="s">
        <v>28</v>
      </c>
    </row>
    <row r="279" spans="2:23" x14ac:dyDescent="0.25">
      <c r="B279" s="4">
        <v>51004482</v>
      </c>
      <c r="C279" s="4">
        <v>0</v>
      </c>
      <c r="D279" s="5">
        <v>21040011</v>
      </c>
      <c r="E279" s="4" t="s">
        <v>452</v>
      </c>
      <c r="F279" s="4">
        <v>1071</v>
      </c>
      <c r="G279" s="6">
        <v>38881</v>
      </c>
      <c r="H279" s="7">
        <v>12979</v>
      </c>
      <c r="I279" s="7">
        <v>0</v>
      </c>
      <c r="J279" s="7">
        <v>0</v>
      </c>
      <c r="K279" s="7">
        <v>0</v>
      </c>
      <c r="L279" s="7">
        <f t="shared" si="16"/>
        <v>12979</v>
      </c>
      <c r="M279" s="7">
        <v>-12330</v>
      </c>
      <c r="N279" s="7">
        <v>0</v>
      </c>
      <c r="O279" s="7">
        <v>0</v>
      </c>
      <c r="P279" s="7">
        <f t="shared" si="17"/>
        <v>-12330</v>
      </c>
      <c r="Q279" s="7">
        <f t="shared" si="18"/>
        <v>649</v>
      </c>
      <c r="R279" s="7">
        <f t="shared" si="19"/>
        <v>649</v>
      </c>
      <c r="S279" s="5" t="s">
        <v>355</v>
      </c>
      <c r="T279" s="5">
        <v>100901</v>
      </c>
      <c r="U279" s="5" t="s">
        <v>27</v>
      </c>
      <c r="V279" s="5">
        <v>47040001</v>
      </c>
      <c r="W279" s="5" t="s">
        <v>28</v>
      </c>
    </row>
    <row r="280" spans="2:23" x14ac:dyDescent="0.25">
      <c r="B280" s="4">
        <v>51004483</v>
      </c>
      <c r="C280" s="4">
        <v>0</v>
      </c>
      <c r="D280" s="5">
        <v>21040011</v>
      </c>
      <c r="E280" s="4" t="s">
        <v>453</v>
      </c>
      <c r="F280" s="4">
        <v>1071</v>
      </c>
      <c r="G280" s="6">
        <v>38881</v>
      </c>
      <c r="H280" s="7">
        <v>12979</v>
      </c>
      <c r="I280" s="7">
        <v>0</v>
      </c>
      <c r="J280" s="7">
        <v>0</v>
      </c>
      <c r="K280" s="7">
        <v>0</v>
      </c>
      <c r="L280" s="7">
        <f t="shared" si="16"/>
        <v>12979</v>
      </c>
      <c r="M280" s="7">
        <v>-12330</v>
      </c>
      <c r="N280" s="7">
        <v>0</v>
      </c>
      <c r="O280" s="7">
        <v>0</v>
      </c>
      <c r="P280" s="7">
        <f t="shared" si="17"/>
        <v>-12330</v>
      </c>
      <c r="Q280" s="7">
        <f t="shared" si="18"/>
        <v>649</v>
      </c>
      <c r="R280" s="7">
        <f t="shared" si="19"/>
        <v>649</v>
      </c>
      <c r="S280" s="5" t="s">
        <v>355</v>
      </c>
      <c r="T280" s="5">
        <v>100901</v>
      </c>
      <c r="U280" s="5" t="s">
        <v>27</v>
      </c>
      <c r="V280" s="5">
        <v>47040001</v>
      </c>
      <c r="W280" s="5" t="s">
        <v>28</v>
      </c>
    </row>
    <row r="281" spans="2:23" x14ac:dyDescent="0.25">
      <c r="B281" s="4">
        <v>51004512</v>
      </c>
      <c r="C281" s="4">
        <v>0</v>
      </c>
      <c r="D281" s="5">
        <v>21040011</v>
      </c>
      <c r="E281" s="4" t="s">
        <v>449</v>
      </c>
      <c r="F281" s="4">
        <v>1071</v>
      </c>
      <c r="G281" s="6">
        <v>38856</v>
      </c>
      <c r="H281" s="7">
        <v>13500</v>
      </c>
      <c r="I281" s="7">
        <v>0</v>
      </c>
      <c r="J281" s="7">
        <v>0</v>
      </c>
      <c r="K281" s="7">
        <v>0</v>
      </c>
      <c r="L281" s="7">
        <f t="shared" si="16"/>
        <v>13500</v>
      </c>
      <c r="M281" s="7">
        <v>-12825</v>
      </c>
      <c r="N281" s="7">
        <v>0</v>
      </c>
      <c r="O281" s="7">
        <v>0</v>
      </c>
      <c r="P281" s="7">
        <f t="shared" si="17"/>
        <v>-12825</v>
      </c>
      <c r="Q281" s="7">
        <f t="shared" si="18"/>
        <v>675</v>
      </c>
      <c r="R281" s="7">
        <f t="shared" si="19"/>
        <v>675</v>
      </c>
      <c r="S281" s="5" t="s">
        <v>355</v>
      </c>
      <c r="T281" s="5">
        <v>100901</v>
      </c>
      <c r="U281" s="5" t="s">
        <v>27</v>
      </c>
      <c r="V281" s="5">
        <v>47040001</v>
      </c>
      <c r="W281" s="5" t="s">
        <v>28</v>
      </c>
    </row>
    <row r="282" spans="2:23" x14ac:dyDescent="0.25">
      <c r="B282" s="4">
        <v>51004564</v>
      </c>
      <c r="C282" s="4">
        <v>0</v>
      </c>
      <c r="D282" s="5">
        <v>21040011</v>
      </c>
      <c r="E282" s="4" t="s">
        <v>444</v>
      </c>
      <c r="F282" s="4">
        <v>1071</v>
      </c>
      <c r="G282" s="6">
        <v>39082</v>
      </c>
      <c r="H282" s="7">
        <v>14768</v>
      </c>
      <c r="I282" s="7">
        <v>0</v>
      </c>
      <c r="J282" s="7">
        <v>0</v>
      </c>
      <c r="K282" s="7">
        <v>0</v>
      </c>
      <c r="L282" s="7">
        <f t="shared" si="16"/>
        <v>14768</v>
      </c>
      <c r="M282" s="7">
        <v>-14030</v>
      </c>
      <c r="N282" s="7">
        <v>0</v>
      </c>
      <c r="O282" s="7">
        <v>0</v>
      </c>
      <c r="P282" s="7">
        <f t="shared" si="17"/>
        <v>-14030</v>
      </c>
      <c r="Q282" s="7">
        <f t="shared" si="18"/>
        <v>738</v>
      </c>
      <c r="R282" s="7">
        <f t="shared" si="19"/>
        <v>738</v>
      </c>
      <c r="S282" s="5" t="s">
        <v>355</v>
      </c>
      <c r="T282" s="5">
        <v>100901</v>
      </c>
      <c r="U282" s="5" t="s">
        <v>27</v>
      </c>
      <c r="V282" s="5">
        <v>47040001</v>
      </c>
      <c r="W282" s="5" t="s">
        <v>28</v>
      </c>
    </row>
    <row r="283" spans="2:23" x14ac:dyDescent="0.25">
      <c r="B283" s="4">
        <v>51004568</v>
      </c>
      <c r="C283" s="4">
        <v>0</v>
      </c>
      <c r="D283" s="5">
        <v>21040011</v>
      </c>
      <c r="E283" s="4" t="s">
        <v>454</v>
      </c>
      <c r="F283" s="4">
        <v>1071</v>
      </c>
      <c r="G283" s="6">
        <v>38841</v>
      </c>
      <c r="H283" s="7">
        <v>14800</v>
      </c>
      <c r="I283" s="7">
        <v>0</v>
      </c>
      <c r="J283" s="7">
        <v>0</v>
      </c>
      <c r="K283" s="7">
        <v>0</v>
      </c>
      <c r="L283" s="7">
        <f t="shared" si="16"/>
        <v>14800</v>
      </c>
      <c r="M283" s="7">
        <v>-14060</v>
      </c>
      <c r="N283" s="7">
        <v>0</v>
      </c>
      <c r="O283" s="7">
        <v>0</v>
      </c>
      <c r="P283" s="7">
        <f t="shared" si="17"/>
        <v>-14060</v>
      </c>
      <c r="Q283" s="7">
        <f t="shared" si="18"/>
        <v>740</v>
      </c>
      <c r="R283" s="7">
        <f t="shared" si="19"/>
        <v>740</v>
      </c>
      <c r="S283" s="5" t="s">
        <v>355</v>
      </c>
      <c r="T283" s="5">
        <v>100901</v>
      </c>
      <c r="U283" s="5" t="s">
        <v>27</v>
      </c>
      <c r="V283" s="5">
        <v>47040001</v>
      </c>
      <c r="W283" s="5" t="s">
        <v>28</v>
      </c>
    </row>
    <row r="284" spans="2:23" x14ac:dyDescent="0.25">
      <c r="B284" s="4">
        <v>51004601</v>
      </c>
      <c r="C284" s="4">
        <v>0</v>
      </c>
      <c r="D284" s="5">
        <v>21040011</v>
      </c>
      <c r="E284" s="4" t="s">
        <v>455</v>
      </c>
      <c r="F284" s="4">
        <v>1071</v>
      </c>
      <c r="G284" s="6">
        <v>39037</v>
      </c>
      <c r="H284" s="7">
        <v>15876</v>
      </c>
      <c r="I284" s="7">
        <v>0</v>
      </c>
      <c r="J284" s="7">
        <v>0</v>
      </c>
      <c r="K284" s="7">
        <v>0</v>
      </c>
      <c r="L284" s="7">
        <f t="shared" si="16"/>
        <v>15876</v>
      </c>
      <c r="M284" s="7">
        <v>-15082</v>
      </c>
      <c r="N284" s="7">
        <v>0</v>
      </c>
      <c r="O284" s="7">
        <v>0</v>
      </c>
      <c r="P284" s="7">
        <f t="shared" si="17"/>
        <v>-15082</v>
      </c>
      <c r="Q284" s="7">
        <f t="shared" si="18"/>
        <v>794</v>
      </c>
      <c r="R284" s="7">
        <f t="shared" si="19"/>
        <v>794</v>
      </c>
      <c r="S284" s="5" t="s">
        <v>355</v>
      </c>
      <c r="T284" s="5">
        <v>100901</v>
      </c>
      <c r="U284" s="5" t="s">
        <v>27</v>
      </c>
      <c r="V284" s="5">
        <v>47040001</v>
      </c>
      <c r="W284" s="5" t="s">
        <v>28</v>
      </c>
    </row>
    <row r="285" spans="2:23" x14ac:dyDescent="0.25">
      <c r="B285" s="4">
        <v>51004607</v>
      </c>
      <c r="C285" s="4">
        <v>0</v>
      </c>
      <c r="D285" s="5">
        <v>21040011</v>
      </c>
      <c r="E285" s="4" t="s">
        <v>456</v>
      </c>
      <c r="F285" s="4">
        <v>1071</v>
      </c>
      <c r="G285" s="6">
        <v>40999</v>
      </c>
      <c r="H285" s="7">
        <v>16000</v>
      </c>
      <c r="I285" s="7">
        <v>0</v>
      </c>
      <c r="J285" s="7">
        <v>0</v>
      </c>
      <c r="K285" s="7">
        <v>0</v>
      </c>
      <c r="L285" s="7">
        <f t="shared" si="16"/>
        <v>16000</v>
      </c>
      <c r="M285" s="7">
        <v>-15200</v>
      </c>
      <c r="N285" s="7">
        <v>0</v>
      </c>
      <c r="O285" s="7">
        <v>0</v>
      </c>
      <c r="P285" s="7">
        <f t="shared" si="17"/>
        <v>-15200</v>
      </c>
      <c r="Q285" s="7">
        <f t="shared" si="18"/>
        <v>800</v>
      </c>
      <c r="R285" s="7">
        <f t="shared" si="19"/>
        <v>800</v>
      </c>
      <c r="S285" s="5" t="s">
        <v>355</v>
      </c>
      <c r="T285" s="5">
        <v>100901</v>
      </c>
      <c r="U285" s="5" t="s">
        <v>27</v>
      </c>
      <c r="V285" s="5">
        <v>47040001</v>
      </c>
      <c r="W285" s="5" t="s">
        <v>28</v>
      </c>
    </row>
    <row r="286" spans="2:23" x14ac:dyDescent="0.25">
      <c r="B286" s="4">
        <v>51004650</v>
      </c>
      <c r="C286" s="4">
        <v>0</v>
      </c>
      <c r="D286" s="5">
        <v>21040011</v>
      </c>
      <c r="E286" s="4" t="s">
        <v>457</v>
      </c>
      <c r="F286" s="4">
        <v>1071</v>
      </c>
      <c r="G286" s="6">
        <v>39082</v>
      </c>
      <c r="H286" s="7">
        <v>17100</v>
      </c>
      <c r="I286" s="7">
        <v>0</v>
      </c>
      <c r="J286" s="7">
        <v>0</v>
      </c>
      <c r="K286" s="7">
        <v>0</v>
      </c>
      <c r="L286" s="7">
        <f t="shared" si="16"/>
        <v>17100</v>
      </c>
      <c r="M286" s="7">
        <v>-16245</v>
      </c>
      <c r="N286" s="7">
        <v>0</v>
      </c>
      <c r="O286" s="7">
        <v>0</v>
      </c>
      <c r="P286" s="7">
        <f t="shared" si="17"/>
        <v>-16245</v>
      </c>
      <c r="Q286" s="7">
        <f t="shared" si="18"/>
        <v>855</v>
      </c>
      <c r="R286" s="7">
        <f t="shared" si="19"/>
        <v>855</v>
      </c>
      <c r="S286" s="5" t="s">
        <v>355</v>
      </c>
      <c r="T286" s="5">
        <v>100901</v>
      </c>
      <c r="U286" s="5" t="s">
        <v>27</v>
      </c>
      <c r="V286" s="5">
        <v>47040001</v>
      </c>
      <c r="W286" s="5" t="s">
        <v>28</v>
      </c>
    </row>
    <row r="287" spans="2:23" x14ac:dyDescent="0.25">
      <c r="B287" s="4">
        <v>51004675</v>
      </c>
      <c r="C287" s="4">
        <v>0</v>
      </c>
      <c r="D287" s="5">
        <v>21040011</v>
      </c>
      <c r="E287" s="4" t="s">
        <v>458</v>
      </c>
      <c r="F287" s="4">
        <v>1071</v>
      </c>
      <c r="G287" s="6">
        <v>39066</v>
      </c>
      <c r="H287" s="7">
        <v>17977</v>
      </c>
      <c r="I287" s="7">
        <v>0</v>
      </c>
      <c r="J287" s="7">
        <v>0</v>
      </c>
      <c r="K287" s="7">
        <v>0</v>
      </c>
      <c r="L287" s="7">
        <f t="shared" si="16"/>
        <v>17977</v>
      </c>
      <c r="M287" s="7">
        <v>-17078</v>
      </c>
      <c r="N287" s="7">
        <v>0</v>
      </c>
      <c r="O287" s="7">
        <v>0</v>
      </c>
      <c r="P287" s="7">
        <f t="shared" si="17"/>
        <v>-17078</v>
      </c>
      <c r="Q287" s="7">
        <f t="shared" si="18"/>
        <v>899</v>
      </c>
      <c r="R287" s="7">
        <f t="shared" si="19"/>
        <v>899</v>
      </c>
      <c r="S287" s="5" t="s">
        <v>355</v>
      </c>
      <c r="T287" s="5">
        <v>100901</v>
      </c>
      <c r="U287" s="5" t="s">
        <v>27</v>
      </c>
      <c r="V287" s="5">
        <v>47040001</v>
      </c>
      <c r="W287" s="5" t="s">
        <v>28</v>
      </c>
    </row>
    <row r="288" spans="2:23" x14ac:dyDescent="0.25">
      <c r="B288" s="4">
        <v>51004726</v>
      </c>
      <c r="C288" s="4">
        <v>0</v>
      </c>
      <c r="D288" s="5">
        <v>21040011</v>
      </c>
      <c r="E288" s="4" t="s">
        <v>459</v>
      </c>
      <c r="F288" s="4">
        <v>1071</v>
      </c>
      <c r="G288" s="6">
        <v>38814</v>
      </c>
      <c r="H288" s="7">
        <v>19500</v>
      </c>
      <c r="I288" s="7">
        <v>0</v>
      </c>
      <c r="J288" s="7">
        <v>0</v>
      </c>
      <c r="K288" s="7">
        <v>0</v>
      </c>
      <c r="L288" s="7">
        <f t="shared" si="16"/>
        <v>19500</v>
      </c>
      <c r="M288" s="7">
        <v>-18525</v>
      </c>
      <c r="N288" s="7">
        <v>0</v>
      </c>
      <c r="O288" s="7">
        <v>0</v>
      </c>
      <c r="P288" s="7">
        <f t="shared" si="17"/>
        <v>-18525</v>
      </c>
      <c r="Q288" s="7">
        <f t="shared" si="18"/>
        <v>975</v>
      </c>
      <c r="R288" s="7">
        <f t="shared" si="19"/>
        <v>975</v>
      </c>
      <c r="S288" s="5" t="s">
        <v>355</v>
      </c>
      <c r="T288" s="5">
        <v>100901</v>
      </c>
      <c r="U288" s="5" t="s">
        <v>27</v>
      </c>
      <c r="V288" s="5">
        <v>47040001</v>
      </c>
      <c r="W288" s="5" t="s">
        <v>28</v>
      </c>
    </row>
    <row r="289" spans="2:23" x14ac:dyDescent="0.25">
      <c r="B289" s="4">
        <v>51004740</v>
      </c>
      <c r="C289" s="4">
        <v>0</v>
      </c>
      <c r="D289" s="5">
        <v>21040011</v>
      </c>
      <c r="E289" s="4" t="s">
        <v>460</v>
      </c>
      <c r="F289" s="4">
        <v>1071</v>
      </c>
      <c r="G289" s="6">
        <v>41182</v>
      </c>
      <c r="H289" s="7">
        <v>20000</v>
      </c>
      <c r="I289" s="7">
        <v>0</v>
      </c>
      <c r="J289" s="7">
        <v>0</v>
      </c>
      <c r="K289" s="7">
        <v>0</v>
      </c>
      <c r="L289" s="7">
        <f t="shared" si="16"/>
        <v>20000</v>
      </c>
      <c r="M289" s="7">
        <v>-19000</v>
      </c>
      <c r="N289" s="7">
        <v>0</v>
      </c>
      <c r="O289" s="7">
        <v>0</v>
      </c>
      <c r="P289" s="7">
        <f t="shared" si="17"/>
        <v>-19000</v>
      </c>
      <c r="Q289" s="7">
        <f t="shared" si="18"/>
        <v>1000</v>
      </c>
      <c r="R289" s="7">
        <f t="shared" si="19"/>
        <v>1000</v>
      </c>
      <c r="S289" s="5" t="s">
        <v>355</v>
      </c>
      <c r="T289" s="5">
        <v>100901</v>
      </c>
      <c r="U289" s="5" t="s">
        <v>27</v>
      </c>
      <c r="V289" s="5">
        <v>47040001</v>
      </c>
      <c r="W289" s="5" t="s">
        <v>28</v>
      </c>
    </row>
    <row r="290" spans="2:23" x14ac:dyDescent="0.25">
      <c r="B290" s="4">
        <v>51004762</v>
      </c>
      <c r="C290" s="4">
        <v>0</v>
      </c>
      <c r="D290" s="5">
        <v>21040011</v>
      </c>
      <c r="E290" s="4" t="s">
        <v>461</v>
      </c>
      <c r="F290" s="4">
        <v>1071</v>
      </c>
      <c r="G290" s="6">
        <v>39076</v>
      </c>
      <c r="H290" s="7">
        <v>21216</v>
      </c>
      <c r="I290" s="7">
        <v>0</v>
      </c>
      <c r="J290" s="7">
        <v>0</v>
      </c>
      <c r="K290" s="7">
        <v>0</v>
      </c>
      <c r="L290" s="7">
        <f t="shared" si="16"/>
        <v>21216</v>
      </c>
      <c r="M290" s="7">
        <v>-20155</v>
      </c>
      <c r="N290" s="7">
        <v>0</v>
      </c>
      <c r="O290" s="7">
        <v>0</v>
      </c>
      <c r="P290" s="7">
        <f t="shared" si="17"/>
        <v>-20155</v>
      </c>
      <c r="Q290" s="7">
        <f t="shared" si="18"/>
        <v>1061</v>
      </c>
      <c r="R290" s="7">
        <f t="shared" si="19"/>
        <v>1061</v>
      </c>
      <c r="S290" s="5" t="s">
        <v>355</v>
      </c>
      <c r="T290" s="5">
        <v>100901</v>
      </c>
      <c r="U290" s="5" t="s">
        <v>27</v>
      </c>
      <c r="V290" s="5">
        <v>47040001</v>
      </c>
      <c r="W290" s="5" t="s">
        <v>28</v>
      </c>
    </row>
    <row r="291" spans="2:23" x14ac:dyDescent="0.25">
      <c r="B291" s="4">
        <v>51004809</v>
      </c>
      <c r="C291" s="4">
        <v>0</v>
      </c>
      <c r="D291" s="5">
        <v>21040011</v>
      </c>
      <c r="E291" s="4" t="s">
        <v>462</v>
      </c>
      <c r="F291" s="4">
        <v>1071</v>
      </c>
      <c r="G291" s="6">
        <v>39035</v>
      </c>
      <c r="H291" s="7">
        <v>23858</v>
      </c>
      <c r="I291" s="7">
        <v>0</v>
      </c>
      <c r="J291" s="7">
        <v>0</v>
      </c>
      <c r="K291" s="7">
        <v>0</v>
      </c>
      <c r="L291" s="7">
        <f t="shared" si="16"/>
        <v>23858</v>
      </c>
      <c r="M291" s="7">
        <v>-22666</v>
      </c>
      <c r="N291" s="7">
        <v>0</v>
      </c>
      <c r="O291" s="7">
        <v>0</v>
      </c>
      <c r="P291" s="7">
        <f t="shared" si="17"/>
        <v>-22666</v>
      </c>
      <c r="Q291" s="7">
        <f t="shared" si="18"/>
        <v>1192</v>
      </c>
      <c r="R291" s="7">
        <f t="shared" si="19"/>
        <v>1192</v>
      </c>
      <c r="S291" s="5" t="s">
        <v>355</v>
      </c>
      <c r="T291" s="5">
        <v>100901</v>
      </c>
      <c r="U291" s="5" t="s">
        <v>27</v>
      </c>
      <c r="V291" s="5">
        <v>47040001</v>
      </c>
      <c r="W291" s="5" t="s">
        <v>28</v>
      </c>
    </row>
    <row r="292" spans="2:23" x14ac:dyDescent="0.25">
      <c r="B292" s="4">
        <v>51004830</v>
      </c>
      <c r="C292" s="4">
        <v>0</v>
      </c>
      <c r="D292" s="5">
        <v>21040011</v>
      </c>
      <c r="E292" s="4" t="s">
        <v>434</v>
      </c>
      <c r="F292" s="4">
        <v>1071</v>
      </c>
      <c r="G292" s="6">
        <v>38971</v>
      </c>
      <c r="H292" s="7">
        <v>24907</v>
      </c>
      <c r="I292" s="7">
        <v>0</v>
      </c>
      <c r="J292" s="7">
        <v>0</v>
      </c>
      <c r="K292" s="7">
        <v>0</v>
      </c>
      <c r="L292" s="7">
        <f t="shared" si="16"/>
        <v>24907</v>
      </c>
      <c r="M292" s="7">
        <v>-23662</v>
      </c>
      <c r="N292" s="7">
        <v>0</v>
      </c>
      <c r="O292" s="7">
        <v>0</v>
      </c>
      <c r="P292" s="7">
        <f t="shared" si="17"/>
        <v>-23662</v>
      </c>
      <c r="Q292" s="7">
        <f t="shared" si="18"/>
        <v>1245</v>
      </c>
      <c r="R292" s="7">
        <f t="shared" si="19"/>
        <v>1245</v>
      </c>
      <c r="S292" s="5" t="s">
        <v>355</v>
      </c>
      <c r="T292" s="5">
        <v>100901</v>
      </c>
      <c r="U292" s="5" t="s">
        <v>27</v>
      </c>
      <c r="V292" s="5">
        <v>47040001</v>
      </c>
      <c r="W292" s="5" t="s">
        <v>28</v>
      </c>
    </row>
    <row r="293" spans="2:23" x14ac:dyDescent="0.25">
      <c r="B293" s="4">
        <v>51004858</v>
      </c>
      <c r="C293" s="4">
        <v>0</v>
      </c>
      <c r="D293" s="5">
        <v>21040011</v>
      </c>
      <c r="E293" s="4" t="s">
        <v>433</v>
      </c>
      <c r="F293" s="4">
        <v>1071</v>
      </c>
      <c r="G293" s="6">
        <v>38841</v>
      </c>
      <c r="H293" s="7">
        <v>25957</v>
      </c>
      <c r="I293" s="7">
        <v>0</v>
      </c>
      <c r="J293" s="7">
        <v>0</v>
      </c>
      <c r="K293" s="7">
        <v>0</v>
      </c>
      <c r="L293" s="7">
        <f t="shared" si="16"/>
        <v>25957</v>
      </c>
      <c r="M293" s="7">
        <v>-24659</v>
      </c>
      <c r="N293" s="7">
        <v>0</v>
      </c>
      <c r="O293" s="7">
        <v>0</v>
      </c>
      <c r="P293" s="7">
        <f t="shared" si="17"/>
        <v>-24659</v>
      </c>
      <c r="Q293" s="7">
        <f t="shared" si="18"/>
        <v>1298</v>
      </c>
      <c r="R293" s="7">
        <f t="shared" si="19"/>
        <v>1298</v>
      </c>
      <c r="S293" s="5" t="s">
        <v>355</v>
      </c>
      <c r="T293" s="5">
        <v>100901</v>
      </c>
      <c r="U293" s="5" t="s">
        <v>27</v>
      </c>
      <c r="V293" s="5">
        <v>47040001</v>
      </c>
      <c r="W293" s="5" t="s">
        <v>28</v>
      </c>
    </row>
    <row r="294" spans="2:23" x14ac:dyDescent="0.25">
      <c r="B294" s="4">
        <v>51004859</v>
      </c>
      <c r="C294" s="4">
        <v>0</v>
      </c>
      <c r="D294" s="5">
        <v>21040011</v>
      </c>
      <c r="E294" s="4" t="s">
        <v>433</v>
      </c>
      <c r="F294" s="4">
        <v>1071</v>
      </c>
      <c r="G294" s="6">
        <v>38834</v>
      </c>
      <c r="H294" s="7">
        <v>25957</v>
      </c>
      <c r="I294" s="7">
        <v>0</v>
      </c>
      <c r="J294" s="7">
        <v>0</v>
      </c>
      <c r="K294" s="7">
        <v>0</v>
      </c>
      <c r="L294" s="7">
        <f t="shared" si="16"/>
        <v>25957</v>
      </c>
      <c r="M294" s="7">
        <v>-24659</v>
      </c>
      <c r="N294" s="7">
        <v>0</v>
      </c>
      <c r="O294" s="7">
        <v>0</v>
      </c>
      <c r="P294" s="7">
        <f t="shared" si="17"/>
        <v>-24659</v>
      </c>
      <c r="Q294" s="7">
        <f t="shared" si="18"/>
        <v>1298</v>
      </c>
      <c r="R294" s="7">
        <f t="shared" si="19"/>
        <v>1298</v>
      </c>
      <c r="S294" s="5" t="s">
        <v>355</v>
      </c>
      <c r="T294" s="5">
        <v>100901</v>
      </c>
      <c r="U294" s="5" t="s">
        <v>27</v>
      </c>
      <c r="V294" s="5">
        <v>47040001</v>
      </c>
      <c r="W294" s="5" t="s">
        <v>28</v>
      </c>
    </row>
    <row r="295" spans="2:23" x14ac:dyDescent="0.25">
      <c r="B295" s="4">
        <v>51004960</v>
      </c>
      <c r="C295" s="4">
        <v>0</v>
      </c>
      <c r="D295" s="5">
        <v>21040011</v>
      </c>
      <c r="E295" s="4" t="s">
        <v>434</v>
      </c>
      <c r="F295" s="4">
        <v>1071</v>
      </c>
      <c r="G295" s="6">
        <v>38883</v>
      </c>
      <c r="H295" s="7">
        <v>33965</v>
      </c>
      <c r="I295" s="7">
        <v>0</v>
      </c>
      <c r="J295" s="7">
        <v>0</v>
      </c>
      <c r="K295" s="7">
        <v>0</v>
      </c>
      <c r="L295" s="7">
        <f t="shared" si="16"/>
        <v>33965</v>
      </c>
      <c r="M295" s="7">
        <v>-32267</v>
      </c>
      <c r="N295" s="7">
        <v>0</v>
      </c>
      <c r="O295" s="7">
        <v>0</v>
      </c>
      <c r="P295" s="7">
        <f t="shared" si="17"/>
        <v>-32267</v>
      </c>
      <c r="Q295" s="7">
        <f t="shared" si="18"/>
        <v>1698</v>
      </c>
      <c r="R295" s="7">
        <f t="shared" si="19"/>
        <v>1698</v>
      </c>
      <c r="S295" s="5" t="s">
        <v>355</v>
      </c>
      <c r="T295" s="5">
        <v>100901</v>
      </c>
      <c r="U295" s="5" t="s">
        <v>27</v>
      </c>
      <c r="V295" s="5">
        <v>47040001</v>
      </c>
      <c r="W295" s="5" t="s">
        <v>28</v>
      </c>
    </row>
    <row r="296" spans="2:23" x14ac:dyDescent="0.25">
      <c r="B296" s="4">
        <v>51004966</v>
      </c>
      <c r="C296" s="4">
        <v>0</v>
      </c>
      <c r="D296" s="5">
        <v>21040011</v>
      </c>
      <c r="E296" s="4" t="s">
        <v>463</v>
      </c>
      <c r="F296" s="4">
        <v>1071</v>
      </c>
      <c r="G296" s="6">
        <v>40999</v>
      </c>
      <c r="H296" s="7">
        <v>34400</v>
      </c>
      <c r="I296" s="7">
        <v>0</v>
      </c>
      <c r="J296" s="7">
        <v>0</v>
      </c>
      <c r="K296" s="7">
        <v>0</v>
      </c>
      <c r="L296" s="7">
        <f t="shared" si="16"/>
        <v>34400</v>
      </c>
      <c r="M296" s="7">
        <v>-32680</v>
      </c>
      <c r="N296" s="7">
        <v>0</v>
      </c>
      <c r="O296" s="7">
        <v>0</v>
      </c>
      <c r="P296" s="7">
        <f t="shared" si="17"/>
        <v>-32680</v>
      </c>
      <c r="Q296" s="7">
        <f t="shared" si="18"/>
        <v>1720</v>
      </c>
      <c r="R296" s="7">
        <f t="shared" si="19"/>
        <v>1720</v>
      </c>
      <c r="S296" s="5" t="s">
        <v>355</v>
      </c>
      <c r="T296" s="5">
        <v>100901</v>
      </c>
      <c r="U296" s="5" t="s">
        <v>27</v>
      </c>
      <c r="V296" s="5">
        <v>47040001</v>
      </c>
      <c r="W296" s="5" t="s">
        <v>28</v>
      </c>
    </row>
    <row r="297" spans="2:23" x14ac:dyDescent="0.25">
      <c r="B297" s="4">
        <v>51004988</v>
      </c>
      <c r="C297" s="4">
        <v>0</v>
      </c>
      <c r="D297" s="5">
        <v>21040011</v>
      </c>
      <c r="E297" s="4" t="s">
        <v>458</v>
      </c>
      <c r="F297" s="4">
        <v>1071</v>
      </c>
      <c r="G297" s="6">
        <v>39064</v>
      </c>
      <c r="H297" s="7">
        <v>35955</v>
      </c>
      <c r="I297" s="7">
        <v>0</v>
      </c>
      <c r="J297" s="7">
        <v>0</v>
      </c>
      <c r="K297" s="7">
        <v>0</v>
      </c>
      <c r="L297" s="7">
        <f t="shared" si="16"/>
        <v>35955</v>
      </c>
      <c r="M297" s="7">
        <v>-34158</v>
      </c>
      <c r="N297" s="7">
        <v>0</v>
      </c>
      <c r="O297" s="7">
        <v>0</v>
      </c>
      <c r="P297" s="7">
        <f t="shared" si="17"/>
        <v>-34158</v>
      </c>
      <c r="Q297" s="7">
        <f t="shared" si="18"/>
        <v>1797</v>
      </c>
      <c r="R297" s="7">
        <f t="shared" si="19"/>
        <v>1797</v>
      </c>
      <c r="S297" s="5" t="s">
        <v>355</v>
      </c>
      <c r="T297" s="5">
        <v>100901</v>
      </c>
      <c r="U297" s="5" t="s">
        <v>27</v>
      </c>
      <c r="V297" s="5">
        <v>47040001</v>
      </c>
      <c r="W297" s="5" t="s">
        <v>28</v>
      </c>
    </row>
    <row r="298" spans="2:23" x14ac:dyDescent="0.25">
      <c r="B298" s="4">
        <v>51005016</v>
      </c>
      <c r="C298" s="4">
        <v>0</v>
      </c>
      <c r="D298" s="5">
        <v>21040011</v>
      </c>
      <c r="E298" s="4" t="s">
        <v>433</v>
      </c>
      <c r="F298" s="4">
        <v>1071</v>
      </c>
      <c r="G298" s="6">
        <v>38841</v>
      </c>
      <c r="H298" s="7">
        <v>38935</v>
      </c>
      <c r="I298" s="7">
        <v>0</v>
      </c>
      <c r="J298" s="7">
        <v>0</v>
      </c>
      <c r="K298" s="7">
        <v>0</v>
      </c>
      <c r="L298" s="7">
        <f t="shared" si="16"/>
        <v>38935</v>
      </c>
      <c r="M298" s="7">
        <v>-36988</v>
      </c>
      <c r="N298" s="7">
        <v>0</v>
      </c>
      <c r="O298" s="7">
        <v>0</v>
      </c>
      <c r="P298" s="7">
        <f t="shared" si="17"/>
        <v>-36988</v>
      </c>
      <c r="Q298" s="7">
        <f t="shared" si="18"/>
        <v>1947</v>
      </c>
      <c r="R298" s="7">
        <f t="shared" si="19"/>
        <v>1947</v>
      </c>
      <c r="S298" s="5" t="s">
        <v>355</v>
      </c>
      <c r="T298" s="5">
        <v>100901</v>
      </c>
      <c r="U298" s="5" t="s">
        <v>27</v>
      </c>
      <c r="V298" s="5">
        <v>47040001</v>
      </c>
      <c r="W298" s="5" t="s">
        <v>28</v>
      </c>
    </row>
    <row r="299" spans="2:23" x14ac:dyDescent="0.25">
      <c r="B299" s="4">
        <v>51005017</v>
      </c>
      <c r="C299" s="4">
        <v>0</v>
      </c>
      <c r="D299" s="5">
        <v>21040011</v>
      </c>
      <c r="E299" s="4" t="s">
        <v>425</v>
      </c>
      <c r="F299" s="4">
        <v>1071</v>
      </c>
      <c r="G299" s="6">
        <v>38834</v>
      </c>
      <c r="H299" s="7">
        <v>38935</v>
      </c>
      <c r="I299" s="7">
        <v>0</v>
      </c>
      <c r="J299" s="7">
        <v>0</v>
      </c>
      <c r="K299" s="7">
        <v>0</v>
      </c>
      <c r="L299" s="7">
        <f t="shared" si="16"/>
        <v>38935</v>
      </c>
      <c r="M299" s="7">
        <v>-36989</v>
      </c>
      <c r="N299" s="7">
        <v>0</v>
      </c>
      <c r="O299" s="7">
        <v>0</v>
      </c>
      <c r="P299" s="7">
        <f t="shared" si="17"/>
        <v>-36989</v>
      </c>
      <c r="Q299" s="7">
        <f t="shared" si="18"/>
        <v>1946</v>
      </c>
      <c r="R299" s="7">
        <f t="shared" si="19"/>
        <v>1946</v>
      </c>
      <c r="S299" s="5" t="s">
        <v>355</v>
      </c>
      <c r="T299" s="5">
        <v>100901</v>
      </c>
      <c r="U299" s="5" t="s">
        <v>27</v>
      </c>
      <c r="V299" s="5">
        <v>47040001</v>
      </c>
      <c r="W299" s="5" t="s">
        <v>28</v>
      </c>
    </row>
    <row r="300" spans="2:23" x14ac:dyDescent="0.25">
      <c r="B300" s="4">
        <v>51005022</v>
      </c>
      <c r="C300" s="4">
        <v>0</v>
      </c>
      <c r="D300" s="5">
        <v>21040011</v>
      </c>
      <c r="E300" s="4" t="s">
        <v>425</v>
      </c>
      <c r="F300" s="4">
        <v>1071</v>
      </c>
      <c r="G300" s="6">
        <v>38729</v>
      </c>
      <c r="H300" s="7">
        <v>39118</v>
      </c>
      <c r="I300" s="7">
        <v>0</v>
      </c>
      <c r="J300" s="7">
        <v>0</v>
      </c>
      <c r="K300" s="7">
        <v>0</v>
      </c>
      <c r="L300" s="7">
        <f t="shared" si="16"/>
        <v>39118</v>
      </c>
      <c r="M300" s="7">
        <v>-37162</v>
      </c>
      <c r="N300" s="7">
        <v>0</v>
      </c>
      <c r="O300" s="7">
        <v>0</v>
      </c>
      <c r="P300" s="7">
        <f t="shared" si="17"/>
        <v>-37162</v>
      </c>
      <c r="Q300" s="7">
        <f t="shared" si="18"/>
        <v>1956</v>
      </c>
      <c r="R300" s="7">
        <f t="shared" si="19"/>
        <v>1956</v>
      </c>
      <c r="S300" s="5" t="s">
        <v>355</v>
      </c>
      <c r="T300" s="5">
        <v>100901</v>
      </c>
      <c r="U300" s="5" t="s">
        <v>27</v>
      </c>
      <c r="V300" s="5">
        <v>47040001</v>
      </c>
      <c r="W300" s="5" t="s">
        <v>28</v>
      </c>
    </row>
    <row r="301" spans="2:23" x14ac:dyDescent="0.25">
      <c r="B301" s="4">
        <v>51005051</v>
      </c>
      <c r="C301" s="4">
        <v>0</v>
      </c>
      <c r="D301" s="5">
        <v>21040011</v>
      </c>
      <c r="E301" s="4" t="s">
        <v>464</v>
      </c>
      <c r="F301" s="4">
        <v>1071</v>
      </c>
      <c r="G301" s="6">
        <v>41354</v>
      </c>
      <c r="H301" s="7">
        <v>43310</v>
      </c>
      <c r="I301" s="7">
        <v>0</v>
      </c>
      <c r="J301" s="7">
        <v>0</v>
      </c>
      <c r="K301" s="7">
        <v>0</v>
      </c>
      <c r="L301" s="7">
        <f t="shared" si="16"/>
        <v>43310</v>
      </c>
      <c r="M301" s="7">
        <v>-41145</v>
      </c>
      <c r="N301" s="7">
        <v>0</v>
      </c>
      <c r="O301" s="7">
        <v>0</v>
      </c>
      <c r="P301" s="7">
        <f t="shared" si="17"/>
        <v>-41145</v>
      </c>
      <c r="Q301" s="7">
        <f t="shared" si="18"/>
        <v>2165</v>
      </c>
      <c r="R301" s="7">
        <f t="shared" si="19"/>
        <v>2165</v>
      </c>
      <c r="S301" s="5" t="s">
        <v>355</v>
      </c>
      <c r="T301" s="5">
        <v>100901</v>
      </c>
      <c r="U301" s="5" t="s">
        <v>27</v>
      </c>
      <c r="V301" s="5">
        <v>47040001</v>
      </c>
      <c r="W301" s="5" t="s">
        <v>28</v>
      </c>
    </row>
    <row r="302" spans="2:23" x14ac:dyDescent="0.25">
      <c r="B302" s="4">
        <v>51005055</v>
      </c>
      <c r="C302" s="4">
        <v>0</v>
      </c>
      <c r="D302" s="5">
        <v>21040011</v>
      </c>
      <c r="E302" s="4" t="s">
        <v>465</v>
      </c>
      <c r="F302" s="4">
        <v>1071</v>
      </c>
      <c r="G302" s="6">
        <v>39081</v>
      </c>
      <c r="H302" s="7">
        <v>39713.4</v>
      </c>
      <c r="I302" s="7">
        <v>0</v>
      </c>
      <c r="J302" s="7">
        <v>0</v>
      </c>
      <c r="K302" s="7">
        <v>0</v>
      </c>
      <c r="L302" s="7">
        <f t="shared" si="16"/>
        <v>39713.4</v>
      </c>
      <c r="M302" s="7">
        <v>-37727.1</v>
      </c>
      <c r="N302" s="7">
        <v>0</v>
      </c>
      <c r="O302" s="7">
        <v>0</v>
      </c>
      <c r="P302" s="7">
        <f t="shared" si="17"/>
        <v>-37727.1</v>
      </c>
      <c r="Q302" s="7">
        <f t="shared" si="18"/>
        <v>1986.3000000000029</v>
      </c>
      <c r="R302" s="7">
        <f t="shared" si="19"/>
        <v>1986.3000000000029</v>
      </c>
      <c r="S302" s="5" t="s">
        <v>355</v>
      </c>
      <c r="T302" s="5">
        <v>100901</v>
      </c>
      <c r="U302" s="5" t="s">
        <v>27</v>
      </c>
      <c r="V302" s="5">
        <v>47040001</v>
      </c>
      <c r="W302" s="5" t="s">
        <v>28</v>
      </c>
    </row>
    <row r="303" spans="2:23" x14ac:dyDescent="0.25">
      <c r="B303" s="4">
        <v>51005061</v>
      </c>
      <c r="C303" s="4">
        <v>0</v>
      </c>
      <c r="D303" s="5">
        <v>21040011</v>
      </c>
      <c r="E303" s="4" t="s">
        <v>466</v>
      </c>
      <c r="F303" s="4">
        <v>1071</v>
      </c>
      <c r="G303" s="6">
        <v>40817</v>
      </c>
      <c r="H303" s="7">
        <v>44991</v>
      </c>
      <c r="I303" s="7">
        <v>0</v>
      </c>
      <c r="J303" s="7">
        <v>0</v>
      </c>
      <c r="K303" s="7">
        <v>0</v>
      </c>
      <c r="L303" s="7">
        <f t="shared" si="16"/>
        <v>44991</v>
      </c>
      <c r="M303" s="7">
        <v>-42742</v>
      </c>
      <c r="N303" s="7">
        <v>0</v>
      </c>
      <c r="O303" s="7">
        <v>0</v>
      </c>
      <c r="P303" s="7">
        <f t="shared" si="17"/>
        <v>-42742</v>
      </c>
      <c r="Q303" s="7">
        <f t="shared" si="18"/>
        <v>2249</v>
      </c>
      <c r="R303" s="7">
        <f t="shared" si="19"/>
        <v>2249</v>
      </c>
      <c r="S303" s="5" t="s">
        <v>355</v>
      </c>
      <c r="T303" s="5">
        <v>100901</v>
      </c>
      <c r="U303" s="5" t="s">
        <v>27</v>
      </c>
      <c r="V303" s="5">
        <v>47040001</v>
      </c>
      <c r="W303" s="5" t="s">
        <v>28</v>
      </c>
    </row>
    <row r="304" spans="2:23" x14ac:dyDescent="0.25">
      <c r="B304" s="4">
        <v>51005076</v>
      </c>
      <c r="C304" s="4">
        <v>0</v>
      </c>
      <c r="D304" s="5">
        <v>21040011</v>
      </c>
      <c r="E304" s="4" t="s">
        <v>467</v>
      </c>
      <c r="F304" s="4">
        <v>1071</v>
      </c>
      <c r="G304" s="6">
        <v>40817</v>
      </c>
      <c r="H304" s="7">
        <v>47141</v>
      </c>
      <c r="I304" s="7">
        <v>0</v>
      </c>
      <c r="J304" s="7">
        <v>0</v>
      </c>
      <c r="K304" s="7">
        <v>0</v>
      </c>
      <c r="L304" s="7">
        <f t="shared" si="16"/>
        <v>47141</v>
      </c>
      <c r="M304" s="7">
        <v>-44784</v>
      </c>
      <c r="N304" s="7">
        <v>0</v>
      </c>
      <c r="O304" s="7">
        <v>0</v>
      </c>
      <c r="P304" s="7">
        <f t="shared" si="17"/>
        <v>-44784</v>
      </c>
      <c r="Q304" s="7">
        <f t="shared" si="18"/>
        <v>2357</v>
      </c>
      <c r="R304" s="7">
        <f t="shared" si="19"/>
        <v>2357</v>
      </c>
      <c r="S304" s="5" t="s">
        <v>355</v>
      </c>
      <c r="T304" s="5">
        <v>100901</v>
      </c>
      <c r="U304" s="5" t="s">
        <v>27</v>
      </c>
      <c r="V304" s="5">
        <v>47040001</v>
      </c>
      <c r="W304" s="5" t="s">
        <v>28</v>
      </c>
    </row>
    <row r="305" spans="2:23" x14ac:dyDescent="0.25">
      <c r="B305" s="4">
        <v>51005115</v>
      </c>
      <c r="C305" s="4">
        <v>0</v>
      </c>
      <c r="D305" s="5">
        <v>21040011</v>
      </c>
      <c r="E305" s="4" t="s">
        <v>468</v>
      </c>
      <c r="F305" s="4">
        <v>1071</v>
      </c>
      <c r="G305" s="6">
        <v>41354</v>
      </c>
      <c r="H305" s="7">
        <v>53930</v>
      </c>
      <c r="I305" s="7">
        <v>0</v>
      </c>
      <c r="J305" s="7">
        <v>0</v>
      </c>
      <c r="K305" s="7">
        <v>0</v>
      </c>
      <c r="L305" s="7">
        <f t="shared" si="16"/>
        <v>53930</v>
      </c>
      <c r="M305" s="7">
        <v>-51234</v>
      </c>
      <c r="N305" s="7">
        <v>0</v>
      </c>
      <c r="O305" s="7">
        <v>0</v>
      </c>
      <c r="P305" s="7">
        <f t="shared" si="17"/>
        <v>-51234</v>
      </c>
      <c r="Q305" s="7">
        <f t="shared" si="18"/>
        <v>2696</v>
      </c>
      <c r="R305" s="7">
        <f t="shared" si="19"/>
        <v>2696</v>
      </c>
      <c r="S305" s="5" t="s">
        <v>355</v>
      </c>
      <c r="T305" s="5">
        <v>100901</v>
      </c>
      <c r="U305" s="5" t="s">
        <v>27</v>
      </c>
      <c r="V305" s="5">
        <v>47040001</v>
      </c>
      <c r="W305" s="5" t="s">
        <v>28</v>
      </c>
    </row>
    <row r="306" spans="2:23" x14ac:dyDescent="0.25">
      <c r="B306" s="4">
        <v>51005125</v>
      </c>
      <c r="C306" s="4">
        <v>0</v>
      </c>
      <c r="D306" s="5">
        <v>21040011</v>
      </c>
      <c r="E306" s="4" t="s">
        <v>469</v>
      </c>
      <c r="F306" s="4">
        <v>1071</v>
      </c>
      <c r="G306" s="6">
        <v>39035</v>
      </c>
      <c r="H306" s="7">
        <v>54870</v>
      </c>
      <c r="I306" s="7">
        <v>0</v>
      </c>
      <c r="J306" s="7">
        <v>0</v>
      </c>
      <c r="K306" s="7">
        <v>0</v>
      </c>
      <c r="L306" s="7">
        <f t="shared" si="16"/>
        <v>54870</v>
      </c>
      <c r="M306" s="7">
        <v>-52126</v>
      </c>
      <c r="N306" s="7">
        <v>0</v>
      </c>
      <c r="O306" s="7">
        <v>0</v>
      </c>
      <c r="P306" s="7">
        <f t="shared" si="17"/>
        <v>-52126</v>
      </c>
      <c r="Q306" s="7">
        <f t="shared" si="18"/>
        <v>2744</v>
      </c>
      <c r="R306" s="7">
        <f t="shared" si="19"/>
        <v>2744</v>
      </c>
      <c r="S306" s="5" t="s">
        <v>355</v>
      </c>
      <c r="T306" s="5">
        <v>100901</v>
      </c>
      <c r="U306" s="5" t="s">
        <v>27</v>
      </c>
      <c r="V306" s="5">
        <v>47040001</v>
      </c>
      <c r="W306" s="5" t="s">
        <v>28</v>
      </c>
    </row>
    <row r="307" spans="2:23" x14ac:dyDescent="0.25">
      <c r="B307" s="4">
        <v>51005158</v>
      </c>
      <c r="C307" s="4">
        <v>0</v>
      </c>
      <c r="D307" s="5">
        <v>21040011</v>
      </c>
      <c r="E307" s="4" t="s">
        <v>470</v>
      </c>
      <c r="F307" s="4">
        <v>1071</v>
      </c>
      <c r="G307" s="6">
        <v>40724</v>
      </c>
      <c r="H307" s="7">
        <v>59063</v>
      </c>
      <c r="I307" s="7">
        <v>0</v>
      </c>
      <c r="J307" s="7">
        <v>0</v>
      </c>
      <c r="K307" s="7">
        <v>0</v>
      </c>
      <c r="L307" s="7">
        <f t="shared" si="16"/>
        <v>59063</v>
      </c>
      <c r="M307" s="7">
        <v>-56110</v>
      </c>
      <c r="N307" s="7">
        <v>0</v>
      </c>
      <c r="O307" s="7">
        <v>0</v>
      </c>
      <c r="P307" s="7">
        <f t="shared" si="17"/>
        <v>-56110</v>
      </c>
      <c r="Q307" s="7">
        <f t="shared" si="18"/>
        <v>2953</v>
      </c>
      <c r="R307" s="7">
        <f t="shared" si="19"/>
        <v>2953</v>
      </c>
      <c r="S307" s="5" t="s">
        <v>355</v>
      </c>
      <c r="T307" s="5">
        <v>100901</v>
      </c>
      <c r="U307" s="5" t="s">
        <v>27</v>
      </c>
      <c r="V307" s="5">
        <v>47040001</v>
      </c>
      <c r="W307" s="5" t="s">
        <v>28</v>
      </c>
    </row>
    <row r="308" spans="2:23" x14ac:dyDescent="0.25">
      <c r="B308" s="4">
        <v>51005178</v>
      </c>
      <c r="C308" s="4">
        <v>0</v>
      </c>
      <c r="D308" s="5">
        <v>21040011</v>
      </c>
      <c r="E308" s="4" t="s">
        <v>471</v>
      </c>
      <c r="F308" s="4">
        <v>1071</v>
      </c>
      <c r="G308" s="6">
        <v>39101</v>
      </c>
      <c r="H308" s="7">
        <v>62921</v>
      </c>
      <c r="I308" s="7">
        <v>0</v>
      </c>
      <c r="J308" s="7">
        <v>0</v>
      </c>
      <c r="K308" s="7">
        <v>0</v>
      </c>
      <c r="L308" s="7">
        <f t="shared" si="16"/>
        <v>62921</v>
      </c>
      <c r="M308" s="7">
        <v>-59775</v>
      </c>
      <c r="N308" s="7">
        <v>0</v>
      </c>
      <c r="O308" s="7">
        <v>0</v>
      </c>
      <c r="P308" s="7">
        <f t="shared" si="17"/>
        <v>-59775</v>
      </c>
      <c r="Q308" s="7">
        <f t="shared" si="18"/>
        <v>3146</v>
      </c>
      <c r="R308" s="7">
        <f t="shared" si="19"/>
        <v>3146</v>
      </c>
      <c r="S308" s="5" t="s">
        <v>355</v>
      </c>
      <c r="T308" s="5">
        <v>100901</v>
      </c>
      <c r="U308" s="5" t="s">
        <v>27</v>
      </c>
      <c r="V308" s="5">
        <v>47040001</v>
      </c>
      <c r="W308" s="5" t="s">
        <v>28</v>
      </c>
    </row>
    <row r="309" spans="2:23" x14ac:dyDescent="0.25">
      <c r="B309" s="4">
        <v>51005195</v>
      </c>
      <c r="C309" s="4">
        <v>0</v>
      </c>
      <c r="D309" s="5">
        <v>21040011</v>
      </c>
      <c r="E309" s="4" t="s">
        <v>449</v>
      </c>
      <c r="F309" s="4">
        <v>1071</v>
      </c>
      <c r="G309" s="6">
        <v>38903</v>
      </c>
      <c r="H309" s="7">
        <v>66800</v>
      </c>
      <c r="I309" s="7">
        <v>0</v>
      </c>
      <c r="J309" s="7">
        <v>0</v>
      </c>
      <c r="K309" s="7">
        <v>0</v>
      </c>
      <c r="L309" s="7">
        <f t="shared" si="16"/>
        <v>66800</v>
      </c>
      <c r="M309" s="7">
        <v>-63460</v>
      </c>
      <c r="N309" s="7">
        <v>0</v>
      </c>
      <c r="O309" s="7">
        <v>0</v>
      </c>
      <c r="P309" s="7">
        <f t="shared" si="17"/>
        <v>-63460</v>
      </c>
      <c r="Q309" s="7">
        <f t="shared" si="18"/>
        <v>3340</v>
      </c>
      <c r="R309" s="7">
        <f t="shared" si="19"/>
        <v>3340</v>
      </c>
      <c r="S309" s="5" t="s">
        <v>355</v>
      </c>
      <c r="T309" s="5">
        <v>100901</v>
      </c>
      <c r="U309" s="5" t="s">
        <v>27</v>
      </c>
      <c r="V309" s="5">
        <v>47040001</v>
      </c>
      <c r="W309" s="5" t="s">
        <v>28</v>
      </c>
    </row>
    <row r="310" spans="2:23" x14ac:dyDescent="0.25">
      <c r="B310" s="4">
        <v>51005212</v>
      </c>
      <c r="C310" s="4">
        <v>0</v>
      </c>
      <c r="D310" s="5">
        <v>21040011</v>
      </c>
      <c r="E310" s="4" t="s">
        <v>462</v>
      </c>
      <c r="F310" s="4">
        <v>1071</v>
      </c>
      <c r="G310" s="6">
        <v>39035</v>
      </c>
      <c r="H310" s="7">
        <v>71573</v>
      </c>
      <c r="I310" s="7">
        <v>0</v>
      </c>
      <c r="J310" s="7">
        <v>0</v>
      </c>
      <c r="K310" s="7">
        <v>0</v>
      </c>
      <c r="L310" s="7">
        <f t="shared" si="16"/>
        <v>71573</v>
      </c>
      <c r="M310" s="7">
        <v>-67994</v>
      </c>
      <c r="N310" s="7">
        <v>0</v>
      </c>
      <c r="O310" s="7">
        <v>0</v>
      </c>
      <c r="P310" s="7">
        <f t="shared" si="17"/>
        <v>-67994</v>
      </c>
      <c r="Q310" s="7">
        <f t="shared" si="18"/>
        <v>3579</v>
      </c>
      <c r="R310" s="7">
        <f t="shared" si="19"/>
        <v>3579</v>
      </c>
      <c r="S310" s="5" t="s">
        <v>355</v>
      </c>
      <c r="T310" s="5">
        <v>100901</v>
      </c>
      <c r="U310" s="5" t="s">
        <v>27</v>
      </c>
      <c r="V310" s="5">
        <v>47040001</v>
      </c>
      <c r="W310" s="5" t="s">
        <v>28</v>
      </c>
    </row>
    <row r="311" spans="2:23" x14ac:dyDescent="0.25">
      <c r="B311" s="4">
        <v>51005217</v>
      </c>
      <c r="C311" s="4">
        <v>0</v>
      </c>
      <c r="D311" s="5">
        <v>21040011</v>
      </c>
      <c r="E311" s="4" t="s">
        <v>449</v>
      </c>
      <c r="F311" s="4">
        <v>1071</v>
      </c>
      <c r="G311" s="6">
        <v>38808</v>
      </c>
      <c r="H311" s="7">
        <v>72000</v>
      </c>
      <c r="I311" s="7">
        <v>0</v>
      </c>
      <c r="J311" s="7">
        <v>0</v>
      </c>
      <c r="K311" s="7">
        <v>0</v>
      </c>
      <c r="L311" s="7">
        <f t="shared" si="16"/>
        <v>72000</v>
      </c>
      <c r="M311" s="7">
        <v>-68400</v>
      </c>
      <c r="N311" s="7">
        <v>0</v>
      </c>
      <c r="O311" s="7">
        <v>0</v>
      </c>
      <c r="P311" s="7">
        <f t="shared" si="17"/>
        <v>-68400</v>
      </c>
      <c r="Q311" s="7">
        <f t="shared" si="18"/>
        <v>3600</v>
      </c>
      <c r="R311" s="7">
        <f t="shared" si="19"/>
        <v>3600</v>
      </c>
      <c r="S311" s="5" t="s">
        <v>355</v>
      </c>
      <c r="T311" s="5">
        <v>100901</v>
      </c>
      <c r="U311" s="5" t="s">
        <v>27</v>
      </c>
      <c r="V311" s="5">
        <v>47040001</v>
      </c>
      <c r="W311" s="5" t="s">
        <v>28</v>
      </c>
    </row>
    <row r="312" spans="2:23" x14ac:dyDescent="0.25">
      <c r="B312" s="4">
        <v>51005226</v>
      </c>
      <c r="C312" s="4">
        <v>0</v>
      </c>
      <c r="D312" s="5">
        <v>21040011</v>
      </c>
      <c r="E312" s="4" t="s">
        <v>472</v>
      </c>
      <c r="F312" s="4">
        <v>1071</v>
      </c>
      <c r="G312" s="6">
        <v>39355</v>
      </c>
      <c r="H312" s="7">
        <v>76750</v>
      </c>
      <c r="I312" s="7">
        <v>0</v>
      </c>
      <c r="J312" s="7">
        <v>0</v>
      </c>
      <c r="K312" s="7">
        <v>0</v>
      </c>
      <c r="L312" s="7">
        <f t="shared" si="16"/>
        <v>76750</v>
      </c>
      <c r="M312" s="7">
        <v>-72912</v>
      </c>
      <c r="N312" s="7">
        <v>0</v>
      </c>
      <c r="O312" s="7">
        <v>0</v>
      </c>
      <c r="P312" s="7">
        <f t="shared" si="17"/>
        <v>-72912</v>
      </c>
      <c r="Q312" s="7">
        <f t="shared" si="18"/>
        <v>3838</v>
      </c>
      <c r="R312" s="7">
        <f t="shared" si="19"/>
        <v>3838</v>
      </c>
      <c r="S312" s="5" t="s">
        <v>355</v>
      </c>
      <c r="T312" s="5">
        <v>100901</v>
      </c>
      <c r="U312" s="5" t="s">
        <v>27</v>
      </c>
      <c r="V312" s="5">
        <v>47040001</v>
      </c>
      <c r="W312" s="5" t="s">
        <v>28</v>
      </c>
    </row>
    <row r="313" spans="2:23" x14ac:dyDescent="0.25">
      <c r="B313" s="4">
        <v>51005231</v>
      </c>
      <c r="C313" s="4">
        <v>0</v>
      </c>
      <c r="D313" s="5">
        <v>21040011</v>
      </c>
      <c r="E313" s="4" t="s">
        <v>473</v>
      </c>
      <c r="F313" s="4">
        <v>1071</v>
      </c>
      <c r="G313" s="6">
        <v>38854</v>
      </c>
      <c r="H313" s="7">
        <v>77700</v>
      </c>
      <c r="I313" s="7">
        <v>0</v>
      </c>
      <c r="J313" s="7">
        <v>0</v>
      </c>
      <c r="K313" s="7">
        <v>0</v>
      </c>
      <c r="L313" s="7">
        <f t="shared" si="16"/>
        <v>77700</v>
      </c>
      <c r="M313" s="7">
        <v>-73815</v>
      </c>
      <c r="N313" s="7">
        <v>0</v>
      </c>
      <c r="O313" s="7">
        <v>0</v>
      </c>
      <c r="P313" s="7">
        <f t="shared" si="17"/>
        <v>-73815</v>
      </c>
      <c r="Q313" s="7">
        <f t="shared" si="18"/>
        <v>3885</v>
      </c>
      <c r="R313" s="7">
        <f t="shared" si="19"/>
        <v>3885</v>
      </c>
      <c r="S313" s="5" t="s">
        <v>355</v>
      </c>
      <c r="T313" s="5">
        <v>100901</v>
      </c>
      <c r="U313" s="5" t="s">
        <v>27</v>
      </c>
      <c r="V313" s="5">
        <v>47040001</v>
      </c>
      <c r="W313" s="5" t="s">
        <v>28</v>
      </c>
    </row>
    <row r="314" spans="2:23" x14ac:dyDescent="0.25">
      <c r="B314" s="4">
        <v>51005244</v>
      </c>
      <c r="C314" s="4">
        <v>0</v>
      </c>
      <c r="D314" s="5">
        <v>21040011</v>
      </c>
      <c r="E314" s="4" t="s">
        <v>473</v>
      </c>
      <c r="F314" s="4">
        <v>1071</v>
      </c>
      <c r="G314" s="6">
        <v>38823</v>
      </c>
      <c r="H314" s="7">
        <v>80080</v>
      </c>
      <c r="I314" s="7">
        <v>0</v>
      </c>
      <c r="J314" s="7">
        <v>0</v>
      </c>
      <c r="K314" s="7">
        <v>0</v>
      </c>
      <c r="L314" s="7">
        <f t="shared" si="16"/>
        <v>80080</v>
      </c>
      <c r="M314" s="7">
        <v>-76076</v>
      </c>
      <c r="N314" s="7">
        <v>0</v>
      </c>
      <c r="O314" s="7">
        <v>0</v>
      </c>
      <c r="P314" s="7">
        <f t="shared" si="17"/>
        <v>-76076</v>
      </c>
      <c r="Q314" s="7">
        <f t="shared" si="18"/>
        <v>4004</v>
      </c>
      <c r="R314" s="7">
        <f t="shared" si="19"/>
        <v>4004</v>
      </c>
      <c r="S314" s="5" t="s">
        <v>355</v>
      </c>
      <c r="T314" s="5">
        <v>100901</v>
      </c>
      <c r="U314" s="5" t="s">
        <v>27</v>
      </c>
      <c r="V314" s="5">
        <v>47040001</v>
      </c>
      <c r="W314" s="5" t="s">
        <v>28</v>
      </c>
    </row>
    <row r="315" spans="2:23" x14ac:dyDescent="0.25">
      <c r="B315" s="4">
        <v>51005273</v>
      </c>
      <c r="C315" s="4">
        <v>0</v>
      </c>
      <c r="D315" s="5">
        <v>21040011</v>
      </c>
      <c r="E315" s="4" t="s">
        <v>474</v>
      </c>
      <c r="F315" s="4">
        <v>1071</v>
      </c>
      <c r="G315" s="6">
        <v>40999</v>
      </c>
      <c r="H315" s="7">
        <v>90800</v>
      </c>
      <c r="I315" s="7">
        <v>0</v>
      </c>
      <c r="J315" s="7">
        <v>0</v>
      </c>
      <c r="K315" s="7">
        <v>0</v>
      </c>
      <c r="L315" s="7">
        <f t="shared" si="16"/>
        <v>90800</v>
      </c>
      <c r="M315" s="7">
        <v>-86260</v>
      </c>
      <c r="N315" s="7">
        <v>0</v>
      </c>
      <c r="O315" s="7">
        <v>0</v>
      </c>
      <c r="P315" s="7">
        <f t="shared" si="17"/>
        <v>-86260</v>
      </c>
      <c r="Q315" s="7">
        <f t="shared" si="18"/>
        <v>4540</v>
      </c>
      <c r="R315" s="7">
        <f t="shared" si="19"/>
        <v>4540</v>
      </c>
      <c r="S315" s="5" t="s">
        <v>355</v>
      </c>
      <c r="T315" s="5">
        <v>100901</v>
      </c>
      <c r="U315" s="5" t="s">
        <v>27</v>
      </c>
      <c r="V315" s="5">
        <v>47040001</v>
      </c>
      <c r="W315" s="5" t="s">
        <v>28</v>
      </c>
    </row>
    <row r="316" spans="2:23" x14ac:dyDescent="0.25">
      <c r="B316" s="4">
        <v>51005309</v>
      </c>
      <c r="C316" s="4">
        <v>0</v>
      </c>
      <c r="D316" s="5">
        <v>21040011</v>
      </c>
      <c r="E316" s="4" t="s">
        <v>473</v>
      </c>
      <c r="F316" s="4">
        <v>1071</v>
      </c>
      <c r="G316" s="6">
        <v>38835</v>
      </c>
      <c r="H316" s="7">
        <v>107573</v>
      </c>
      <c r="I316" s="7">
        <v>0</v>
      </c>
      <c r="J316" s="7">
        <v>0</v>
      </c>
      <c r="K316" s="7">
        <v>0</v>
      </c>
      <c r="L316" s="7">
        <f t="shared" si="16"/>
        <v>107573</v>
      </c>
      <c r="M316" s="7">
        <v>-102194</v>
      </c>
      <c r="N316" s="7">
        <v>0</v>
      </c>
      <c r="O316" s="7">
        <v>0</v>
      </c>
      <c r="P316" s="7">
        <f t="shared" si="17"/>
        <v>-102194</v>
      </c>
      <c r="Q316" s="7">
        <f t="shared" si="18"/>
        <v>5379</v>
      </c>
      <c r="R316" s="7">
        <f t="shared" si="19"/>
        <v>5379</v>
      </c>
      <c r="S316" s="5" t="s">
        <v>355</v>
      </c>
      <c r="T316" s="5">
        <v>100901</v>
      </c>
      <c r="U316" s="5" t="s">
        <v>27</v>
      </c>
      <c r="V316" s="5">
        <v>47040001</v>
      </c>
      <c r="W316" s="5" t="s">
        <v>28</v>
      </c>
    </row>
    <row r="317" spans="2:23" x14ac:dyDescent="0.25">
      <c r="B317" s="4">
        <v>51005389</v>
      </c>
      <c r="C317" s="4">
        <v>0</v>
      </c>
      <c r="D317" s="5">
        <v>21040011</v>
      </c>
      <c r="E317" s="4" t="s">
        <v>475</v>
      </c>
      <c r="F317" s="4">
        <v>1071</v>
      </c>
      <c r="G317" s="6">
        <v>39021</v>
      </c>
      <c r="H317" s="7">
        <v>180000</v>
      </c>
      <c r="I317" s="7">
        <v>0</v>
      </c>
      <c r="J317" s="7">
        <v>0</v>
      </c>
      <c r="K317" s="7">
        <v>0</v>
      </c>
      <c r="L317" s="7">
        <f t="shared" si="16"/>
        <v>180000</v>
      </c>
      <c r="M317" s="7">
        <v>-171000</v>
      </c>
      <c r="N317" s="7">
        <v>0</v>
      </c>
      <c r="O317" s="7">
        <v>0</v>
      </c>
      <c r="P317" s="7">
        <f t="shared" si="17"/>
        <v>-171000</v>
      </c>
      <c r="Q317" s="7">
        <f t="shared" si="18"/>
        <v>9000</v>
      </c>
      <c r="R317" s="7">
        <f t="shared" si="19"/>
        <v>9000</v>
      </c>
      <c r="S317" s="5" t="s">
        <v>355</v>
      </c>
      <c r="T317" s="5">
        <v>100901</v>
      </c>
      <c r="U317" s="5" t="s">
        <v>27</v>
      </c>
      <c r="V317" s="5">
        <v>47040001</v>
      </c>
      <c r="W317" s="5" t="s">
        <v>28</v>
      </c>
    </row>
    <row r="318" spans="2:23" x14ac:dyDescent="0.25">
      <c r="B318" s="4">
        <v>51005396</v>
      </c>
      <c r="C318" s="4">
        <v>0</v>
      </c>
      <c r="D318" s="5">
        <v>21040011</v>
      </c>
      <c r="E318" s="4" t="s">
        <v>476</v>
      </c>
      <c r="F318" s="4">
        <v>1071</v>
      </c>
      <c r="G318" s="6">
        <v>40999</v>
      </c>
      <c r="H318" s="7">
        <v>186200</v>
      </c>
      <c r="I318" s="7">
        <v>0</v>
      </c>
      <c r="J318" s="7">
        <v>0</v>
      </c>
      <c r="K318" s="7">
        <v>0</v>
      </c>
      <c r="L318" s="7">
        <f t="shared" si="16"/>
        <v>186200</v>
      </c>
      <c r="M318" s="7">
        <v>-176890</v>
      </c>
      <c r="N318" s="7">
        <v>0</v>
      </c>
      <c r="O318" s="7">
        <v>0</v>
      </c>
      <c r="P318" s="7">
        <f t="shared" si="17"/>
        <v>-176890</v>
      </c>
      <c r="Q318" s="7">
        <f t="shared" si="18"/>
        <v>9310</v>
      </c>
      <c r="R318" s="7">
        <f t="shared" si="19"/>
        <v>9310</v>
      </c>
      <c r="S318" s="5" t="s">
        <v>355</v>
      </c>
      <c r="T318" s="5">
        <v>100901</v>
      </c>
      <c r="U318" s="5" t="s">
        <v>27</v>
      </c>
      <c r="V318" s="5">
        <v>47040001</v>
      </c>
      <c r="W318" s="5" t="s">
        <v>28</v>
      </c>
    </row>
    <row r="319" spans="2:23" x14ac:dyDescent="0.25">
      <c r="B319" s="4">
        <v>51005403</v>
      </c>
      <c r="C319" s="4">
        <v>0</v>
      </c>
      <c r="D319" s="5">
        <v>21040011</v>
      </c>
      <c r="E319" s="4" t="s">
        <v>465</v>
      </c>
      <c r="F319" s="4">
        <v>1071</v>
      </c>
      <c r="G319" s="6">
        <v>39062</v>
      </c>
      <c r="H319" s="7">
        <v>196118</v>
      </c>
      <c r="I319" s="7">
        <v>0</v>
      </c>
      <c r="J319" s="7">
        <v>0</v>
      </c>
      <c r="K319" s="7">
        <v>0</v>
      </c>
      <c r="L319" s="7">
        <f t="shared" si="16"/>
        <v>196118</v>
      </c>
      <c r="M319" s="7">
        <v>-186312</v>
      </c>
      <c r="N319" s="7">
        <v>0</v>
      </c>
      <c r="O319" s="7">
        <v>0</v>
      </c>
      <c r="P319" s="7">
        <f t="shared" si="17"/>
        <v>-186312</v>
      </c>
      <c r="Q319" s="7">
        <f t="shared" si="18"/>
        <v>9806</v>
      </c>
      <c r="R319" s="7">
        <f t="shared" si="19"/>
        <v>9806</v>
      </c>
      <c r="S319" s="5" t="s">
        <v>355</v>
      </c>
      <c r="T319" s="5">
        <v>100901</v>
      </c>
      <c r="U319" s="5" t="s">
        <v>27</v>
      </c>
      <c r="V319" s="5">
        <v>47040001</v>
      </c>
      <c r="W319" s="5" t="s">
        <v>28</v>
      </c>
    </row>
    <row r="320" spans="2:23" x14ac:dyDescent="0.25">
      <c r="B320" s="4">
        <v>51005439</v>
      </c>
      <c r="C320" s="4">
        <v>0</v>
      </c>
      <c r="D320" s="5">
        <v>21040011</v>
      </c>
      <c r="E320" s="4" t="s">
        <v>477</v>
      </c>
      <c r="F320" s="4">
        <v>1071</v>
      </c>
      <c r="G320" s="6">
        <v>39076</v>
      </c>
      <c r="H320" s="7">
        <v>358750</v>
      </c>
      <c r="I320" s="7">
        <v>0</v>
      </c>
      <c r="J320" s="7">
        <v>0</v>
      </c>
      <c r="K320" s="7">
        <v>0</v>
      </c>
      <c r="L320" s="7">
        <f t="shared" si="16"/>
        <v>358750</v>
      </c>
      <c r="M320" s="7">
        <v>-340813</v>
      </c>
      <c r="N320" s="7">
        <v>0</v>
      </c>
      <c r="O320" s="7">
        <v>0</v>
      </c>
      <c r="P320" s="7">
        <f t="shared" si="17"/>
        <v>-340813</v>
      </c>
      <c r="Q320" s="7">
        <f t="shared" si="18"/>
        <v>17937</v>
      </c>
      <c r="R320" s="7">
        <f t="shared" si="19"/>
        <v>17937</v>
      </c>
      <c r="S320" s="5" t="s">
        <v>355</v>
      </c>
      <c r="T320" s="5">
        <v>100901</v>
      </c>
      <c r="U320" s="5" t="s">
        <v>27</v>
      </c>
      <c r="V320" s="5">
        <v>47040001</v>
      </c>
      <c r="W320" s="5" t="s">
        <v>28</v>
      </c>
    </row>
    <row r="321" spans="2:23" x14ac:dyDescent="0.25">
      <c r="B321" s="4">
        <v>51005467</v>
      </c>
      <c r="C321" s="4">
        <v>0</v>
      </c>
      <c r="D321" s="5">
        <v>21040011</v>
      </c>
      <c r="E321" s="4" t="s">
        <v>478</v>
      </c>
      <c r="F321" s="4">
        <v>1071</v>
      </c>
      <c r="G321" s="6">
        <v>39082</v>
      </c>
      <c r="H321" s="7">
        <v>789492</v>
      </c>
      <c r="I321" s="7">
        <v>0</v>
      </c>
      <c r="J321" s="7">
        <v>0</v>
      </c>
      <c r="K321" s="7">
        <v>0</v>
      </c>
      <c r="L321" s="7">
        <f t="shared" si="16"/>
        <v>789492</v>
      </c>
      <c r="M321" s="7">
        <v>-750017</v>
      </c>
      <c r="N321" s="7">
        <v>0</v>
      </c>
      <c r="O321" s="7">
        <v>0</v>
      </c>
      <c r="P321" s="7">
        <f t="shared" si="17"/>
        <v>-750017</v>
      </c>
      <c r="Q321" s="7">
        <f t="shared" si="18"/>
        <v>39475</v>
      </c>
      <c r="R321" s="7">
        <f t="shared" si="19"/>
        <v>39475</v>
      </c>
      <c r="S321" s="5" t="s">
        <v>355</v>
      </c>
      <c r="T321" s="5">
        <v>100901</v>
      </c>
      <c r="U321" s="5" t="s">
        <v>27</v>
      </c>
      <c r="V321" s="5">
        <v>47040001</v>
      </c>
      <c r="W321" s="5" t="s">
        <v>28</v>
      </c>
    </row>
    <row r="322" spans="2:23" x14ac:dyDescent="0.25">
      <c r="B322" s="4">
        <v>51005661</v>
      </c>
      <c r="C322" s="4">
        <v>0</v>
      </c>
      <c r="D322" s="5">
        <v>21040011</v>
      </c>
      <c r="E322" s="4" t="s">
        <v>479</v>
      </c>
      <c r="F322" s="4">
        <v>1071</v>
      </c>
      <c r="G322" s="6">
        <v>42689</v>
      </c>
      <c r="H322" s="7">
        <v>20000</v>
      </c>
      <c r="I322" s="7">
        <v>0</v>
      </c>
      <c r="J322" s="7">
        <v>0</v>
      </c>
      <c r="K322" s="7">
        <v>0</v>
      </c>
      <c r="L322" s="7">
        <f t="shared" si="16"/>
        <v>20000</v>
      </c>
      <c r="M322" s="7">
        <v>-16626</v>
      </c>
      <c r="N322" s="7">
        <v>-2374</v>
      </c>
      <c r="O322" s="7">
        <v>0</v>
      </c>
      <c r="P322" s="7">
        <f t="shared" si="17"/>
        <v>-19000</v>
      </c>
      <c r="Q322" s="7">
        <f t="shared" si="18"/>
        <v>3374</v>
      </c>
      <c r="R322" s="7">
        <f t="shared" si="19"/>
        <v>1000</v>
      </c>
      <c r="S322" s="5" t="s">
        <v>355</v>
      </c>
      <c r="T322" s="5">
        <v>100901</v>
      </c>
      <c r="U322" s="5" t="s">
        <v>27</v>
      </c>
      <c r="V322" s="5">
        <v>47040001</v>
      </c>
      <c r="W322" s="5" t="s">
        <v>28</v>
      </c>
    </row>
    <row r="323" spans="2:23" x14ac:dyDescent="0.25">
      <c r="B323" s="4">
        <v>51005708</v>
      </c>
      <c r="C323" s="4">
        <v>0</v>
      </c>
      <c r="D323" s="5">
        <v>21040011</v>
      </c>
      <c r="E323" s="4" t="s">
        <v>480</v>
      </c>
      <c r="F323" s="4">
        <v>1071</v>
      </c>
      <c r="G323" s="6">
        <v>43830</v>
      </c>
      <c r="H323" s="7">
        <v>17000</v>
      </c>
      <c r="I323" s="7">
        <v>0</v>
      </c>
      <c r="J323" s="7">
        <v>0</v>
      </c>
      <c r="K323" s="7">
        <v>0</v>
      </c>
      <c r="L323" s="7">
        <f t="shared" si="16"/>
        <v>17000</v>
      </c>
      <c r="M323" s="7">
        <v>-6738</v>
      </c>
      <c r="N323" s="7">
        <v>-5385</v>
      </c>
      <c r="O323" s="7">
        <v>0</v>
      </c>
      <c r="P323" s="7">
        <f t="shared" si="17"/>
        <v>-12123</v>
      </c>
      <c r="Q323" s="7">
        <f t="shared" si="18"/>
        <v>10262</v>
      </c>
      <c r="R323" s="7">
        <f t="shared" si="19"/>
        <v>4877</v>
      </c>
      <c r="S323" s="5" t="s">
        <v>355</v>
      </c>
      <c r="T323" s="5">
        <v>100901</v>
      </c>
      <c r="U323" s="5" t="s">
        <v>27</v>
      </c>
      <c r="V323" s="5">
        <v>47040001</v>
      </c>
      <c r="W323" s="5" t="s">
        <v>28</v>
      </c>
    </row>
    <row r="324" spans="2:23" x14ac:dyDescent="0.25">
      <c r="B324" s="4">
        <v>51005709</v>
      </c>
      <c r="C324" s="4">
        <v>0</v>
      </c>
      <c r="D324" s="5">
        <v>21040011</v>
      </c>
      <c r="E324" s="4" t="s">
        <v>481</v>
      </c>
      <c r="F324" s="4">
        <v>1071</v>
      </c>
      <c r="G324" s="6">
        <v>43830</v>
      </c>
      <c r="H324" s="7">
        <v>28000</v>
      </c>
      <c r="I324" s="7">
        <v>0</v>
      </c>
      <c r="J324" s="7">
        <v>0</v>
      </c>
      <c r="K324" s="7">
        <v>0</v>
      </c>
      <c r="L324" s="7">
        <f t="shared" si="16"/>
        <v>28000</v>
      </c>
      <c r="M324" s="7">
        <v>-11098</v>
      </c>
      <c r="N324" s="7">
        <v>-8869</v>
      </c>
      <c r="O324" s="7">
        <v>0</v>
      </c>
      <c r="P324" s="7">
        <f t="shared" si="17"/>
        <v>-19967</v>
      </c>
      <c r="Q324" s="7">
        <f t="shared" si="18"/>
        <v>16902</v>
      </c>
      <c r="R324" s="7">
        <f t="shared" si="19"/>
        <v>8033</v>
      </c>
      <c r="S324" s="5" t="s">
        <v>355</v>
      </c>
      <c r="T324" s="5">
        <v>100901</v>
      </c>
      <c r="U324" s="5" t="s">
        <v>27</v>
      </c>
      <c r="V324" s="5">
        <v>47040001</v>
      </c>
      <c r="W324" s="5" t="s">
        <v>28</v>
      </c>
    </row>
    <row r="325" spans="2:23" x14ac:dyDescent="0.25">
      <c r="B325" s="4">
        <v>51005710</v>
      </c>
      <c r="C325" s="4">
        <v>0</v>
      </c>
      <c r="D325" s="5">
        <v>21040011</v>
      </c>
      <c r="E325" s="4" t="s">
        <v>482</v>
      </c>
      <c r="F325" s="4">
        <v>1071</v>
      </c>
      <c r="G325" s="6">
        <v>43830</v>
      </c>
      <c r="H325" s="7">
        <v>35000</v>
      </c>
      <c r="I325" s="7">
        <v>0</v>
      </c>
      <c r="J325" s="7">
        <v>0</v>
      </c>
      <c r="K325" s="7">
        <v>0</v>
      </c>
      <c r="L325" s="7">
        <f t="shared" si="16"/>
        <v>35000</v>
      </c>
      <c r="M325" s="7">
        <v>-13872</v>
      </c>
      <c r="N325" s="7">
        <v>-11086</v>
      </c>
      <c r="O325" s="7">
        <v>0</v>
      </c>
      <c r="P325" s="7">
        <f t="shared" si="17"/>
        <v>-24958</v>
      </c>
      <c r="Q325" s="7">
        <f t="shared" si="18"/>
        <v>21128</v>
      </c>
      <c r="R325" s="7">
        <f t="shared" si="19"/>
        <v>10042</v>
      </c>
      <c r="S325" s="5" t="s">
        <v>355</v>
      </c>
      <c r="T325" s="5">
        <v>100901</v>
      </c>
      <c r="U325" s="5" t="s">
        <v>27</v>
      </c>
      <c r="V325" s="5">
        <v>47040001</v>
      </c>
      <c r="W325" s="5" t="s">
        <v>28</v>
      </c>
    </row>
    <row r="326" spans="2:23" x14ac:dyDescent="0.25">
      <c r="B326" s="4">
        <v>51005735</v>
      </c>
      <c r="C326" s="9">
        <v>0</v>
      </c>
      <c r="D326" s="5">
        <v>21040011</v>
      </c>
      <c r="E326" s="4" t="s">
        <v>483</v>
      </c>
      <c r="F326" s="4">
        <v>1071</v>
      </c>
      <c r="G326" s="6">
        <v>44165</v>
      </c>
      <c r="H326" s="7">
        <v>52500</v>
      </c>
      <c r="I326" s="7">
        <v>0</v>
      </c>
      <c r="J326" s="7">
        <v>0</v>
      </c>
      <c r="K326" s="7">
        <v>0</v>
      </c>
      <c r="L326" s="7">
        <f t="shared" ref="L326:L389" si="20">SUM(H326:K326)</f>
        <v>52500</v>
      </c>
      <c r="M326" s="7">
        <v>-5557</v>
      </c>
      <c r="N326" s="7">
        <v>-16625</v>
      </c>
      <c r="O326" s="7">
        <v>0</v>
      </c>
      <c r="P326" s="7">
        <f t="shared" ref="P326:P389" si="21">SUM(M326:O326)</f>
        <v>-22182</v>
      </c>
      <c r="Q326" s="7">
        <f t="shared" ref="Q326:Q389" si="22">H326+M326</f>
        <v>46943</v>
      </c>
      <c r="R326" s="7">
        <f t="shared" ref="R326:R389" si="23">L326+P326</f>
        <v>30318</v>
      </c>
      <c r="S326" s="5" t="s">
        <v>355</v>
      </c>
      <c r="T326" s="5">
        <v>100901</v>
      </c>
      <c r="U326" s="5" t="s">
        <v>27</v>
      </c>
      <c r="V326" s="5">
        <v>47040001</v>
      </c>
      <c r="W326" s="5" t="s">
        <v>28</v>
      </c>
    </row>
    <row r="327" spans="2:23" x14ac:dyDescent="0.25">
      <c r="B327" s="4">
        <v>51005736</v>
      </c>
      <c r="C327" s="9">
        <v>0</v>
      </c>
      <c r="D327" s="5">
        <v>21040011</v>
      </c>
      <c r="E327" s="4" t="s">
        <v>484</v>
      </c>
      <c r="F327" s="4">
        <v>1071</v>
      </c>
      <c r="G327" s="6">
        <v>44165</v>
      </c>
      <c r="H327" s="7">
        <v>16500</v>
      </c>
      <c r="I327" s="7">
        <v>0</v>
      </c>
      <c r="J327" s="7">
        <v>0</v>
      </c>
      <c r="K327" s="7">
        <v>0</v>
      </c>
      <c r="L327" s="7">
        <f t="shared" si="20"/>
        <v>16500</v>
      </c>
      <c r="M327" s="7">
        <v>-1746</v>
      </c>
      <c r="N327" s="7">
        <v>-5225</v>
      </c>
      <c r="O327" s="7">
        <v>0</v>
      </c>
      <c r="P327" s="7">
        <f t="shared" si="21"/>
        <v>-6971</v>
      </c>
      <c r="Q327" s="7">
        <f t="shared" si="22"/>
        <v>14754</v>
      </c>
      <c r="R327" s="7">
        <f t="shared" si="23"/>
        <v>9529</v>
      </c>
      <c r="S327" s="5" t="s">
        <v>355</v>
      </c>
      <c r="T327" s="5">
        <v>100901</v>
      </c>
      <c r="U327" s="5" t="s">
        <v>27</v>
      </c>
      <c r="V327" s="5">
        <v>47040001</v>
      </c>
      <c r="W327" s="5" t="s">
        <v>28</v>
      </c>
    </row>
    <row r="328" spans="2:23" x14ac:dyDescent="0.25">
      <c r="B328" s="4">
        <v>51005737</v>
      </c>
      <c r="C328" s="9">
        <v>0</v>
      </c>
      <c r="D328" s="5">
        <v>21040011</v>
      </c>
      <c r="E328" s="4" t="s">
        <v>485</v>
      </c>
      <c r="F328" s="4">
        <v>1071</v>
      </c>
      <c r="G328" s="6">
        <v>44165</v>
      </c>
      <c r="H328" s="7">
        <v>25200</v>
      </c>
      <c r="I328" s="7">
        <v>0</v>
      </c>
      <c r="J328" s="7">
        <v>0</v>
      </c>
      <c r="K328" s="7">
        <v>0</v>
      </c>
      <c r="L328" s="7">
        <f t="shared" si="20"/>
        <v>25200</v>
      </c>
      <c r="M328" s="7">
        <v>-2667</v>
      </c>
      <c r="N328" s="7">
        <v>-7980</v>
      </c>
      <c r="O328" s="7">
        <v>0</v>
      </c>
      <c r="P328" s="7">
        <f t="shared" si="21"/>
        <v>-10647</v>
      </c>
      <c r="Q328" s="7">
        <f t="shared" si="22"/>
        <v>22533</v>
      </c>
      <c r="R328" s="7">
        <f t="shared" si="23"/>
        <v>14553</v>
      </c>
      <c r="S328" s="5" t="s">
        <v>355</v>
      </c>
      <c r="T328" s="5">
        <v>100901</v>
      </c>
      <c r="U328" s="5" t="s">
        <v>27</v>
      </c>
      <c r="V328" s="5">
        <v>47040001</v>
      </c>
      <c r="W328" s="5" t="s">
        <v>28</v>
      </c>
    </row>
    <row r="329" spans="2:23" x14ac:dyDescent="0.25">
      <c r="B329" s="4">
        <v>51005738</v>
      </c>
      <c r="C329" s="9">
        <v>0</v>
      </c>
      <c r="D329" s="5">
        <v>21040011</v>
      </c>
      <c r="E329" s="4" t="s">
        <v>486</v>
      </c>
      <c r="F329" s="4">
        <v>1071</v>
      </c>
      <c r="G329" s="6">
        <v>44165</v>
      </c>
      <c r="H329" s="7">
        <v>7034</v>
      </c>
      <c r="I329" s="7">
        <v>0</v>
      </c>
      <c r="J329" s="7">
        <v>0</v>
      </c>
      <c r="K329" s="7">
        <v>0</v>
      </c>
      <c r="L329" s="7">
        <f t="shared" si="20"/>
        <v>7034</v>
      </c>
      <c r="M329" s="7">
        <v>-745</v>
      </c>
      <c r="N329" s="7">
        <v>-2228</v>
      </c>
      <c r="O329" s="7">
        <v>0</v>
      </c>
      <c r="P329" s="7">
        <f t="shared" si="21"/>
        <v>-2973</v>
      </c>
      <c r="Q329" s="7">
        <f t="shared" si="22"/>
        <v>6289</v>
      </c>
      <c r="R329" s="7">
        <f t="shared" si="23"/>
        <v>4061</v>
      </c>
      <c r="S329" s="5" t="s">
        <v>355</v>
      </c>
      <c r="T329" s="5">
        <v>100901</v>
      </c>
      <c r="U329" s="5" t="s">
        <v>27</v>
      </c>
      <c r="V329" s="5">
        <v>47040001</v>
      </c>
      <c r="W329" s="5" t="s">
        <v>28</v>
      </c>
    </row>
    <row r="330" spans="2:23" x14ac:dyDescent="0.25">
      <c r="B330" s="4">
        <v>51005739</v>
      </c>
      <c r="C330" s="9">
        <v>0</v>
      </c>
      <c r="D330" s="5">
        <v>21040011</v>
      </c>
      <c r="E330" s="4" t="s">
        <v>487</v>
      </c>
      <c r="F330" s="4">
        <v>1071</v>
      </c>
      <c r="G330" s="6">
        <v>44165</v>
      </c>
      <c r="H330" s="7">
        <v>13550</v>
      </c>
      <c r="I330" s="7">
        <v>0</v>
      </c>
      <c r="J330" s="7">
        <v>0</v>
      </c>
      <c r="K330" s="7">
        <v>0</v>
      </c>
      <c r="L330" s="7">
        <f t="shared" si="20"/>
        <v>13550</v>
      </c>
      <c r="M330" s="7">
        <v>-1434</v>
      </c>
      <c r="N330" s="7">
        <v>-4291</v>
      </c>
      <c r="O330" s="7">
        <v>0</v>
      </c>
      <c r="P330" s="7">
        <f t="shared" si="21"/>
        <v>-5725</v>
      </c>
      <c r="Q330" s="7">
        <f t="shared" si="22"/>
        <v>12116</v>
      </c>
      <c r="R330" s="7">
        <f t="shared" si="23"/>
        <v>7825</v>
      </c>
      <c r="S330" s="5" t="s">
        <v>355</v>
      </c>
      <c r="T330" s="5">
        <v>100901</v>
      </c>
      <c r="U330" s="5" t="s">
        <v>27</v>
      </c>
      <c r="V330" s="5">
        <v>47040001</v>
      </c>
      <c r="W330" s="5" t="s">
        <v>28</v>
      </c>
    </row>
    <row r="331" spans="2:23" x14ac:dyDescent="0.25">
      <c r="B331" s="4">
        <v>52001786</v>
      </c>
      <c r="C331" s="4">
        <v>0</v>
      </c>
      <c r="D331" s="5">
        <v>21040021</v>
      </c>
      <c r="E331" s="4" t="s">
        <v>488</v>
      </c>
      <c r="F331" s="4">
        <v>1071</v>
      </c>
      <c r="G331" s="6">
        <v>41820</v>
      </c>
      <c r="H331" s="7">
        <v>9686</v>
      </c>
      <c r="I331" s="7">
        <v>0</v>
      </c>
      <c r="J331" s="7">
        <v>0</v>
      </c>
      <c r="K331" s="7">
        <v>0</v>
      </c>
      <c r="L331" s="7">
        <f t="shared" si="20"/>
        <v>9686</v>
      </c>
      <c r="M331" s="7">
        <v>-9202</v>
      </c>
      <c r="N331" s="7">
        <v>0</v>
      </c>
      <c r="O331" s="7">
        <v>0</v>
      </c>
      <c r="P331" s="7">
        <f t="shared" si="21"/>
        <v>-9202</v>
      </c>
      <c r="Q331" s="7">
        <f t="shared" si="22"/>
        <v>484</v>
      </c>
      <c r="R331" s="7">
        <f t="shared" si="23"/>
        <v>484</v>
      </c>
      <c r="S331" s="5" t="s">
        <v>355</v>
      </c>
      <c r="T331" s="5">
        <v>100901</v>
      </c>
      <c r="U331" s="5" t="s">
        <v>27</v>
      </c>
      <c r="V331" s="5">
        <v>47040001</v>
      </c>
      <c r="W331" s="5" t="s">
        <v>28</v>
      </c>
    </row>
    <row r="332" spans="2:23" x14ac:dyDescent="0.25">
      <c r="B332" s="4">
        <v>52001854</v>
      </c>
      <c r="C332" s="4">
        <v>0</v>
      </c>
      <c r="D332" s="5">
        <v>21040021</v>
      </c>
      <c r="E332" s="4" t="s">
        <v>489</v>
      </c>
      <c r="F332" s="4">
        <v>1071</v>
      </c>
      <c r="G332" s="6">
        <v>40541</v>
      </c>
      <c r="H332" s="7">
        <v>240539.28999999998</v>
      </c>
      <c r="I332" s="7">
        <v>0</v>
      </c>
      <c r="J332" s="7">
        <v>0</v>
      </c>
      <c r="K332" s="7">
        <v>0</v>
      </c>
      <c r="L332" s="7">
        <f t="shared" si="20"/>
        <v>240539.28999999998</v>
      </c>
      <c r="M332" s="7">
        <v>-228512.15</v>
      </c>
      <c r="N332" s="7">
        <v>0</v>
      </c>
      <c r="O332" s="7">
        <v>0</v>
      </c>
      <c r="P332" s="7">
        <f t="shared" si="21"/>
        <v>-228512.15</v>
      </c>
      <c r="Q332" s="7">
        <f t="shared" si="22"/>
        <v>12027.139999999985</v>
      </c>
      <c r="R332" s="7">
        <f t="shared" si="23"/>
        <v>12027.139999999985</v>
      </c>
      <c r="S332" s="5" t="s">
        <v>355</v>
      </c>
      <c r="T332" s="5">
        <v>100901</v>
      </c>
      <c r="U332" s="5" t="s">
        <v>27</v>
      </c>
      <c r="V332" s="5">
        <v>47040001</v>
      </c>
      <c r="W332" s="5" t="s">
        <v>28</v>
      </c>
    </row>
    <row r="333" spans="2:23" x14ac:dyDescent="0.25">
      <c r="B333" s="4">
        <v>52001875</v>
      </c>
      <c r="C333" s="4">
        <v>0</v>
      </c>
      <c r="D333" s="5">
        <v>21040021</v>
      </c>
      <c r="E333" s="4" t="s">
        <v>490</v>
      </c>
      <c r="F333" s="4">
        <v>1073</v>
      </c>
      <c r="G333" s="6">
        <v>40939</v>
      </c>
      <c r="H333" s="7">
        <v>463500</v>
      </c>
      <c r="I333" s="7">
        <v>0</v>
      </c>
      <c r="J333" s="7">
        <v>0</v>
      </c>
      <c r="K333" s="7">
        <v>0</v>
      </c>
      <c r="L333" s="7">
        <f t="shared" si="20"/>
        <v>463500</v>
      </c>
      <c r="M333" s="7">
        <v>-440325</v>
      </c>
      <c r="N333" s="7">
        <v>0</v>
      </c>
      <c r="O333" s="7">
        <v>0</v>
      </c>
      <c r="P333" s="7">
        <f t="shared" si="21"/>
        <v>-440325</v>
      </c>
      <c r="Q333" s="7">
        <f t="shared" si="22"/>
        <v>23175</v>
      </c>
      <c r="R333" s="7">
        <f t="shared" si="23"/>
        <v>23175</v>
      </c>
      <c r="S333" s="5" t="s">
        <v>355</v>
      </c>
      <c r="T333" s="5">
        <v>100903</v>
      </c>
      <c r="U333" s="5" t="s">
        <v>32</v>
      </c>
      <c r="V333" s="5">
        <v>47040001</v>
      </c>
      <c r="W333" s="5" t="s">
        <v>28</v>
      </c>
    </row>
    <row r="334" spans="2:23" x14ac:dyDescent="0.25">
      <c r="B334" s="4">
        <v>52001918</v>
      </c>
      <c r="C334" s="4">
        <v>0</v>
      </c>
      <c r="D334" s="5">
        <v>21040021</v>
      </c>
      <c r="E334" s="4" t="s">
        <v>491</v>
      </c>
      <c r="F334" s="4">
        <v>1071</v>
      </c>
      <c r="G334" s="6">
        <v>38842</v>
      </c>
      <c r="H334" s="7">
        <v>117600</v>
      </c>
      <c r="I334" s="7">
        <v>0</v>
      </c>
      <c r="J334" s="7">
        <v>0</v>
      </c>
      <c r="K334" s="7">
        <v>0</v>
      </c>
      <c r="L334" s="7">
        <f t="shared" si="20"/>
        <v>117600</v>
      </c>
      <c r="M334" s="7">
        <v>-117599</v>
      </c>
      <c r="N334" s="7">
        <v>0</v>
      </c>
      <c r="O334" s="7">
        <v>0</v>
      </c>
      <c r="P334" s="7">
        <f t="shared" si="21"/>
        <v>-117599</v>
      </c>
      <c r="Q334" s="7">
        <f t="shared" si="22"/>
        <v>1</v>
      </c>
      <c r="R334" s="7">
        <f t="shared" si="23"/>
        <v>1</v>
      </c>
      <c r="S334" s="5" t="s">
        <v>355</v>
      </c>
      <c r="T334" s="5">
        <v>100901</v>
      </c>
      <c r="U334" s="5" t="s">
        <v>27</v>
      </c>
      <c r="V334" s="5">
        <v>47040001</v>
      </c>
      <c r="W334" s="5" t="s">
        <v>28</v>
      </c>
    </row>
    <row r="335" spans="2:23" x14ac:dyDescent="0.25">
      <c r="B335" s="4">
        <v>52001927</v>
      </c>
      <c r="C335" s="4">
        <v>0</v>
      </c>
      <c r="D335" s="5">
        <v>21040021</v>
      </c>
      <c r="E335" s="4" t="s">
        <v>492</v>
      </c>
      <c r="F335" s="4">
        <v>1071</v>
      </c>
      <c r="G335" s="6">
        <v>38759</v>
      </c>
      <c r="H335" s="7">
        <v>122720</v>
      </c>
      <c r="I335" s="7">
        <v>0</v>
      </c>
      <c r="J335" s="7">
        <v>0</v>
      </c>
      <c r="K335" s="7">
        <v>-122720</v>
      </c>
      <c r="L335" s="7">
        <f t="shared" si="20"/>
        <v>0</v>
      </c>
      <c r="M335" s="7">
        <v>-122719</v>
      </c>
      <c r="N335" s="7">
        <v>0</v>
      </c>
      <c r="O335" s="7">
        <v>122719</v>
      </c>
      <c r="P335" s="7">
        <f t="shared" si="21"/>
        <v>0</v>
      </c>
      <c r="Q335" s="7">
        <f t="shared" si="22"/>
        <v>1</v>
      </c>
      <c r="R335" s="7">
        <f t="shared" si="23"/>
        <v>0</v>
      </c>
      <c r="S335" s="5" t="s">
        <v>355</v>
      </c>
      <c r="T335" s="5">
        <v>100901</v>
      </c>
      <c r="U335" s="5" t="s">
        <v>27</v>
      </c>
      <c r="V335" s="5">
        <v>47040001</v>
      </c>
      <c r="W335" s="5" t="s">
        <v>28</v>
      </c>
    </row>
    <row r="336" spans="2:23" x14ac:dyDescent="0.25">
      <c r="B336" s="4">
        <v>52001942</v>
      </c>
      <c r="C336" s="4">
        <v>0</v>
      </c>
      <c r="D336" s="5">
        <v>21040021</v>
      </c>
      <c r="E336" s="4" t="s">
        <v>491</v>
      </c>
      <c r="F336" s="4">
        <v>1071</v>
      </c>
      <c r="G336" s="6">
        <v>38832</v>
      </c>
      <c r="H336" s="7">
        <v>133500</v>
      </c>
      <c r="I336" s="7">
        <v>0</v>
      </c>
      <c r="J336" s="7">
        <v>0</v>
      </c>
      <c r="K336" s="7">
        <v>0</v>
      </c>
      <c r="L336" s="7">
        <f t="shared" si="20"/>
        <v>133500</v>
      </c>
      <c r="M336" s="7">
        <v>-133499</v>
      </c>
      <c r="N336" s="7">
        <v>0</v>
      </c>
      <c r="O336" s="7">
        <v>0</v>
      </c>
      <c r="P336" s="7">
        <f t="shared" si="21"/>
        <v>-133499</v>
      </c>
      <c r="Q336" s="7">
        <f t="shared" si="22"/>
        <v>1</v>
      </c>
      <c r="R336" s="7">
        <f t="shared" si="23"/>
        <v>1</v>
      </c>
      <c r="S336" s="5" t="s">
        <v>355</v>
      </c>
      <c r="T336" s="5">
        <v>100901</v>
      </c>
      <c r="U336" s="5" t="s">
        <v>27</v>
      </c>
      <c r="V336" s="5">
        <v>47040001</v>
      </c>
      <c r="W336" s="5" t="s">
        <v>28</v>
      </c>
    </row>
    <row r="337" spans="2:23" x14ac:dyDescent="0.25">
      <c r="B337" s="4">
        <v>52001962</v>
      </c>
      <c r="C337" s="4">
        <v>0</v>
      </c>
      <c r="D337" s="5">
        <v>21040021</v>
      </c>
      <c r="E337" s="4" t="s">
        <v>491</v>
      </c>
      <c r="F337" s="4">
        <v>1071</v>
      </c>
      <c r="G337" s="6">
        <v>38835</v>
      </c>
      <c r="H337" s="7">
        <v>153400</v>
      </c>
      <c r="I337" s="7">
        <v>0</v>
      </c>
      <c r="J337" s="7">
        <v>0</v>
      </c>
      <c r="K337" s="7">
        <v>0</v>
      </c>
      <c r="L337" s="7">
        <f t="shared" si="20"/>
        <v>153400</v>
      </c>
      <c r="M337" s="7">
        <v>-153399</v>
      </c>
      <c r="N337" s="7">
        <v>0</v>
      </c>
      <c r="O337" s="7">
        <v>0</v>
      </c>
      <c r="P337" s="7">
        <f t="shared" si="21"/>
        <v>-153399</v>
      </c>
      <c r="Q337" s="7">
        <f t="shared" si="22"/>
        <v>1</v>
      </c>
      <c r="R337" s="7">
        <f t="shared" si="23"/>
        <v>1</v>
      </c>
      <c r="S337" s="5" t="s">
        <v>355</v>
      </c>
      <c r="T337" s="5">
        <v>100901</v>
      </c>
      <c r="U337" s="5" t="s">
        <v>27</v>
      </c>
      <c r="V337" s="5">
        <v>47040001</v>
      </c>
      <c r="W337" s="5" t="s">
        <v>28</v>
      </c>
    </row>
    <row r="338" spans="2:23" x14ac:dyDescent="0.25">
      <c r="B338" s="4">
        <v>52002004</v>
      </c>
      <c r="C338" s="4">
        <v>0</v>
      </c>
      <c r="D338" s="5">
        <v>21040021</v>
      </c>
      <c r="E338" s="4" t="s">
        <v>493</v>
      </c>
      <c r="F338" s="4">
        <v>1071</v>
      </c>
      <c r="G338" s="6">
        <v>39027</v>
      </c>
      <c r="H338" s="7">
        <v>185000</v>
      </c>
      <c r="I338" s="7">
        <v>0</v>
      </c>
      <c r="J338" s="7">
        <v>0</v>
      </c>
      <c r="K338" s="7">
        <v>0</v>
      </c>
      <c r="L338" s="7">
        <f t="shared" si="20"/>
        <v>185000</v>
      </c>
      <c r="M338" s="7">
        <v>-184999</v>
      </c>
      <c r="N338" s="7">
        <v>0</v>
      </c>
      <c r="O338" s="7">
        <v>0</v>
      </c>
      <c r="P338" s="7">
        <f t="shared" si="21"/>
        <v>-184999</v>
      </c>
      <c r="Q338" s="7">
        <f t="shared" si="22"/>
        <v>1</v>
      </c>
      <c r="R338" s="7">
        <f t="shared" si="23"/>
        <v>1</v>
      </c>
      <c r="S338" s="5" t="s">
        <v>355</v>
      </c>
      <c r="T338" s="5">
        <v>100901</v>
      </c>
      <c r="U338" s="5" t="s">
        <v>27</v>
      </c>
      <c r="V338" s="5">
        <v>47040001</v>
      </c>
      <c r="W338" s="5" t="s">
        <v>28</v>
      </c>
    </row>
    <row r="339" spans="2:23" x14ac:dyDescent="0.25">
      <c r="B339" s="4">
        <v>52002021</v>
      </c>
      <c r="C339" s="4">
        <v>0</v>
      </c>
      <c r="D339" s="5">
        <v>21040021</v>
      </c>
      <c r="E339" s="4" t="s">
        <v>494</v>
      </c>
      <c r="F339" s="4">
        <v>1071</v>
      </c>
      <c r="G339" s="6">
        <v>38968</v>
      </c>
      <c r="H339" s="7">
        <v>208000</v>
      </c>
      <c r="I339" s="7">
        <v>0</v>
      </c>
      <c r="J339" s="7">
        <v>0</v>
      </c>
      <c r="K339" s="7">
        <v>0</v>
      </c>
      <c r="L339" s="7">
        <f t="shared" si="20"/>
        <v>208000</v>
      </c>
      <c r="M339" s="7">
        <v>-207999</v>
      </c>
      <c r="N339" s="7">
        <v>0</v>
      </c>
      <c r="O339" s="7">
        <v>0</v>
      </c>
      <c r="P339" s="7">
        <f t="shared" si="21"/>
        <v>-207999</v>
      </c>
      <c r="Q339" s="7">
        <f t="shared" si="22"/>
        <v>1</v>
      </c>
      <c r="R339" s="7">
        <f t="shared" si="23"/>
        <v>1</v>
      </c>
      <c r="S339" s="5" t="s">
        <v>355</v>
      </c>
      <c r="T339" s="5">
        <v>100901</v>
      </c>
      <c r="U339" s="5" t="s">
        <v>27</v>
      </c>
      <c r="V339" s="5">
        <v>47040001</v>
      </c>
      <c r="W339" s="5" t="s">
        <v>28</v>
      </c>
    </row>
    <row r="340" spans="2:23" x14ac:dyDescent="0.25">
      <c r="B340" s="4">
        <v>52002037</v>
      </c>
      <c r="C340" s="4">
        <v>0</v>
      </c>
      <c r="D340" s="5">
        <v>21040021</v>
      </c>
      <c r="E340" s="4" t="s">
        <v>495</v>
      </c>
      <c r="F340" s="4">
        <v>1071</v>
      </c>
      <c r="G340" s="6">
        <v>39101</v>
      </c>
      <c r="H340" s="7">
        <v>233625</v>
      </c>
      <c r="I340" s="7">
        <v>0</v>
      </c>
      <c r="J340" s="7">
        <v>0</v>
      </c>
      <c r="K340" s="7">
        <v>0</v>
      </c>
      <c r="L340" s="7">
        <f t="shared" si="20"/>
        <v>233625</v>
      </c>
      <c r="M340" s="7">
        <v>-233624</v>
      </c>
      <c r="N340" s="7">
        <v>0</v>
      </c>
      <c r="O340" s="7">
        <v>0</v>
      </c>
      <c r="P340" s="7">
        <f t="shared" si="21"/>
        <v>-233624</v>
      </c>
      <c r="Q340" s="7">
        <f t="shared" si="22"/>
        <v>1</v>
      </c>
      <c r="R340" s="7">
        <f t="shared" si="23"/>
        <v>1</v>
      </c>
      <c r="S340" s="5" t="s">
        <v>355</v>
      </c>
      <c r="T340" s="5">
        <v>100901</v>
      </c>
      <c r="U340" s="5" t="s">
        <v>27</v>
      </c>
      <c r="V340" s="5">
        <v>47040001</v>
      </c>
      <c r="W340" s="5" t="s">
        <v>28</v>
      </c>
    </row>
    <row r="341" spans="2:23" x14ac:dyDescent="0.25">
      <c r="B341" s="4">
        <v>52002045</v>
      </c>
      <c r="C341" s="4">
        <v>0</v>
      </c>
      <c r="D341" s="5">
        <v>21040021</v>
      </c>
      <c r="E341" s="4" t="s">
        <v>496</v>
      </c>
      <c r="F341" s="4">
        <v>1071</v>
      </c>
      <c r="G341" s="6">
        <v>38819</v>
      </c>
      <c r="H341" s="7">
        <v>250350</v>
      </c>
      <c r="I341" s="7">
        <v>0</v>
      </c>
      <c r="J341" s="7">
        <v>0</v>
      </c>
      <c r="K341" s="7">
        <v>0</v>
      </c>
      <c r="L341" s="7">
        <f t="shared" si="20"/>
        <v>250350</v>
      </c>
      <c r="M341" s="7">
        <v>-250349</v>
      </c>
      <c r="N341" s="7">
        <v>0</v>
      </c>
      <c r="O341" s="7">
        <v>0</v>
      </c>
      <c r="P341" s="7">
        <f t="shared" si="21"/>
        <v>-250349</v>
      </c>
      <c r="Q341" s="7">
        <f t="shared" si="22"/>
        <v>1</v>
      </c>
      <c r="R341" s="7">
        <f t="shared" si="23"/>
        <v>1</v>
      </c>
      <c r="S341" s="5" t="s">
        <v>355</v>
      </c>
      <c r="T341" s="5">
        <v>100901</v>
      </c>
      <c r="U341" s="5" t="s">
        <v>27</v>
      </c>
      <c r="V341" s="5">
        <v>47040001</v>
      </c>
      <c r="W341" s="5" t="s">
        <v>28</v>
      </c>
    </row>
    <row r="342" spans="2:23" x14ac:dyDescent="0.25">
      <c r="B342" s="4">
        <v>52002065</v>
      </c>
      <c r="C342" s="4">
        <v>0</v>
      </c>
      <c r="D342" s="5">
        <v>21040021</v>
      </c>
      <c r="E342" s="4" t="s">
        <v>497</v>
      </c>
      <c r="F342" s="4">
        <v>1071</v>
      </c>
      <c r="G342" s="6">
        <v>38863</v>
      </c>
      <c r="H342" s="7">
        <v>319700</v>
      </c>
      <c r="I342" s="7">
        <v>0</v>
      </c>
      <c r="J342" s="7">
        <v>0</v>
      </c>
      <c r="K342" s="7">
        <v>0</v>
      </c>
      <c r="L342" s="7">
        <f t="shared" si="20"/>
        <v>319700</v>
      </c>
      <c r="M342" s="7">
        <v>-319699</v>
      </c>
      <c r="N342" s="7">
        <v>0</v>
      </c>
      <c r="O342" s="7">
        <v>0</v>
      </c>
      <c r="P342" s="7">
        <f t="shared" si="21"/>
        <v>-319699</v>
      </c>
      <c r="Q342" s="7">
        <f t="shared" si="22"/>
        <v>1</v>
      </c>
      <c r="R342" s="7">
        <f t="shared" si="23"/>
        <v>1</v>
      </c>
      <c r="S342" s="5" t="s">
        <v>355</v>
      </c>
      <c r="T342" s="5">
        <v>100901</v>
      </c>
      <c r="U342" s="5" t="s">
        <v>27</v>
      </c>
      <c r="V342" s="5">
        <v>47040001</v>
      </c>
      <c r="W342" s="5" t="s">
        <v>28</v>
      </c>
    </row>
    <row r="343" spans="2:23" x14ac:dyDescent="0.25">
      <c r="B343" s="4">
        <v>52002070</v>
      </c>
      <c r="C343" s="4">
        <v>0</v>
      </c>
      <c r="D343" s="5">
        <v>21040021</v>
      </c>
      <c r="E343" s="4" t="s">
        <v>498</v>
      </c>
      <c r="F343" s="4">
        <v>1071</v>
      </c>
      <c r="G343" s="6">
        <v>39101</v>
      </c>
      <c r="H343" s="7">
        <v>322400</v>
      </c>
      <c r="I343" s="7">
        <v>0</v>
      </c>
      <c r="J343" s="7">
        <v>0</v>
      </c>
      <c r="K343" s="7">
        <v>0</v>
      </c>
      <c r="L343" s="7">
        <f t="shared" si="20"/>
        <v>322400</v>
      </c>
      <c r="M343" s="7">
        <v>-322399</v>
      </c>
      <c r="N343" s="7">
        <v>0</v>
      </c>
      <c r="O343" s="7">
        <v>0</v>
      </c>
      <c r="P343" s="7">
        <f t="shared" si="21"/>
        <v>-322399</v>
      </c>
      <c r="Q343" s="7">
        <f t="shared" si="22"/>
        <v>1</v>
      </c>
      <c r="R343" s="7">
        <f t="shared" si="23"/>
        <v>1</v>
      </c>
      <c r="S343" s="5" t="s">
        <v>355</v>
      </c>
      <c r="T343" s="5">
        <v>100901</v>
      </c>
      <c r="U343" s="5" t="s">
        <v>27</v>
      </c>
      <c r="V343" s="5">
        <v>47040001</v>
      </c>
      <c r="W343" s="5" t="s">
        <v>28</v>
      </c>
    </row>
    <row r="344" spans="2:23" x14ac:dyDescent="0.25">
      <c r="B344" s="4">
        <v>52002081</v>
      </c>
      <c r="C344" s="4">
        <v>0</v>
      </c>
      <c r="D344" s="5">
        <v>21040021</v>
      </c>
      <c r="E344" s="4" t="s">
        <v>499</v>
      </c>
      <c r="F344" s="4">
        <v>1071</v>
      </c>
      <c r="G344" s="6">
        <v>38838</v>
      </c>
      <c r="H344" s="7">
        <v>364000</v>
      </c>
      <c r="I344" s="7">
        <v>0</v>
      </c>
      <c r="J344" s="7">
        <v>0</v>
      </c>
      <c r="K344" s="7">
        <v>0</v>
      </c>
      <c r="L344" s="7">
        <f t="shared" si="20"/>
        <v>364000</v>
      </c>
      <c r="M344" s="7">
        <v>-363999</v>
      </c>
      <c r="N344" s="7">
        <v>0</v>
      </c>
      <c r="O344" s="7">
        <v>0</v>
      </c>
      <c r="P344" s="7">
        <f t="shared" si="21"/>
        <v>-363999</v>
      </c>
      <c r="Q344" s="7">
        <f t="shared" si="22"/>
        <v>1</v>
      </c>
      <c r="R344" s="7">
        <f t="shared" si="23"/>
        <v>1</v>
      </c>
      <c r="S344" s="5" t="s">
        <v>355</v>
      </c>
      <c r="T344" s="5">
        <v>100901</v>
      </c>
      <c r="U344" s="5" t="s">
        <v>27</v>
      </c>
      <c r="V344" s="5">
        <v>47040001</v>
      </c>
      <c r="W344" s="5" t="s">
        <v>28</v>
      </c>
    </row>
    <row r="345" spans="2:23" x14ac:dyDescent="0.25">
      <c r="B345" s="4">
        <v>52002107</v>
      </c>
      <c r="C345" s="4">
        <v>0</v>
      </c>
      <c r="D345" s="5">
        <v>21040021</v>
      </c>
      <c r="E345" s="4" t="s">
        <v>500</v>
      </c>
      <c r="F345" s="4">
        <v>1071</v>
      </c>
      <c r="G345" s="6">
        <v>38813</v>
      </c>
      <c r="H345" s="7">
        <v>479540</v>
      </c>
      <c r="I345" s="7">
        <v>0</v>
      </c>
      <c r="J345" s="7">
        <v>0</v>
      </c>
      <c r="K345" s="7">
        <v>0</v>
      </c>
      <c r="L345" s="7">
        <f t="shared" si="20"/>
        <v>479540</v>
      </c>
      <c r="M345" s="7">
        <v>-479539</v>
      </c>
      <c r="N345" s="7">
        <v>0</v>
      </c>
      <c r="O345" s="7">
        <v>0</v>
      </c>
      <c r="P345" s="7">
        <f t="shared" si="21"/>
        <v>-479539</v>
      </c>
      <c r="Q345" s="7">
        <f t="shared" si="22"/>
        <v>1</v>
      </c>
      <c r="R345" s="7">
        <f t="shared" si="23"/>
        <v>1</v>
      </c>
      <c r="S345" s="5" t="s">
        <v>355</v>
      </c>
      <c r="T345" s="5">
        <v>100901</v>
      </c>
      <c r="U345" s="5" t="s">
        <v>27</v>
      </c>
      <c r="V345" s="5">
        <v>47040001</v>
      </c>
      <c r="W345" s="5" t="s">
        <v>28</v>
      </c>
    </row>
    <row r="346" spans="2:23" x14ac:dyDescent="0.25">
      <c r="B346" s="4">
        <v>52002108</v>
      </c>
      <c r="C346" s="4">
        <v>0</v>
      </c>
      <c r="D346" s="5">
        <v>21040021</v>
      </c>
      <c r="E346" s="4" t="s">
        <v>501</v>
      </c>
      <c r="F346" s="4">
        <v>1071</v>
      </c>
      <c r="G346" s="6">
        <v>39014</v>
      </c>
      <c r="H346" s="7">
        <v>483600</v>
      </c>
      <c r="I346" s="7">
        <v>0</v>
      </c>
      <c r="J346" s="7">
        <v>0</v>
      </c>
      <c r="K346" s="7">
        <v>0</v>
      </c>
      <c r="L346" s="7">
        <f t="shared" si="20"/>
        <v>483600</v>
      </c>
      <c r="M346" s="7">
        <v>-483599</v>
      </c>
      <c r="N346" s="7">
        <v>0</v>
      </c>
      <c r="O346" s="7">
        <v>0</v>
      </c>
      <c r="P346" s="7">
        <f t="shared" si="21"/>
        <v>-483599</v>
      </c>
      <c r="Q346" s="7">
        <f t="shared" si="22"/>
        <v>1</v>
      </c>
      <c r="R346" s="7">
        <f t="shared" si="23"/>
        <v>1</v>
      </c>
      <c r="S346" s="5" t="s">
        <v>355</v>
      </c>
      <c r="T346" s="5">
        <v>100901</v>
      </c>
      <c r="U346" s="5" t="s">
        <v>27</v>
      </c>
      <c r="V346" s="5">
        <v>47040001</v>
      </c>
      <c r="W346" s="5" t="s">
        <v>28</v>
      </c>
    </row>
    <row r="347" spans="2:23" x14ac:dyDescent="0.25">
      <c r="B347" s="4">
        <v>52002124</v>
      </c>
      <c r="C347" s="4">
        <v>0</v>
      </c>
      <c r="D347" s="5">
        <v>21040021</v>
      </c>
      <c r="E347" s="4" t="s">
        <v>502</v>
      </c>
      <c r="F347" s="4">
        <v>1071</v>
      </c>
      <c r="G347" s="6">
        <v>38954</v>
      </c>
      <c r="H347" s="7">
        <v>441896</v>
      </c>
      <c r="I347" s="7">
        <v>0</v>
      </c>
      <c r="J347" s="7">
        <v>0</v>
      </c>
      <c r="K347" s="7">
        <v>0</v>
      </c>
      <c r="L347" s="7">
        <f t="shared" si="20"/>
        <v>441896</v>
      </c>
      <c r="M347" s="7">
        <v>-441895</v>
      </c>
      <c r="N347" s="7">
        <v>0</v>
      </c>
      <c r="O347" s="7">
        <v>0</v>
      </c>
      <c r="P347" s="7">
        <f t="shared" si="21"/>
        <v>-441895</v>
      </c>
      <c r="Q347" s="7">
        <f t="shared" si="22"/>
        <v>1</v>
      </c>
      <c r="R347" s="7">
        <f t="shared" si="23"/>
        <v>1</v>
      </c>
      <c r="S347" s="5" t="s">
        <v>355</v>
      </c>
      <c r="T347" s="5">
        <v>100901</v>
      </c>
      <c r="U347" s="5" t="s">
        <v>27</v>
      </c>
      <c r="V347" s="5">
        <v>47040001</v>
      </c>
      <c r="W347" s="5" t="s">
        <v>28</v>
      </c>
    </row>
    <row r="348" spans="2:23" x14ac:dyDescent="0.25">
      <c r="B348" s="4">
        <v>52002161</v>
      </c>
      <c r="C348" s="4">
        <v>0</v>
      </c>
      <c r="D348" s="5">
        <v>21040021</v>
      </c>
      <c r="E348" s="4" t="s">
        <v>503</v>
      </c>
      <c r="F348" s="4">
        <v>1071</v>
      </c>
      <c r="G348" s="6">
        <v>42388</v>
      </c>
      <c r="H348" s="7">
        <v>242760.02</v>
      </c>
      <c r="I348" s="7">
        <v>0</v>
      </c>
      <c r="J348" s="7">
        <v>0</v>
      </c>
      <c r="K348" s="7">
        <v>0</v>
      </c>
      <c r="L348" s="7">
        <f t="shared" si="20"/>
        <v>242760.02</v>
      </c>
      <c r="M348" s="7">
        <v>-199870.02</v>
      </c>
      <c r="N348" s="7">
        <v>-30752</v>
      </c>
      <c r="O348" s="7">
        <v>0</v>
      </c>
      <c r="P348" s="7">
        <f t="shared" si="21"/>
        <v>-230622.02</v>
      </c>
      <c r="Q348" s="7">
        <f t="shared" si="22"/>
        <v>42890</v>
      </c>
      <c r="R348" s="7">
        <f t="shared" si="23"/>
        <v>12138</v>
      </c>
      <c r="S348" s="5" t="s">
        <v>355</v>
      </c>
      <c r="T348" s="5">
        <v>100901</v>
      </c>
      <c r="U348" s="5" t="s">
        <v>27</v>
      </c>
      <c r="V348" s="5">
        <v>47040001</v>
      </c>
      <c r="W348" s="5" t="s">
        <v>28</v>
      </c>
    </row>
    <row r="349" spans="2:23" x14ac:dyDescent="0.25">
      <c r="B349" s="4">
        <v>52002186</v>
      </c>
      <c r="C349" s="4">
        <v>0</v>
      </c>
      <c r="D349" s="5">
        <v>21040021</v>
      </c>
      <c r="E349" s="4" t="s">
        <v>504</v>
      </c>
      <c r="F349" s="4">
        <v>1071</v>
      </c>
      <c r="G349" s="6">
        <v>43007</v>
      </c>
      <c r="H349" s="7">
        <v>39657.22</v>
      </c>
      <c r="I349" s="7">
        <v>0</v>
      </c>
      <c r="J349" s="7">
        <v>0</v>
      </c>
      <c r="K349" s="7">
        <v>0</v>
      </c>
      <c r="L349" s="7">
        <f t="shared" si="20"/>
        <v>39657.22</v>
      </c>
      <c r="M349" s="7">
        <v>-37675.22</v>
      </c>
      <c r="N349" s="7">
        <v>0</v>
      </c>
      <c r="O349" s="7">
        <v>0</v>
      </c>
      <c r="P349" s="7">
        <f t="shared" si="21"/>
        <v>-37675.22</v>
      </c>
      <c r="Q349" s="7">
        <f t="shared" si="22"/>
        <v>1982</v>
      </c>
      <c r="R349" s="7">
        <f t="shared" si="23"/>
        <v>1982</v>
      </c>
      <c r="S349" s="5" t="s">
        <v>355</v>
      </c>
      <c r="T349" s="5">
        <v>100901</v>
      </c>
      <c r="U349" s="5" t="s">
        <v>27</v>
      </c>
      <c r="V349" s="5">
        <v>47040001</v>
      </c>
      <c r="W349" s="5" t="s">
        <v>28</v>
      </c>
    </row>
    <row r="350" spans="2:23" x14ac:dyDescent="0.25">
      <c r="B350" s="4">
        <v>52002187</v>
      </c>
      <c r="C350" s="4">
        <v>0</v>
      </c>
      <c r="D350" s="5">
        <v>21040021</v>
      </c>
      <c r="E350" s="4" t="s">
        <v>505</v>
      </c>
      <c r="F350" s="4">
        <v>1071</v>
      </c>
      <c r="G350" s="6">
        <v>43007</v>
      </c>
      <c r="H350" s="7">
        <v>234489.14</v>
      </c>
      <c r="I350" s="7">
        <v>0</v>
      </c>
      <c r="J350" s="7">
        <v>0</v>
      </c>
      <c r="K350" s="7">
        <v>0</v>
      </c>
      <c r="L350" s="7">
        <f t="shared" si="20"/>
        <v>234489.14</v>
      </c>
      <c r="M350" s="7">
        <v>-222765.14</v>
      </c>
      <c r="N350" s="7">
        <v>0</v>
      </c>
      <c r="O350" s="7">
        <v>0</v>
      </c>
      <c r="P350" s="7">
        <f t="shared" si="21"/>
        <v>-222765.14</v>
      </c>
      <c r="Q350" s="7">
        <f t="shared" si="22"/>
        <v>11724</v>
      </c>
      <c r="R350" s="7">
        <f t="shared" si="23"/>
        <v>11724</v>
      </c>
      <c r="S350" s="5" t="s">
        <v>355</v>
      </c>
      <c r="T350" s="5">
        <v>100901</v>
      </c>
      <c r="U350" s="5" t="s">
        <v>27</v>
      </c>
      <c r="V350" s="5">
        <v>47040001</v>
      </c>
      <c r="W350" s="5" t="s">
        <v>28</v>
      </c>
    </row>
    <row r="351" spans="2:23" x14ac:dyDescent="0.25">
      <c r="B351" s="4">
        <v>52002188</v>
      </c>
      <c r="C351" s="4">
        <v>0</v>
      </c>
      <c r="D351" s="5">
        <v>21040021</v>
      </c>
      <c r="E351" s="4" t="s">
        <v>506</v>
      </c>
      <c r="F351" s="4">
        <v>1071</v>
      </c>
      <c r="G351" s="6">
        <v>43007</v>
      </c>
      <c r="H351" s="7">
        <v>148004.04</v>
      </c>
      <c r="I351" s="7">
        <v>0</v>
      </c>
      <c r="J351" s="7">
        <v>0</v>
      </c>
      <c r="K351" s="7">
        <v>0</v>
      </c>
      <c r="L351" s="7">
        <f t="shared" si="20"/>
        <v>148004.04</v>
      </c>
      <c r="M351" s="7">
        <v>-140604.04</v>
      </c>
      <c r="N351" s="7">
        <v>0</v>
      </c>
      <c r="O351" s="7">
        <v>0</v>
      </c>
      <c r="P351" s="7">
        <f t="shared" si="21"/>
        <v>-140604.04</v>
      </c>
      <c r="Q351" s="7">
        <f t="shared" si="22"/>
        <v>7400</v>
      </c>
      <c r="R351" s="7">
        <f t="shared" si="23"/>
        <v>7400</v>
      </c>
      <c r="S351" s="5" t="s">
        <v>355</v>
      </c>
      <c r="T351" s="5">
        <v>100901</v>
      </c>
      <c r="U351" s="5" t="s">
        <v>27</v>
      </c>
      <c r="V351" s="5">
        <v>47040001</v>
      </c>
      <c r="W351" s="5" t="s">
        <v>28</v>
      </c>
    </row>
    <row r="352" spans="2:23" x14ac:dyDescent="0.25">
      <c r="B352" s="4">
        <v>52002203</v>
      </c>
      <c r="C352" s="4">
        <v>0</v>
      </c>
      <c r="D352" s="5">
        <v>21040021</v>
      </c>
      <c r="E352" s="4" t="s">
        <v>507</v>
      </c>
      <c r="F352" s="4">
        <v>1071</v>
      </c>
      <c r="G352" s="6">
        <v>43830</v>
      </c>
      <c r="H352" s="7">
        <v>256000</v>
      </c>
      <c r="I352" s="7">
        <v>0</v>
      </c>
      <c r="J352" s="7">
        <v>0</v>
      </c>
      <c r="K352" s="7">
        <v>0</v>
      </c>
      <c r="L352" s="7">
        <f t="shared" si="20"/>
        <v>256000</v>
      </c>
      <c r="M352" s="7">
        <v>-101464</v>
      </c>
      <c r="N352" s="7">
        <v>-81087</v>
      </c>
      <c r="O352" s="7">
        <v>0</v>
      </c>
      <c r="P352" s="7">
        <f t="shared" si="21"/>
        <v>-182551</v>
      </c>
      <c r="Q352" s="7">
        <f t="shared" si="22"/>
        <v>154536</v>
      </c>
      <c r="R352" s="7">
        <f t="shared" si="23"/>
        <v>73449</v>
      </c>
      <c r="S352" s="5" t="s">
        <v>355</v>
      </c>
      <c r="T352" s="5">
        <v>100901</v>
      </c>
      <c r="U352" s="5" t="s">
        <v>27</v>
      </c>
      <c r="V352" s="5">
        <v>47040001</v>
      </c>
      <c r="W352" s="5" t="s">
        <v>28</v>
      </c>
    </row>
    <row r="353" spans="2:23" x14ac:dyDescent="0.25">
      <c r="B353" s="4">
        <v>52002209</v>
      </c>
      <c r="C353" s="4">
        <v>0</v>
      </c>
      <c r="D353" s="5">
        <v>21040021</v>
      </c>
      <c r="E353" s="4" t="s">
        <v>508</v>
      </c>
      <c r="F353" s="4">
        <v>1071</v>
      </c>
      <c r="G353" s="6">
        <v>44165</v>
      </c>
      <c r="H353" s="7">
        <v>349500</v>
      </c>
      <c r="I353" s="7">
        <v>0</v>
      </c>
      <c r="J353" s="7">
        <v>0</v>
      </c>
      <c r="K353" s="7">
        <v>0</v>
      </c>
      <c r="L353" s="7">
        <f t="shared" si="20"/>
        <v>349500</v>
      </c>
      <c r="M353" s="7">
        <v>-36993</v>
      </c>
      <c r="N353" s="7">
        <v>-110675</v>
      </c>
      <c r="O353" s="7">
        <v>0</v>
      </c>
      <c r="P353" s="7">
        <f t="shared" si="21"/>
        <v>-147668</v>
      </c>
      <c r="Q353" s="7">
        <f t="shared" si="22"/>
        <v>312507</v>
      </c>
      <c r="R353" s="7">
        <f t="shared" si="23"/>
        <v>201832</v>
      </c>
      <c r="S353" s="5" t="s">
        <v>355</v>
      </c>
      <c r="T353" s="5">
        <v>100901</v>
      </c>
      <c r="U353" s="5" t="s">
        <v>27</v>
      </c>
      <c r="V353" s="5">
        <v>47040001</v>
      </c>
      <c r="W353" s="5" t="s">
        <v>28</v>
      </c>
    </row>
    <row r="354" spans="2:23" x14ac:dyDescent="0.25">
      <c r="B354" s="4">
        <v>52002210</v>
      </c>
      <c r="C354" s="4">
        <v>0</v>
      </c>
      <c r="D354" s="5">
        <v>21040021</v>
      </c>
      <c r="E354" s="4" t="s">
        <v>509</v>
      </c>
      <c r="F354" s="4">
        <v>1071</v>
      </c>
      <c r="G354" s="6">
        <v>44165</v>
      </c>
      <c r="H354" s="7">
        <v>50000</v>
      </c>
      <c r="I354" s="7">
        <v>0</v>
      </c>
      <c r="J354" s="7">
        <v>0</v>
      </c>
      <c r="K354" s="7">
        <v>0</v>
      </c>
      <c r="L354" s="7">
        <f t="shared" si="20"/>
        <v>50000</v>
      </c>
      <c r="M354" s="7">
        <v>-5292</v>
      </c>
      <c r="N354" s="7">
        <v>-15833</v>
      </c>
      <c r="O354" s="7">
        <v>0</v>
      </c>
      <c r="P354" s="7">
        <f t="shared" si="21"/>
        <v>-21125</v>
      </c>
      <c r="Q354" s="7">
        <f t="shared" si="22"/>
        <v>44708</v>
      </c>
      <c r="R354" s="7">
        <f t="shared" si="23"/>
        <v>28875</v>
      </c>
      <c r="S354" s="5" t="s">
        <v>355</v>
      </c>
      <c r="T354" s="5">
        <v>100901</v>
      </c>
      <c r="U354" s="5" t="s">
        <v>27</v>
      </c>
      <c r="V354" s="5">
        <v>47040001</v>
      </c>
      <c r="W354" s="5" t="s">
        <v>28</v>
      </c>
    </row>
    <row r="355" spans="2:23" x14ac:dyDescent="0.25">
      <c r="B355" s="4">
        <v>53000030</v>
      </c>
      <c r="C355" s="4">
        <v>0</v>
      </c>
      <c r="D355" s="5">
        <v>21040031</v>
      </c>
      <c r="E355" s="4" t="s">
        <v>510</v>
      </c>
      <c r="F355" s="4">
        <v>1071</v>
      </c>
      <c r="G355" s="6">
        <v>41426</v>
      </c>
      <c r="H355" s="7">
        <v>117136</v>
      </c>
      <c r="I355" s="7">
        <v>0</v>
      </c>
      <c r="J355" s="7">
        <v>0</v>
      </c>
      <c r="K355" s="7">
        <v>0</v>
      </c>
      <c r="L355" s="7">
        <f t="shared" si="20"/>
        <v>117136</v>
      </c>
      <c r="M355" s="7">
        <v>-111280</v>
      </c>
      <c r="N355" s="7">
        <v>0</v>
      </c>
      <c r="O355" s="7">
        <v>0</v>
      </c>
      <c r="P355" s="7">
        <f t="shared" si="21"/>
        <v>-111280</v>
      </c>
      <c r="Q355" s="7">
        <f t="shared" si="22"/>
        <v>5856</v>
      </c>
      <c r="R355" s="7">
        <f t="shared" si="23"/>
        <v>5856</v>
      </c>
      <c r="S355" s="5" t="s">
        <v>355</v>
      </c>
      <c r="T355" s="5">
        <v>100901</v>
      </c>
      <c r="U355" s="5" t="s">
        <v>27</v>
      </c>
      <c r="V355" s="5">
        <v>47040001</v>
      </c>
      <c r="W355" s="5" t="s">
        <v>28</v>
      </c>
    </row>
    <row r="356" spans="2:23" x14ac:dyDescent="0.25">
      <c r="B356" s="4">
        <v>53000103</v>
      </c>
      <c r="C356" s="4">
        <v>0</v>
      </c>
      <c r="D356" s="5">
        <v>21040031</v>
      </c>
      <c r="E356" s="4" t="s">
        <v>511</v>
      </c>
      <c r="F356" s="4">
        <v>1073</v>
      </c>
      <c r="G356" s="6">
        <v>40939</v>
      </c>
      <c r="H356" s="7">
        <v>3916</v>
      </c>
      <c r="I356" s="7">
        <v>0</v>
      </c>
      <c r="J356" s="7">
        <v>0</v>
      </c>
      <c r="K356" s="7">
        <v>0</v>
      </c>
      <c r="L356" s="7">
        <f t="shared" si="20"/>
        <v>3916</v>
      </c>
      <c r="M356" s="7">
        <v>-3915</v>
      </c>
      <c r="N356" s="7">
        <v>0</v>
      </c>
      <c r="O356" s="7">
        <v>0</v>
      </c>
      <c r="P356" s="7">
        <f t="shared" si="21"/>
        <v>-3915</v>
      </c>
      <c r="Q356" s="7">
        <f t="shared" si="22"/>
        <v>1</v>
      </c>
      <c r="R356" s="7">
        <f t="shared" si="23"/>
        <v>1</v>
      </c>
      <c r="S356" s="5" t="s">
        <v>355</v>
      </c>
      <c r="T356" s="5">
        <v>100903</v>
      </c>
      <c r="U356" s="5" t="s">
        <v>32</v>
      </c>
      <c r="V356" s="5">
        <v>47040001</v>
      </c>
      <c r="W356" s="5" t="s">
        <v>28</v>
      </c>
    </row>
    <row r="357" spans="2:23" x14ac:dyDescent="0.25">
      <c r="B357" s="4">
        <v>53000118</v>
      </c>
      <c r="C357" s="4">
        <v>0</v>
      </c>
      <c r="D357" s="5">
        <v>21040031</v>
      </c>
      <c r="E357" s="4" t="s">
        <v>512</v>
      </c>
      <c r="F357" s="4">
        <v>1071</v>
      </c>
      <c r="G357" s="6">
        <v>40269</v>
      </c>
      <c r="H357" s="7">
        <v>5675</v>
      </c>
      <c r="I357" s="7">
        <v>0</v>
      </c>
      <c r="J357" s="7">
        <v>0</v>
      </c>
      <c r="K357" s="7">
        <v>0</v>
      </c>
      <c r="L357" s="7">
        <f t="shared" si="20"/>
        <v>5675</v>
      </c>
      <c r="M357" s="7">
        <v>-5391</v>
      </c>
      <c r="N357" s="7">
        <v>0</v>
      </c>
      <c r="O357" s="7">
        <v>0</v>
      </c>
      <c r="P357" s="7">
        <f t="shared" si="21"/>
        <v>-5391</v>
      </c>
      <c r="Q357" s="7">
        <f t="shared" si="22"/>
        <v>284</v>
      </c>
      <c r="R357" s="7">
        <f t="shared" si="23"/>
        <v>284</v>
      </c>
      <c r="S357" s="5" t="s">
        <v>355</v>
      </c>
      <c r="T357" s="5">
        <v>100901</v>
      </c>
      <c r="U357" s="5" t="s">
        <v>27</v>
      </c>
      <c r="V357" s="5">
        <v>47040001</v>
      </c>
      <c r="W357" s="5" t="s">
        <v>28</v>
      </c>
    </row>
    <row r="358" spans="2:23" x14ac:dyDescent="0.25">
      <c r="B358" s="4">
        <v>53000307</v>
      </c>
      <c r="C358" s="4">
        <v>0</v>
      </c>
      <c r="D358" s="5">
        <v>21040031</v>
      </c>
      <c r="E358" s="4" t="s">
        <v>513</v>
      </c>
      <c r="F358" s="4">
        <v>1071</v>
      </c>
      <c r="G358" s="6">
        <v>40179</v>
      </c>
      <c r="H358" s="7">
        <v>44265</v>
      </c>
      <c r="I358" s="7">
        <v>0</v>
      </c>
      <c r="J358" s="7">
        <v>0</v>
      </c>
      <c r="K358" s="7">
        <v>0</v>
      </c>
      <c r="L358" s="7">
        <f t="shared" si="20"/>
        <v>44265</v>
      </c>
      <c r="M358" s="7">
        <v>-42052</v>
      </c>
      <c r="N358" s="7">
        <v>0</v>
      </c>
      <c r="O358" s="7">
        <v>0</v>
      </c>
      <c r="P358" s="7">
        <f t="shared" si="21"/>
        <v>-42052</v>
      </c>
      <c r="Q358" s="7">
        <f t="shared" si="22"/>
        <v>2213</v>
      </c>
      <c r="R358" s="7">
        <f t="shared" si="23"/>
        <v>2213</v>
      </c>
      <c r="S358" s="5" t="s">
        <v>355</v>
      </c>
      <c r="T358" s="5">
        <v>100901</v>
      </c>
      <c r="U358" s="5" t="s">
        <v>27</v>
      </c>
      <c r="V358" s="5">
        <v>47040001</v>
      </c>
      <c r="W358" s="5" t="s">
        <v>28</v>
      </c>
    </row>
    <row r="359" spans="2:23" x14ac:dyDescent="0.25">
      <c r="B359" s="4">
        <v>53000362</v>
      </c>
      <c r="C359" s="4">
        <v>0</v>
      </c>
      <c r="D359" s="5">
        <v>21040031</v>
      </c>
      <c r="E359" s="4" t="s">
        <v>514</v>
      </c>
      <c r="F359" s="4">
        <v>1071</v>
      </c>
      <c r="G359" s="6">
        <v>39903</v>
      </c>
      <c r="H359" s="7">
        <v>55700</v>
      </c>
      <c r="I359" s="7">
        <v>0</v>
      </c>
      <c r="J359" s="7">
        <v>0</v>
      </c>
      <c r="K359" s="7">
        <v>0</v>
      </c>
      <c r="L359" s="7">
        <f t="shared" si="20"/>
        <v>55700</v>
      </c>
      <c r="M359" s="7">
        <v>-52915</v>
      </c>
      <c r="N359" s="7">
        <v>0</v>
      </c>
      <c r="O359" s="7">
        <v>0</v>
      </c>
      <c r="P359" s="7">
        <f t="shared" si="21"/>
        <v>-52915</v>
      </c>
      <c r="Q359" s="7">
        <f t="shared" si="22"/>
        <v>2785</v>
      </c>
      <c r="R359" s="7">
        <f t="shared" si="23"/>
        <v>2785</v>
      </c>
      <c r="S359" s="5" t="s">
        <v>355</v>
      </c>
      <c r="T359" s="5">
        <v>100901</v>
      </c>
      <c r="U359" s="5" t="s">
        <v>27</v>
      </c>
      <c r="V359" s="5">
        <v>47040001</v>
      </c>
      <c r="W359" s="5" t="s">
        <v>28</v>
      </c>
    </row>
    <row r="360" spans="2:23" x14ac:dyDescent="0.25">
      <c r="B360" s="4">
        <v>53000373</v>
      </c>
      <c r="C360" s="4">
        <v>0</v>
      </c>
      <c r="D360" s="5">
        <v>21040031</v>
      </c>
      <c r="E360" s="4" t="s">
        <v>515</v>
      </c>
      <c r="F360" s="4">
        <v>1071</v>
      </c>
      <c r="G360" s="6">
        <v>40494</v>
      </c>
      <c r="H360" s="7">
        <v>60600</v>
      </c>
      <c r="I360" s="7">
        <v>0</v>
      </c>
      <c r="J360" s="7">
        <v>0</v>
      </c>
      <c r="K360" s="7">
        <v>0</v>
      </c>
      <c r="L360" s="7">
        <f t="shared" si="20"/>
        <v>60600</v>
      </c>
      <c r="M360" s="7">
        <v>-57570</v>
      </c>
      <c r="N360" s="7">
        <v>0</v>
      </c>
      <c r="O360" s="7">
        <v>0</v>
      </c>
      <c r="P360" s="7">
        <f t="shared" si="21"/>
        <v>-57570</v>
      </c>
      <c r="Q360" s="7">
        <f t="shared" si="22"/>
        <v>3030</v>
      </c>
      <c r="R360" s="7">
        <f t="shared" si="23"/>
        <v>3030</v>
      </c>
      <c r="S360" s="5" t="s">
        <v>355</v>
      </c>
      <c r="T360" s="5">
        <v>100901</v>
      </c>
      <c r="U360" s="5" t="s">
        <v>27</v>
      </c>
      <c r="V360" s="5">
        <v>47040001</v>
      </c>
      <c r="W360" s="5" t="s">
        <v>28</v>
      </c>
    </row>
    <row r="361" spans="2:23" x14ac:dyDescent="0.25">
      <c r="B361" s="4">
        <v>53000385</v>
      </c>
      <c r="C361" s="4">
        <v>0</v>
      </c>
      <c r="D361" s="5">
        <v>21040031</v>
      </c>
      <c r="E361" s="4" t="s">
        <v>516</v>
      </c>
      <c r="F361" s="4">
        <v>1071</v>
      </c>
      <c r="G361" s="6">
        <v>40808</v>
      </c>
      <c r="H361" s="7">
        <v>63629</v>
      </c>
      <c r="I361" s="7">
        <v>0</v>
      </c>
      <c r="J361" s="7">
        <v>0</v>
      </c>
      <c r="K361" s="7">
        <v>0</v>
      </c>
      <c r="L361" s="7">
        <f t="shared" si="20"/>
        <v>63629</v>
      </c>
      <c r="M361" s="7">
        <v>-63628</v>
      </c>
      <c r="N361" s="7">
        <v>0</v>
      </c>
      <c r="O361" s="7">
        <v>0</v>
      </c>
      <c r="P361" s="7">
        <f t="shared" si="21"/>
        <v>-63628</v>
      </c>
      <c r="Q361" s="7">
        <f t="shared" si="22"/>
        <v>1</v>
      </c>
      <c r="R361" s="7">
        <f t="shared" si="23"/>
        <v>1</v>
      </c>
      <c r="S361" s="5" t="s">
        <v>355</v>
      </c>
      <c r="T361" s="5">
        <v>100901</v>
      </c>
      <c r="U361" s="5" t="s">
        <v>27</v>
      </c>
      <c r="V361" s="5">
        <v>47040001</v>
      </c>
      <c r="W361" s="5" t="s">
        <v>28</v>
      </c>
    </row>
    <row r="362" spans="2:23" x14ac:dyDescent="0.25">
      <c r="B362" s="4">
        <v>53000391</v>
      </c>
      <c r="C362" s="4">
        <v>0</v>
      </c>
      <c r="D362" s="5">
        <v>21040031</v>
      </c>
      <c r="E362" s="4" t="s">
        <v>517</v>
      </c>
      <c r="F362" s="4">
        <v>1071</v>
      </c>
      <c r="G362" s="6">
        <v>39903</v>
      </c>
      <c r="H362" s="7">
        <v>67910</v>
      </c>
      <c r="I362" s="7">
        <v>0</v>
      </c>
      <c r="J362" s="7">
        <v>0</v>
      </c>
      <c r="K362" s="7">
        <v>-67910</v>
      </c>
      <c r="L362" s="7">
        <f t="shared" si="20"/>
        <v>0</v>
      </c>
      <c r="M362" s="7">
        <v>-64514</v>
      </c>
      <c r="N362" s="7">
        <v>0</v>
      </c>
      <c r="O362" s="7">
        <v>64514</v>
      </c>
      <c r="P362" s="7">
        <f t="shared" si="21"/>
        <v>0</v>
      </c>
      <c r="Q362" s="7">
        <f t="shared" si="22"/>
        <v>3396</v>
      </c>
      <c r="R362" s="7">
        <f t="shared" si="23"/>
        <v>0</v>
      </c>
      <c r="S362" s="5" t="s">
        <v>355</v>
      </c>
      <c r="T362" s="5">
        <v>100901</v>
      </c>
      <c r="U362" s="5" t="s">
        <v>27</v>
      </c>
      <c r="V362" s="5">
        <v>47040001</v>
      </c>
      <c r="W362" s="5" t="s">
        <v>28</v>
      </c>
    </row>
    <row r="363" spans="2:23" x14ac:dyDescent="0.25">
      <c r="B363" s="4">
        <v>53000427</v>
      </c>
      <c r="C363" s="4">
        <v>0</v>
      </c>
      <c r="D363" s="5">
        <v>21040031</v>
      </c>
      <c r="E363" s="4" t="s">
        <v>516</v>
      </c>
      <c r="F363" s="4">
        <v>1071</v>
      </c>
      <c r="G363" s="6">
        <v>40870</v>
      </c>
      <c r="H363" s="7">
        <v>95399</v>
      </c>
      <c r="I363" s="7">
        <v>0</v>
      </c>
      <c r="J363" s="7">
        <v>0</v>
      </c>
      <c r="K363" s="7">
        <v>0</v>
      </c>
      <c r="L363" s="7">
        <f t="shared" si="20"/>
        <v>95399</v>
      </c>
      <c r="M363" s="7">
        <v>-95398</v>
      </c>
      <c r="N363" s="7">
        <v>0</v>
      </c>
      <c r="O363" s="7">
        <v>0</v>
      </c>
      <c r="P363" s="7">
        <f t="shared" si="21"/>
        <v>-95398</v>
      </c>
      <c r="Q363" s="7">
        <f t="shared" si="22"/>
        <v>1</v>
      </c>
      <c r="R363" s="7">
        <f t="shared" si="23"/>
        <v>1</v>
      </c>
      <c r="S363" s="5" t="s">
        <v>355</v>
      </c>
      <c r="T363" s="5">
        <v>100901</v>
      </c>
      <c r="U363" s="5" t="s">
        <v>27</v>
      </c>
      <c r="V363" s="5">
        <v>47040001</v>
      </c>
      <c r="W363" s="5" t="s">
        <v>28</v>
      </c>
    </row>
    <row r="364" spans="2:23" x14ac:dyDescent="0.25">
      <c r="B364" s="4">
        <v>53000431</v>
      </c>
      <c r="C364" s="4">
        <v>0</v>
      </c>
      <c r="D364" s="5">
        <v>21040031</v>
      </c>
      <c r="E364" s="4" t="s">
        <v>510</v>
      </c>
      <c r="F364" s="4">
        <v>1071</v>
      </c>
      <c r="G364" s="6">
        <v>41278</v>
      </c>
      <c r="H364" s="7">
        <v>97636</v>
      </c>
      <c r="I364" s="7">
        <v>0</v>
      </c>
      <c r="J364" s="7">
        <v>0</v>
      </c>
      <c r="K364" s="7">
        <v>0</v>
      </c>
      <c r="L364" s="7">
        <f t="shared" si="20"/>
        <v>97636</v>
      </c>
      <c r="M364" s="7">
        <v>-92755</v>
      </c>
      <c r="N364" s="7">
        <v>0</v>
      </c>
      <c r="O364" s="7">
        <v>0</v>
      </c>
      <c r="P364" s="7">
        <f t="shared" si="21"/>
        <v>-92755</v>
      </c>
      <c r="Q364" s="7">
        <f t="shared" si="22"/>
        <v>4881</v>
      </c>
      <c r="R364" s="7">
        <f t="shared" si="23"/>
        <v>4881</v>
      </c>
      <c r="S364" s="5" t="s">
        <v>355</v>
      </c>
      <c r="T364" s="5">
        <v>100901</v>
      </c>
      <c r="U364" s="5" t="s">
        <v>27</v>
      </c>
      <c r="V364" s="5">
        <v>47040001</v>
      </c>
      <c r="W364" s="5" t="s">
        <v>28</v>
      </c>
    </row>
    <row r="365" spans="2:23" x14ac:dyDescent="0.25">
      <c r="B365" s="4">
        <v>53000497</v>
      </c>
      <c r="C365" s="4">
        <v>0</v>
      </c>
      <c r="D365" s="5">
        <v>21040031</v>
      </c>
      <c r="E365" s="4" t="s">
        <v>498</v>
      </c>
      <c r="F365" s="4">
        <v>1071</v>
      </c>
      <c r="G365" s="6">
        <v>38835</v>
      </c>
      <c r="H365" s="7">
        <v>3150</v>
      </c>
      <c r="I365" s="7">
        <v>0</v>
      </c>
      <c r="J365" s="7">
        <v>0</v>
      </c>
      <c r="K365" s="7">
        <v>0</v>
      </c>
      <c r="L365" s="7">
        <f t="shared" si="20"/>
        <v>3150</v>
      </c>
      <c r="M365" s="7">
        <v>-3149</v>
      </c>
      <c r="N365" s="7">
        <v>0</v>
      </c>
      <c r="O365" s="7">
        <v>0</v>
      </c>
      <c r="P365" s="7">
        <f t="shared" si="21"/>
        <v>-3149</v>
      </c>
      <c r="Q365" s="7">
        <f t="shared" si="22"/>
        <v>1</v>
      </c>
      <c r="R365" s="7">
        <f t="shared" si="23"/>
        <v>1</v>
      </c>
      <c r="S365" s="5" t="s">
        <v>355</v>
      </c>
      <c r="T365" s="5">
        <v>100901</v>
      </c>
      <c r="U365" s="5" t="s">
        <v>27</v>
      </c>
      <c r="V365" s="5">
        <v>47040001</v>
      </c>
      <c r="W365" s="5" t="s">
        <v>28</v>
      </c>
    </row>
    <row r="366" spans="2:23" x14ac:dyDescent="0.25">
      <c r="B366" s="4">
        <v>53000523</v>
      </c>
      <c r="C366" s="4">
        <v>0</v>
      </c>
      <c r="D366" s="5">
        <v>21040031</v>
      </c>
      <c r="E366" s="4" t="s">
        <v>498</v>
      </c>
      <c r="F366" s="4">
        <v>1071</v>
      </c>
      <c r="G366" s="6">
        <v>38912</v>
      </c>
      <c r="H366" s="7">
        <v>4000</v>
      </c>
      <c r="I366" s="7">
        <v>0</v>
      </c>
      <c r="J366" s="7">
        <v>0</v>
      </c>
      <c r="K366" s="7">
        <v>0</v>
      </c>
      <c r="L366" s="7">
        <f t="shared" si="20"/>
        <v>4000</v>
      </c>
      <c r="M366" s="7">
        <v>-3999</v>
      </c>
      <c r="N366" s="7">
        <v>0</v>
      </c>
      <c r="O366" s="7">
        <v>0</v>
      </c>
      <c r="P366" s="7">
        <f t="shared" si="21"/>
        <v>-3999</v>
      </c>
      <c r="Q366" s="7">
        <f t="shared" si="22"/>
        <v>1</v>
      </c>
      <c r="R366" s="7">
        <f t="shared" si="23"/>
        <v>1</v>
      </c>
      <c r="S366" s="5" t="s">
        <v>355</v>
      </c>
      <c r="T366" s="5">
        <v>100901</v>
      </c>
      <c r="U366" s="5" t="s">
        <v>27</v>
      </c>
      <c r="V366" s="5">
        <v>47040001</v>
      </c>
      <c r="W366" s="5" t="s">
        <v>28</v>
      </c>
    </row>
    <row r="367" spans="2:23" x14ac:dyDescent="0.25">
      <c r="B367" s="4">
        <v>53000626</v>
      </c>
      <c r="C367" s="4">
        <v>0</v>
      </c>
      <c r="D367" s="5">
        <v>21040031</v>
      </c>
      <c r="E367" s="4" t="s">
        <v>477</v>
      </c>
      <c r="F367" s="4">
        <v>1071</v>
      </c>
      <c r="G367" s="6">
        <v>38776</v>
      </c>
      <c r="H367" s="7">
        <v>8736</v>
      </c>
      <c r="I367" s="7">
        <v>0</v>
      </c>
      <c r="J367" s="7">
        <v>0</v>
      </c>
      <c r="K367" s="7">
        <v>0</v>
      </c>
      <c r="L367" s="7">
        <f t="shared" si="20"/>
        <v>8736</v>
      </c>
      <c r="M367" s="7">
        <v>-8735</v>
      </c>
      <c r="N367" s="7">
        <v>0</v>
      </c>
      <c r="O367" s="7">
        <v>0</v>
      </c>
      <c r="P367" s="7">
        <f t="shared" si="21"/>
        <v>-8735</v>
      </c>
      <c r="Q367" s="7">
        <f t="shared" si="22"/>
        <v>1</v>
      </c>
      <c r="R367" s="7">
        <f t="shared" si="23"/>
        <v>1</v>
      </c>
      <c r="S367" s="5" t="s">
        <v>355</v>
      </c>
      <c r="T367" s="5">
        <v>100901</v>
      </c>
      <c r="U367" s="5" t="s">
        <v>27</v>
      </c>
      <c r="V367" s="5">
        <v>47040001</v>
      </c>
      <c r="W367" s="5" t="s">
        <v>28</v>
      </c>
    </row>
    <row r="368" spans="2:23" x14ac:dyDescent="0.25">
      <c r="B368" s="4">
        <v>53000642</v>
      </c>
      <c r="C368" s="4">
        <v>0</v>
      </c>
      <c r="D368" s="5">
        <v>21040031</v>
      </c>
      <c r="E368" s="4" t="s">
        <v>518</v>
      </c>
      <c r="F368" s="4">
        <v>1071</v>
      </c>
      <c r="G368" s="6">
        <v>38835</v>
      </c>
      <c r="H368" s="7">
        <v>9200</v>
      </c>
      <c r="I368" s="7">
        <v>0</v>
      </c>
      <c r="J368" s="7">
        <v>0</v>
      </c>
      <c r="K368" s="7">
        <v>0</v>
      </c>
      <c r="L368" s="7">
        <f t="shared" si="20"/>
        <v>9200</v>
      </c>
      <c r="M368" s="7">
        <v>-9199</v>
      </c>
      <c r="N368" s="7">
        <v>0</v>
      </c>
      <c r="O368" s="7">
        <v>0</v>
      </c>
      <c r="P368" s="7">
        <f t="shared" si="21"/>
        <v>-9199</v>
      </c>
      <c r="Q368" s="7">
        <f t="shared" si="22"/>
        <v>1</v>
      </c>
      <c r="R368" s="7">
        <f t="shared" si="23"/>
        <v>1</v>
      </c>
      <c r="S368" s="5" t="s">
        <v>355</v>
      </c>
      <c r="T368" s="5">
        <v>100901</v>
      </c>
      <c r="U368" s="5" t="s">
        <v>27</v>
      </c>
      <c r="V368" s="5">
        <v>47040001</v>
      </c>
      <c r="W368" s="5" t="s">
        <v>28</v>
      </c>
    </row>
    <row r="369" spans="2:23" x14ac:dyDescent="0.25">
      <c r="B369" s="4">
        <v>53000668</v>
      </c>
      <c r="C369" s="4">
        <v>0</v>
      </c>
      <c r="D369" s="5">
        <v>21040031</v>
      </c>
      <c r="E369" s="4" t="s">
        <v>498</v>
      </c>
      <c r="F369" s="4">
        <v>1071</v>
      </c>
      <c r="G369" s="6">
        <v>38833</v>
      </c>
      <c r="H369" s="7">
        <v>10530</v>
      </c>
      <c r="I369" s="7">
        <v>0</v>
      </c>
      <c r="J369" s="7">
        <v>0</v>
      </c>
      <c r="K369" s="7">
        <v>0</v>
      </c>
      <c r="L369" s="7">
        <f t="shared" si="20"/>
        <v>10530</v>
      </c>
      <c r="M369" s="7">
        <v>-10529</v>
      </c>
      <c r="N369" s="7">
        <v>0</v>
      </c>
      <c r="O369" s="7">
        <v>0</v>
      </c>
      <c r="P369" s="7">
        <f t="shared" si="21"/>
        <v>-10529</v>
      </c>
      <c r="Q369" s="7">
        <f t="shared" si="22"/>
        <v>1</v>
      </c>
      <c r="R369" s="7">
        <f t="shared" si="23"/>
        <v>1</v>
      </c>
      <c r="S369" s="5" t="s">
        <v>355</v>
      </c>
      <c r="T369" s="5">
        <v>100901</v>
      </c>
      <c r="U369" s="5" t="s">
        <v>27</v>
      </c>
      <c r="V369" s="5">
        <v>47040001</v>
      </c>
      <c r="W369" s="5" t="s">
        <v>28</v>
      </c>
    </row>
    <row r="370" spans="2:23" x14ac:dyDescent="0.25">
      <c r="B370" s="4">
        <v>53000726</v>
      </c>
      <c r="C370" s="4">
        <v>0</v>
      </c>
      <c r="D370" s="5">
        <v>21040031</v>
      </c>
      <c r="E370" s="4" t="s">
        <v>519</v>
      </c>
      <c r="F370" s="4">
        <v>1071</v>
      </c>
      <c r="G370" s="6">
        <v>39101</v>
      </c>
      <c r="H370" s="7">
        <v>14000</v>
      </c>
      <c r="I370" s="7">
        <v>0</v>
      </c>
      <c r="J370" s="7">
        <v>0</v>
      </c>
      <c r="K370" s="7">
        <v>-14000</v>
      </c>
      <c r="L370" s="7">
        <f t="shared" si="20"/>
        <v>0</v>
      </c>
      <c r="M370" s="7">
        <v>-13999</v>
      </c>
      <c r="N370" s="7">
        <v>0</v>
      </c>
      <c r="O370" s="7">
        <v>13999</v>
      </c>
      <c r="P370" s="7">
        <f t="shared" si="21"/>
        <v>0</v>
      </c>
      <c r="Q370" s="7">
        <f t="shared" si="22"/>
        <v>1</v>
      </c>
      <c r="R370" s="7">
        <f t="shared" si="23"/>
        <v>0</v>
      </c>
      <c r="S370" s="5" t="s">
        <v>355</v>
      </c>
      <c r="T370" s="5">
        <v>100901</v>
      </c>
      <c r="U370" s="5" t="s">
        <v>27</v>
      </c>
      <c r="V370" s="5">
        <v>47040001</v>
      </c>
      <c r="W370" s="5" t="s">
        <v>28</v>
      </c>
    </row>
    <row r="371" spans="2:23" x14ac:dyDescent="0.25">
      <c r="B371" s="4">
        <v>53000740</v>
      </c>
      <c r="C371" s="4">
        <v>0</v>
      </c>
      <c r="D371" s="5">
        <v>21040031</v>
      </c>
      <c r="E371" s="4" t="s">
        <v>520</v>
      </c>
      <c r="F371" s="4">
        <v>1071</v>
      </c>
      <c r="G371" s="6">
        <v>39101</v>
      </c>
      <c r="H371" s="7">
        <v>15600</v>
      </c>
      <c r="I371" s="7">
        <v>0</v>
      </c>
      <c r="J371" s="7">
        <v>0</v>
      </c>
      <c r="K371" s="7">
        <v>0</v>
      </c>
      <c r="L371" s="7">
        <f t="shared" si="20"/>
        <v>15600</v>
      </c>
      <c r="M371" s="7">
        <v>-15599</v>
      </c>
      <c r="N371" s="7">
        <v>0</v>
      </c>
      <c r="O371" s="7">
        <v>0</v>
      </c>
      <c r="P371" s="7">
        <f t="shared" si="21"/>
        <v>-15599</v>
      </c>
      <c r="Q371" s="7">
        <f t="shared" si="22"/>
        <v>1</v>
      </c>
      <c r="R371" s="7">
        <f t="shared" si="23"/>
        <v>1</v>
      </c>
      <c r="S371" s="5" t="s">
        <v>355</v>
      </c>
      <c r="T371" s="5">
        <v>100901</v>
      </c>
      <c r="U371" s="5" t="s">
        <v>27</v>
      </c>
      <c r="V371" s="5">
        <v>47040001</v>
      </c>
      <c r="W371" s="5" t="s">
        <v>28</v>
      </c>
    </row>
    <row r="372" spans="2:23" x14ac:dyDescent="0.25">
      <c r="B372" s="4">
        <v>53000770</v>
      </c>
      <c r="C372" s="4">
        <v>0</v>
      </c>
      <c r="D372" s="5">
        <v>21040031</v>
      </c>
      <c r="E372" s="4" t="s">
        <v>514</v>
      </c>
      <c r="F372" s="4">
        <v>1071</v>
      </c>
      <c r="G372" s="6">
        <v>39082</v>
      </c>
      <c r="H372" s="7">
        <v>18200</v>
      </c>
      <c r="I372" s="7">
        <v>0</v>
      </c>
      <c r="J372" s="7">
        <v>0</v>
      </c>
      <c r="K372" s="7">
        <v>0</v>
      </c>
      <c r="L372" s="7">
        <f t="shared" si="20"/>
        <v>18200</v>
      </c>
      <c r="M372" s="7">
        <v>-18199</v>
      </c>
      <c r="N372" s="7">
        <v>0</v>
      </c>
      <c r="O372" s="7">
        <v>0</v>
      </c>
      <c r="P372" s="7">
        <f t="shared" si="21"/>
        <v>-18199</v>
      </c>
      <c r="Q372" s="7">
        <f t="shared" si="22"/>
        <v>1</v>
      </c>
      <c r="R372" s="7">
        <f t="shared" si="23"/>
        <v>1</v>
      </c>
      <c r="S372" s="5" t="s">
        <v>355</v>
      </c>
      <c r="T372" s="5">
        <v>100901</v>
      </c>
      <c r="U372" s="5" t="s">
        <v>27</v>
      </c>
      <c r="V372" s="5">
        <v>47040001</v>
      </c>
      <c r="W372" s="5" t="s">
        <v>28</v>
      </c>
    </row>
    <row r="373" spans="2:23" x14ac:dyDescent="0.25">
      <c r="B373" s="4">
        <v>53000789</v>
      </c>
      <c r="C373" s="4">
        <v>0</v>
      </c>
      <c r="D373" s="5">
        <v>21040031</v>
      </c>
      <c r="E373" s="4" t="s">
        <v>519</v>
      </c>
      <c r="F373" s="4">
        <v>1071</v>
      </c>
      <c r="G373" s="6">
        <v>38954</v>
      </c>
      <c r="H373" s="7">
        <v>22776</v>
      </c>
      <c r="I373" s="7">
        <v>0</v>
      </c>
      <c r="J373" s="7">
        <v>0</v>
      </c>
      <c r="K373" s="7">
        <v>0</v>
      </c>
      <c r="L373" s="7">
        <f t="shared" si="20"/>
        <v>22776</v>
      </c>
      <c r="M373" s="7">
        <v>-22775</v>
      </c>
      <c r="N373" s="7">
        <v>0</v>
      </c>
      <c r="O373" s="7">
        <v>0</v>
      </c>
      <c r="P373" s="7">
        <f t="shared" si="21"/>
        <v>-22775</v>
      </c>
      <c r="Q373" s="7">
        <f t="shared" si="22"/>
        <v>1</v>
      </c>
      <c r="R373" s="7">
        <f t="shared" si="23"/>
        <v>1</v>
      </c>
      <c r="S373" s="5" t="s">
        <v>355</v>
      </c>
      <c r="T373" s="5">
        <v>100901</v>
      </c>
      <c r="U373" s="5" t="s">
        <v>27</v>
      </c>
      <c r="V373" s="5">
        <v>47040001</v>
      </c>
      <c r="W373" s="5" t="s">
        <v>28</v>
      </c>
    </row>
    <row r="374" spans="2:23" x14ac:dyDescent="0.25">
      <c r="B374" s="4">
        <v>53000796</v>
      </c>
      <c r="C374" s="4">
        <v>0</v>
      </c>
      <c r="D374" s="5">
        <v>21040031</v>
      </c>
      <c r="E374" s="4" t="s">
        <v>519</v>
      </c>
      <c r="F374" s="4">
        <v>1071</v>
      </c>
      <c r="G374" s="6">
        <v>38810</v>
      </c>
      <c r="H374" s="7">
        <v>23280</v>
      </c>
      <c r="I374" s="7">
        <v>0</v>
      </c>
      <c r="J374" s="7">
        <v>0</v>
      </c>
      <c r="K374" s="7">
        <v>0</v>
      </c>
      <c r="L374" s="7">
        <f t="shared" si="20"/>
        <v>23280</v>
      </c>
      <c r="M374" s="7">
        <v>-23279</v>
      </c>
      <c r="N374" s="7">
        <v>0</v>
      </c>
      <c r="O374" s="7">
        <v>0</v>
      </c>
      <c r="P374" s="7">
        <f t="shared" si="21"/>
        <v>-23279</v>
      </c>
      <c r="Q374" s="7">
        <f t="shared" si="22"/>
        <v>1</v>
      </c>
      <c r="R374" s="7">
        <f t="shared" si="23"/>
        <v>1</v>
      </c>
      <c r="S374" s="5" t="s">
        <v>355</v>
      </c>
      <c r="T374" s="5">
        <v>100901</v>
      </c>
      <c r="U374" s="5" t="s">
        <v>27</v>
      </c>
      <c r="V374" s="5">
        <v>47040001</v>
      </c>
      <c r="W374" s="5" t="s">
        <v>28</v>
      </c>
    </row>
    <row r="375" spans="2:23" x14ac:dyDescent="0.25">
      <c r="B375" s="4">
        <v>53000797</v>
      </c>
      <c r="C375" s="4">
        <v>0</v>
      </c>
      <c r="D375" s="5">
        <v>21040031</v>
      </c>
      <c r="E375" s="4" t="s">
        <v>519</v>
      </c>
      <c r="F375" s="4">
        <v>1071</v>
      </c>
      <c r="G375" s="6">
        <v>38819</v>
      </c>
      <c r="H375" s="7">
        <v>23280</v>
      </c>
      <c r="I375" s="7">
        <v>0</v>
      </c>
      <c r="J375" s="7">
        <v>0</v>
      </c>
      <c r="K375" s="7">
        <v>0</v>
      </c>
      <c r="L375" s="7">
        <f t="shared" si="20"/>
        <v>23280</v>
      </c>
      <c r="M375" s="7">
        <v>-23279</v>
      </c>
      <c r="N375" s="7">
        <v>0</v>
      </c>
      <c r="O375" s="7">
        <v>0</v>
      </c>
      <c r="P375" s="7">
        <f t="shared" si="21"/>
        <v>-23279</v>
      </c>
      <c r="Q375" s="7">
        <f t="shared" si="22"/>
        <v>1</v>
      </c>
      <c r="R375" s="7">
        <f t="shared" si="23"/>
        <v>1</v>
      </c>
      <c r="S375" s="5" t="s">
        <v>355</v>
      </c>
      <c r="T375" s="5">
        <v>100901</v>
      </c>
      <c r="U375" s="5" t="s">
        <v>27</v>
      </c>
      <c r="V375" s="5">
        <v>47040001</v>
      </c>
      <c r="W375" s="5" t="s">
        <v>28</v>
      </c>
    </row>
    <row r="376" spans="2:23" x14ac:dyDescent="0.25">
      <c r="B376" s="4">
        <v>53000844</v>
      </c>
      <c r="C376" s="4">
        <v>0</v>
      </c>
      <c r="D376" s="5">
        <v>21040031</v>
      </c>
      <c r="E376" s="4" t="s">
        <v>519</v>
      </c>
      <c r="F376" s="4">
        <v>1071</v>
      </c>
      <c r="G376" s="6">
        <v>38818</v>
      </c>
      <c r="H376" s="7">
        <v>30680</v>
      </c>
      <c r="I376" s="7">
        <v>0</v>
      </c>
      <c r="J376" s="7">
        <v>0</v>
      </c>
      <c r="K376" s="7">
        <v>0</v>
      </c>
      <c r="L376" s="7">
        <f t="shared" si="20"/>
        <v>30680</v>
      </c>
      <c r="M376" s="7">
        <v>-30679</v>
      </c>
      <c r="N376" s="7">
        <v>0</v>
      </c>
      <c r="O376" s="7">
        <v>0</v>
      </c>
      <c r="P376" s="7">
        <f t="shared" si="21"/>
        <v>-30679</v>
      </c>
      <c r="Q376" s="7">
        <f t="shared" si="22"/>
        <v>1</v>
      </c>
      <c r="R376" s="7">
        <f t="shared" si="23"/>
        <v>1</v>
      </c>
      <c r="S376" s="5" t="s">
        <v>355</v>
      </c>
      <c r="T376" s="5">
        <v>100901</v>
      </c>
      <c r="U376" s="5" t="s">
        <v>27</v>
      </c>
      <c r="V376" s="5">
        <v>47040001</v>
      </c>
      <c r="W376" s="5" t="s">
        <v>28</v>
      </c>
    </row>
    <row r="377" spans="2:23" x14ac:dyDescent="0.25">
      <c r="B377" s="4">
        <v>53000895</v>
      </c>
      <c r="C377" s="4">
        <v>0</v>
      </c>
      <c r="D377" s="5">
        <v>21040031</v>
      </c>
      <c r="E377" s="4" t="s">
        <v>521</v>
      </c>
      <c r="F377" s="4">
        <v>1071</v>
      </c>
      <c r="G377" s="6">
        <v>39027</v>
      </c>
      <c r="H377" s="7">
        <v>34500</v>
      </c>
      <c r="I377" s="7">
        <v>0</v>
      </c>
      <c r="J377" s="7">
        <v>0</v>
      </c>
      <c r="K377" s="7">
        <v>0</v>
      </c>
      <c r="L377" s="7">
        <f t="shared" si="20"/>
        <v>34500</v>
      </c>
      <c r="M377" s="7">
        <v>-34499</v>
      </c>
      <c r="N377" s="7">
        <v>0</v>
      </c>
      <c r="O377" s="7">
        <v>0</v>
      </c>
      <c r="P377" s="7">
        <f t="shared" si="21"/>
        <v>-34499</v>
      </c>
      <c r="Q377" s="7">
        <f t="shared" si="22"/>
        <v>1</v>
      </c>
      <c r="R377" s="7">
        <f t="shared" si="23"/>
        <v>1</v>
      </c>
      <c r="S377" s="5" t="s">
        <v>355</v>
      </c>
      <c r="T377" s="5">
        <v>100901</v>
      </c>
      <c r="U377" s="5" t="s">
        <v>27</v>
      </c>
      <c r="V377" s="5">
        <v>47040001</v>
      </c>
      <c r="W377" s="5" t="s">
        <v>28</v>
      </c>
    </row>
    <row r="378" spans="2:23" x14ac:dyDescent="0.25">
      <c r="B378" s="4">
        <v>53000923</v>
      </c>
      <c r="C378" s="4">
        <v>0</v>
      </c>
      <c r="D378" s="5">
        <v>21040031</v>
      </c>
      <c r="E378" s="4" t="s">
        <v>522</v>
      </c>
      <c r="F378" s="4">
        <v>1071</v>
      </c>
      <c r="G378" s="6">
        <v>38833</v>
      </c>
      <c r="H378" s="7">
        <v>40000</v>
      </c>
      <c r="I378" s="7">
        <v>0</v>
      </c>
      <c r="J378" s="7">
        <v>0</v>
      </c>
      <c r="K378" s="7">
        <v>0</v>
      </c>
      <c r="L378" s="7">
        <f t="shared" si="20"/>
        <v>40000</v>
      </c>
      <c r="M378" s="7">
        <v>-39999</v>
      </c>
      <c r="N378" s="7">
        <v>0</v>
      </c>
      <c r="O378" s="7">
        <v>0</v>
      </c>
      <c r="P378" s="7">
        <f t="shared" si="21"/>
        <v>-39999</v>
      </c>
      <c r="Q378" s="7">
        <f t="shared" si="22"/>
        <v>1</v>
      </c>
      <c r="R378" s="7">
        <f t="shared" si="23"/>
        <v>1</v>
      </c>
      <c r="S378" s="5" t="s">
        <v>355</v>
      </c>
      <c r="T378" s="5">
        <v>100901</v>
      </c>
      <c r="U378" s="5" t="s">
        <v>27</v>
      </c>
      <c r="V378" s="5">
        <v>47040001</v>
      </c>
      <c r="W378" s="5" t="s">
        <v>28</v>
      </c>
    </row>
    <row r="379" spans="2:23" x14ac:dyDescent="0.25">
      <c r="B379" s="4">
        <v>53001012</v>
      </c>
      <c r="C379" s="4">
        <v>0</v>
      </c>
      <c r="D379" s="5">
        <v>21040031</v>
      </c>
      <c r="E379" s="4" t="s">
        <v>523</v>
      </c>
      <c r="F379" s="4">
        <v>1071</v>
      </c>
      <c r="G379" s="6">
        <v>39082</v>
      </c>
      <c r="H379" s="7">
        <v>61581</v>
      </c>
      <c r="I379" s="7">
        <v>0</v>
      </c>
      <c r="J379" s="7">
        <v>0</v>
      </c>
      <c r="K379" s="7">
        <v>0</v>
      </c>
      <c r="L379" s="7">
        <f t="shared" si="20"/>
        <v>61581</v>
      </c>
      <c r="M379" s="7">
        <v>-61580</v>
      </c>
      <c r="N379" s="7">
        <v>0</v>
      </c>
      <c r="O379" s="7">
        <v>0</v>
      </c>
      <c r="P379" s="7">
        <f t="shared" si="21"/>
        <v>-61580</v>
      </c>
      <c r="Q379" s="7">
        <f t="shared" si="22"/>
        <v>1</v>
      </c>
      <c r="R379" s="7">
        <f t="shared" si="23"/>
        <v>1</v>
      </c>
      <c r="S379" s="5" t="s">
        <v>355</v>
      </c>
      <c r="T379" s="5">
        <v>100901</v>
      </c>
      <c r="U379" s="5" t="s">
        <v>27</v>
      </c>
      <c r="V379" s="5">
        <v>47040001</v>
      </c>
      <c r="W379" s="5" t="s">
        <v>28</v>
      </c>
    </row>
    <row r="380" spans="2:23" x14ac:dyDescent="0.25">
      <c r="B380" s="4">
        <v>53001013</v>
      </c>
      <c r="C380" s="4">
        <v>0</v>
      </c>
      <c r="D380" s="5">
        <v>21040031</v>
      </c>
      <c r="E380" s="4" t="s">
        <v>519</v>
      </c>
      <c r="F380" s="4">
        <v>1071</v>
      </c>
      <c r="G380" s="6">
        <v>38812</v>
      </c>
      <c r="H380" s="7">
        <v>61680</v>
      </c>
      <c r="I380" s="7">
        <v>0</v>
      </c>
      <c r="J380" s="7">
        <v>0</v>
      </c>
      <c r="K380" s="7">
        <v>0</v>
      </c>
      <c r="L380" s="7">
        <f t="shared" si="20"/>
        <v>61680</v>
      </c>
      <c r="M380" s="7">
        <v>-61679</v>
      </c>
      <c r="N380" s="7">
        <v>0</v>
      </c>
      <c r="O380" s="7">
        <v>0</v>
      </c>
      <c r="P380" s="7">
        <f t="shared" si="21"/>
        <v>-61679</v>
      </c>
      <c r="Q380" s="7">
        <f t="shared" si="22"/>
        <v>1</v>
      </c>
      <c r="R380" s="7">
        <f t="shared" si="23"/>
        <v>1</v>
      </c>
      <c r="S380" s="5" t="s">
        <v>355</v>
      </c>
      <c r="T380" s="5">
        <v>100901</v>
      </c>
      <c r="U380" s="5" t="s">
        <v>27</v>
      </c>
      <c r="V380" s="5">
        <v>47040001</v>
      </c>
      <c r="W380" s="5" t="s">
        <v>28</v>
      </c>
    </row>
    <row r="381" spans="2:23" x14ac:dyDescent="0.25">
      <c r="B381" s="4">
        <v>53001060</v>
      </c>
      <c r="C381" s="4">
        <v>0</v>
      </c>
      <c r="D381" s="5">
        <v>21040031</v>
      </c>
      <c r="E381" s="4" t="s">
        <v>498</v>
      </c>
      <c r="F381" s="4">
        <v>1071</v>
      </c>
      <c r="G381" s="6">
        <v>38810</v>
      </c>
      <c r="H381" s="7">
        <v>80400</v>
      </c>
      <c r="I381" s="7">
        <v>0</v>
      </c>
      <c r="J381" s="7">
        <v>0</v>
      </c>
      <c r="K381" s="7">
        <v>0</v>
      </c>
      <c r="L381" s="7">
        <f t="shared" si="20"/>
        <v>80400</v>
      </c>
      <c r="M381" s="7">
        <v>-80399</v>
      </c>
      <c r="N381" s="7">
        <v>0</v>
      </c>
      <c r="O381" s="7">
        <v>0</v>
      </c>
      <c r="P381" s="7">
        <f t="shared" si="21"/>
        <v>-80399</v>
      </c>
      <c r="Q381" s="7">
        <f t="shared" si="22"/>
        <v>1</v>
      </c>
      <c r="R381" s="7">
        <f t="shared" si="23"/>
        <v>1</v>
      </c>
      <c r="S381" s="5" t="s">
        <v>355</v>
      </c>
      <c r="T381" s="5">
        <v>100901</v>
      </c>
      <c r="U381" s="5" t="s">
        <v>27</v>
      </c>
      <c r="V381" s="5">
        <v>47040001</v>
      </c>
      <c r="W381" s="5" t="s">
        <v>28</v>
      </c>
    </row>
    <row r="382" spans="2:23" x14ac:dyDescent="0.25">
      <c r="B382" s="4">
        <v>53001077</v>
      </c>
      <c r="C382" s="4">
        <v>0</v>
      </c>
      <c r="D382" s="5">
        <v>21040031</v>
      </c>
      <c r="E382" s="4" t="s">
        <v>524</v>
      </c>
      <c r="F382" s="4">
        <v>1071</v>
      </c>
      <c r="G382" s="6">
        <v>38820</v>
      </c>
      <c r="H382" s="7">
        <v>88920</v>
      </c>
      <c r="I382" s="7">
        <v>0</v>
      </c>
      <c r="J382" s="7">
        <v>0</v>
      </c>
      <c r="K382" s="7">
        <v>0</v>
      </c>
      <c r="L382" s="7">
        <f t="shared" si="20"/>
        <v>88920</v>
      </c>
      <c r="M382" s="7">
        <v>-88919</v>
      </c>
      <c r="N382" s="7">
        <v>0</v>
      </c>
      <c r="O382" s="7">
        <v>0</v>
      </c>
      <c r="P382" s="7">
        <f t="shared" si="21"/>
        <v>-88919</v>
      </c>
      <c r="Q382" s="7">
        <f t="shared" si="22"/>
        <v>1</v>
      </c>
      <c r="R382" s="7">
        <f t="shared" si="23"/>
        <v>1</v>
      </c>
      <c r="S382" s="5" t="s">
        <v>355</v>
      </c>
      <c r="T382" s="5">
        <v>100901</v>
      </c>
      <c r="U382" s="5" t="s">
        <v>27</v>
      </c>
      <c r="V382" s="5">
        <v>47040001</v>
      </c>
      <c r="W382" s="5" t="s">
        <v>28</v>
      </c>
    </row>
    <row r="383" spans="2:23" x14ac:dyDescent="0.25">
      <c r="B383" s="4">
        <v>53001078</v>
      </c>
      <c r="C383" s="4">
        <v>0</v>
      </c>
      <c r="D383" s="5">
        <v>21040031</v>
      </c>
      <c r="E383" s="4" t="s">
        <v>492</v>
      </c>
      <c r="F383" s="4">
        <v>1071</v>
      </c>
      <c r="G383" s="6">
        <v>39027</v>
      </c>
      <c r="H383" s="7">
        <v>88920</v>
      </c>
      <c r="I383" s="7">
        <v>0</v>
      </c>
      <c r="J383" s="7">
        <v>0</v>
      </c>
      <c r="K383" s="7">
        <v>-88920</v>
      </c>
      <c r="L383" s="7">
        <f t="shared" si="20"/>
        <v>0</v>
      </c>
      <c r="M383" s="7">
        <v>-88919</v>
      </c>
      <c r="N383" s="7">
        <v>0</v>
      </c>
      <c r="O383" s="7">
        <v>88919</v>
      </c>
      <c r="P383" s="7">
        <f t="shared" si="21"/>
        <v>0</v>
      </c>
      <c r="Q383" s="7">
        <f t="shared" si="22"/>
        <v>1</v>
      </c>
      <c r="R383" s="7">
        <f t="shared" si="23"/>
        <v>0</v>
      </c>
      <c r="S383" s="5" t="s">
        <v>355</v>
      </c>
      <c r="T383" s="5">
        <v>100901</v>
      </c>
      <c r="U383" s="5" t="s">
        <v>27</v>
      </c>
      <c r="V383" s="5">
        <v>47040001</v>
      </c>
      <c r="W383" s="5" t="s">
        <v>28</v>
      </c>
    </row>
    <row r="384" spans="2:23" x14ac:dyDescent="0.25">
      <c r="B384" s="4">
        <v>53001083</v>
      </c>
      <c r="C384" s="4">
        <v>0</v>
      </c>
      <c r="D384" s="5">
        <v>21040031</v>
      </c>
      <c r="E384" s="4" t="s">
        <v>525</v>
      </c>
      <c r="F384" s="4">
        <v>1071</v>
      </c>
      <c r="G384" s="6">
        <v>38839</v>
      </c>
      <c r="H384" s="7">
        <v>90000</v>
      </c>
      <c r="I384" s="7">
        <v>0</v>
      </c>
      <c r="J384" s="7">
        <v>0</v>
      </c>
      <c r="K384" s="7">
        <v>-90000</v>
      </c>
      <c r="L384" s="7">
        <f t="shared" si="20"/>
        <v>0</v>
      </c>
      <c r="M384" s="7">
        <v>-89999</v>
      </c>
      <c r="N384" s="7">
        <v>0</v>
      </c>
      <c r="O384" s="7">
        <v>89999</v>
      </c>
      <c r="P384" s="7">
        <f t="shared" si="21"/>
        <v>0</v>
      </c>
      <c r="Q384" s="7">
        <f t="shared" si="22"/>
        <v>1</v>
      </c>
      <c r="R384" s="7">
        <f t="shared" si="23"/>
        <v>0</v>
      </c>
      <c r="S384" s="5" t="s">
        <v>355</v>
      </c>
      <c r="T384" s="5">
        <v>100901</v>
      </c>
      <c r="U384" s="5" t="s">
        <v>27</v>
      </c>
      <c r="V384" s="5">
        <v>47040001</v>
      </c>
      <c r="W384" s="5" t="s">
        <v>28</v>
      </c>
    </row>
    <row r="385" spans="2:23" x14ac:dyDescent="0.25">
      <c r="B385" s="4">
        <v>53001084</v>
      </c>
      <c r="C385" s="4">
        <v>0</v>
      </c>
      <c r="D385" s="5">
        <v>21040031</v>
      </c>
      <c r="E385" s="4" t="s">
        <v>514</v>
      </c>
      <c r="F385" s="4">
        <v>1071</v>
      </c>
      <c r="G385" s="6">
        <v>38958</v>
      </c>
      <c r="H385" s="7">
        <v>90000</v>
      </c>
      <c r="I385" s="7">
        <v>0</v>
      </c>
      <c r="J385" s="7">
        <v>0</v>
      </c>
      <c r="K385" s="7">
        <v>0</v>
      </c>
      <c r="L385" s="7">
        <f t="shared" si="20"/>
        <v>90000</v>
      </c>
      <c r="M385" s="7">
        <v>-89999</v>
      </c>
      <c r="N385" s="7">
        <v>0</v>
      </c>
      <c r="O385" s="7">
        <v>0</v>
      </c>
      <c r="P385" s="7">
        <f t="shared" si="21"/>
        <v>-89999</v>
      </c>
      <c r="Q385" s="7">
        <f t="shared" si="22"/>
        <v>1</v>
      </c>
      <c r="R385" s="7">
        <f t="shared" si="23"/>
        <v>1</v>
      </c>
      <c r="S385" s="5" t="s">
        <v>355</v>
      </c>
      <c r="T385" s="5">
        <v>100901</v>
      </c>
      <c r="U385" s="5" t="s">
        <v>27</v>
      </c>
      <c r="V385" s="5">
        <v>47040001</v>
      </c>
      <c r="W385" s="5" t="s">
        <v>28</v>
      </c>
    </row>
    <row r="386" spans="2:23" x14ac:dyDescent="0.25">
      <c r="B386" s="4">
        <v>53001085</v>
      </c>
      <c r="C386" s="4">
        <v>0</v>
      </c>
      <c r="D386" s="5">
        <v>21040031</v>
      </c>
      <c r="E386" s="4" t="s">
        <v>526</v>
      </c>
      <c r="F386" s="4">
        <v>1071</v>
      </c>
      <c r="G386" s="6">
        <v>38835</v>
      </c>
      <c r="H386" s="7">
        <v>90000</v>
      </c>
      <c r="I386" s="7">
        <v>0</v>
      </c>
      <c r="J386" s="7">
        <v>0</v>
      </c>
      <c r="K386" s="7">
        <v>-90000</v>
      </c>
      <c r="L386" s="7">
        <f t="shared" si="20"/>
        <v>0</v>
      </c>
      <c r="M386" s="7">
        <v>-89999</v>
      </c>
      <c r="N386" s="7">
        <v>0</v>
      </c>
      <c r="O386" s="7">
        <v>89999</v>
      </c>
      <c r="P386" s="7">
        <f t="shared" si="21"/>
        <v>0</v>
      </c>
      <c r="Q386" s="7">
        <f t="shared" si="22"/>
        <v>1</v>
      </c>
      <c r="R386" s="7">
        <f t="shared" si="23"/>
        <v>0</v>
      </c>
      <c r="S386" s="5" t="s">
        <v>355</v>
      </c>
      <c r="T386" s="5">
        <v>100901</v>
      </c>
      <c r="U386" s="5" t="s">
        <v>27</v>
      </c>
      <c r="V386" s="5">
        <v>47040001</v>
      </c>
      <c r="W386" s="5" t="s">
        <v>28</v>
      </c>
    </row>
    <row r="387" spans="2:23" x14ac:dyDescent="0.25">
      <c r="B387" s="4">
        <v>53001111</v>
      </c>
      <c r="C387" s="4">
        <v>0</v>
      </c>
      <c r="D387" s="5">
        <v>21040031</v>
      </c>
      <c r="E387" s="4" t="s">
        <v>527</v>
      </c>
      <c r="F387" s="4">
        <v>1071</v>
      </c>
      <c r="G387" s="6">
        <v>38810</v>
      </c>
      <c r="H387" s="7">
        <v>101366</v>
      </c>
      <c r="I387" s="7">
        <v>0</v>
      </c>
      <c r="J387" s="7">
        <v>0</v>
      </c>
      <c r="K387" s="7">
        <v>0</v>
      </c>
      <c r="L387" s="7">
        <f t="shared" si="20"/>
        <v>101366</v>
      </c>
      <c r="M387" s="7">
        <v>-101365</v>
      </c>
      <c r="N387" s="7">
        <v>0</v>
      </c>
      <c r="O387" s="7">
        <v>0</v>
      </c>
      <c r="P387" s="7">
        <f t="shared" si="21"/>
        <v>-101365</v>
      </c>
      <c r="Q387" s="7">
        <f t="shared" si="22"/>
        <v>1</v>
      </c>
      <c r="R387" s="7">
        <f t="shared" si="23"/>
        <v>1</v>
      </c>
      <c r="S387" s="5" t="s">
        <v>355</v>
      </c>
      <c r="T387" s="5">
        <v>100901</v>
      </c>
      <c r="U387" s="5" t="s">
        <v>27</v>
      </c>
      <c r="V387" s="5">
        <v>47040001</v>
      </c>
      <c r="W387" s="5" t="s">
        <v>28</v>
      </c>
    </row>
    <row r="388" spans="2:23" x14ac:dyDescent="0.25">
      <c r="B388" s="4">
        <v>53001190</v>
      </c>
      <c r="C388" s="4">
        <v>0</v>
      </c>
      <c r="D388" s="5">
        <v>21040031</v>
      </c>
      <c r="E388" s="4" t="s">
        <v>528</v>
      </c>
      <c r="F388" s="4">
        <v>1071</v>
      </c>
      <c r="G388" s="6">
        <v>42735</v>
      </c>
      <c r="H388" s="7">
        <v>32961.089999999997</v>
      </c>
      <c r="I388" s="7">
        <v>0</v>
      </c>
      <c r="J388" s="7">
        <v>0</v>
      </c>
      <c r="K388" s="7">
        <v>0</v>
      </c>
      <c r="L388" s="7">
        <f t="shared" si="20"/>
        <v>32961.089999999997</v>
      </c>
      <c r="M388" s="7">
        <v>-31313.09</v>
      </c>
      <c r="N388" s="7">
        <v>0</v>
      </c>
      <c r="O388" s="7">
        <v>0</v>
      </c>
      <c r="P388" s="7">
        <f t="shared" si="21"/>
        <v>-31313.09</v>
      </c>
      <c r="Q388" s="7">
        <f t="shared" si="22"/>
        <v>1647.9999999999964</v>
      </c>
      <c r="R388" s="7">
        <f t="shared" si="23"/>
        <v>1647.9999999999964</v>
      </c>
      <c r="S388" s="5" t="s">
        <v>355</v>
      </c>
      <c r="T388" s="5">
        <v>100901</v>
      </c>
      <c r="U388" s="5" t="s">
        <v>27</v>
      </c>
      <c r="V388" s="5">
        <v>47040001</v>
      </c>
      <c r="W388" s="5" t="s">
        <v>28</v>
      </c>
    </row>
    <row r="389" spans="2:23" x14ac:dyDescent="0.25">
      <c r="B389" s="4">
        <v>53001192</v>
      </c>
      <c r="C389" s="4">
        <v>0</v>
      </c>
      <c r="D389" s="5">
        <v>21040031</v>
      </c>
      <c r="E389" s="4" t="s">
        <v>529</v>
      </c>
      <c r="F389" s="4">
        <v>1071</v>
      </c>
      <c r="G389" s="6">
        <v>42735</v>
      </c>
      <c r="H389" s="7">
        <v>20120.150000000001</v>
      </c>
      <c r="I389" s="7">
        <v>0</v>
      </c>
      <c r="J389" s="7">
        <v>0</v>
      </c>
      <c r="K389" s="7">
        <v>0</v>
      </c>
      <c r="L389" s="7">
        <f t="shared" si="20"/>
        <v>20120.150000000001</v>
      </c>
      <c r="M389" s="7">
        <v>-19114.150000000001</v>
      </c>
      <c r="N389" s="7">
        <v>0</v>
      </c>
      <c r="O389" s="7">
        <v>0</v>
      </c>
      <c r="P389" s="7">
        <f t="shared" si="21"/>
        <v>-19114.150000000001</v>
      </c>
      <c r="Q389" s="7">
        <f t="shared" si="22"/>
        <v>1006</v>
      </c>
      <c r="R389" s="7">
        <f t="shared" si="23"/>
        <v>1006</v>
      </c>
      <c r="S389" s="5" t="s">
        <v>355</v>
      </c>
      <c r="T389" s="5">
        <v>100901</v>
      </c>
      <c r="U389" s="5" t="s">
        <v>27</v>
      </c>
      <c r="V389" s="5">
        <v>47040001</v>
      </c>
      <c r="W389" s="5" t="s">
        <v>28</v>
      </c>
    </row>
    <row r="390" spans="2:23" x14ac:dyDescent="0.25">
      <c r="B390" s="4">
        <v>53001193</v>
      </c>
      <c r="C390" s="4">
        <v>0</v>
      </c>
      <c r="D390" s="5">
        <v>21040031</v>
      </c>
      <c r="E390" s="4" t="s">
        <v>530</v>
      </c>
      <c r="F390" s="4">
        <v>1071</v>
      </c>
      <c r="G390" s="6">
        <v>42735</v>
      </c>
      <c r="H390" s="7">
        <v>8367.06</v>
      </c>
      <c r="I390" s="7">
        <v>0</v>
      </c>
      <c r="J390" s="7">
        <v>0</v>
      </c>
      <c r="K390" s="7">
        <v>0</v>
      </c>
      <c r="L390" s="7">
        <f t="shared" ref="L390:L394" si="24">SUM(H390:K390)</f>
        <v>8367.06</v>
      </c>
      <c r="M390" s="7">
        <v>-7949.06</v>
      </c>
      <c r="N390" s="7">
        <v>0</v>
      </c>
      <c r="O390" s="7">
        <v>0</v>
      </c>
      <c r="P390" s="7">
        <f t="shared" ref="P390:P394" si="25">SUM(M390:O390)</f>
        <v>-7949.06</v>
      </c>
      <c r="Q390" s="7">
        <f t="shared" ref="Q390:Q394" si="26">H390+M390</f>
        <v>417.99999999999909</v>
      </c>
      <c r="R390" s="7">
        <f t="shared" ref="R390:R394" si="27">L390+P390</f>
        <v>417.99999999999909</v>
      </c>
      <c r="S390" s="5" t="s">
        <v>355</v>
      </c>
      <c r="T390" s="5">
        <v>100901</v>
      </c>
      <c r="U390" s="5" t="s">
        <v>27</v>
      </c>
      <c r="V390" s="5">
        <v>47040001</v>
      </c>
      <c r="W390" s="5" t="s">
        <v>28</v>
      </c>
    </row>
    <row r="391" spans="2:23" x14ac:dyDescent="0.25">
      <c r="B391" s="4">
        <v>53001261</v>
      </c>
      <c r="C391" s="4">
        <v>0</v>
      </c>
      <c r="D391" s="5">
        <v>21040031</v>
      </c>
      <c r="E391" s="4" t="s">
        <v>531</v>
      </c>
      <c r="F391" s="4">
        <v>1071</v>
      </c>
      <c r="G391" s="6">
        <v>43040</v>
      </c>
      <c r="H391" s="7">
        <v>21900</v>
      </c>
      <c r="I391" s="7">
        <v>0</v>
      </c>
      <c r="J391" s="7">
        <v>0</v>
      </c>
      <c r="K391" s="7">
        <v>0</v>
      </c>
      <c r="L391" s="7">
        <f t="shared" si="24"/>
        <v>21900</v>
      </c>
      <c r="M391" s="7">
        <v>-20805</v>
      </c>
      <c r="N391" s="7">
        <v>0</v>
      </c>
      <c r="O391" s="7">
        <v>0</v>
      </c>
      <c r="P391" s="7">
        <f t="shared" si="25"/>
        <v>-20805</v>
      </c>
      <c r="Q391" s="7">
        <f t="shared" si="26"/>
        <v>1095</v>
      </c>
      <c r="R391" s="7">
        <f t="shared" si="27"/>
        <v>1095</v>
      </c>
      <c r="S391" s="5" t="s">
        <v>355</v>
      </c>
      <c r="T391" s="5">
        <v>100901</v>
      </c>
      <c r="U391" s="5" t="s">
        <v>27</v>
      </c>
      <c r="V391" s="5">
        <v>47040001</v>
      </c>
      <c r="W391" s="5" t="s">
        <v>28</v>
      </c>
    </row>
    <row r="392" spans="2:23" x14ac:dyDescent="0.25">
      <c r="B392" s="4">
        <v>53001309</v>
      </c>
      <c r="C392" s="4">
        <v>0</v>
      </c>
      <c r="D392" s="5">
        <v>21040031</v>
      </c>
      <c r="E392" s="4" t="s">
        <v>532</v>
      </c>
      <c r="F392" s="4">
        <v>1071</v>
      </c>
      <c r="G392" s="6">
        <v>43373</v>
      </c>
      <c r="H392" s="7">
        <v>8750</v>
      </c>
      <c r="I392" s="7">
        <v>0</v>
      </c>
      <c r="J392" s="7">
        <v>0</v>
      </c>
      <c r="K392" s="7">
        <v>0</v>
      </c>
      <c r="L392" s="7">
        <f t="shared" si="24"/>
        <v>8750</v>
      </c>
      <c r="M392" s="7">
        <v>-6931</v>
      </c>
      <c r="N392" s="7">
        <v>-1382</v>
      </c>
      <c r="O392" s="7">
        <v>0</v>
      </c>
      <c r="P392" s="7">
        <f t="shared" si="25"/>
        <v>-8313</v>
      </c>
      <c r="Q392" s="7">
        <f t="shared" si="26"/>
        <v>1819</v>
      </c>
      <c r="R392" s="7">
        <f t="shared" si="27"/>
        <v>437</v>
      </c>
      <c r="S392" s="5" t="s">
        <v>355</v>
      </c>
      <c r="T392" s="5">
        <v>100901</v>
      </c>
      <c r="U392" s="5" t="s">
        <v>27</v>
      </c>
      <c r="V392" s="5">
        <v>47040001</v>
      </c>
      <c r="W392" s="5" t="s">
        <v>28</v>
      </c>
    </row>
    <row r="393" spans="2:23" x14ac:dyDescent="0.25">
      <c r="B393" s="4">
        <v>53001349</v>
      </c>
      <c r="C393" s="4">
        <v>0</v>
      </c>
      <c r="D393" s="5">
        <v>21040031</v>
      </c>
      <c r="E393" s="4" t="s">
        <v>533</v>
      </c>
      <c r="F393" s="4">
        <v>1071</v>
      </c>
      <c r="G393" s="6">
        <v>43555</v>
      </c>
      <c r="H393" s="7">
        <v>59600</v>
      </c>
      <c r="I393" s="7">
        <v>0</v>
      </c>
      <c r="J393" s="7">
        <v>0</v>
      </c>
      <c r="K393" s="7">
        <v>0</v>
      </c>
      <c r="L393" s="7">
        <f t="shared" si="24"/>
        <v>59600</v>
      </c>
      <c r="M393" s="7">
        <v>-37798</v>
      </c>
      <c r="N393" s="7">
        <v>-18822</v>
      </c>
      <c r="O393" s="7">
        <v>0</v>
      </c>
      <c r="P393" s="7">
        <f t="shared" si="25"/>
        <v>-56620</v>
      </c>
      <c r="Q393" s="7">
        <f t="shared" si="26"/>
        <v>21802</v>
      </c>
      <c r="R393" s="7">
        <f t="shared" si="27"/>
        <v>2980</v>
      </c>
      <c r="S393" s="5" t="s">
        <v>355</v>
      </c>
      <c r="T393" s="5">
        <v>100901</v>
      </c>
      <c r="U393" s="5" t="s">
        <v>27</v>
      </c>
      <c r="V393" s="5">
        <v>47040001</v>
      </c>
      <c r="W393" s="5" t="s">
        <v>28</v>
      </c>
    </row>
    <row r="394" spans="2:23" x14ac:dyDescent="0.25">
      <c r="B394" s="4">
        <v>53001517</v>
      </c>
      <c r="C394" s="4">
        <v>0</v>
      </c>
      <c r="D394" s="5">
        <v>21040031</v>
      </c>
      <c r="E394" s="4" t="s">
        <v>534</v>
      </c>
      <c r="F394" s="4">
        <v>1071</v>
      </c>
      <c r="G394" s="6">
        <v>44592</v>
      </c>
      <c r="H394" s="7">
        <v>0</v>
      </c>
      <c r="I394" s="7">
        <v>231000</v>
      </c>
      <c r="J394" s="7">
        <v>0</v>
      </c>
      <c r="K394" s="7">
        <v>0</v>
      </c>
      <c r="L394" s="7">
        <f t="shared" si="24"/>
        <v>231000</v>
      </c>
      <c r="M394" s="7">
        <v>0</v>
      </c>
      <c r="N394" s="7">
        <v>-12025</v>
      </c>
      <c r="O394" s="7">
        <v>0</v>
      </c>
      <c r="P394" s="7">
        <f t="shared" si="25"/>
        <v>-12025</v>
      </c>
      <c r="Q394" s="7">
        <f t="shared" si="26"/>
        <v>0</v>
      </c>
      <c r="R394" s="7">
        <f t="shared" si="27"/>
        <v>218975</v>
      </c>
      <c r="S394" s="5" t="s">
        <v>355</v>
      </c>
      <c r="T394" s="5">
        <v>100901</v>
      </c>
      <c r="U394" s="5" t="s">
        <v>27</v>
      </c>
      <c r="V394" s="5">
        <v>47040001</v>
      </c>
      <c r="W394" s="5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47DA-D641-4DF0-BB0D-07F5D0952CEA}">
  <dimension ref="B2:W9"/>
  <sheetViews>
    <sheetView workbookViewId="0">
      <selection activeCell="H25" sqref="H25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2" spans="2:23" x14ac:dyDescent="0.25">
      <c r="B2" s="1" t="s">
        <v>0</v>
      </c>
    </row>
    <row r="3" spans="2:23" x14ac:dyDescent="0.25">
      <c r="B3" s="2" t="s">
        <v>1</v>
      </c>
      <c r="C3" s="2" t="s">
        <v>2</v>
      </c>
      <c r="R3" t="s">
        <v>3</v>
      </c>
    </row>
    <row r="4" spans="2:23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tr">
        <f>C3</f>
        <v>31.03.2022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2:23" x14ac:dyDescent="0.25">
      <c r="B5" s="4">
        <v>60000385</v>
      </c>
      <c r="C5" s="4">
        <v>0</v>
      </c>
      <c r="D5" s="5">
        <v>21050001</v>
      </c>
      <c r="E5" s="4" t="s">
        <v>535</v>
      </c>
      <c r="F5" s="4">
        <v>1071</v>
      </c>
      <c r="G5" s="6">
        <v>41000</v>
      </c>
      <c r="H5" s="7">
        <v>262000</v>
      </c>
      <c r="I5" s="7">
        <v>0</v>
      </c>
      <c r="J5" s="7">
        <v>0</v>
      </c>
      <c r="K5" s="7">
        <v>0</v>
      </c>
      <c r="L5" s="7">
        <f t="shared" ref="L5:L9" si="0">SUM(H5:K5)</f>
        <v>262000</v>
      </c>
      <c r="M5" s="7">
        <v>-248900</v>
      </c>
      <c r="N5" s="7">
        <v>0</v>
      </c>
      <c r="O5" s="7">
        <v>0</v>
      </c>
      <c r="P5" s="7">
        <f t="shared" ref="P5:P9" si="1">SUM(M5:O5)</f>
        <v>-248900</v>
      </c>
      <c r="Q5" s="7">
        <f t="shared" ref="Q5:Q9" si="2">H5+M5</f>
        <v>13100</v>
      </c>
      <c r="R5" s="7">
        <f t="shared" ref="R5:R9" si="3">L5+P5</f>
        <v>13100</v>
      </c>
      <c r="S5" s="5" t="s">
        <v>536</v>
      </c>
      <c r="T5" s="5">
        <v>100901</v>
      </c>
      <c r="U5" s="5" t="s">
        <v>27</v>
      </c>
      <c r="V5" s="5">
        <v>47050021</v>
      </c>
      <c r="W5" s="5" t="s">
        <v>28</v>
      </c>
    </row>
    <row r="6" spans="2:23" x14ac:dyDescent="0.25">
      <c r="B6" s="4">
        <v>60000411</v>
      </c>
      <c r="C6" s="4">
        <v>0</v>
      </c>
      <c r="D6" s="5">
        <v>21050001</v>
      </c>
      <c r="E6" s="4" t="s">
        <v>537</v>
      </c>
      <c r="F6" s="4">
        <v>1071</v>
      </c>
      <c r="G6" s="6">
        <v>38961</v>
      </c>
      <c r="H6" s="7">
        <v>522780</v>
      </c>
      <c r="I6" s="7">
        <v>0</v>
      </c>
      <c r="J6" s="7">
        <v>0</v>
      </c>
      <c r="K6" s="7">
        <v>0</v>
      </c>
      <c r="L6" s="7">
        <f t="shared" si="0"/>
        <v>522780</v>
      </c>
      <c r="M6" s="7">
        <v>-496641</v>
      </c>
      <c r="N6" s="7">
        <v>0</v>
      </c>
      <c r="O6" s="7">
        <v>0</v>
      </c>
      <c r="P6" s="7">
        <f t="shared" si="1"/>
        <v>-496641</v>
      </c>
      <c r="Q6" s="7">
        <f t="shared" si="2"/>
        <v>26139</v>
      </c>
      <c r="R6" s="7">
        <f t="shared" si="3"/>
        <v>26139</v>
      </c>
      <c r="S6" s="5" t="s">
        <v>536</v>
      </c>
      <c r="T6" s="5">
        <v>100901</v>
      </c>
      <c r="U6" s="5" t="s">
        <v>27</v>
      </c>
      <c r="V6" s="5">
        <v>47050021</v>
      </c>
      <c r="W6" s="5" t="s">
        <v>28</v>
      </c>
    </row>
    <row r="7" spans="2:23" x14ac:dyDescent="0.25">
      <c r="B7" s="4">
        <v>60000498</v>
      </c>
      <c r="C7" s="4">
        <v>0</v>
      </c>
      <c r="D7" s="5">
        <v>21050001</v>
      </c>
      <c r="E7" s="4" t="s">
        <v>538</v>
      </c>
      <c r="F7" s="4">
        <v>1071</v>
      </c>
      <c r="G7" s="6">
        <v>41000</v>
      </c>
      <c r="H7" s="7">
        <v>377500</v>
      </c>
      <c r="I7" s="7">
        <v>0</v>
      </c>
      <c r="J7" s="7">
        <v>0</v>
      </c>
      <c r="K7" s="7">
        <v>0</v>
      </c>
      <c r="L7" s="7">
        <f t="shared" si="0"/>
        <v>377500</v>
      </c>
      <c r="M7" s="7">
        <v>-358625</v>
      </c>
      <c r="N7" s="7">
        <v>0</v>
      </c>
      <c r="O7" s="7">
        <v>0</v>
      </c>
      <c r="P7" s="7">
        <f t="shared" si="1"/>
        <v>-358625</v>
      </c>
      <c r="Q7" s="7">
        <f t="shared" si="2"/>
        <v>18875</v>
      </c>
      <c r="R7" s="7">
        <f t="shared" si="3"/>
        <v>18875</v>
      </c>
      <c r="S7" s="5" t="s">
        <v>536</v>
      </c>
      <c r="T7" s="5">
        <v>100901</v>
      </c>
      <c r="U7" s="5" t="s">
        <v>27</v>
      </c>
      <c r="V7" s="5">
        <v>47050021</v>
      </c>
      <c r="W7" s="5" t="s">
        <v>28</v>
      </c>
    </row>
    <row r="8" spans="2:23" x14ac:dyDescent="0.25">
      <c r="B8" s="4">
        <v>60000508</v>
      </c>
      <c r="C8" s="4">
        <v>0</v>
      </c>
      <c r="D8" s="5">
        <v>21050001</v>
      </c>
      <c r="E8" s="4" t="s">
        <v>539</v>
      </c>
      <c r="F8" s="4">
        <v>1071</v>
      </c>
      <c r="G8" s="6">
        <v>41000</v>
      </c>
      <c r="H8" s="7">
        <v>425908</v>
      </c>
      <c r="I8" s="7">
        <v>0</v>
      </c>
      <c r="J8" s="7">
        <v>0</v>
      </c>
      <c r="K8" s="7">
        <v>0</v>
      </c>
      <c r="L8" s="7">
        <f t="shared" si="0"/>
        <v>425908</v>
      </c>
      <c r="M8" s="7">
        <v>-404613</v>
      </c>
      <c r="N8" s="7">
        <v>0</v>
      </c>
      <c r="O8" s="7">
        <v>0</v>
      </c>
      <c r="P8" s="7">
        <f t="shared" si="1"/>
        <v>-404613</v>
      </c>
      <c r="Q8" s="7">
        <f t="shared" si="2"/>
        <v>21295</v>
      </c>
      <c r="R8" s="7">
        <f t="shared" si="3"/>
        <v>21295</v>
      </c>
      <c r="S8" s="5" t="s">
        <v>536</v>
      </c>
      <c r="T8" s="5">
        <v>100901</v>
      </c>
      <c r="U8" s="5" t="s">
        <v>27</v>
      </c>
      <c r="V8" s="5">
        <v>47050021</v>
      </c>
      <c r="W8" s="5" t="s">
        <v>28</v>
      </c>
    </row>
    <row r="9" spans="2:23" x14ac:dyDescent="0.25">
      <c r="B9" s="4">
        <v>61000164</v>
      </c>
      <c r="C9" s="4">
        <v>0</v>
      </c>
      <c r="D9" s="5">
        <v>21050011</v>
      </c>
      <c r="E9" s="4" t="s">
        <v>540</v>
      </c>
      <c r="F9" s="4">
        <v>1071</v>
      </c>
      <c r="G9" s="6">
        <v>38899</v>
      </c>
      <c r="H9" s="7">
        <v>44470</v>
      </c>
      <c r="I9" s="7">
        <v>0</v>
      </c>
      <c r="J9" s="7">
        <v>0</v>
      </c>
      <c r="K9" s="7">
        <v>0</v>
      </c>
      <c r="L9" s="7">
        <f t="shared" si="0"/>
        <v>44470</v>
      </c>
      <c r="M9" s="7">
        <v>-42247</v>
      </c>
      <c r="N9" s="7">
        <v>0</v>
      </c>
      <c r="O9" s="7">
        <v>0</v>
      </c>
      <c r="P9" s="7">
        <f t="shared" si="1"/>
        <v>-42247</v>
      </c>
      <c r="Q9" s="7">
        <f t="shared" si="2"/>
        <v>2223</v>
      </c>
      <c r="R9" s="7">
        <f t="shared" si="3"/>
        <v>2223</v>
      </c>
      <c r="S9" s="5" t="s">
        <v>536</v>
      </c>
      <c r="T9" s="5">
        <v>100901</v>
      </c>
      <c r="U9" s="5" t="s">
        <v>27</v>
      </c>
      <c r="V9" s="5">
        <v>47050021</v>
      </c>
      <c r="W9" s="5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A88F-1CDE-491D-B174-95420610ADFC}">
  <dimension ref="B2:W5"/>
  <sheetViews>
    <sheetView workbookViewId="0">
      <selection activeCell="I21" sqref="I21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2" spans="2:23" x14ac:dyDescent="0.25">
      <c r="B2" s="1" t="s">
        <v>0</v>
      </c>
    </row>
    <row r="3" spans="2:23" x14ac:dyDescent="0.25">
      <c r="B3" s="2" t="s">
        <v>1</v>
      </c>
      <c r="C3" s="2" t="s">
        <v>2</v>
      </c>
      <c r="R3" t="s">
        <v>3</v>
      </c>
    </row>
    <row r="4" spans="2:23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tr">
        <f>C3</f>
        <v>31.03.2022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2:23" x14ac:dyDescent="0.25">
      <c r="B5" s="4">
        <v>71000030</v>
      </c>
      <c r="C5" s="4">
        <v>0</v>
      </c>
      <c r="D5" s="5">
        <v>21100001</v>
      </c>
      <c r="E5" s="4" t="s">
        <v>541</v>
      </c>
      <c r="F5" s="4">
        <v>1071</v>
      </c>
      <c r="G5" s="6">
        <v>40542</v>
      </c>
      <c r="H5" s="7">
        <v>19271</v>
      </c>
      <c r="I5" s="7">
        <v>0</v>
      </c>
      <c r="J5" s="7">
        <v>0</v>
      </c>
      <c r="K5" s="7">
        <v>0</v>
      </c>
      <c r="L5" s="7">
        <f t="shared" ref="L5" si="0">SUM(H5:K5)</f>
        <v>19271</v>
      </c>
      <c r="M5" s="7">
        <v>-19270</v>
      </c>
      <c r="N5" s="7">
        <v>0</v>
      </c>
      <c r="O5" s="7">
        <v>0</v>
      </c>
      <c r="P5" s="7">
        <f t="shared" ref="P5" si="1">SUM(M5:O5)</f>
        <v>-19270</v>
      </c>
      <c r="Q5" s="7">
        <f t="shared" ref="Q5" si="2">H5+M5</f>
        <v>1</v>
      </c>
      <c r="R5" s="7">
        <f t="shared" ref="R5" si="3">L5+P5</f>
        <v>1</v>
      </c>
      <c r="S5" s="5" t="s">
        <v>542</v>
      </c>
      <c r="T5" s="5">
        <v>100901</v>
      </c>
      <c r="U5" s="5" t="s">
        <v>27</v>
      </c>
      <c r="V5" s="5">
        <v>47040031</v>
      </c>
      <c r="W5" s="5" t="s">
        <v>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D30D-EA45-4209-BB72-98C66B82C73B}">
  <dimension ref="B2:J103"/>
  <sheetViews>
    <sheetView tabSelected="1" workbookViewId="0">
      <selection activeCell="M7" sqref="M7"/>
    </sheetView>
  </sheetViews>
  <sheetFormatPr defaultRowHeight="15" x14ac:dyDescent="0.25"/>
  <cols>
    <col min="2" max="2" width="7.28515625" customWidth="1"/>
    <col min="3" max="3" width="24.85546875" customWidth="1"/>
    <col min="4" max="4" width="8.140625" customWidth="1"/>
    <col min="5" max="5" width="7.140625" customWidth="1"/>
    <col min="7" max="7" width="44.85546875" customWidth="1"/>
    <col min="8" max="8" width="10.85546875" customWidth="1"/>
    <col min="9" max="9" width="15.85546875" customWidth="1"/>
    <col min="10" max="10" width="17.85546875" customWidth="1"/>
  </cols>
  <sheetData>
    <row r="2" spans="2:10" x14ac:dyDescent="0.25">
      <c r="B2" s="10" t="s">
        <v>543</v>
      </c>
      <c r="C2" s="10"/>
      <c r="D2" s="10"/>
      <c r="E2" s="10"/>
      <c r="F2" s="10"/>
      <c r="G2" s="10"/>
      <c r="H2" s="10"/>
      <c r="I2" s="10"/>
      <c r="J2" s="10"/>
    </row>
    <row r="3" spans="2:10" ht="51" x14ac:dyDescent="0.25">
      <c r="B3" s="11" t="s">
        <v>544</v>
      </c>
      <c r="C3" s="12" t="s">
        <v>545</v>
      </c>
      <c r="D3" s="11" t="s">
        <v>546</v>
      </c>
      <c r="E3" s="11" t="s">
        <v>547</v>
      </c>
      <c r="F3" s="11" t="s">
        <v>548</v>
      </c>
      <c r="G3" s="11" t="s">
        <v>549</v>
      </c>
      <c r="H3" s="11" t="s">
        <v>550</v>
      </c>
      <c r="I3" s="11" t="s">
        <v>551</v>
      </c>
      <c r="J3" s="11" t="s">
        <v>552</v>
      </c>
    </row>
    <row r="4" spans="2:10" x14ac:dyDescent="0.25">
      <c r="B4" s="13">
        <v>1</v>
      </c>
      <c r="C4" s="14" t="s">
        <v>553</v>
      </c>
      <c r="D4" s="15">
        <v>1</v>
      </c>
      <c r="E4" s="13"/>
      <c r="F4" s="13">
        <v>2006</v>
      </c>
      <c r="G4" s="16" t="s">
        <v>554</v>
      </c>
      <c r="H4" s="13"/>
      <c r="I4" s="17">
        <f>112.43*26</f>
        <v>2923.1800000000003</v>
      </c>
      <c r="J4" s="17">
        <f t="shared" ref="J4:J45" si="0">I4*10.76</f>
        <v>31453.416800000003</v>
      </c>
    </row>
    <row r="5" spans="2:10" x14ac:dyDescent="0.25">
      <c r="B5" s="18">
        <v>2</v>
      </c>
      <c r="C5" s="19" t="s">
        <v>555</v>
      </c>
      <c r="D5" s="20">
        <v>1</v>
      </c>
      <c r="E5" s="18"/>
      <c r="F5" s="18">
        <v>2006</v>
      </c>
      <c r="G5" s="19" t="s">
        <v>554</v>
      </c>
      <c r="H5" s="18"/>
      <c r="I5" s="21">
        <f>120*26</f>
        <v>3120</v>
      </c>
      <c r="J5" s="21">
        <f t="shared" si="0"/>
        <v>33571.199999999997</v>
      </c>
    </row>
    <row r="6" spans="2:10" ht="25.5" x14ac:dyDescent="0.25">
      <c r="B6" s="18">
        <v>3</v>
      </c>
      <c r="C6" s="19" t="s">
        <v>556</v>
      </c>
      <c r="D6" s="20">
        <v>2</v>
      </c>
      <c r="E6" s="18"/>
      <c r="F6" s="18">
        <v>2006</v>
      </c>
      <c r="G6" s="22" t="s">
        <v>557</v>
      </c>
      <c r="H6" s="18"/>
      <c r="I6" s="21">
        <f>15*41</f>
        <v>615</v>
      </c>
      <c r="J6" s="21">
        <f t="shared" si="0"/>
        <v>6617.4</v>
      </c>
    </row>
    <row r="7" spans="2:10" x14ac:dyDescent="0.25">
      <c r="B7" s="18">
        <v>4</v>
      </c>
      <c r="C7" s="19" t="s">
        <v>558</v>
      </c>
      <c r="D7" s="20">
        <v>1</v>
      </c>
      <c r="E7" s="18"/>
      <c r="F7" s="18">
        <v>2006</v>
      </c>
      <c r="G7" s="23" t="s">
        <v>559</v>
      </c>
      <c r="H7" s="18"/>
      <c r="I7" s="21">
        <f>41*41</f>
        <v>1681</v>
      </c>
      <c r="J7" s="21">
        <f t="shared" si="0"/>
        <v>18087.560000000001</v>
      </c>
    </row>
    <row r="8" spans="2:10" x14ac:dyDescent="0.25">
      <c r="B8" s="18">
        <v>5</v>
      </c>
      <c r="C8" s="19" t="s">
        <v>560</v>
      </c>
      <c r="D8" s="20">
        <v>1</v>
      </c>
      <c r="E8" s="18"/>
      <c r="F8" s="18">
        <v>2006</v>
      </c>
      <c r="G8" s="19" t="s">
        <v>561</v>
      </c>
      <c r="H8" s="18"/>
      <c r="I8" s="21">
        <f>37*41</f>
        <v>1517</v>
      </c>
      <c r="J8" s="21">
        <f t="shared" si="0"/>
        <v>16322.92</v>
      </c>
    </row>
    <row r="9" spans="2:10" x14ac:dyDescent="0.25">
      <c r="B9" s="18">
        <v>6</v>
      </c>
      <c r="C9" s="19" t="s">
        <v>562</v>
      </c>
      <c r="D9" s="20">
        <v>1</v>
      </c>
      <c r="E9" s="18"/>
      <c r="F9" s="18">
        <v>2006</v>
      </c>
      <c r="G9" s="19" t="s">
        <v>561</v>
      </c>
      <c r="H9" s="18"/>
      <c r="I9" s="21">
        <f>25*41</f>
        <v>1025</v>
      </c>
      <c r="J9" s="21">
        <f t="shared" si="0"/>
        <v>11029</v>
      </c>
    </row>
    <row r="10" spans="2:10" ht="25.5" x14ac:dyDescent="0.25">
      <c r="B10" s="18">
        <v>7</v>
      </c>
      <c r="C10" s="19" t="s">
        <v>563</v>
      </c>
      <c r="D10" s="20">
        <v>2</v>
      </c>
      <c r="E10" s="18"/>
      <c r="F10" s="18">
        <v>2006</v>
      </c>
      <c r="G10" s="22" t="s">
        <v>564</v>
      </c>
      <c r="H10" s="18"/>
      <c r="I10" s="18">
        <f>56*38.8</f>
        <v>2172.7999999999997</v>
      </c>
      <c r="J10" s="21">
        <f t="shared" si="0"/>
        <v>23379.327999999998</v>
      </c>
    </row>
    <row r="11" spans="2:10" ht="25.5" x14ac:dyDescent="0.25">
      <c r="B11" s="18">
        <v>8</v>
      </c>
      <c r="C11" s="19" t="s">
        <v>565</v>
      </c>
      <c r="D11" s="20">
        <v>1</v>
      </c>
      <c r="E11" s="18"/>
      <c r="F11" s="18">
        <v>2006</v>
      </c>
      <c r="G11" s="22" t="s">
        <v>564</v>
      </c>
      <c r="H11" s="18"/>
      <c r="I11" s="18">
        <f>15*25</f>
        <v>375</v>
      </c>
      <c r="J11" s="21">
        <f t="shared" si="0"/>
        <v>4035</v>
      </c>
    </row>
    <row r="12" spans="2:10" ht="25.5" x14ac:dyDescent="0.25">
      <c r="B12" s="18">
        <v>9</v>
      </c>
      <c r="C12" s="19" t="s">
        <v>566</v>
      </c>
      <c r="D12" s="20">
        <v>1</v>
      </c>
      <c r="E12" s="18"/>
      <c r="F12" s="18">
        <v>2006</v>
      </c>
      <c r="G12" s="24" t="s">
        <v>567</v>
      </c>
      <c r="H12" s="18"/>
      <c r="I12" s="18">
        <f>40.84*42</f>
        <v>1715.2800000000002</v>
      </c>
      <c r="J12" s="21">
        <f t="shared" si="0"/>
        <v>18456.412800000002</v>
      </c>
    </row>
    <row r="13" spans="2:10" ht="25.5" x14ac:dyDescent="0.25">
      <c r="B13" s="18">
        <v>10</v>
      </c>
      <c r="C13" s="19" t="s">
        <v>568</v>
      </c>
      <c r="D13" s="20">
        <v>1</v>
      </c>
      <c r="E13" s="18"/>
      <c r="F13" s="18">
        <v>2006</v>
      </c>
      <c r="G13" s="22" t="s">
        <v>569</v>
      </c>
      <c r="H13" s="18"/>
      <c r="I13" s="18">
        <f>34.23*48</f>
        <v>1643.04</v>
      </c>
      <c r="J13" s="21">
        <f t="shared" si="0"/>
        <v>17679.110399999998</v>
      </c>
    </row>
    <row r="14" spans="2:10" ht="25.5" x14ac:dyDescent="0.25">
      <c r="B14" s="18">
        <v>11</v>
      </c>
      <c r="C14" s="19" t="s">
        <v>570</v>
      </c>
      <c r="D14" s="20">
        <v>1</v>
      </c>
      <c r="E14" s="18"/>
      <c r="F14" s="18">
        <v>2006</v>
      </c>
      <c r="G14" s="24" t="s">
        <v>567</v>
      </c>
      <c r="H14" s="18"/>
      <c r="I14" s="18">
        <f>139*27</f>
        <v>3753</v>
      </c>
      <c r="J14" s="21">
        <f t="shared" si="0"/>
        <v>40382.28</v>
      </c>
    </row>
    <row r="15" spans="2:10" ht="25.5" x14ac:dyDescent="0.25">
      <c r="B15" s="18">
        <v>12</v>
      </c>
      <c r="C15" s="19" t="s">
        <v>571</v>
      </c>
      <c r="D15" s="20">
        <v>1</v>
      </c>
      <c r="E15" s="18"/>
      <c r="F15" s="18">
        <v>2006</v>
      </c>
      <c r="G15" s="24" t="s">
        <v>567</v>
      </c>
      <c r="H15" s="18"/>
      <c r="I15" s="18">
        <f>56*32</f>
        <v>1792</v>
      </c>
      <c r="J15" s="21">
        <f t="shared" si="0"/>
        <v>19281.919999999998</v>
      </c>
    </row>
    <row r="16" spans="2:10" ht="25.5" x14ac:dyDescent="0.25">
      <c r="B16" s="18">
        <v>13</v>
      </c>
      <c r="C16" s="19" t="s">
        <v>572</v>
      </c>
      <c r="D16" s="20">
        <v>1</v>
      </c>
      <c r="E16" s="18"/>
      <c r="F16" s="18">
        <v>2006</v>
      </c>
      <c r="G16" s="24" t="s">
        <v>567</v>
      </c>
      <c r="H16" s="18"/>
      <c r="I16" s="18">
        <f>21*32</f>
        <v>672</v>
      </c>
      <c r="J16" s="21">
        <f t="shared" si="0"/>
        <v>7230.72</v>
      </c>
    </row>
    <row r="17" spans="2:10" ht="25.5" x14ac:dyDescent="0.25">
      <c r="B17" s="18">
        <v>14</v>
      </c>
      <c r="C17" s="19" t="s">
        <v>573</v>
      </c>
      <c r="D17" s="20">
        <v>2</v>
      </c>
      <c r="E17" s="18"/>
      <c r="F17" s="18">
        <v>2006</v>
      </c>
      <c r="G17" s="24" t="s">
        <v>574</v>
      </c>
      <c r="H17" s="18"/>
      <c r="I17" s="18">
        <f>199.65*39.65*2</f>
        <v>15832.244999999999</v>
      </c>
      <c r="J17" s="21">
        <f t="shared" si="0"/>
        <v>170354.95619999999</v>
      </c>
    </row>
    <row r="18" spans="2:10" ht="25.5" x14ac:dyDescent="0.25">
      <c r="B18" s="18">
        <v>15</v>
      </c>
      <c r="C18" s="19" t="s">
        <v>575</v>
      </c>
      <c r="D18" s="20">
        <v>1</v>
      </c>
      <c r="E18" s="18"/>
      <c r="F18" s="18">
        <v>2006</v>
      </c>
      <c r="G18" s="24" t="s">
        <v>567</v>
      </c>
      <c r="H18" s="18"/>
      <c r="I18" s="18">
        <f>60*5</f>
        <v>300</v>
      </c>
      <c r="J18" s="21">
        <f t="shared" si="0"/>
        <v>3228</v>
      </c>
    </row>
    <row r="19" spans="2:10" ht="25.5" x14ac:dyDescent="0.25">
      <c r="B19" s="18">
        <v>16</v>
      </c>
      <c r="C19" s="19" t="s">
        <v>576</v>
      </c>
      <c r="D19" s="20">
        <v>1</v>
      </c>
      <c r="E19" s="18"/>
      <c r="F19" s="18">
        <v>2006</v>
      </c>
      <c r="G19" s="24" t="s">
        <v>567</v>
      </c>
      <c r="H19" s="18"/>
      <c r="I19" s="18">
        <f>109*68</f>
        <v>7412</v>
      </c>
      <c r="J19" s="21">
        <f t="shared" si="0"/>
        <v>79753.119999999995</v>
      </c>
    </row>
    <row r="20" spans="2:10" x14ac:dyDescent="0.25">
      <c r="B20" s="18">
        <v>17</v>
      </c>
      <c r="C20" s="19" t="s">
        <v>577</v>
      </c>
      <c r="D20" s="20">
        <v>1</v>
      </c>
      <c r="E20" s="18"/>
      <c r="F20" s="18">
        <v>2006</v>
      </c>
      <c r="G20" s="22" t="s">
        <v>578</v>
      </c>
      <c r="H20" s="18"/>
      <c r="I20" s="18">
        <f>50*25</f>
        <v>1250</v>
      </c>
      <c r="J20" s="21">
        <f t="shared" si="0"/>
        <v>13450</v>
      </c>
    </row>
    <row r="21" spans="2:10" x14ac:dyDescent="0.25">
      <c r="B21" s="18">
        <v>18</v>
      </c>
      <c r="C21" s="25" t="s">
        <v>579</v>
      </c>
      <c r="D21" s="20">
        <v>1</v>
      </c>
      <c r="E21" s="18"/>
      <c r="F21" s="18">
        <v>2006</v>
      </c>
      <c r="G21" s="22" t="s">
        <v>578</v>
      </c>
      <c r="H21" s="18"/>
      <c r="I21" s="18">
        <f>39*28</f>
        <v>1092</v>
      </c>
      <c r="J21" s="21">
        <f t="shared" si="0"/>
        <v>11749.92</v>
      </c>
    </row>
    <row r="22" spans="2:10" ht="25.5" x14ac:dyDescent="0.25">
      <c r="B22" s="18">
        <v>19</v>
      </c>
      <c r="C22" s="25" t="s">
        <v>580</v>
      </c>
      <c r="D22" s="20">
        <v>1</v>
      </c>
      <c r="E22" s="18"/>
      <c r="F22" s="18">
        <v>2006</v>
      </c>
      <c r="G22" s="24" t="s">
        <v>567</v>
      </c>
      <c r="H22" s="18"/>
      <c r="I22" s="18">
        <f>60*5</f>
        <v>300</v>
      </c>
      <c r="J22" s="21">
        <f t="shared" si="0"/>
        <v>3228</v>
      </c>
    </row>
    <row r="23" spans="2:10" x14ac:dyDescent="0.25">
      <c r="B23" s="18">
        <v>20</v>
      </c>
      <c r="C23" s="25" t="s">
        <v>581</v>
      </c>
      <c r="D23" s="20">
        <v>5</v>
      </c>
      <c r="E23" s="18">
        <v>11</v>
      </c>
      <c r="F23" s="18">
        <v>2006</v>
      </c>
      <c r="G23" s="24" t="s">
        <v>582</v>
      </c>
      <c r="H23" s="18"/>
      <c r="I23" s="18">
        <f>24.66*9.26</f>
        <v>228.35159999999999</v>
      </c>
      <c r="J23" s="21">
        <f t="shared" si="0"/>
        <v>2457.063216</v>
      </c>
    </row>
    <row r="24" spans="2:10" x14ac:dyDescent="0.25">
      <c r="B24" s="18">
        <v>21</v>
      </c>
      <c r="C24" s="25" t="s">
        <v>583</v>
      </c>
      <c r="D24" s="20">
        <v>8</v>
      </c>
      <c r="E24" s="18">
        <v>9</v>
      </c>
      <c r="F24" s="18">
        <v>2006</v>
      </c>
      <c r="G24" s="24" t="s">
        <v>578</v>
      </c>
      <c r="H24" s="18"/>
      <c r="I24" s="18">
        <f>3*3*8</f>
        <v>72</v>
      </c>
      <c r="J24" s="21">
        <f t="shared" si="0"/>
        <v>774.72</v>
      </c>
    </row>
    <row r="25" spans="2:10" ht="25.5" x14ac:dyDescent="0.25">
      <c r="B25" s="18">
        <v>22</v>
      </c>
      <c r="C25" s="25" t="s">
        <v>584</v>
      </c>
      <c r="D25" s="20">
        <v>1</v>
      </c>
      <c r="E25" s="18"/>
      <c r="F25" s="18">
        <v>2006</v>
      </c>
      <c r="G25" s="24" t="s">
        <v>585</v>
      </c>
      <c r="H25" s="18"/>
      <c r="I25" s="18">
        <f>14*4.35</f>
        <v>60.899999999999991</v>
      </c>
      <c r="J25" s="21">
        <f t="shared" si="0"/>
        <v>655.28399999999988</v>
      </c>
    </row>
    <row r="26" spans="2:10" ht="25.5" x14ac:dyDescent="0.25">
      <c r="B26" s="18">
        <v>23</v>
      </c>
      <c r="C26" s="25" t="s">
        <v>586</v>
      </c>
      <c r="D26" s="20">
        <v>1</v>
      </c>
      <c r="E26" s="18"/>
      <c r="F26" s="18">
        <v>2006</v>
      </c>
      <c r="G26" s="24" t="s">
        <v>585</v>
      </c>
      <c r="H26" s="18"/>
      <c r="I26" s="18">
        <f>10*4</f>
        <v>40</v>
      </c>
      <c r="J26" s="21">
        <f t="shared" si="0"/>
        <v>430.4</v>
      </c>
    </row>
    <row r="27" spans="2:10" ht="25.5" x14ac:dyDescent="0.25">
      <c r="B27" s="18">
        <v>24</v>
      </c>
      <c r="C27" s="25" t="s">
        <v>587</v>
      </c>
      <c r="D27" s="20">
        <v>1</v>
      </c>
      <c r="E27" s="18"/>
      <c r="F27" s="18">
        <v>2006</v>
      </c>
      <c r="G27" s="24" t="s">
        <v>585</v>
      </c>
      <c r="H27" s="18"/>
      <c r="I27" s="18">
        <f>6*4</f>
        <v>24</v>
      </c>
      <c r="J27" s="21">
        <f t="shared" si="0"/>
        <v>258.24</v>
      </c>
    </row>
    <row r="28" spans="2:10" ht="25.5" x14ac:dyDescent="0.25">
      <c r="B28" s="18">
        <v>25</v>
      </c>
      <c r="C28" s="25" t="s">
        <v>588</v>
      </c>
      <c r="D28" s="20">
        <v>1</v>
      </c>
      <c r="E28" s="18"/>
      <c r="F28" s="18">
        <v>2006</v>
      </c>
      <c r="G28" s="24" t="s">
        <v>585</v>
      </c>
      <c r="H28" s="18"/>
      <c r="I28" s="18">
        <f>36*6</f>
        <v>216</v>
      </c>
      <c r="J28" s="21">
        <f t="shared" si="0"/>
        <v>2324.16</v>
      </c>
    </row>
    <row r="29" spans="2:10" ht="25.5" x14ac:dyDescent="0.25">
      <c r="B29" s="18">
        <v>26</v>
      </c>
      <c r="C29" s="25" t="s">
        <v>589</v>
      </c>
      <c r="D29" s="20">
        <v>1</v>
      </c>
      <c r="E29" s="18"/>
      <c r="F29" s="18">
        <v>2006</v>
      </c>
      <c r="G29" s="24" t="s">
        <v>585</v>
      </c>
      <c r="H29" s="18"/>
      <c r="I29" s="18">
        <f>32*6</f>
        <v>192</v>
      </c>
      <c r="J29" s="21">
        <f t="shared" si="0"/>
        <v>2065.92</v>
      </c>
    </row>
    <row r="30" spans="2:10" ht="25.5" x14ac:dyDescent="0.25">
      <c r="B30" s="18">
        <v>27</v>
      </c>
      <c r="C30" s="25" t="s">
        <v>590</v>
      </c>
      <c r="D30" s="20">
        <v>1</v>
      </c>
      <c r="E30" s="18"/>
      <c r="F30" s="18">
        <v>2006</v>
      </c>
      <c r="G30" s="24" t="s">
        <v>585</v>
      </c>
      <c r="H30" s="18"/>
      <c r="I30" s="18">
        <f>14*5</f>
        <v>70</v>
      </c>
      <c r="J30" s="21">
        <f t="shared" si="0"/>
        <v>753.19999999999993</v>
      </c>
    </row>
    <row r="31" spans="2:10" x14ac:dyDescent="0.25">
      <c r="B31" s="18">
        <v>28</v>
      </c>
      <c r="C31" s="25" t="s">
        <v>591</v>
      </c>
      <c r="D31" s="20">
        <v>1</v>
      </c>
      <c r="E31" s="18"/>
      <c r="F31" s="18">
        <v>2006</v>
      </c>
      <c r="G31" s="24" t="s">
        <v>578</v>
      </c>
      <c r="H31" s="18"/>
      <c r="I31" s="18">
        <f>34*19</f>
        <v>646</v>
      </c>
      <c r="J31" s="21">
        <f t="shared" si="0"/>
        <v>6950.96</v>
      </c>
    </row>
    <row r="32" spans="2:10" x14ac:dyDescent="0.25">
      <c r="B32" s="18">
        <v>29</v>
      </c>
      <c r="C32" s="19" t="s">
        <v>592</v>
      </c>
      <c r="D32" s="20">
        <v>1</v>
      </c>
      <c r="E32" s="18"/>
      <c r="F32" s="18">
        <v>2006</v>
      </c>
      <c r="G32" s="24" t="s">
        <v>561</v>
      </c>
      <c r="H32" s="18"/>
      <c r="I32" s="18">
        <f>60*30</f>
        <v>1800</v>
      </c>
      <c r="J32" s="21">
        <f t="shared" si="0"/>
        <v>19368</v>
      </c>
    </row>
    <row r="33" spans="2:10" x14ac:dyDescent="0.25">
      <c r="B33" s="18">
        <v>30</v>
      </c>
      <c r="C33" s="26" t="s">
        <v>593</v>
      </c>
      <c r="D33" s="20">
        <v>1</v>
      </c>
      <c r="E33" s="18"/>
      <c r="F33" s="18">
        <v>2006</v>
      </c>
      <c r="G33" s="27" t="s">
        <v>561</v>
      </c>
      <c r="H33" s="18"/>
      <c r="I33" s="18">
        <f>56*36</f>
        <v>2016</v>
      </c>
      <c r="J33" s="21">
        <f t="shared" si="0"/>
        <v>21692.16</v>
      </c>
    </row>
    <row r="34" spans="2:10" x14ac:dyDescent="0.25">
      <c r="B34" s="18">
        <v>31</v>
      </c>
      <c r="C34" s="26"/>
      <c r="D34" s="20">
        <v>1</v>
      </c>
      <c r="E34" s="18"/>
      <c r="F34" s="18">
        <v>2006</v>
      </c>
      <c r="G34" s="27"/>
      <c r="H34" s="18"/>
      <c r="I34" s="18">
        <f>32*14</f>
        <v>448</v>
      </c>
      <c r="J34" s="21">
        <f t="shared" si="0"/>
        <v>4820.4799999999996</v>
      </c>
    </row>
    <row r="35" spans="2:10" x14ac:dyDescent="0.25">
      <c r="B35" s="18">
        <v>32</v>
      </c>
      <c r="C35" s="19" t="s">
        <v>594</v>
      </c>
      <c r="D35" s="20">
        <v>1</v>
      </c>
      <c r="E35" s="18"/>
      <c r="F35" s="18">
        <v>2006</v>
      </c>
      <c r="G35" s="24" t="s">
        <v>595</v>
      </c>
      <c r="H35" s="18"/>
      <c r="I35" s="18">
        <f>198*45</f>
        <v>8910</v>
      </c>
      <c r="J35" s="21">
        <f t="shared" si="0"/>
        <v>95871.599999999991</v>
      </c>
    </row>
    <row r="36" spans="2:10" x14ac:dyDescent="0.25">
      <c r="B36" s="18">
        <v>33</v>
      </c>
      <c r="C36" s="19" t="s">
        <v>596</v>
      </c>
      <c r="D36" s="20">
        <v>1</v>
      </c>
      <c r="E36" s="18"/>
      <c r="F36" s="18">
        <v>2006</v>
      </c>
      <c r="G36" s="24" t="s">
        <v>561</v>
      </c>
      <c r="H36" s="18"/>
      <c r="I36" s="18">
        <f>48*25</f>
        <v>1200</v>
      </c>
      <c r="J36" s="21">
        <f t="shared" si="0"/>
        <v>12912</v>
      </c>
    </row>
    <row r="37" spans="2:10" ht="25.5" x14ac:dyDescent="0.25">
      <c r="B37" s="18">
        <v>34</v>
      </c>
      <c r="C37" s="19" t="s">
        <v>597</v>
      </c>
      <c r="D37" s="20">
        <v>2</v>
      </c>
      <c r="E37" s="18">
        <v>13</v>
      </c>
      <c r="F37" s="18">
        <v>2006</v>
      </c>
      <c r="G37" s="24" t="s">
        <v>585</v>
      </c>
      <c r="H37" s="18"/>
      <c r="I37" s="18">
        <f>45*25</f>
        <v>1125</v>
      </c>
      <c r="J37" s="21">
        <f t="shared" si="0"/>
        <v>12105</v>
      </c>
    </row>
    <row r="38" spans="2:10" ht="25.5" x14ac:dyDescent="0.25">
      <c r="B38" s="18">
        <v>35</v>
      </c>
      <c r="C38" s="19" t="s">
        <v>598</v>
      </c>
      <c r="D38" s="20">
        <v>1</v>
      </c>
      <c r="E38" s="18"/>
      <c r="F38" s="18">
        <v>2006</v>
      </c>
      <c r="G38" s="24" t="s">
        <v>585</v>
      </c>
      <c r="H38" s="18"/>
      <c r="I38" s="18">
        <f>50*10.5</f>
        <v>525</v>
      </c>
      <c r="J38" s="21">
        <f t="shared" si="0"/>
        <v>5649</v>
      </c>
    </row>
    <row r="39" spans="2:10" ht="25.5" x14ac:dyDescent="0.25">
      <c r="B39" s="18">
        <v>36</v>
      </c>
      <c r="C39" s="19" t="s">
        <v>599</v>
      </c>
      <c r="D39" s="20">
        <v>1</v>
      </c>
      <c r="E39" s="18"/>
      <c r="F39" s="18">
        <v>2006</v>
      </c>
      <c r="G39" s="24" t="s">
        <v>585</v>
      </c>
      <c r="H39" s="18"/>
      <c r="I39" s="18">
        <f>35*27</f>
        <v>945</v>
      </c>
      <c r="J39" s="21">
        <f t="shared" si="0"/>
        <v>10168.199999999999</v>
      </c>
    </row>
    <row r="40" spans="2:10" ht="25.5" x14ac:dyDescent="0.25">
      <c r="B40" s="18">
        <v>37</v>
      </c>
      <c r="C40" s="19" t="s">
        <v>600</v>
      </c>
      <c r="D40" s="20">
        <v>1</v>
      </c>
      <c r="E40" s="18"/>
      <c r="F40" s="18">
        <v>2006</v>
      </c>
      <c r="G40" s="24" t="s">
        <v>585</v>
      </c>
      <c r="H40" s="18"/>
      <c r="I40" s="18">
        <f>37*8</f>
        <v>296</v>
      </c>
      <c r="J40" s="21">
        <f t="shared" si="0"/>
        <v>3184.96</v>
      </c>
    </row>
    <row r="41" spans="2:10" x14ac:dyDescent="0.25">
      <c r="B41" s="18">
        <v>38</v>
      </c>
      <c r="C41" s="19" t="s">
        <v>601</v>
      </c>
      <c r="D41" s="20">
        <v>0.5</v>
      </c>
      <c r="E41" s="18"/>
      <c r="F41" s="18">
        <v>2006</v>
      </c>
      <c r="G41" s="24" t="s">
        <v>561</v>
      </c>
      <c r="H41" s="18"/>
      <c r="I41" s="18">
        <f>206*98*0.5</f>
        <v>10094</v>
      </c>
      <c r="J41" s="21">
        <f t="shared" si="0"/>
        <v>108611.44</v>
      </c>
    </row>
    <row r="42" spans="2:10" x14ac:dyDescent="0.25">
      <c r="B42" s="18">
        <v>39</v>
      </c>
      <c r="C42" s="26" t="s">
        <v>602</v>
      </c>
      <c r="D42" s="20">
        <v>1</v>
      </c>
      <c r="E42" s="18"/>
      <c r="F42" s="18">
        <v>2006</v>
      </c>
      <c r="G42" s="27" t="s">
        <v>561</v>
      </c>
      <c r="H42" s="18"/>
      <c r="I42" s="18">
        <f>126*100</f>
        <v>12600</v>
      </c>
      <c r="J42" s="21">
        <f t="shared" si="0"/>
        <v>135576</v>
      </c>
    </row>
    <row r="43" spans="2:10" x14ac:dyDescent="0.25">
      <c r="B43" s="18">
        <v>40</v>
      </c>
      <c r="C43" s="26"/>
      <c r="D43" s="20">
        <v>1</v>
      </c>
      <c r="E43" s="18"/>
      <c r="F43" s="18">
        <v>2006</v>
      </c>
      <c r="G43" s="27"/>
      <c r="H43" s="18"/>
      <c r="I43" s="18">
        <f>100*90</f>
        <v>9000</v>
      </c>
      <c r="J43" s="21">
        <f t="shared" si="0"/>
        <v>96840</v>
      </c>
    </row>
    <row r="44" spans="2:10" x14ac:dyDescent="0.25">
      <c r="B44" s="18">
        <v>41</v>
      </c>
      <c r="C44" s="25" t="s">
        <v>603</v>
      </c>
      <c r="D44" s="20">
        <v>1</v>
      </c>
      <c r="E44" s="18"/>
      <c r="F44" s="18">
        <v>2006</v>
      </c>
      <c r="G44" s="24" t="s">
        <v>561</v>
      </c>
      <c r="H44" s="18"/>
      <c r="I44" s="18">
        <f>135*312</f>
        <v>42120</v>
      </c>
      <c r="J44" s="21">
        <f t="shared" si="0"/>
        <v>453211.2</v>
      </c>
    </row>
    <row r="45" spans="2:10" ht="25.5" x14ac:dyDescent="0.25">
      <c r="B45" s="18">
        <v>42</v>
      </c>
      <c r="C45" s="25" t="s">
        <v>604</v>
      </c>
      <c r="D45" s="20">
        <v>1</v>
      </c>
      <c r="E45" s="18"/>
      <c r="F45" s="18">
        <v>2006</v>
      </c>
      <c r="G45" s="24" t="s">
        <v>585</v>
      </c>
      <c r="H45" s="18"/>
      <c r="I45" s="18">
        <f>199.65*39.65*2</f>
        <v>15832.244999999999</v>
      </c>
      <c r="J45" s="21">
        <f t="shared" si="0"/>
        <v>170354.95619999999</v>
      </c>
    </row>
    <row r="46" spans="2:10" x14ac:dyDescent="0.25">
      <c r="B46" s="28" t="s">
        <v>605</v>
      </c>
      <c r="C46" s="28"/>
      <c r="D46" s="28"/>
      <c r="E46" s="28"/>
      <c r="F46" s="28"/>
      <c r="G46" s="28"/>
      <c r="H46" s="28"/>
      <c r="I46" s="29">
        <f>SUM(I4:I45)</f>
        <v>157651.0416</v>
      </c>
      <c r="J46" s="29">
        <f>SUM(J4:J45)</f>
        <v>1696325.2076159997</v>
      </c>
    </row>
    <row r="47" spans="2:10" x14ac:dyDescent="0.25">
      <c r="B47" s="30"/>
      <c r="C47" s="31"/>
      <c r="D47" s="30"/>
      <c r="E47" s="30"/>
      <c r="F47" s="30"/>
      <c r="G47" s="32"/>
      <c r="H47" s="30"/>
      <c r="I47" s="30"/>
      <c r="J47" s="30"/>
    </row>
    <row r="48" spans="2:10" x14ac:dyDescent="0.25">
      <c r="B48" s="33" t="s">
        <v>606</v>
      </c>
      <c r="C48" s="33"/>
      <c r="D48" s="33"/>
      <c r="E48" s="33"/>
      <c r="F48" s="33"/>
      <c r="G48" s="33"/>
      <c r="H48" s="33"/>
      <c r="I48" s="33"/>
      <c r="J48" s="33"/>
    </row>
    <row r="49" spans="2:10" x14ac:dyDescent="0.25">
      <c r="B49" s="34">
        <v>1</v>
      </c>
      <c r="C49" s="26" t="s">
        <v>607</v>
      </c>
      <c r="D49" s="35">
        <v>1</v>
      </c>
      <c r="E49" s="36"/>
      <c r="F49" s="18">
        <v>2006</v>
      </c>
      <c r="G49" s="27" t="s">
        <v>608</v>
      </c>
      <c r="H49" s="18"/>
      <c r="I49" s="36">
        <f>(12*55)+(163*6)+(56*6)</f>
        <v>1974</v>
      </c>
      <c r="J49" s="37">
        <f>I49*10.76</f>
        <v>21240.239999999998</v>
      </c>
    </row>
    <row r="50" spans="2:10" x14ac:dyDescent="0.25">
      <c r="B50" s="34"/>
      <c r="C50" s="26"/>
      <c r="D50" s="35"/>
      <c r="E50" s="36"/>
      <c r="F50" s="18">
        <v>2006</v>
      </c>
      <c r="G50" s="27"/>
      <c r="H50" s="18"/>
      <c r="I50" s="36"/>
      <c r="J50" s="37"/>
    </row>
    <row r="51" spans="2:10" x14ac:dyDescent="0.25">
      <c r="B51" s="34"/>
      <c r="C51" s="26"/>
      <c r="D51" s="35"/>
      <c r="E51" s="36"/>
      <c r="F51" s="18">
        <v>2006</v>
      </c>
      <c r="G51" s="27"/>
      <c r="H51" s="18"/>
      <c r="I51" s="36"/>
      <c r="J51" s="37"/>
    </row>
    <row r="52" spans="2:10" ht="25.5" x14ac:dyDescent="0.25">
      <c r="B52" s="30">
        <v>4</v>
      </c>
      <c r="C52" s="19" t="s">
        <v>609</v>
      </c>
      <c r="D52" s="20">
        <v>2</v>
      </c>
      <c r="E52" s="18">
        <v>12</v>
      </c>
      <c r="F52" s="18">
        <v>2006</v>
      </c>
      <c r="G52" s="24" t="s">
        <v>585</v>
      </c>
      <c r="H52" s="18"/>
      <c r="I52" s="18">
        <f>57*40</f>
        <v>2280</v>
      </c>
      <c r="J52" s="21">
        <f t="shared" ref="J52:J59" si="1">I52*10.76</f>
        <v>24532.799999999999</v>
      </c>
    </row>
    <row r="53" spans="2:10" ht="25.5" x14ac:dyDescent="0.25">
      <c r="B53" s="30">
        <v>5</v>
      </c>
      <c r="C53" s="19" t="s">
        <v>610</v>
      </c>
      <c r="D53" s="20">
        <v>2</v>
      </c>
      <c r="E53" s="18">
        <v>11</v>
      </c>
      <c r="F53" s="18">
        <v>2006</v>
      </c>
      <c r="G53" s="24" t="s">
        <v>585</v>
      </c>
      <c r="H53" s="18"/>
      <c r="I53" s="18">
        <f>21*14*2</f>
        <v>588</v>
      </c>
      <c r="J53" s="21">
        <f t="shared" si="1"/>
        <v>6326.88</v>
      </c>
    </row>
    <row r="54" spans="2:10" ht="25.5" x14ac:dyDescent="0.25">
      <c r="B54" s="30">
        <v>6</v>
      </c>
      <c r="C54" s="19" t="s">
        <v>611</v>
      </c>
      <c r="D54" s="20">
        <v>12</v>
      </c>
      <c r="E54" s="18">
        <v>11</v>
      </c>
      <c r="F54" s="18">
        <v>2006</v>
      </c>
      <c r="G54" s="24" t="s">
        <v>585</v>
      </c>
      <c r="H54" s="18"/>
      <c r="I54" s="18">
        <f>26*12*12</f>
        <v>3744</v>
      </c>
      <c r="J54" s="21">
        <f t="shared" si="1"/>
        <v>40285.440000000002</v>
      </c>
    </row>
    <row r="55" spans="2:10" ht="25.5" x14ac:dyDescent="0.25">
      <c r="B55" s="30">
        <v>7</v>
      </c>
      <c r="C55" s="19" t="s">
        <v>612</v>
      </c>
      <c r="D55" s="20">
        <v>4</v>
      </c>
      <c r="E55" s="18">
        <v>11</v>
      </c>
      <c r="F55" s="18">
        <v>2006</v>
      </c>
      <c r="G55" s="24" t="s">
        <v>585</v>
      </c>
      <c r="H55" s="18"/>
      <c r="I55" s="18">
        <f>21*19*4</f>
        <v>1596</v>
      </c>
      <c r="J55" s="21">
        <f t="shared" si="1"/>
        <v>17172.96</v>
      </c>
    </row>
    <row r="56" spans="2:10" x14ac:dyDescent="0.25">
      <c r="B56" s="34">
        <v>8</v>
      </c>
      <c r="C56" s="26" t="s">
        <v>613</v>
      </c>
      <c r="D56" s="20">
        <v>1</v>
      </c>
      <c r="E56" s="18">
        <v>12</v>
      </c>
      <c r="F56" s="18">
        <v>2006</v>
      </c>
      <c r="G56" s="27" t="s">
        <v>585</v>
      </c>
      <c r="H56" s="18"/>
      <c r="I56" s="18">
        <f>52*27</f>
        <v>1404</v>
      </c>
      <c r="J56" s="21">
        <f t="shared" si="1"/>
        <v>15107.039999999999</v>
      </c>
    </row>
    <row r="57" spans="2:10" x14ac:dyDescent="0.25">
      <c r="B57" s="34"/>
      <c r="C57" s="26"/>
      <c r="D57" s="20">
        <v>1</v>
      </c>
      <c r="E57" s="18">
        <v>12</v>
      </c>
      <c r="F57" s="18">
        <v>2006</v>
      </c>
      <c r="G57" s="27"/>
      <c r="H57" s="18"/>
      <c r="I57" s="18">
        <f>16*27</f>
        <v>432</v>
      </c>
      <c r="J57" s="21">
        <f t="shared" si="1"/>
        <v>4648.32</v>
      </c>
    </row>
    <row r="58" spans="2:10" ht="38.25" x14ac:dyDescent="0.25">
      <c r="B58" s="30">
        <v>9</v>
      </c>
      <c r="C58" s="19" t="s">
        <v>614</v>
      </c>
      <c r="D58" s="20">
        <v>2</v>
      </c>
      <c r="E58" s="18">
        <v>11</v>
      </c>
      <c r="F58" s="18">
        <v>2006</v>
      </c>
      <c r="G58" s="24" t="s">
        <v>585</v>
      </c>
      <c r="H58" s="18"/>
      <c r="I58" s="18">
        <f>1191.52*2</f>
        <v>2383.04</v>
      </c>
      <c r="J58" s="21">
        <f t="shared" si="1"/>
        <v>25641.510399999999</v>
      </c>
    </row>
    <row r="59" spans="2:10" ht="25.5" x14ac:dyDescent="0.25">
      <c r="B59" s="30">
        <v>10</v>
      </c>
      <c r="C59" s="25" t="s">
        <v>615</v>
      </c>
      <c r="D59" s="20">
        <v>1</v>
      </c>
      <c r="E59" s="18"/>
      <c r="F59" s="18">
        <v>2006</v>
      </c>
      <c r="G59" s="24" t="s">
        <v>585</v>
      </c>
      <c r="H59" s="18"/>
      <c r="I59" s="18">
        <f>681.18</f>
        <v>681.18</v>
      </c>
      <c r="J59" s="21">
        <f t="shared" si="1"/>
        <v>7329.496799999999</v>
      </c>
    </row>
    <row r="60" spans="2:10" x14ac:dyDescent="0.25">
      <c r="B60" s="28" t="s">
        <v>605</v>
      </c>
      <c r="C60" s="28"/>
      <c r="D60" s="28"/>
      <c r="E60" s="28"/>
      <c r="F60" s="28"/>
      <c r="G60" s="28"/>
      <c r="H60" s="28"/>
      <c r="I60" s="38">
        <f>I59+I58+I57+I56+I55+I54+I53+I52+I49</f>
        <v>15082.22</v>
      </c>
      <c r="J60" s="38">
        <f>J59+J58+J57+J56+J55+J54+J53+J52+J49</f>
        <v>162284.68719999999</v>
      </c>
    </row>
    <row r="61" spans="2:10" x14ac:dyDescent="0.25">
      <c r="B61" s="30"/>
      <c r="C61" s="31"/>
      <c r="D61" s="30"/>
      <c r="E61" s="30"/>
      <c r="F61" s="30"/>
      <c r="G61" s="32"/>
      <c r="H61" s="30"/>
      <c r="I61" s="30"/>
      <c r="J61" s="30"/>
    </row>
    <row r="62" spans="2:10" x14ac:dyDescent="0.25">
      <c r="B62" s="39" t="s">
        <v>616</v>
      </c>
      <c r="C62" s="39"/>
      <c r="D62" s="39"/>
      <c r="E62" s="39"/>
      <c r="F62" s="39"/>
      <c r="G62" s="39"/>
      <c r="H62" s="39"/>
      <c r="I62" s="39"/>
      <c r="J62" s="39"/>
    </row>
    <row r="63" spans="2:10" ht="25.5" x14ac:dyDescent="0.25">
      <c r="B63" s="30">
        <v>1</v>
      </c>
      <c r="C63" s="19" t="s">
        <v>617</v>
      </c>
      <c r="D63" s="20">
        <v>2</v>
      </c>
      <c r="E63" s="18"/>
      <c r="F63" s="18">
        <v>2006</v>
      </c>
      <c r="G63" s="40" t="s">
        <v>618</v>
      </c>
      <c r="H63" s="18"/>
      <c r="I63" s="18">
        <f>204*10*2</f>
        <v>4080</v>
      </c>
      <c r="J63" s="21">
        <f t="shared" ref="J63:J81" si="2">I63*10.76</f>
        <v>43900.799999999996</v>
      </c>
    </row>
    <row r="64" spans="2:10" ht="25.5" x14ac:dyDescent="0.25">
      <c r="B64" s="30">
        <v>2</v>
      </c>
      <c r="C64" s="19" t="s">
        <v>619</v>
      </c>
      <c r="D64" s="20">
        <v>2</v>
      </c>
      <c r="E64" s="18"/>
      <c r="F64" s="18">
        <v>2006</v>
      </c>
      <c r="G64" s="40" t="s">
        <v>618</v>
      </c>
      <c r="H64" s="18"/>
      <c r="I64" s="18">
        <f>277*10*2</f>
        <v>5540</v>
      </c>
      <c r="J64" s="21">
        <f t="shared" si="2"/>
        <v>59610.400000000001</v>
      </c>
    </row>
    <row r="65" spans="2:10" x14ac:dyDescent="0.25">
      <c r="B65" s="34">
        <v>3</v>
      </c>
      <c r="C65" s="26" t="s">
        <v>620</v>
      </c>
      <c r="D65" s="20">
        <v>2</v>
      </c>
      <c r="E65" s="18"/>
      <c r="F65" s="18">
        <v>2006</v>
      </c>
      <c r="G65" s="40" t="s">
        <v>618</v>
      </c>
      <c r="H65" s="18"/>
      <c r="I65" s="18">
        <f>219*10*2</f>
        <v>4380</v>
      </c>
      <c r="J65" s="21">
        <f t="shared" si="2"/>
        <v>47128.799999999996</v>
      </c>
    </row>
    <row r="66" spans="2:10" x14ac:dyDescent="0.25">
      <c r="B66" s="34"/>
      <c r="C66" s="26"/>
      <c r="D66" s="20">
        <v>1</v>
      </c>
      <c r="E66" s="18"/>
      <c r="F66" s="18">
        <v>2006</v>
      </c>
      <c r="G66" s="40"/>
      <c r="H66" s="18"/>
      <c r="I66" s="18">
        <f>112*10</f>
        <v>1120</v>
      </c>
      <c r="J66" s="21">
        <f t="shared" si="2"/>
        <v>12051.199999999999</v>
      </c>
    </row>
    <row r="67" spans="2:10" x14ac:dyDescent="0.25">
      <c r="B67" s="34"/>
      <c r="C67" s="26"/>
      <c r="D67" s="20">
        <v>1</v>
      </c>
      <c r="E67" s="18"/>
      <c r="F67" s="18">
        <v>2006</v>
      </c>
      <c r="G67" s="40"/>
      <c r="H67" s="18"/>
      <c r="I67" s="18">
        <f>126*10</f>
        <v>1260</v>
      </c>
      <c r="J67" s="21">
        <f t="shared" si="2"/>
        <v>13557.6</v>
      </c>
    </row>
    <row r="68" spans="2:10" x14ac:dyDescent="0.25">
      <c r="B68" s="34">
        <v>4</v>
      </c>
      <c r="C68" s="26" t="s">
        <v>621</v>
      </c>
      <c r="D68" s="41">
        <v>1</v>
      </c>
      <c r="E68" s="18"/>
      <c r="F68" s="18">
        <v>2006</v>
      </c>
      <c r="G68" s="40" t="s">
        <v>618</v>
      </c>
      <c r="H68" s="18"/>
      <c r="I68" s="18">
        <f>570*10</f>
        <v>5700</v>
      </c>
      <c r="J68" s="21">
        <f t="shared" si="2"/>
        <v>61332</v>
      </c>
    </row>
    <row r="69" spans="2:10" x14ac:dyDescent="0.25">
      <c r="B69" s="34"/>
      <c r="C69" s="26"/>
      <c r="D69" s="41"/>
      <c r="E69" s="18"/>
      <c r="F69" s="18">
        <v>2006</v>
      </c>
      <c r="G69" s="40"/>
      <c r="H69" s="18"/>
      <c r="I69" s="18">
        <f>557*10</f>
        <v>5570</v>
      </c>
      <c r="J69" s="21">
        <f t="shared" si="2"/>
        <v>59933.2</v>
      </c>
    </row>
    <row r="70" spans="2:10" ht="25.5" x14ac:dyDescent="0.25">
      <c r="B70" s="30">
        <v>5</v>
      </c>
      <c r="C70" s="19" t="s">
        <v>622</v>
      </c>
      <c r="D70" s="20">
        <v>1</v>
      </c>
      <c r="E70" s="18"/>
      <c r="F70" s="18">
        <v>2006</v>
      </c>
      <c r="G70" s="40" t="s">
        <v>618</v>
      </c>
      <c r="H70" s="18"/>
      <c r="I70" s="18">
        <f>225*6</f>
        <v>1350</v>
      </c>
      <c r="J70" s="21">
        <f t="shared" si="2"/>
        <v>14526</v>
      </c>
    </row>
    <row r="71" spans="2:10" ht="25.5" x14ac:dyDescent="0.25">
      <c r="B71" s="30">
        <v>6</v>
      </c>
      <c r="C71" s="19" t="s">
        <v>623</v>
      </c>
      <c r="D71" s="20">
        <v>1</v>
      </c>
      <c r="E71" s="18"/>
      <c r="F71" s="18">
        <v>2006</v>
      </c>
      <c r="G71" s="40" t="s">
        <v>618</v>
      </c>
      <c r="H71" s="18"/>
      <c r="I71" s="18">
        <f>196*10</f>
        <v>1960</v>
      </c>
      <c r="J71" s="21">
        <f t="shared" si="2"/>
        <v>21089.599999999999</v>
      </c>
    </row>
    <row r="72" spans="2:10" ht="25.5" x14ac:dyDescent="0.25">
      <c r="B72" s="30">
        <v>7</v>
      </c>
      <c r="C72" s="19" t="s">
        <v>624</v>
      </c>
      <c r="D72" s="20">
        <v>1</v>
      </c>
      <c r="E72" s="18"/>
      <c r="F72" s="18">
        <v>2006</v>
      </c>
      <c r="G72" s="40" t="s">
        <v>618</v>
      </c>
      <c r="H72" s="18"/>
      <c r="I72" s="18">
        <f>195.8*6</f>
        <v>1174.8000000000002</v>
      </c>
      <c r="J72" s="21">
        <f t="shared" si="2"/>
        <v>12640.848000000002</v>
      </c>
    </row>
    <row r="73" spans="2:10" x14ac:dyDescent="0.25">
      <c r="B73" s="30">
        <v>8</v>
      </c>
      <c r="C73" s="19" t="s">
        <v>625</v>
      </c>
      <c r="D73" s="20">
        <v>1</v>
      </c>
      <c r="E73" s="18"/>
      <c r="F73" s="18">
        <v>2006</v>
      </c>
      <c r="G73" s="40" t="s">
        <v>618</v>
      </c>
      <c r="H73" s="18"/>
      <c r="I73" s="18">
        <f>192.25*10</f>
        <v>1922.5</v>
      </c>
      <c r="J73" s="21">
        <f t="shared" si="2"/>
        <v>20686.099999999999</v>
      </c>
    </row>
    <row r="74" spans="2:10" x14ac:dyDescent="0.25">
      <c r="B74" s="34">
        <v>9</v>
      </c>
      <c r="C74" s="26" t="s">
        <v>626</v>
      </c>
      <c r="D74" s="35">
        <v>1</v>
      </c>
      <c r="E74" s="18"/>
      <c r="F74" s="18">
        <v>2006</v>
      </c>
      <c r="G74" s="40" t="s">
        <v>618</v>
      </c>
      <c r="H74" s="18"/>
      <c r="I74" s="18">
        <f>240*6</f>
        <v>1440</v>
      </c>
      <c r="J74" s="21">
        <f t="shared" si="2"/>
        <v>15494.4</v>
      </c>
    </row>
    <row r="75" spans="2:10" x14ac:dyDescent="0.25">
      <c r="B75" s="34"/>
      <c r="C75" s="26"/>
      <c r="D75" s="35"/>
      <c r="E75" s="18"/>
      <c r="F75" s="18">
        <v>2006</v>
      </c>
      <c r="G75" s="40"/>
      <c r="H75" s="18"/>
      <c r="I75" s="18">
        <f>115.7*6</f>
        <v>694.2</v>
      </c>
      <c r="J75" s="21">
        <f t="shared" si="2"/>
        <v>7469.5920000000006</v>
      </c>
    </row>
    <row r="76" spans="2:10" x14ac:dyDescent="0.25">
      <c r="B76" s="34"/>
      <c r="C76" s="26"/>
      <c r="D76" s="35"/>
      <c r="E76" s="18"/>
      <c r="F76" s="18">
        <v>2006</v>
      </c>
      <c r="G76" s="40"/>
      <c r="H76" s="18"/>
      <c r="I76" s="18">
        <f>106*6</f>
        <v>636</v>
      </c>
      <c r="J76" s="21">
        <f t="shared" si="2"/>
        <v>6843.36</v>
      </c>
    </row>
    <row r="77" spans="2:10" x14ac:dyDescent="0.25">
      <c r="B77" s="34">
        <v>10</v>
      </c>
      <c r="C77" s="26" t="s">
        <v>627</v>
      </c>
      <c r="D77" s="35">
        <v>1</v>
      </c>
      <c r="E77" s="18"/>
      <c r="F77" s="18">
        <v>2006</v>
      </c>
      <c r="G77" s="40" t="s">
        <v>618</v>
      </c>
      <c r="H77" s="18"/>
      <c r="I77" s="18">
        <f>160.2*6</f>
        <v>961.19999999999993</v>
      </c>
      <c r="J77" s="21">
        <f t="shared" si="2"/>
        <v>10342.511999999999</v>
      </c>
    </row>
    <row r="78" spans="2:10" x14ac:dyDescent="0.25">
      <c r="B78" s="34"/>
      <c r="C78" s="26"/>
      <c r="D78" s="35"/>
      <c r="E78" s="18"/>
      <c r="F78" s="18">
        <v>2006</v>
      </c>
      <c r="G78" s="40"/>
      <c r="H78" s="18"/>
      <c r="I78" s="18">
        <f>71.2*6</f>
        <v>427.20000000000005</v>
      </c>
      <c r="J78" s="21">
        <f t="shared" si="2"/>
        <v>4596.6720000000005</v>
      </c>
    </row>
    <row r="79" spans="2:10" x14ac:dyDescent="0.25">
      <c r="B79" s="30">
        <v>11</v>
      </c>
      <c r="C79" s="19" t="s">
        <v>628</v>
      </c>
      <c r="D79" s="20">
        <v>1</v>
      </c>
      <c r="E79" s="18"/>
      <c r="F79" s="18">
        <v>2006</v>
      </c>
      <c r="G79" s="40" t="s">
        <v>618</v>
      </c>
      <c r="H79" s="18"/>
      <c r="I79" s="18">
        <f>124.6*6</f>
        <v>747.59999999999991</v>
      </c>
      <c r="J79" s="21">
        <f t="shared" si="2"/>
        <v>8044.1759999999986</v>
      </c>
    </row>
    <row r="80" spans="2:10" x14ac:dyDescent="0.25">
      <c r="B80" s="30">
        <v>12</v>
      </c>
      <c r="C80" s="19" t="s">
        <v>629</v>
      </c>
      <c r="D80" s="20">
        <v>1</v>
      </c>
      <c r="E80" s="18"/>
      <c r="F80" s="18">
        <v>2006</v>
      </c>
      <c r="G80" s="40" t="s">
        <v>618</v>
      </c>
      <c r="H80" s="18"/>
      <c r="I80" s="18">
        <f>1126*4</f>
        <v>4504</v>
      </c>
      <c r="J80" s="21">
        <f t="shared" si="2"/>
        <v>48463.040000000001</v>
      </c>
    </row>
    <row r="81" spans="2:10" x14ac:dyDescent="0.25">
      <c r="B81" s="30">
        <v>13</v>
      </c>
      <c r="C81" s="19" t="s">
        <v>630</v>
      </c>
      <c r="D81" s="20">
        <v>1</v>
      </c>
      <c r="E81" s="18"/>
      <c r="F81" s="18">
        <v>2006</v>
      </c>
      <c r="G81" s="40" t="s">
        <v>618</v>
      </c>
      <c r="H81" s="18"/>
      <c r="I81" s="18">
        <f>425*10</f>
        <v>4250</v>
      </c>
      <c r="J81" s="21">
        <f t="shared" si="2"/>
        <v>45730</v>
      </c>
    </row>
    <row r="82" spans="2:10" x14ac:dyDescent="0.25">
      <c r="B82" s="28" t="s">
        <v>605</v>
      </c>
      <c r="C82" s="28"/>
      <c r="D82" s="28"/>
      <c r="E82" s="28"/>
      <c r="F82" s="28"/>
      <c r="G82" s="28"/>
      <c r="H82" s="28"/>
      <c r="I82" s="29">
        <f>SUM(I63:I81)</f>
        <v>47717.499999999993</v>
      </c>
      <c r="J82" s="29">
        <f>SUM(J63:J81)</f>
        <v>513440.29999999993</v>
      </c>
    </row>
    <row r="83" spans="2:10" x14ac:dyDescent="0.25">
      <c r="B83" s="30"/>
      <c r="C83" s="31"/>
      <c r="D83" s="32"/>
      <c r="E83" s="30"/>
      <c r="F83" s="30"/>
      <c r="G83" s="42"/>
      <c r="H83" s="30"/>
      <c r="I83" s="30"/>
      <c r="J83" s="43"/>
    </row>
    <row r="84" spans="2:10" x14ac:dyDescent="0.25">
      <c r="B84" s="39" t="s">
        <v>631</v>
      </c>
      <c r="C84" s="39"/>
      <c r="D84" s="39"/>
      <c r="E84" s="39"/>
      <c r="F84" s="39"/>
      <c r="G84" s="39"/>
      <c r="H84" s="39"/>
      <c r="I84" s="39"/>
      <c r="J84" s="39"/>
    </row>
    <row r="85" spans="2:10" x14ac:dyDescent="0.25">
      <c r="B85" s="34">
        <v>1</v>
      </c>
      <c r="C85" s="26" t="s">
        <v>632</v>
      </c>
      <c r="D85" s="20">
        <v>2</v>
      </c>
      <c r="E85" s="18"/>
      <c r="F85" s="18">
        <v>2006</v>
      </c>
      <c r="G85" s="40" t="s">
        <v>633</v>
      </c>
      <c r="H85" s="18"/>
      <c r="I85" s="18">
        <f>204*1.31*2</f>
        <v>534.48</v>
      </c>
      <c r="J85" s="21">
        <f t="shared" ref="J85:J94" si="3">I85*10.76</f>
        <v>5751.0047999999997</v>
      </c>
    </row>
    <row r="86" spans="2:10" x14ac:dyDescent="0.25">
      <c r="B86" s="34"/>
      <c r="C86" s="26"/>
      <c r="D86" s="20">
        <v>2</v>
      </c>
      <c r="E86" s="18"/>
      <c r="F86" s="18">
        <v>2006</v>
      </c>
      <c r="G86" s="40" t="s">
        <v>633</v>
      </c>
      <c r="H86" s="18"/>
      <c r="I86" s="18">
        <f>40*1*2</f>
        <v>80</v>
      </c>
      <c r="J86" s="21">
        <f t="shared" si="3"/>
        <v>860.8</v>
      </c>
    </row>
    <row r="87" spans="2:10" ht="25.5" x14ac:dyDescent="0.25">
      <c r="B87" s="30">
        <v>2</v>
      </c>
      <c r="C87" s="19" t="s">
        <v>634</v>
      </c>
      <c r="D87" s="20">
        <v>2</v>
      </c>
      <c r="E87" s="18"/>
      <c r="F87" s="18">
        <v>2006</v>
      </c>
      <c r="G87" s="40" t="s">
        <v>633</v>
      </c>
      <c r="H87" s="18"/>
      <c r="I87" s="18">
        <f>277*1.06*2</f>
        <v>587.24</v>
      </c>
      <c r="J87" s="21">
        <f t="shared" si="3"/>
        <v>6318.7024000000001</v>
      </c>
    </row>
    <row r="88" spans="2:10" x14ac:dyDescent="0.25">
      <c r="B88" s="34">
        <v>3</v>
      </c>
      <c r="C88" s="26" t="s">
        <v>635</v>
      </c>
      <c r="D88" s="20">
        <v>4</v>
      </c>
      <c r="E88" s="18"/>
      <c r="F88" s="18">
        <v>2006</v>
      </c>
      <c r="G88" s="40" t="s">
        <v>633</v>
      </c>
      <c r="H88" s="18"/>
      <c r="I88" s="18">
        <f>219*1.06*4</f>
        <v>928.56000000000006</v>
      </c>
      <c r="J88" s="21">
        <f t="shared" si="3"/>
        <v>9991.3055999999997</v>
      </c>
    </row>
    <row r="89" spans="2:10" x14ac:dyDescent="0.25">
      <c r="B89" s="34"/>
      <c r="C89" s="26"/>
      <c r="D89" s="20">
        <v>1</v>
      </c>
      <c r="E89" s="18"/>
      <c r="F89" s="18">
        <v>2006</v>
      </c>
      <c r="G89" s="40" t="s">
        <v>633</v>
      </c>
      <c r="H89" s="18"/>
      <c r="I89" s="18">
        <f>112*1.06</f>
        <v>118.72</v>
      </c>
      <c r="J89" s="21">
        <f t="shared" si="3"/>
        <v>1277.4271999999999</v>
      </c>
    </row>
    <row r="90" spans="2:10" x14ac:dyDescent="0.25">
      <c r="B90" s="34">
        <v>4</v>
      </c>
      <c r="C90" s="26" t="s">
        <v>636</v>
      </c>
      <c r="D90" s="20">
        <v>1</v>
      </c>
      <c r="E90" s="18"/>
      <c r="F90" s="18">
        <v>2006</v>
      </c>
      <c r="G90" s="40" t="s">
        <v>633</v>
      </c>
      <c r="H90" s="18"/>
      <c r="I90" s="18">
        <f>1127*1.16</f>
        <v>1307.32</v>
      </c>
      <c r="J90" s="21">
        <f t="shared" si="3"/>
        <v>14066.763199999999</v>
      </c>
    </row>
    <row r="91" spans="2:10" x14ac:dyDescent="0.25">
      <c r="B91" s="34"/>
      <c r="C91" s="26"/>
      <c r="D91" s="20">
        <v>1</v>
      </c>
      <c r="E91" s="18"/>
      <c r="F91" s="18">
        <v>2006</v>
      </c>
      <c r="G91" s="40" t="s">
        <v>633</v>
      </c>
      <c r="H91" s="18"/>
      <c r="I91" s="18">
        <f>40*1.16</f>
        <v>46.4</v>
      </c>
      <c r="J91" s="21">
        <f t="shared" si="3"/>
        <v>499.26399999999995</v>
      </c>
    </row>
    <row r="92" spans="2:10" x14ac:dyDescent="0.25">
      <c r="B92" s="30">
        <v>5</v>
      </c>
      <c r="C92" s="19" t="s">
        <v>637</v>
      </c>
      <c r="D92" s="20">
        <v>1</v>
      </c>
      <c r="E92" s="18"/>
      <c r="F92" s="18">
        <v>2006</v>
      </c>
      <c r="G92" s="40" t="s">
        <v>633</v>
      </c>
      <c r="H92" s="18"/>
      <c r="I92" s="18">
        <f>450*1.06</f>
        <v>477</v>
      </c>
      <c r="J92" s="21">
        <f t="shared" si="3"/>
        <v>5132.5199999999995</v>
      </c>
    </row>
    <row r="93" spans="2:10" ht="25.5" x14ac:dyDescent="0.25">
      <c r="B93" s="30">
        <v>6</v>
      </c>
      <c r="C93" s="19" t="s">
        <v>623</v>
      </c>
      <c r="D93" s="20">
        <v>1</v>
      </c>
      <c r="E93" s="18"/>
      <c r="F93" s="18">
        <v>2006</v>
      </c>
      <c r="G93" s="40" t="s">
        <v>633</v>
      </c>
      <c r="H93" s="18"/>
      <c r="I93" s="18">
        <f>286*1.06</f>
        <v>303.16000000000003</v>
      </c>
      <c r="J93" s="21">
        <f t="shared" si="3"/>
        <v>3262.0016000000001</v>
      </c>
    </row>
    <row r="94" spans="2:10" x14ac:dyDescent="0.25">
      <c r="B94" s="34">
        <v>7</v>
      </c>
      <c r="C94" s="26" t="s">
        <v>638</v>
      </c>
      <c r="D94" s="35">
        <v>1</v>
      </c>
      <c r="E94" s="18"/>
      <c r="F94" s="18">
        <v>2006</v>
      </c>
      <c r="G94" s="40" t="s">
        <v>633</v>
      </c>
      <c r="H94" s="18"/>
      <c r="I94" s="18">
        <f>391*1.3</f>
        <v>508.3</v>
      </c>
      <c r="J94" s="21">
        <f t="shared" si="3"/>
        <v>5469.308</v>
      </c>
    </row>
    <row r="95" spans="2:10" x14ac:dyDescent="0.25">
      <c r="B95" s="34"/>
      <c r="C95" s="26"/>
      <c r="D95" s="35"/>
      <c r="E95" s="18"/>
      <c r="F95" s="18">
        <v>2006</v>
      </c>
      <c r="G95" s="40" t="s">
        <v>633</v>
      </c>
      <c r="H95" s="18"/>
      <c r="I95" s="18">
        <v>0</v>
      </c>
      <c r="J95" s="21">
        <v>0</v>
      </c>
    </row>
    <row r="96" spans="2:10" x14ac:dyDescent="0.25">
      <c r="B96" s="34">
        <v>8</v>
      </c>
      <c r="C96" s="26" t="s">
        <v>639</v>
      </c>
      <c r="D96" s="20">
        <v>2</v>
      </c>
      <c r="E96" s="18"/>
      <c r="F96" s="18">
        <v>2006</v>
      </c>
      <c r="G96" s="40" t="s">
        <v>633</v>
      </c>
      <c r="H96" s="18"/>
      <c r="I96" s="18">
        <f>240*1.3*2</f>
        <v>624</v>
      </c>
      <c r="J96" s="21">
        <f t="shared" ref="J96:J102" si="4">I96*10.76</f>
        <v>6714.24</v>
      </c>
    </row>
    <row r="97" spans="2:10" x14ac:dyDescent="0.25">
      <c r="B97" s="34"/>
      <c r="C97" s="26"/>
      <c r="D97" s="20">
        <v>2</v>
      </c>
      <c r="E97" s="18"/>
      <c r="F97" s="18">
        <v>2006</v>
      </c>
      <c r="G97" s="40" t="s">
        <v>633</v>
      </c>
      <c r="H97" s="18"/>
      <c r="I97" s="18">
        <f>115*1.3*2</f>
        <v>299</v>
      </c>
      <c r="J97" s="21">
        <f t="shared" si="4"/>
        <v>3217.24</v>
      </c>
    </row>
    <row r="98" spans="2:10" x14ac:dyDescent="0.25">
      <c r="B98" s="34"/>
      <c r="C98" s="26"/>
      <c r="D98" s="20">
        <v>1</v>
      </c>
      <c r="E98" s="18"/>
      <c r="F98" s="18">
        <v>2006</v>
      </c>
      <c r="G98" s="40" t="s">
        <v>633</v>
      </c>
      <c r="H98" s="18"/>
      <c r="I98" s="18">
        <f>106*1.3</f>
        <v>137.80000000000001</v>
      </c>
      <c r="J98" s="21">
        <f t="shared" si="4"/>
        <v>1482.7280000000001</v>
      </c>
    </row>
    <row r="99" spans="2:10" x14ac:dyDescent="0.25">
      <c r="B99" s="30">
        <v>9</v>
      </c>
      <c r="C99" s="19" t="s">
        <v>640</v>
      </c>
      <c r="D99" s="20">
        <v>1</v>
      </c>
      <c r="E99" s="18"/>
      <c r="F99" s="18">
        <v>2006</v>
      </c>
      <c r="G99" s="40" t="s">
        <v>633</v>
      </c>
      <c r="H99" s="18"/>
      <c r="I99" s="18">
        <f>231*1.06</f>
        <v>244.86</v>
      </c>
      <c r="J99" s="21">
        <f t="shared" si="4"/>
        <v>2634.6936000000001</v>
      </c>
    </row>
    <row r="100" spans="2:10" x14ac:dyDescent="0.25">
      <c r="B100" s="30">
        <v>10</v>
      </c>
      <c r="C100" s="19" t="s">
        <v>628</v>
      </c>
      <c r="D100" s="20">
        <v>2</v>
      </c>
      <c r="E100" s="18"/>
      <c r="F100" s="18">
        <v>2006</v>
      </c>
      <c r="G100" s="40" t="s">
        <v>633</v>
      </c>
      <c r="H100" s="18"/>
      <c r="I100" s="18">
        <f>124*1.06*2</f>
        <v>262.88</v>
      </c>
      <c r="J100" s="21">
        <f t="shared" si="4"/>
        <v>2828.5888</v>
      </c>
    </row>
    <row r="101" spans="2:10" x14ac:dyDescent="0.25">
      <c r="B101" s="30">
        <v>11</v>
      </c>
      <c r="C101" s="19" t="s">
        <v>641</v>
      </c>
      <c r="D101" s="20">
        <v>1</v>
      </c>
      <c r="E101" s="18"/>
      <c r="F101" s="18">
        <v>2006</v>
      </c>
      <c r="G101" s="40" t="s">
        <v>633</v>
      </c>
      <c r="H101" s="18"/>
      <c r="I101" s="18">
        <f>1126*0.96</f>
        <v>1080.96</v>
      </c>
      <c r="J101" s="21">
        <f t="shared" si="4"/>
        <v>11631.1296</v>
      </c>
    </row>
    <row r="102" spans="2:10" x14ac:dyDescent="0.25">
      <c r="B102" s="30">
        <v>12</v>
      </c>
      <c r="C102" s="19" t="s">
        <v>642</v>
      </c>
      <c r="D102" s="20">
        <v>1</v>
      </c>
      <c r="E102" s="18"/>
      <c r="F102" s="18">
        <v>2006</v>
      </c>
      <c r="G102" s="40" t="s">
        <v>633</v>
      </c>
      <c r="H102" s="18"/>
      <c r="I102" s="18">
        <f>426*1.06</f>
        <v>451.56</v>
      </c>
      <c r="J102" s="21">
        <f t="shared" si="4"/>
        <v>4858.7856000000002</v>
      </c>
    </row>
    <row r="103" spans="2:10" x14ac:dyDescent="0.25">
      <c r="B103" s="28" t="s">
        <v>605</v>
      </c>
      <c r="C103" s="28"/>
      <c r="D103" s="28"/>
      <c r="E103" s="28"/>
      <c r="F103" s="28"/>
      <c r="G103" s="28"/>
      <c r="H103" s="28"/>
      <c r="I103" s="38">
        <f>SUM(I85:I102)</f>
        <v>7992.2400000000007</v>
      </c>
      <c r="J103" s="38">
        <f>SUM(J85:J102)</f>
        <v>85996.502399999998</v>
      </c>
    </row>
  </sheetData>
  <mergeCells count="44">
    <mergeCell ref="D94:D95"/>
    <mergeCell ref="B96:B98"/>
    <mergeCell ref="C96:C98"/>
    <mergeCell ref="B103:H103"/>
    <mergeCell ref="B88:B89"/>
    <mergeCell ref="C88:C89"/>
    <mergeCell ref="B90:B91"/>
    <mergeCell ref="C90:C91"/>
    <mergeCell ref="B94:B95"/>
    <mergeCell ref="C94:C95"/>
    <mergeCell ref="B77:B78"/>
    <mergeCell ref="C77:C78"/>
    <mergeCell ref="D77:D78"/>
    <mergeCell ref="B82:H82"/>
    <mergeCell ref="B84:J84"/>
    <mergeCell ref="B85:B86"/>
    <mergeCell ref="C85:C86"/>
    <mergeCell ref="B68:B69"/>
    <mergeCell ref="C68:C69"/>
    <mergeCell ref="D68:D69"/>
    <mergeCell ref="B74:B76"/>
    <mergeCell ref="C74:C76"/>
    <mergeCell ref="D74:D76"/>
    <mergeCell ref="B56:B57"/>
    <mergeCell ref="C56:C57"/>
    <mergeCell ref="G56:G57"/>
    <mergeCell ref="B60:H60"/>
    <mergeCell ref="B62:J62"/>
    <mergeCell ref="B65:B67"/>
    <mergeCell ref="C65:C67"/>
    <mergeCell ref="B48:J48"/>
    <mergeCell ref="B49:B51"/>
    <mergeCell ref="C49:C51"/>
    <mergeCell ref="D49:D51"/>
    <mergeCell ref="E49:E51"/>
    <mergeCell ref="G49:G51"/>
    <mergeCell ref="I49:I51"/>
    <mergeCell ref="J49:J51"/>
    <mergeCell ref="B2:J2"/>
    <mergeCell ref="C33:C34"/>
    <mergeCell ref="G33:G34"/>
    <mergeCell ref="C42:C43"/>
    <mergeCell ref="G42:G43"/>
    <mergeCell ref="B46:H46"/>
  </mergeCells>
  <dataValidations count="1">
    <dataValidation type="list" allowBlank="1" showErrorMessage="1" sqref="H4:H45 G6:H6 G10:H11 G13:H13 G20:H21 G34:H34 G43:H43 H49:H59 G50:H51 G57:H57 H63:H102" xr:uid="{A049C530-680C-46ED-A633-368E76B1761C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Freehold_land</vt:lpstr>
      <vt:lpstr>Building_Sheet</vt:lpstr>
      <vt:lpstr>Plant_&amp;_Machinery</vt:lpstr>
      <vt:lpstr>Fixture_&amp;_Furniture</vt:lpstr>
      <vt:lpstr>Vehicles</vt:lpstr>
      <vt:lpstr>Software</vt:lpstr>
      <vt:lpstr>Building_Details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Arup Banerjee</dc:creator>
  <cp:lastModifiedBy>Arup Banerjee</cp:lastModifiedBy>
  <dcterms:created xsi:type="dcterms:W3CDTF">2022-05-23T06:00:54Z</dcterms:created>
  <dcterms:modified xsi:type="dcterms:W3CDTF">2022-05-23T07:03:13Z</dcterms:modified>
</cp:coreProperties>
</file>