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66925"/>
  <mc:AlternateContent xmlns:mc="http://schemas.openxmlformats.org/markup-compatibility/2006">
    <mc:Choice Requires="x15">
      <x15ac:absPath xmlns:x15ac="http://schemas.microsoft.com/office/spreadsheetml/2010/11/ac" url="Y:\Arup Banerjee\BHSL DOCS\BHSL_FV\Maqsoodapur_VIS(2022-23)-PL073-061-117, BHSL, Maqsoodapur Unit\Report_&amp;_Working\"/>
    </mc:Choice>
  </mc:AlternateContent>
  <xr:revisionPtr revIDLastSave="0" documentId="13_ncr:1_{666DFE46-7DC5-4DAB-A8BD-3832F8116F40}" xr6:coauthVersionLast="47" xr6:coauthVersionMax="47" xr10:uidLastSave="{00000000-0000-0000-0000-000000000000}"/>
  <bookViews>
    <workbookView xWindow="-120" yWindow="-120" windowWidth="21840" windowHeight="13140" activeTab="2" xr2:uid="{00000000-000D-0000-FFFF-FFFF00000000}"/>
  </bookViews>
  <sheets>
    <sheet name="Sugar_Unit_working_Building" sheetId="5" r:id="rId1"/>
    <sheet name="Roads &amp; Drainage" sheetId="9" r:id="rId2"/>
    <sheet name="Summary" sheetId="10" r:id="rId3"/>
  </sheets>
  <definedNames>
    <definedName name="_xlnm._FilterDatabase" localSheetId="0" hidden="1">Sugar_Unit_working_Building!$B$4:$V$65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0" i="5" l="1"/>
  <c r="L30" i="5"/>
  <c r="O30" i="5"/>
  <c r="Q30" i="5"/>
  <c r="R30" i="5" s="1"/>
  <c r="S30" i="5" l="1"/>
  <c r="T30" i="5" s="1"/>
  <c r="V30" i="5" s="1"/>
  <c r="X30" i="5"/>
  <c r="I5" i="9" l="1"/>
  <c r="I13" i="9"/>
  <c r="I6" i="9"/>
  <c r="K5" i="9"/>
  <c r="I4" i="9"/>
  <c r="K4" i="9" s="1"/>
  <c r="K6" i="9"/>
  <c r="O7" i="5"/>
  <c r="O8" i="5"/>
  <c r="O9" i="5"/>
  <c r="O10" i="5"/>
  <c r="O11" i="5"/>
  <c r="O12" i="5"/>
  <c r="O13" i="5"/>
  <c r="O14" i="5"/>
  <c r="O15" i="5"/>
  <c r="O16" i="5"/>
  <c r="O17" i="5"/>
  <c r="O18" i="5"/>
  <c r="O19" i="5"/>
  <c r="O20" i="5"/>
  <c r="O21" i="5"/>
  <c r="O22" i="5"/>
  <c r="O23" i="5"/>
  <c r="O24" i="5"/>
  <c r="O25" i="5"/>
  <c r="O26" i="5"/>
  <c r="O27" i="5"/>
  <c r="O28" i="5"/>
  <c r="O29" i="5"/>
  <c r="O32" i="5"/>
  <c r="O33" i="5"/>
  <c r="O34" i="5"/>
  <c r="O35" i="5"/>
  <c r="O37" i="5"/>
  <c r="O38" i="5"/>
  <c r="O39" i="5"/>
  <c r="O40" i="5"/>
  <c r="O41" i="5"/>
  <c r="O42" i="5"/>
  <c r="O43" i="5"/>
  <c r="O45" i="5"/>
  <c r="O46" i="5"/>
  <c r="O47" i="5"/>
  <c r="O48" i="5"/>
  <c r="O49" i="5"/>
  <c r="O50" i="5"/>
  <c r="O52" i="5"/>
  <c r="O54" i="5"/>
  <c r="O55" i="5"/>
  <c r="O56" i="5"/>
  <c r="O57" i="5"/>
  <c r="O58" i="5"/>
  <c r="O59" i="5"/>
  <c r="O61" i="5"/>
  <c r="O62" i="5"/>
  <c r="O63" i="5"/>
  <c r="O64" i="5"/>
  <c r="O65" i="5"/>
  <c r="Q56" i="5"/>
  <c r="R56" i="5" s="1"/>
  <c r="Q57" i="5"/>
  <c r="R57" i="5" s="1"/>
  <c r="Q58" i="5"/>
  <c r="R58" i="5" s="1"/>
  <c r="Q59" i="5"/>
  <c r="R59" i="5" s="1"/>
  <c r="Q61" i="5"/>
  <c r="R61" i="5" s="1"/>
  <c r="X65" i="5" s="1"/>
  <c r="Q62" i="5"/>
  <c r="R62" i="5" s="1"/>
  <c r="Q63" i="5"/>
  <c r="R63" i="5" s="1"/>
  <c r="Q64" i="5"/>
  <c r="R64" i="5" s="1"/>
  <c r="Q65" i="5"/>
  <c r="R65" i="5" s="1"/>
  <c r="H56" i="5"/>
  <c r="H57" i="5"/>
  <c r="H58" i="5"/>
  <c r="H59" i="5"/>
  <c r="H61" i="5"/>
  <c r="H62" i="5"/>
  <c r="H63" i="5"/>
  <c r="H64" i="5"/>
  <c r="H65" i="5"/>
  <c r="L56" i="5"/>
  <c r="L57" i="5"/>
  <c r="L58" i="5"/>
  <c r="L59" i="5"/>
  <c r="L61" i="5"/>
  <c r="L62" i="5"/>
  <c r="L63" i="5"/>
  <c r="L64" i="5"/>
  <c r="L65" i="5"/>
  <c r="K7" i="9" l="1"/>
  <c r="H5" i="10" s="1"/>
  <c r="I5" i="10" s="1"/>
  <c r="I7" i="9"/>
  <c r="S58" i="5"/>
  <c r="T58" i="5" s="1"/>
  <c r="V58" i="5" s="1"/>
  <c r="S56" i="5"/>
  <c r="T56" i="5" s="1"/>
  <c r="V56" i="5" s="1"/>
  <c r="S65" i="5"/>
  <c r="T65" i="5" s="1"/>
  <c r="V65" i="5" s="1"/>
  <c r="S63" i="5"/>
  <c r="T63" i="5" s="1"/>
  <c r="V63" i="5" s="1"/>
  <c r="S61" i="5"/>
  <c r="T61" i="5" s="1"/>
  <c r="V61" i="5" s="1"/>
  <c r="S59" i="5"/>
  <c r="T59" i="5" s="1"/>
  <c r="V59" i="5" s="1"/>
  <c r="S57" i="5"/>
  <c r="T57" i="5" s="1"/>
  <c r="V57" i="5" s="1"/>
  <c r="S64" i="5"/>
  <c r="T64" i="5" s="1"/>
  <c r="V64" i="5" s="1"/>
  <c r="S62" i="5"/>
  <c r="T62" i="5" s="1"/>
  <c r="V62" i="5" s="1"/>
  <c r="Q12" i="5"/>
  <c r="Q13" i="5"/>
  <c r="Q6" i="5"/>
  <c r="R6" i="5" s="1"/>
  <c r="Q54" i="5"/>
  <c r="R54" i="5" s="1"/>
  <c r="Q52" i="5"/>
  <c r="R52" i="5" s="1"/>
  <c r="X52" i="5" s="1"/>
  <c r="Q55" i="5"/>
  <c r="L54" i="5"/>
  <c r="H54" i="5"/>
  <c r="W65" i="5" l="1"/>
  <c r="S54" i="5"/>
  <c r="T54" i="5" s="1"/>
  <c r="V54" i="5" s="1"/>
  <c r="L52" i="5" l="1"/>
  <c r="S52" i="5" s="1"/>
  <c r="L55" i="5"/>
  <c r="L14" i="5"/>
  <c r="L15" i="5"/>
  <c r="L16" i="5"/>
  <c r="L17" i="5"/>
  <c r="L18" i="5"/>
  <c r="L19" i="5"/>
  <c r="L20" i="5"/>
  <c r="L21" i="5"/>
  <c r="L22" i="5"/>
  <c r="L23" i="5"/>
  <c r="L24" i="5"/>
  <c r="L25" i="5"/>
  <c r="L26" i="5"/>
  <c r="L27" i="5"/>
  <c r="L28" i="5"/>
  <c r="L29" i="5"/>
  <c r="L32" i="5"/>
  <c r="L33" i="5"/>
  <c r="L34" i="5"/>
  <c r="L35" i="5"/>
  <c r="L37" i="5"/>
  <c r="L38" i="5"/>
  <c r="L39" i="5"/>
  <c r="L40" i="5"/>
  <c r="L41" i="5"/>
  <c r="L42" i="5"/>
  <c r="L43" i="5"/>
  <c r="L45" i="5"/>
  <c r="L46" i="5"/>
  <c r="L47" i="5"/>
  <c r="L48" i="5"/>
  <c r="L49" i="5"/>
  <c r="L50" i="5"/>
  <c r="L12" i="5"/>
  <c r="L13" i="5"/>
  <c r="L7" i="5"/>
  <c r="L8" i="5"/>
  <c r="L9" i="5"/>
  <c r="L10" i="5"/>
  <c r="L11" i="5"/>
  <c r="L6" i="5"/>
  <c r="H17" i="5" l="1"/>
  <c r="H23" i="5"/>
  <c r="H24" i="5"/>
  <c r="H27" i="5"/>
  <c r="H35" i="5"/>
  <c r="H38" i="5"/>
  <c r="H39" i="5"/>
  <c r="H45" i="5"/>
  <c r="H47" i="5"/>
  <c r="H48" i="5"/>
  <c r="H49" i="5"/>
  <c r="H52" i="5"/>
  <c r="H50" i="5"/>
  <c r="H46" i="5"/>
  <c r="H43" i="5"/>
  <c r="H42" i="5"/>
  <c r="H41" i="5"/>
  <c r="H40" i="5"/>
  <c r="H37" i="5"/>
  <c r="H34" i="5"/>
  <c r="H33" i="5"/>
  <c r="H32" i="5"/>
  <c r="H29" i="5"/>
  <c r="H28" i="5"/>
  <c r="H26" i="5"/>
  <c r="H25" i="5"/>
  <c r="H22" i="5"/>
  <c r="H21" i="5"/>
  <c r="H20" i="5"/>
  <c r="H19" i="5"/>
  <c r="H18" i="5"/>
  <c r="H16" i="5"/>
  <c r="H15" i="5"/>
  <c r="H14" i="5"/>
  <c r="H11" i="5"/>
  <c r="H10" i="5"/>
  <c r="H9" i="5"/>
  <c r="H8" i="5"/>
  <c r="H7" i="5"/>
  <c r="H12" i="5" l="1"/>
  <c r="R12" i="5"/>
  <c r="H13" i="5"/>
  <c r="R13" i="5"/>
  <c r="H6" i="5"/>
  <c r="H55" i="5"/>
  <c r="R55" i="5"/>
  <c r="X59" i="5" s="1"/>
  <c r="Q38" i="5"/>
  <c r="R38" i="5" s="1"/>
  <c r="Q39" i="5"/>
  <c r="R39" i="5" s="1"/>
  <c r="Q40" i="5"/>
  <c r="R40" i="5" s="1"/>
  <c r="Q41" i="5"/>
  <c r="R41" i="5" s="1"/>
  <c r="Q42" i="5"/>
  <c r="R42" i="5" s="1"/>
  <c r="Q43" i="5"/>
  <c r="R43" i="5" s="1"/>
  <c r="Q45" i="5"/>
  <c r="R45" i="5" s="1"/>
  <c r="Q46" i="5"/>
  <c r="R46" i="5" s="1"/>
  <c r="Q47" i="5"/>
  <c r="R47" i="5" s="1"/>
  <c r="R48" i="5"/>
  <c r="R50" i="5"/>
  <c r="Q37" i="5"/>
  <c r="R37" i="5" s="1"/>
  <c r="Q35" i="5"/>
  <c r="R35" i="5" s="1"/>
  <c r="Q34" i="5"/>
  <c r="R34" i="5" s="1"/>
  <c r="Q33" i="5"/>
  <c r="R33" i="5" s="1"/>
  <c r="Q32" i="5"/>
  <c r="R32" i="5" s="1"/>
  <c r="Q29" i="5"/>
  <c r="R29" i="5" s="1"/>
  <c r="Q28" i="5"/>
  <c r="R28" i="5" s="1"/>
  <c r="Q27" i="5"/>
  <c r="R27" i="5" s="1"/>
  <c r="Q26" i="5"/>
  <c r="R26" i="5" s="1"/>
  <c r="Q25" i="5"/>
  <c r="R25" i="5" s="1"/>
  <c r="Q24" i="5"/>
  <c r="R24" i="5" s="1"/>
  <c r="Q23" i="5"/>
  <c r="R23" i="5" s="1"/>
  <c r="Q22" i="5"/>
  <c r="R22" i="5" s="1"/>
  <c r="Q21" i="5"/>
  <c r="R21" i="5" s="1"/>
  <c r="Q20" i="5"/>
  <c r="R20" i="5" s="1"/>
  <c r="Q19" i="5"/>
  <c r="R19" i="5" s="1"/>
  <c r="Q18" i="5"/>
  <c r="R18" i="5" s="1"/>
  <c r="Q17" i="5"/>
  <c r="R17" i="5" s="1"/>
  <c r="Q16" i="5"/>
  <c r="R16" i="5" s="1"/>
  <c r="Q15" i="5"/>
  <c r="R15" i="5" s="1"/>
  <c r="Q14" i="5"/>
  <c r="R14" i="5" s="1"/>
  <c r="Q11" i="5"/>
  <c r="R11" i="5" s="1"/>
  <c r="Q10" i="5"/>
  <c r="R10" i="5" s="1"/>
  <c r="Q9" i="5"/>
  <c r="R9" i="5" s="1"/>
  <c r="Q8" i="5"/>
  <c r="R8" i="5" s="1"/>
  <c r="Q7" i="5"/>
  <c r="R7" i="5" s="1"/>
  <c r="O6" i="5"/>
  <c r="X35" i="5" l="1"/>
  <c r="X43" i="5"/>
  <c r="X50" i="5"/>
  <c r="S6" i="5"/>
  <c r="T6" i="5" s="1"/>
  <c r="V6" i="5" s="1"/>
  <c r="S12" i="5"/>
  <c r="T12" i="5" s="1"/>
  <c r="V12" i="5" s="1"/>
  <c r="S13" i="5"/>
  <c r="T13" i="5" s="1"/>
  <c r="V13" i="5" s="1"/>
  <c r="S55" i="5"/>
  <c r="T55" i="5" s="1"/>
  <c r="V55" i="5" s="1"/>
  <c r="W59" i="5" s="1"/>
  <c r="R49" i="5"/>
  <c r="S48" i="5"/>
  <c r="T48" i="5" s="1"/>
  <c r="V48" i="5" s="1"/>
  <c r="S50" i="5"/>
  <c r="T50" i="5" s="1"/>
  <c r="V50" i="5" s="1"/>
  <c r="S47" i="5"/>
  <c r="T47" i="5" s="1"/>
  <c r="V47" i="5" s="1"/>
  <c r="S43" i="5"/>
  <c r="T43" i="5" s="1"/>
  <c r="V43" i="5" s="1"/>
  <c r="S39" i="5"/>
  <c r="T39" i="5" s="1"/>
  <c r="V39" i="5" s="1"/>
  <c r="S40" i="5"/>
  <c r="T40" i="5" s="1"/>
  <c r="V40" i="5" s="1"/>
  <c r="S46" i="5"/>
  <c r="T46" i="5" s="1"/>
  <c r="V46" i="5" s="1"/>
  <c r="S42" i="5"/>
  <c r="T42" i="5" s="1"/>
  <c r="V42" i="5" s="1"/>
  <c r="S38" i="5"/>
  <c r="T38" i="5" s="1"/>
  <c r="V38" i="5" s="1"/>
  <c r="S45" i="5"/>
  <c r="T45" i="5" s="1"/>
  <c r="V45" i="5" s="1"/>
  <c r="S41" i="5"/>
  <c r="T41" i="5" s="1"/>
  <c r="V41" i="5" s="1"/>
  <c r="S8" i="5"/>
  <c r="T8" i="5" s="1"/>
  <c r="V8" i="5" s="1"/>
  <c r="S10" i="5"/>
  <c r="T10" i="5" s="1"/>
  <c r="V10" i="5" s="1"/>
  <c r="S14" i="5"/>
  <c r="T14" i="5" s="1"/>
  <c r="V14" i="5" s="1"/>
  <c r="S16" i="5"/>
  <c r="T16" i="5" s="1"/>
  <c r="V16" i="5" s="1"/>
  <c r="S18" i="5"/>
  <c r="T18" i="5" s="1"/>
  <c r="V18" i="5" s="1"/>
  <c r="S20" i="5"/>
  <c r="T20" i="5" s="1"/>
  <c r="V20" i="5" s="1"/>
  <c r="S22" i="5"/>
  <c r="T22" i="5" s="1"/>
  <c r="V22" i="5" s="1"/>
  <c r="S24" i="5"/>
  <c r="T24" i="5" s="1"/>
  <c r="V24" i="5" s="1"/>
  <c r="S27" i="5"/>
  <c r="T27" i="5" s="1"/>
  <c r="V27" i="5" s="1"/>
  <c r="S9" i="5"/>
  <c r="T9" i="5" s="1"/>
  <c r="V9" i="5" s="1"/>
  <c r="S11" i="5"/>
  <c r="T11" i="5" s="1"/>
  <c r="V11" i="5" s="1"/>
  <c r="S15" i="5"/>
  <c r="T15" i="5" s="1"/>
  <c r="V15" i="5" s="1"/>
  <c r="S17" i="5"/>
  <c r="T17" i="5" s="1"/>
  <c r="V17" i="5" s="1"/>
  <c r="S19" i="5"/>
  <c r="T19" i="5" s="1"/>
  <c r="V19" i="5" s="1"/>
  <c r="S21" i="5"/>
  <c r="T21" i="5" s="1"/>
  <c r="V21" i="5" s="1"/>
  <c r="S23" i="5"/>
  <c r="T23" i="5" s="1"/>
  <c r="V23" i="5" s="1"/>
  <c r="S25" i="5"/>
  <c r="T25" i="5" s="1"/>
  <c r="V25" i="5" s="1"/>
  <c r="S26" i="5"/>
  <c r="T26" i="5" s="1"/>
  <c r="V26" i="5" s="1"/>
  <c r="S28" i="5"/>
  <c r="T28" i="5" s="1"/>
  <c r="V28" i="5" s="1"/>
  <c r="S7" i="5"/>
  <c r="S29" i="5"/>
  <c r="T29" i="5" s="1"/>
  <c r="V29" i="5" s="1"/>
  <c r="S32" i="5"/>
  <c r="T32" i="5" s="1"/>
  <c r="V32" i="5" s="1"/>
  <c r="S33" i="5"/>
  <c r="T33" i="5" s="1"/>
  <c r="V33" i="5" s="1"/>
  <c r="S34" i="5"/>
  <c r="T34" i="5" s="1"/>
  <c r="V34" i="5" s="1"/>
  <c r="S35" i="5"/>
  <c r="T35" i="5" s="1"/>
  <c r="V35" i="5" s="1"/>
  <c r="S37" i="5"/>
  <c r="T37" i="5" s="1"/>
  <c r="V37" i="5" s="1"/>
  <c r="W43" i="5" l="1"/>
  <c r="W35" i="5"/>
  <c r="R66" i="5"/>
  <c r="H4" i="10" s="1"/>
  <c r="H6" i="10" s="1"/>
  <c r="T7" i="5"/>
  <c r="S49" i="5"/>
  <c r="V7" i="5" l="1"/>
  <c r="W30" i="5" s="1"/>
  <c r="T49" i="5"/>
  <c r="V49" i="5" s="1"/>
  <c r="W50" i="5" s="1"/>
  <c r="T52" i="5"/>
  <c r="V52" i="5" l="1"/>
  <c r="W52" i="5" s="1"/>
  <c r="V66" i="5" s="1"/>
  <c r="I4" i="10" s="1"/>
  <c r="I6" i="10" s="1"/>
</calcChain>
</file>

<file path=xl/sharedStrings.xml><?xml version="1.0" encoding="utf-8"?>
<sst xmlns="http://schemas.openxmlformats.org/spreadsheetml/2006/main" count="274" uniqueCount="152">
  <si>
    <t>S.No.</t>
  </si>
  <si>
    <t>Block Name</t>
  </si>
  <si>
    <t>Total Slabs/ Floors</t>
  </si>
  <si>
    <t>Floor wise Height (ft.)</t>
  </si>
  <si>
    <t>Year of construction</t>
  </si>
  <si>
    <t xml:space="preserve">RCC </t>
  </si>
  <si>
    <t>Sr. No.</t>
  </si>
  <si>
    <t>Floor</t>
  </si>
  <si>
    <t xml:space="preserve">Block Name </t>
  </si>
  <si>
    <t>Construction Category</t>
  </si>
  <si>
    <t>Condition of Structure</t>
  </si>
  <si>
    <t>Year of Construction</t>
  </si>
  <si>
    <t xml:space="preserve">Year of Valuation </t>
  </si>
  <si>
    <t>Salvage value</t>
  </si>
  <si>
    <t>Depreciation Rate</t>
  </si>
  <si>
    <t>Good</t>
  </si>
  <si>
    <r>
      <t xml:space="preserve">Premium </t>
    </r>
    <r>
      <rPr>
        <i/>
        <sz val="10"/>
        <rFont val="Calibri"/>
        <family val="2"/>
        <scheme val="minor"/>
      </rPr>
      <t>(For additional aesthetics or renovation)</t>
    </r>
  </si>
  <si>
    <r>
      <t xml:space="preserve">Depreciated Replacement Market Value
</t>
    </r>
    <r>
      <rPr>
        <b/>
        <i/>
        <sz val="10"/>
        <rFont val="Calibri"/>
        <family val="2"/>
        <scheme val="minor"/>
      </rPr>
      <t>(</t>
    </r>
    <r>
      <rPr>
        <i/>
        <sz val="10"/>
        <rFont val="Calibri"/>
        <family val="2"/>
        <scheme val="minor"/>
      </rPr>
      <t>INR</t>
    </r>
    <r>
      <rPr>
        <b/>
        <i/>
        <sz val="10"/>
        <rFont val="Calibri"/>
        <family val="2"/>
        <scheme val="minor"/>
      </rPr>
      <t>)</t>
    </r>
  </si>
  <si>
    <r>
      <t xml:space="preserve">Depreciated Value
</t>
    </r>
    <r>
      <rPr>
        <b/>
        <i/>
        <sz val="10"/>
        <rFont val="Calibri"/>
        <family val="2"/>
        <scheme val="minor"/>
      </rPr>
      <t>(</t>
    </r>
    <r>
      <rPr>
        <i/>
        <sz val="10"/>
        <rFont val="Calibri"/>
        <family val="2"/>
        <scheme val="minor"/>
      </rPr>
      <t>INR</t>
    </r>
    <r>
      <rPr>
        <b/>
        <i/>
        <sz val="10"/>
        <rFont val="Calibri"/>
        <family val="2"/>
        <scheme val="minor"/>
      </rPr>
      <t>)</t>
    </r>
  </si>
  <si>
    <r>
      <t xml:space="preserve">Total Deterioration 
</t>
    </r>
    <r>
      <rPr>
        <b/>
        <i/>
        <sz val="10"/>
        <rFont val="Calibri"/>
        <family val="2"/>
        <scheme val="minor"/>
      </rPr>
      <t>(</t>
    </r>
    <r>
      <rPr>
        <i/>
        <sz val="10"/>
        <rFont val="Calibri"/>
        <family val="2"/>
        <scheme val="minor"/>
      </rPr>
      <t>INR</t>
    </r>
    <r>
      <rPr>
        <b/>
        <i/>
        <sz val="10"/>
        <rFont val="Calibri"/>
        <family val="2"/>
        <scheme val="minor"/>
      </rPr>
      <t xml:space="preserve">) </t>
    </r>
  </si>
  <si>
    <r>
      <t xml:space="preserve">Gross Replacement Value
</t>
    </r>
    <r>
      <rPr>
        <b/>
        <i/>
        <sz val="10"/>
        <rFont val="Calibri"/>
        <family val="2"/>
        <scheme val="minor"/>
      </rPr>
      <t>(</t>
    </r>
    <r>
      <rPr>
        <i/>
        <sz val="10"/>
        <rFont val="Calibri"/>
        <family val="2"/>
        <scheme val="minor"/>
      </rPr>
      <t>INR</t>
    </r>
    <r>
      <rPr>
        <b/>
        <i/>
        <sz val="10"/>
        <rFont val="Calibri"/>
        <family val="2"/>
        <scheme val="minor"/>
      </rPr>
      <t>)</t>
    </r>
  </si>
  <si>
    <r>
      <t xml:space="preserve">Plinth Area  Rate 
</t>
    </r>
    <r>
      <rPr>
        <b/>
        <i/>
        <sz val="10"/>
        <rFont val="Calibri"/>
        <family val="2"/>
        <scheme val="minor"/>
      </rPr>
      <t>(</t>
    </r>
    <r>
      <rPr>
        <i/>
        <sz val="10"/>
        <rFont val="Calibri"/>
        <family val="2"/>
        <scheme val="minor"/>
      </rPr>
      <t>In per sq. mtr.</t>
    </r>
    <r>
      <rPr>
        <b/>
        <i/>
        <sz val="10"/>
        <rFont val="Calibri"/>
        <family val="2"/>
        <scheme val="minor"/>
      </rPr>
      <t>)</t>
    </r>
  </si>
  <si>
    <r>
      <t xml:space="preserve">Plinth Area  Rate 
</t>
    </r>
    <r>
      <rPr>
        <i/>
        <sz val="10"/>
        <rFont val="Calibri"/>
        <family val="2"/>
        <scheme val="minor"/>
      </rPr>
      <t>(in per sq.ft.)</t>
    </r>
  </si>
  <si>
    <r>
      <t xml:space="preserve">Total Economical Life
</t>
    </r>
    <r>
      <rPr>
        <i/>
        <sz val="10"/>
        <rFont val="Calibri"/>
        <family val="2"/>
        <scheme val="minor"/>
      </rPr>
      <t>(in yrs.)</t>
    </r>
  </si>
  <si>
    <r>
      <t xml:space="preserve">Total Life Consumed 
</t>
    </r>
    <r>
      <rPr>
        <i/>
        <sz val="10"/>
        <rFont val="Calibri"/>
        <family val="2"/>
        <scheme val="minor"/>
      </rPr>
      <t>(in yrs.)</t>
    </r>
  </si>
  <si>
    <r>
      <t xml:space="preserve">Height 
</t>
    </r>
    <r>
      <rPr>
        <b/>
        <i/>
        <sz val="10"/>
        <rFont val="Calibri"/>
        <family val="2"/>
        <scheme val="minor"/>
      </rPr>
      <t>(</t>
    </r>
    <r>
      <rPr>
        <i/>
        <sz val="10"/>
        <rFont val="Calibri"/>
        <family val="2"/>
        <scheme val="minor"/>
      </rPr>
      <t>mtr.</t>
    </r>
    <r>
      <rPr>
        <b/>
        <i/>
        <sz val="10"/>
        <rFont val="Calibri"/>
        <family val="2"/>
        <scheme val="minor"/>
      </rPr>
      <t>)</t>
    </r>
  </si>
  <si>
    <r>
      <t xml:space="preserve">Area 
</t>
    </r>
    <r>
      <rPr>
        <i/>
        <sz val="10"/>
        <rFont val="Calibri"/>
        <family val="2"/>
        <scheme val="minor"/>
      </rPr>
      <t>(in sq.ft)</t>
    </r>
  </si>
  <si>
    <r>
      <t xml:space="preserve">Area 
</t>
    </r>
    <r>
      <rPr>
        <i/>
        <sz val="10"/>
        <rFont val="Calibri"/>
        <family val="2"/>
        <scheme val="minor"/>
      </rPr>
      <t>(in sq mtr)</t>
    </r>
  </si>
  <si>
    <t xml:space="preserve">Drain </t>
  </si>
  <si>
    <t>RCC column beams stone masonry wails in cement, bricks, steel etc.</t>
  </si>
  <si>
    <t xml:space="preserve">Type of construction     </t>
  </si>
  <si>
    <t>Structure condition</t>
  </si>
  <si>
    <r>
      <t xml:space="preserve">Legth 
</t>
    </r>
    <r>
      <rPr>
        <i/>
        <sz val="9"/>
        <rFont val="Arial"/>
        <family val="2"/>
      </rPr>
      <t>(In running Mtr.)</t>
    </r>
  </si>
  <si>
    <t xml:space="preserve">Rate adopted </t>
  </si>
  <si>
    <t xml:space="preserve"> Fair Market Value</t>
  </si>
  <si>
    <t>Average</t>
  </si>
  <si>
    <t>Total</t>
  </si>
  <si>
    <t>G+2</t>
  </si>
  <si>
    <t>Temple</t>
  </si>
  <si>
    <t>Plant Buildings</t>
  </si>
  <si>
    <t>FMV</t>
  </si>
  <si>
    <t>GCRC</t>
  </si>
  <si>
    <t>S</t>
  </si>
  <si>
    <t>Description</t>
  </si>
  <si>
    <t>Annexure</t>
  </si>
  <si>
    <t>Gross Block</t>
  </si>
  <si>
    <t>Depreciated Fair Market Value</t>
  </si>
  <si>
    <t>A</t>
  </si>
  <si>
    <t>B</t>
  </si>
  <si>
    <t>Notes:</t>
  </si>
  <si>
    <t>2. On our request, BHSL provided us the area measurement of Buildings. Hence we have believed on the area statement provided by the company in good faith. However, our team have cross-verified all the structure present within the boundary of the company.</t>
  </si>
  <si>
    <t>3. Some sample verification has been done with the provided area which was found to be different as provided in the sheet.(Ex: Height of Sugar Godown, Area of Dispensary &amp; cane office office, Labout Hutment,Guest House</t>
  </si>
  <si>
    <t>4. For evaluation of the useful economic life for the calculation of depreciation, companies act 2013 and the general practical trend of same Buildings are taken into consideration.</t>
  </si>
  <si>
    <t xml:space="preserve">5. The economic life of the Main Plant Building is taken as 25 years, for Industrial  RCC structure is taken as 60 years, and others structure related to Sugar, Manufacturing Plant varies from 40 to 60 years. </t>
  </si>
  <si>
    <t>6. For calculting reproduction cost of Civil &amp; Structural Assets as on date, we have taken reference from open market and calculated depreciation on the same.</t>
  </si>
  <si>
    <t>Roads &amp; Drainage</t>
  </si>
  <si>
    <t>MILL HOUSE BUILDING</t>
  </si>
  <si>
    <t xml:space="preserve">MILL HOUSE CONTROL ROOM </t>
  </si>
  <si>
    <t>BOILER HOUSE</t>
  </si>
  <si>
    <t xml:space="preserve">BOILER CONTROL ROOM </t>
  </si>
  <si>
    <t>POWER HOUSE PANEL ROOM</t>
  </si>
  <si>
    <t xml:space="preserve">POWER HOUSE </t>
  </si>
  <si>
    <t>PAN STATION (BOILING HOUSE)</t>
  </si>
  <si>
    <t xml:space="preserve">PAN HOUSE CONTROL ROOM </t>
  </si>
  <si>
    <t>SUGAR HOUSE / DRIER HOUSE</t>
  </si>
  <si>
    <t xml:space="preserve">SUGAR HOUSE CONTROL ROOM </t>
  </si>
  <si>
    <t>CANE CARIER CONTROL ROOM</t>
  </si>
  <si>
    <t>EVAPORATOR STATION FLOOR ONLY</t>
  </si>
  <si>
    <t>CLARIFICATION HOUSE FLOOR ONLY</t>
  </si>
  <si>
    <t>LIME &amp; SULFER HOUSE</t>
  </si>
  <si>
    <t xml:space="preserve">SUGAR GODOWN </t>
  </si>
  <si>
    <t>DM PLANT</t>
  </si>
  <si>
    <t>SWITCH YARD</t>
  </si>
  <si>
    <t>POWER COOLING TOWER</t>
  </si>
  <si>
    <t>SUGAR PROCESS COOLING TOWER</t>
  </si>
  <si>
    <t>FRP COOLING TOWER (3 nos)</t>
  </si>
  <si>
    <t>SOFTNING PLANT</t>
  </si>
  <si>
    <t>HOT &amp; COLD WATER CHANNEL 2.6 mtr. Deep</t>
  </si>
  <si>
    <t>SLUDGE BED &amp; DRAG CONVEYOR</t>
  </si>
  <si>
    <t>ETP</t>
  </si>
  <si>
    <t>CHIMNEY (OD-5.3 Mtr, ID- 4.43 mtr &amp; height- 65 meter)</t>
  </si>
  <si>
    <t>Essential Axillary Building</t>
  </si>
  <si>
    <t>D G HOUSE</t>
  </si>
  <si>
    <t xml:space="preserve">STORE BUILDING </t>
  </si>
  <si>
    <t>OPEN STORE YARD (AC SHED)</t>
  </si>
  <si>
    <t>BAGASSE YARD</t>
  </si>
  <si>
    <t>Cane Yard Faculities</t>
  </si>
  <si>
    <t>WEIGH BRIDGE CABIN (CANE YARD) 6 NOS</t>
  </si>
  <si>
    <t>TOKEN ROOM (CANE YARD)</t>
  </si>
  <si>
    <t>CANE YARD(Single Soling)including100 RBM layer</t>
  </si>
  <si>
    <t>CANE YARD(Single Soling)including 200 RBM layer</t>
  </si>
  <si>
    <t>Around Cane Carrier (concreet flooring)</t>
  </si>
  <si>
    <t>KISHAN SHED AT CANE YARD</t>
  </si>
  <si>
    <t>CANE ENQUIRY ROOM</t>
  </si>
  <si>
    <t>OFFICE BUILDING</t>
  </si>
  <si>
    <t>ADMIN BLOCK</t>
  </si>
  <si>
    <t>CANE COMPLEX /CANTEEN &amp; REST SHELTER</t>
  </si>
  <si>
    <t>TIME OFFICE</t>
  </si>
  <si>
    <t>EXICISE OFFICE</t>
  </si>
  <si>
    <t>SALES OFFICE</t>
  </si>
  <si>
    <t>MANE GATE CABIN GF</t>
  </si>
  <si>
    <t>WATER SUPPLY &amp; TREETMENT WORK</t>
  </si>
  <si>
    <t>UNDER GROUND RESERVOIR</t>
  </si>
  <si>
    <t>RESIDENTIAL BUILDING</t>
  </si>
  <si>
    <t>B- TYPE TWO BED ROOM G+2 QUARTER 36UNITS</t>
  </si>
  <si>
    <t>C- TYPE TWO BED ROOM G+2 QUARTER 24UNITS</t>
  </si>
  <si>
    <t>THREE BED ROOM G+1 QUARTER 06UNITS</t>
  </si>
  <si>
    <t xml:space="preserve">DORMITORIES </t>
  </si>
  <si>
    <t>LABOUR HUTMENT 06 ROOMS</t>
  </si>
  <si>
    <t>SEQURITY BARRACK</t>
  </si>
  <si>
    <t>OTHERS</t>
  </si>
  <si>
    <t xml:space="preserve">Bajaj Public School </t>
  </si>
  <si>
    <t>Pujari House</t>
  </si>
  <si>
    <t>General Toilet (2 nos)</t>
  </si>
  <si>
    <t>BSNL Tower</t>
  </si>
  <si>
    <t>G+1</t>
  </si>
  <si>
    <t>G+3</t>
  </si>
  <si>
    <t>IRON STEEL STRUCTURE WITH TEEN SHED</t>
  </si>
  <si>
    <t>RCC STRUCTURE WITH RCC SLAB</t>
  </si>
  <si>
    <t>RCC, IRON STEEL STRUCTURE WITH TEEN SHED</t>
  </si>
  <si>
    <t>FOUNDATION &amp; FLOOR WITH NO ROOF</t>
  </si>
  <si>
    <t>RCC &amp; BRICKS</t>
  </si>
  <si>
    <t>OPEN</t>
  </si>
  <si>
    <t>RCC FRAMED</t>
  </si>
  <si>
    <t>RCC Framed</t>
  </si>
  <si>
    <t>Fibre &amp; Wooden with RCC basin</t>
  </si>
  <si>
    <t xml:space="preserve">RCC STRUCTURE  </t>
  </si>
  <si>
    <t>RCC SLABED COVERD &amp; OPEN</t>
  </si>
  <si>
    <t>Marble</t>
  </si>
  <si>
    <t>Open Area</t>
  </si>
  <si>
    <t>65.0 Mtr</t>
  </si>
  <si>
    <t>RCC &amp; STEEL STRUCTURE</t>
  </si>
  <si>
    <t>Boundry Wall Length of Plant</t>
  </si>
  <si>
    <t>1. Buildings &amp; Civil works only related to the BHSL, Maqsoodapur, Shahjanpur, U.P Plant and associated facilities are considered in this report.</t>
  </si>
  <si>
    <t>ANNEXURE :B | OTHER STRUCTURE VALUATION  | BAJAJ HINDUSTHAN SUGAR LIMITED |MAQSOODAPUR, SHAHJANPUR, UTTAR PRADESH</t>
  </si>
  <si>
    <t>ANNEXURE-A:  MARKET VALUE OF STRUCTURES OF M/S. BAJAJ HINDUSTHAN SUGAR LIMITED.| PROPERTY OF INDUSTRIAL PROPERTY | SITUATED AT: VILLAGE- MAQSOODAPUR, DISTRICT- SHAHJANPUR, U.P</t>
  </si>
  <si>
    <t>5.3 &amp; 10.3</t>
  </si>
  <si>
    <t>3.5 &amp; 7</t>
  </si>
  <si>
    <t>7 &amp; 19</t>
  </si>
  <si>
    <t>9 &amp; 12</t>
  </si>
  <si>
    <t>5, 10, 13.70</t>
  </si>
  <si>
    <t>12 &amp; 26</t>
  </si>
  <si>
    <t>2.5 &amp; 4</t>
  </si>
  <si>
    <t>4 &amp; 8</t>
  </si>
  <si>
    <t>3.3 &amp; 6</t>
  </si>
  <si>
    <t>--</t>
  </si>
  <si>
    <t>3.4, 6.8 &amp; 10.5</t>
  </si>
  <si>
    <t>3.2 &amp; 6.4</t>
  </si>
  <si>
    <t xml:space="preserve">BUILDING/ CIVIL STRUCTURE | BAJAJ HINDUSTHAN SUGAR LIMITED | MAQSOODAPUR, DISTRICT- SHAHJANPUR </t>
  </si>
  <si>
    <t>TOTAL</t>
  </si>
  <si>
    <t>PLANT BUILDINGS</t>
  </si>
  <si>
    <t xml:space="preserve">Road RCC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</si>
</sst>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0.000"/>
    <numFmt numFmtId="165" formatCode="_ [$₹-4009]\ * #,##0.00_ ;_ [$₹-4009]\ * \-#,##0.00_ ;_ [$₹-4009]\ * &quot;-&quot;??_ ;_ @_ "/>
    <numFmt numFmtId="166" formatCode="_ [$₹-4009]\ * #,##0_ ;_ [$₹-4009]\ * \-#,##0_ ;_ [$₹-4009]\ * &quot;-&quot;??_ ;_ @_ "/>
    <numFmt numFmtId="167" formatCode="&quot; &quot;[$₹]&quot; &quot;#,##0&quot; &quot;;&quot; &quot;[$₹]&quot; -&quot;#,##0&quot; &quot;;&quot; &quot;[$₹]&quot; -&quot;00&quot; &quot;;&quot; &quot;@&quot; &quot;"/>
  </numFmts>
  <fonts count="24"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10"/>
      <color theme="1"/>
      <name val="Arial"/>
      <family val="2"/>
    </font>
    <font>
      <b/>
      <sz val="11"/>
      <name val="Calibri"/>
      <family val="2"/>
      <scheme val="minor"/>
    </font>
    <font>
      <sz val="10"/>
      <color theme="1"/>
      <name val="Calibri"/>
      <family val="2"/>
      <scheme val="minor"/>
    </font>
    <font>
      <sz val="11"/>
      <color indexed="8"/>
      <name val="Calibri"/>
      <family val="2"/>
    </font>
    <font>
      <i/>
      <sz val="10"/>
      <name val="Calibri"/>
      <family val="2"/>
      <scheme val="minor"/>
    </font>
    <font>
      <b/>
      <i/>
      <sz val="10"/>
      <name val="Calibri"/>
      <family val="2"/>
      <scheme val="minor"/>
    </font>
    <font>
      <b/>
      <sz val="10"/>
      <color theme="0"/>
      <name val="Arial"/>
      <family val="2"/>
    </font>
    <font>
      <b/>
      <sz val="10"/>
      <name val="Arial"/>
      <family val="2"/>
    </font>
    <font>
      <i/>
      <sz val="9"/>
      <name val="Arial"/>
      <family val="2"/>
    </font>
    <font>
      <sz val="10"/>
      <color indexed="8"/>
      <name val="Arial"/>
      <family val="2"/>
    </font>
    <font>
      <b/>
      <sz val="11"/>
      <name val="Arial"/>
      <family val="2"/>
    </font>
    <font>
      <sz val="11"/>
      <color rgb="FF000000"/>
      <name val="Calibri"/>
      <family val="2"/>
    </font>
    <font>
      <b/>
      <sz val="12"/>
      <color rgb="FFFFFFFF"/>
      <name val="Calibri"/>
      <family val="2"/>
    </font>
    <font>
      <b/>
      <sz val="11"/>
      <color rgb="FF000000"/>
      <name val="Calibri"/>
      <family val="2"/>
    </font>
    <font>
      <b/>
      <i/>
      <sz val="11"/>
      <color rgb="FF000000"/>
      <name val="Calibri"/>
      <family val="2"/>
    </font>
    <font>
      <i/>
      <sz val="11"/>
      <color rgb="FF000000"/>
      <name val="Calibri"/>
      <family val="2"/>
    </font>
    <font>
      <b/>
      <i/>
      <sz val="12"/>
      <name val="Arial"/>
      <family val="2"/>
    </font>
    <font>
      <b/>
      <i/>
      <sz val="11"/>
      <name val="Arial"/>
      <family val="2"/>
    </font>
    <font>
      <sz val="11"/>
      <color indexed="8"/>
      <name val="Calibri"/>
      <family val="2"/>
      <charset val="1"/>
    </font>
    <font>
      <b/>
      <sz val="11"/>
      <color theme="1"/>
      <name val="Calibri"/>
      <family val="2"/>
      <scheme val="minor"/>
    </font>
  </fonts>
  <fills count="9">
    <fill>
      <patternFill patternType="none"/>
    </fill>
    <fill>
      <patternFill patternType="gray125"/>
    </fill>
    <fill>
      <patternFill patternType="solid">
        <fgColor rgb="FF1E3661"/>
        <bgColor indexed="64"/>
      </patternFill>
    </fill>
    <fill>
      <patternFill patternType="solid">
        <fgColor theme="4" tint="0.59999389629810485"/>
        <bgColor indexed="64"/>
      </patternFill>
    </fill>
    <fill>
      <patternFill patternType="solid">
        <fgColor rgb="FF002060"/>
        <bgColor indexed="64"/>
      </patternFill>
    </fill>
    <fill>
      <patternFill patternType="solid">
        <fgColor theme="4" tint="0.79998168889431442"/>
        <bgColor indexed="64"/>
      </patternFill>
    </fill>
    <fill>
      <patternFill patternType="solid">
        <fgColor rgb="FF003366"/>
        <bgColor rgb="FF003366"/>
      </patternFill>
    </fill>
    <fill>
      <patternFill patternType="solid">
        <fgColor rgb="FFB4C6E7"/>
        <bgColor rgb="FFB4C6E7"/>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6">
    <xf numFmtId="0" fontId="0" fillId="0" borderId="0"/>
    <xf numFmtId="43" fontId="1" fillId="0" borderId="0" applyFont="0" applyFill="0" applyBorder="0" applyAlignment="0" applyProtection="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01">
    <xf numFmtId="0" fontId="0" fillId="0" borderId="0" xfId="0"/>
    <xf numFmtId="0" fontId="0" fillId="0" borderId="0" xfId="0"/>
    <xf numFmtId="0" fontId="4" fillId="0" borderId="1" xfId="0" applyFont="1" applyBorder="1"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6" fontId="0" fillId="0" borderId="0" xfId="0" applyNumberFormat="1"/>
    <xf numFmtId="166" fontId="6" fillId="0" borderId="1" xfId="0" applyNumberFormat="1"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0" fillId="0" borderId="1" xfId="0" applyBorder="1" applyAlignment="1">
      <alignment vertical="center" wrapText="1"/>
    </xf>
    <xf numFmtId="0" fontId="6" fillId="0" borderId="1" xfId="0" applyFont="1" applyBorder="1" applyAlignment="1">
      <alignment vertical="center" wrapText="1"/>
    </xf>
    <xf numFmtId="165" fontId="6" fillId="0" borderId="1" xfId="0" applyNumberFormat="1" applyFont="1" applyBorder="1" applyAlignment="1">
      <alignment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11" fillId="5" borderId="7"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3" fillId="0" borderId="11" xfId="5" applyFont="1" applyBorder="1" applyAlignment="1">
      <alignment horizontal="center" vertical="center"/>
    </xf>
    <xf numFmtId="0" fontId="0" fillId="0" borderId="10" xfId="0" applyBorder="1" applyAlignment="1">
      <alignment vertical="center" wrapText="1"/>
    </xf>
    <xf numFmtId="0" fontId="13" fillId="0" borderId="10" xfId="5" applyFont="1" applyBorder="1" applyAlignment="1">
      <alignment horizontal="center" vertical="center" wrapText="1"/>
    </xf>
    <xf numFmtId="0" fontId="13" fillId="0" borderId="10" xfId="5" applyFont="1" applyBorder="1" applyAlignment="1">
      <alignment horizontal="center" vertical="center"/>
    </xf>
    <xf numFmtId="0" fontId="0" fillId="0" borderId="10" xfId="0" applyBorder="1" applyAlignment="1">
      <alignment horizontal="center" vertical="center"/>
    </xf>
    <xf numFmtId="44" fontId="0" fillId="0" borderId="13" xfId="13" applyFont="1" applyBorder="1" applyAlignment="1">
      <alignment horizontal="center" vertical="center"/>
    </xf>
    <xf numFmtId="0" fontId="13" fillId="0" borderId="7" xfId="5" applyFont="1" applyBorder="1" applyAlignment="1">
      <alignment horizontal="center" vertical="center"/>
    </xf>
    <xf numFmtId="0" fontId="13" fillId="0" borderId="1" xfId="5" applyFont="1" applyBorder="1" applyAlignment="1">
      <alignment horizontal="center" vertical="center" wrapText="1"/>
    </xf>
    <xf numFmtId="2" fontId="0" fillId="0" borderId="1" xfId="0" applyNumberFormat="1" applyBorder="1" applyAlignment="1">
      <alignment horizontal="center" vertical="center" wrapText="1"/>
    </xf>
    <xf numFmtId="44" fontId="0" fillId="0" borderId="8" xfId="13" applyFont="1" applyBorder="1" applyAlignment="1">
      <alignment horizontal="center" vertical="center"/>
    </xf>
    <xf numFmtId="0" fontId="13" fillId="0" borderId="4" xfId="5" applyFont="1" applyBorder="1" applyAlignment="1">
      <alignment horizontal="center" vertical="center"/>
    </xf>
    <xf numFmtId="0" fontId="0" fillId="0" borderId="5" xfId="0" applyBorder="1" applyAlignment="1">
      <alignment vertical="center" wrapText="1"/>
    </xf>
    <xf numFmtId="0" fontId="13" fillId="0" borderId="5" xfId="5" applyFont="1" applyBorder="1" applyAlignment="1">
      <alignment horizontal="center" vertical="center" wrapText="1"/>
    </xf>
    <xf numFmtId="0" fontId="0" fillId="0" borderId="5" xfId="0" applyBorder="1" applyAlignment="1">
      <alignment horizontal="center" vertical="center"/>
    </xf>
    <xf numFmtId="2" fontId="0" fillId="0" borderId="5" xfId="0" applyNumberFormat="1" applyBorder="1" applyAlignment="1">
      <alignment horizontal="center" vertical="center" wrapText="1"/>
    </xf>
    <xf numFmtId="44" fontId="0" fillId="0" borderId="6" xfId="13" applyFont="1" applyBorder="1" applyAlignment="1">
      <alignment horizontal="center" vertical="center"/>
    </xf>
    <xf numFmtId="0" fontId="14" fillId="0" borderId="2" xfId="0" applyFont="1" applyBorder="1" applyAlignment="1">
      <alignment horizontal="center" vertical="center" wrapText="1"/>
    </xf>
    <xf numFmtId="44" fontId="14" fillId="0" borderId="3" xfId="13"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166" fontId="0" fillId="0" borderId="1" xfId="0" applyNumberFormat="1" applyBorder="1"/>
    <xf numFmtId="0" fontId="5" fillId="3" borderId="18" xfId="0" applyFont="1" applyFill="1" applyBorder="1" applyAlignment="1">
      <alignment horizontal="center" vertical="center" wrapText="1"/>
    </xf>
    <xf numFmtId="0" fontId="17" fillId="7" borderId="19" xfId="0" applyFont="1" applyFill="1" applyBorder="1" applyAlignment="1">
      <alignment horizontal="center" vertical="center"/>
    </xf>
    <xf numFmtId="0" fontId="17" fillId="7" borderId="19" xfId="0"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8" borderId="0" xfId="0" applyFill="1"/>
    <xf numFmtId="0" fontId="4" fillId="0" borderId="1" xfId="0" applyFont="1" applyBorder="1" applyAlignment="1">
      <alignment horizontal="center" vertical="center"/>
    </xf>
    <xf numFmtId="0" fontId="22" fillId="0" borderId="1" xfId="5" applyFont="1" applyBorder="1" applyAlignment="1">
      <alignment horizontal="center" vertical="center" wrapText="1"/>
    </xf>
    <xf numFmtId="0" fontId="3" fillId="0" borderId="1" xfId="0" applyFont="1" applyBorder="1" applyAlignment="1">
      <alignment horizontal="center" vertical="center" wrapText="1"/>
    </xf>
    <xf numFmtId="0" fontId="22" fillId="8" borderId="1" xfId="5" applyFont="1" applyFill="1" applyBorder="1" applyAlignment="1">
      <alignment horizontal="left" vertical="center"/>
    </xf>
    <xf numFmtId="0" fontId="22" fillId="0" borderId="1" xfId="5" applyFont="1" applyBorder="1" applyAlignment="1">
      <alignment horizontal="center" vertical="center"/>
    </xf>
    <xf numFmtId="164" fontId="6" fillId="0" borderId="1" xfId="0" applyNumberFormat="1" applyFont="1" applyBorder="1" applyAlignment="1">
      <alignment horizontal="center" vertical="center" wrapText="1"/>
    </xf>
    <xf numFmtId="0" fontId="7" fillId="0" borderId="1" xfId="5" applyBorder="1" applyAlignment="1">
      <alignment horizontal="center" vertical="center"/>
    </xf>
    <xf numFmtId="2" fontId="3" fillId="0" borderId="1" xfId="0" applyNumberFormat="1" applyFont="1" applyBorder="1" applyAlignment="1">
      <alignment horizontal="center" vertical="center" wrapText="1"/>
    </xf>
    <xf numFmtId="0" fontId="20" fillId="5" borderId="12" xfId="0" applyFont="1" applyFill="1" applyBorder="1" applyAlignment="1">
      <alignment horizontal="center" vertical="center" wrapText="1"/>
    </xf>
    <xf numFmtId="0" fontId="22" fillId="8" borderId="1" xfId="5" quotePrefix="1" applyFont="1" applyFill="1" applyBorder="1" applyAlignment="1">
      <alignment horizontal="left" vertical="center"/>
    </xf>
    <xf numFmtId="0" fontId="23" fillId="0" borderId="1" xfId="0" applyFont="1" applyBorder="1"/>
    <xf numFmtId="166" fontId="23" fillId="0" borderId="1" xfId="0" applyNumberFormat="1" applyFont="1" applyBorder="1"/>
    <xf numFmtId="44" fontId="0" fillId="0" borderId="10" xfId="13" applyFont="1" applyFill="1" applyBorder="1" applyAlignment="1">
      <alignment horizontal="center" vertical="center"/>
    </xf>
    <xf numFmtId="44" fontId="0" fillId="0" borderId="1" xfId="13" applyFont="1" applyFill="1" applyBorder="1" applyAlignment="1">
      <alignment horizontal="center" vertical="center"/>
    </xf>
    <xf numFmtId="44" fontId="0" fillId="0" borderId="5" xfId="13" applyFont="1" applyFill="1" applyBorder="1" applyAlignment="1">
      <alignment horizontal="center" vertical="center"/>
    </xf>
    <xf numFmtId="0" fontId="0" fillId="0" borderId="1" xfId="0" applyFill="1" applyBorder="1" applyAlignment="1">
      <alignment vertical="center" wrapText="1"/>
    </xf>
    <xf numFmtId="0" fontId="4" fillId="0" borderId="1" xfId="0" applyFont="1" applyFill="1" applyBorder="1" applyAlignment="1">
      <alignment horizontal="center" vertical="center"/>
    </xf>
    <xf numFmtId="0" fontId="7" fillId="0" borderId="1" xfId="5" applyFill="1" applyBorder="1" applyAlignment="1">
      <alignment horizontal="center" vertical="center"/>
    </xf>
    <xf numFmtId="0" fontId="0" fillId="0" borderId="1" xfId="0"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xf>
    <xf numFmtId="0" fontId="22" fillId="0" borderId="1" xfId="5" applyFont="1" applyFill="1" applyBorder="1" applyAlignment="1">
      <alignment horizontal="left" vertical="center"/>
    </xf>
    <xf numFmtId="0" fontId="22" fillId="0" borderId="1" xfId="5"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166" fontId="0" fillId="0" borderId="0" xfId="0" applyNumberFormat="1" applyFill="1"/>
    <xf numFmtId="0" fontId="0" fillId="0" borderId="0" xfId="0" applyFill="1"/>
    <xf numFmtId="167" fontId="17" fillId="0" borderId="19" xfId="0" applyNumberFormat="1" applyFont="1" applyBorder="1" applyAlignment="1">
      <alignment horizontal="center" vertical="center"/>
    </xf>
    <xf numFmtId="167" fontId="15" fillId="0" borderId="19" xfId="0" applyNumberFormat="1" applyFont="1" applyBorder="1" applyAlignment="1">
      <alignment horizontal="center" vertical="center"/>
    </xf>
    <xf numFmtId="167" fontId="0" fillId="0" borderId="19" xfId="0" applyNumberFormat="1" applyBorder="1" applyAlignment="1">
      <alignment horizontal="center"/>
    </xf>
    <xf numFmtId="0" fontId="2" fillId="2"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23" fillId="0" borderId="9" xfId="0" applyFont="1" applyBorder="1" applyAlignment="1">
      <alignment horizontal="center" vertical="center"/>
    </xf>
    <xf numFmtId="0" fontId="20" fillId="5" borderId="12"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24" xfId="0" applyFont="1" applyFill="1" applyBorder="1" applyAlignment="1">
      <alignment horizontal="center" vertical="center"/>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9" fillId="0" borderId="19" xfId="0" applyFont="1" applyBorder="1" applyAlignment="1">
      <alignment horizontal="left" vertical="center" wrapText="1"/>
    </xf>
    <xf numFmtId="0" fontId="16" fillId="6" borderId="19" xfId="5" applyFont="1" applyFill="1" applyBorder="1" applyAlignment="1">
      <alignment horizontal="center" vertical="center" wrapText="1"/>
    </xf>
    <xf numFmtId="0" fontId="17" fillId="7" borderId="19" xfId="0" applyFont="1" applyFill="1" applyBorder="1" applyAlignment="1">
      <alignment horizontal="center" vertical="center"/>
    </xf>
    <xf numFmtId="0" fontId="0" fillId="0" borderId="19" xfId="0" applyBorder="1" applyAlignment="1">
      <alignment horizontal="left" vertical="center"/>
    </xf>
    <xf numFmtId="0" fontId="17" fillId="0" borderId="19" xfId="0" applyFont="1" applyBorder="1" applyAlignment="1">
      <alignment horizontal="center" vertical="center"/>
    </xf>
    <xf numFmtId="0" fontId="18" fillId="0" borderId="19" xfId="0" applyFont="1" applyBorder="1" applyAlignment="1">
      <alignment horizontal="left" vertical="center" wrapText="1"/>
    </xf>
  </cellXfs>
  <cellStyles count="16">
    <cellStyle name="Comma 2" xfId="1" xr:uid="{00000000-0005-0000-0000-000000000000}"/>
    <cellStyle name="Comma 3" xfId="14" xr:uid="{00000000-0005-0000-0000-000001000000}"/>
    <cellStyle name="Currency" xfId="13" builtinId="4"/>
    <cellStyle name="Currency 2" xfId="15" xr:uid="{00000000-0005-0000-0000-000003000000}"/>
    <cellStyle name="Excel Built-in Normal" xfId="5" xr:uid="{00000000-0005-0000-0000-000004000000}"/>
    <cellStyle name="Excel Built-in Normal 1" xfId="12" xr:uid="{00000000-0005-0000-0000-000005000000}"/>
    <cellStyle name="Normal" xfId="0" builtinId="0"/>
    <cellStyle name="Normal 118" xfId="4" xr:uid="{00000000-0005-0000-0000-000007000000}"/>
    <cellStyle name="Normal 119" xfId="9" xr:uid="{00000000-0005-0000-0000-000008000000}"/>
    <cellStyle name="Normal 120" xfId="3" xr:uid="{00000000-0005-0000-0000-000009000000}"/>
    <cellStyle name="Normal 122" xfId="8" xr:uid="{00000000-0005-0000-0000-00000A000000}"/>
    <cellStyle name="Normal 123" xfId="6" xr:uid="{00000000-0005-0000-0000-00000B000000}"/>
    <cellStyle name="Normal 124" xfId="10" xr:uid="{00000000-0005-0000-0000-00000C000000}"/>
    <cellStyle name="Normal 125" xfId="7" xr:uid="{00000000-0005-0000-0000-00000D000000}"/>
    <cellStyle name="Normal 127" xfId="11" xr:uid="{00000000-0005-0000-0000-00000E000000}"/>
    <cellStyle name="Normal 3" xfId="2"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66"/>
  <sheetViews>
    <sheetView topLeftCell="I1" workbookViewId="0">
      <pane ySplit="4" topLeftCell="A56" activePane="bottomLeft" state="frozen"/>
      <selection pane="bottomLeft" activeCell="U71" sqref="U71"/>
    </sheetView>
  </sheetViews>
  <sheetFormatPr defaultRowHeight="15" x14ac:dyDescent="0.25"/>
  <cols>
    <col min="2" max="2" width="6.7109375" style="8" customWidth="1"/>
    <col min="3" max="3" width="12.42578125" style="9" customWidth="1"/>
    <col min="4" max="4" width="40" style="8" bestFit="1" customWidth="1"/>
    <col min="5" max="5" width="40.85546875" style="9" customWidth="1"/>
    <col min="6" max="6" width="20.85546875" hidden="1" customWidth="1"/>
    <col min="7" max="7" width="10" hidden="1" customWidth="1"/>
    <col min="8" max="8" width="8.28515625" style="1" hidden="1" customWidth="1"/>
    <col min="9" max="9" width="25.42578125" style="48" customWidth="1"/>
    <col min="10" max="10" width="12.42578125" hidden="1" customWidth="1"/>
    <col min="11" max="11" width="11.42578125" style="1" hidden="1" customWidth="1"/>
    <col min="12" max="12" width="10.7109375" hidden="1" customWidth="1"/>
    <col min="13" max="13" width="12" hidden="1" customWidth="1"/>
    <col min="14" max="14" width="9.140625" hidden="1" customWidth="1"/>
    <col min="15" max="15" width="13.140625" hidden="1" customWidth="1"/>
    <col min="16" max="16" width="14.7109375" customWidth="1"/>
    <col min="17" max="17" width="12.5703125" customWidth="1"/>
    <col min="18" max="18" width="15.85546875" customWidth="1"/>
    <col min="19" max="19" width="17.7109375" customWidth="1"/>
    <col min="20" max="20" width="16.140625" customWidth="1"/>
    <col min="21" max="21" width="14.28515625" customWidth="1"/>
    <col min="22" max="22" width="16" customWidth="1"/>
    <col min="23" max="23" width="18.28515625" customWidth="1"/>
    <col min="24" max="24" width="14.28515625" bestFit="1" customWidth="1"/>
  </cols>
  <sheetData>
    <row r="1" spans="2:24" x14ac:dyDescent="0.25">
      <c r="K1"/>
    </row>
    <row r="2" spans="2:24" x14ac:dyDescent="0.25">
      <c r="K2"/>
    </row>
    <row r="3" spans="2:24" x14ac:dyDescent="0.25">
      <c r="B3" s="81" t="s">
        <v>135</v>
      </c>
      <c r="C3" s="81"/>
      <c r="D3" s="81"/>
      <c r="E3" s="81"/>
      <c r="F3" s="81"/>
      <c r="G3" s="81"/>
      <c r="H3" s="81"/>
      <c r="I3" s="81"/>
      <c r="J3" s="81"/>
      <c r="K3" s="81"/>
      <c r="L3" s="81"/>
      <c r="M3" s="81"/>
      <c r="N3" s="81"/>
      <c r="O3" s="81"/>
      <c r="P3" s="81"/>
      <c r="Q3" s="81"/>
      <c r="R3" s="81"/>
      <c r="S3" s="81"/>
      <c r="T3" s="81"/>
      <c r="U3" s="81"/>
      <c r="V3" s="81"/>
    </row>
    <row r="4" spans="2:24" ht="68.25" customHeight="1" x14ac:dyDescent="0.25">
      <c r="B4" s="12" t="s">
        <v>6</v>
      </c>
      <c r="C4" s="12" t="s">
        <v>7</v>
      </c>
      <c r="D4" s="13" t="s">
        <v>8</v>
      </c>
      <c r="E4" s="12" t="s">
        <v>9</v>
      </c>
      <c r="F4" s="12" t="s">
        <v>10</v>
      </c>
      <c r="G4" s="12" t="s">
        <v>27</v>
      </c>
      <c r="H4" s="12" t="s">
        <v>26</v>
      </c>
      <c r="I4" s="12" t="s">
        <v>25</v>
      </c>
      <c r="J4" s="12" t="s">
        <v>11</v>
      </c>
      <c r="K4" s="12" t="s">
        <v>12</v>
      </c>
      <c r="L4" s="12" t="s">
        <v>24</v>
      </c>
      <c r="M4" s="12" t="s">
        <v>23</v>
      </c>
      <c r="N4" s="12" t="s">
        <v>13</v>
      </c>
      <c r="O4" s="12" t="s">
        <v>14</v>
      </c>
      <c r="P4" s="12" t="s">
        <v>22</v>
      </c>
      <c r="Q4" s="12" t="s">
        <v>21</v>
      </c>
      <c r="R4" s="12" t="s">
        <v>20</v>
      </c>
      <c r="S4" s="12" t="s">
        <v>19</v>
      </c>
      <c r="T4" s="12" t="s">
        <v>18</v>
      </c>
      <c r="U4" s="12" t="s">
        <v>16</v>
      </c>
      <c r="V4" s="12" t="s">
        <v>17</v>
      </c>
      <c r="W4" s="42" t="s">
        <v>40</v>
      </c>
      <c r="X4" s="42" t="s">
        <v>41</v>
      </c>
    </row>
    <row r="5" spans="2:24" ht="15" customHeight="1" x14ac:dyDescent="0.25">
      <c r="B5" s="86" t="s">
        <v>150</v>
      </c>
      <c r="C5" s="87"/>
      <c r="D5" s="87"/>
      <c r="E5" s="87"/>
      <c r="F5" s="87"/>
      <c r="G5" s="87"/>
      <c r="H5" s="87"/>
      <c r="I5" s="87"/>
      <c r="J5" s="87"/>
      <c r="K5" s="87"/>
      <c r="L5" s="87"/>
      <c r="M5" s="87"/>
      <c r="N5" s="87"/>
      <c r="O5" s="87"/>
      <c r="P5" s="87"/>
      <c r="Q5" s="87"/>
      <c r="R5" s="87"/>
      <c r="S5" s="87"/>
      <c r="T5" s="87"/>
      <c r="U5" s="88"/>
      <c r="V5" s="57"/>
    </row>
    <row r="6" spans="2:24" x14ac:dyDescent="0.25">
      <c r="B6" s="49">
        <v>1</v>
      </c>
      <c r="C6" s="50">
        <v>1</v>
      </c>
      <c r="D6" s="14" t="s">
        <v>56</v>
      </c>
      <c r="E6" s="14" t="s">
        <v>117</v>
      </c>
      <c r="F6" s="7" t="s">
        <v>15</v>
      </c>
      <c r="G6" s="51">
        <v>3676.39</v>
      </c>
      <c r="H6" s="2">
        <f>G6*10.764</f>
        <v>39572.661959999998</v>
      </c>
      <c r="I6" s="52">
        <v>7.19</v>
      </c>
      <c r="J6" s="53">
        <v>2006</v>
      </c>
      <c r="K6" s="15">
        <v>2022</v>
      </c>
      <c r="L6" s="4">
        <f>K6-J6</f>
        <v>16</v>
      </c>
      <c r="M6" s="4">
        <v>40</v>
      </c>
      <c r="N6" s="4">
        <v>0.05</v>
      </c>
      <c r="O6" s="54">
        <f>(1-N6)/M6</f>
        <v>2.375E-2</v>
      </c>
      <c r="P6" s="5">
        <v>800</v>
      </c>
      <c r="Q6" s="5">
        <f>P6*10.7639</f>
        <v>8611.119999999999</v>
      </c>
      <c r="R6" s="6">
        <f>Q6*G6</f>
        <v>31657835.456799995</v>
      </c>
      <c r="S6" s="6">
        <f>R6*O6*L6</f>
        <v>12029977.473583998</v>
      </c>
      <c r="T6" s="6">
        <f>MAX(R6-S6,0)</f>
        <v>19627857.983215995</v>
      </c>
      <c r="U6" s="4">
        <v>0</v>
      </c>
      <c r="V6" s="6">
        <f>IF(T6&gt;N6*R6,T6*(1+U6),R6*N6)</f>
        <v>19627857.983215995</v>
      </c>
    </row>
    <row r="7" spans="2:24" x14ac:dyDescent="0.25">
      <c r="B7" s="49">
        <v>2</v>
      </c>
      <c r="C7" s="50" t="s">
        <v>115</v>
      </c>
      <c r="D7" s="14" t="s">
        <v>57</v>
      </c>
      <c r="E7" s="14" t="s">
        <v>118</v>
      </c>
      <c r="F7" s="7" t="s">
        <v>15</v>
      </c>
      <c r="G7" s="51">
        <v>726.41499999999996</v>
      </c>
      <c r="H7" s="2">
        <f t="shared" ref="H7:H65" si="0">G7*10.764</f>
        <v>7819.1310599999988</v>
      </c>
      <c r="I7" s="52">
        <v>7</v>
      </c>
      <c r="J7" s="53">
        <v>2006</v>
      </c>
      <c r="K7" s="15">
        <v>2022</v>
      </c>
      <c r="L7" s="4">
        <f t="shared" ref="L7:L65" si="1">K7-J7</f>
        <v>16</v>
      </c>
      <c r="M7" s="4">
        <v>60</v>
      </c>
      <c r="N7" s="4">
        <v>0.05</v>
      </c>
      <c r="O7" s="54">
        <f t="shared" ref="O7:O65" si="2">(1-N7)/M7</f>
        <v>1.5833333333333331E-2</v>
      </c>
      <c r="P7" s="5">
        <v>1500</v>
      </c>
      <c r="Q7" s="5">
        <f>P7*10.7639</f>
        <v>16145.849999999999</v>
      </c>
      <c r="R7" s="6">
        <f t="shared" ref="R7:R11" si="3">Q7*G7</f>
        <v>11728587.627749998</v>
      </c>
      <c r="S7" s="6">
        <f>R7*O7*L7</f>
        <v>2971242.1990299993</v>
      </c>
      <c r="T7" s="6">
        <f>MAX(R7-S7,0)</f>
        <v>8757345.4287199993</v>
      </c>
      <c r="U7" s="4">
        <v>0</v>
      </c>
      <c r="V7" s="6">
        <f>IF(T7&gt;N7*R7,T7*(1+U7),R7*N7)</f>
        <v>8757345.4287199993</v>
      </c>
    </row>
    <row r="8" spans="2:24" x14ac:dyDescent="0.25">
      <c r="B8" s="49">
        <v>3</v>
      </c>
      <c r="C8" s="50" t="s">
        <v>115</v>
      </c>
      <c r="D8" s="14" t="s">
        <v>58</v>
      </c>
      <c r="E8" s="14" t="s">
        <v>118</v>
      </c>
      <c r="F8" s="7" t="s">
        <v>15</v>
      </c>
      <c r="G8" s="51">
        <v>2193.9899999999998</v>
      </c>
      <c r="H8" s="2">
        <f t="shared" si="0"/>
        <v>23616.108359999995</v>
      </c>
      <c r="I8" s="52">
        <v>5.3</v>
      </c>
      <c r="J8" s="53">
        <v>2006</v>
      </c>
      <c r="K8" s="15">
        <v>2022</v>
      </c>
      <c r="L8" s="4">
        <f t="shared" si="1"/>
        <v>16</v>
      </c>
      <c r="M8" s="4">
        <v>60</v>
      </c>
      <c r="N8" s="4">
        <v>0.05</v>
      </c>
      <c r="O8" s="54">
        <f t="shared" si="2"/>
        <v>1.5833333333333331E-2</v>
      </c>
      <c r="P8" s="5">
        <v>1500</v>
      </c>
      <c r="Q8" s="5">
        <f>P8*10.7639</f>
        <v>16145.849999999999</v>
      </c>
      <c r="R8" s="6">
        <f t="shared" si="3"/>
        <v>35423833.441499993</v>
      </c>
      <c r="S8" s="6">
        <f>R8*O8*L8</f>
        <v>8974037.8051799964</v>
      </c>
      <c r="T8" s="6">
        <f>MAX(R8-S8,0)</f>
        <v>26449795.636319995</v>
      </c>
      <c r="U8" s="4">
        <v>0</v>
      </c>
      <c r="V8" s="6">
        <f t="shared" ref="V8:V29" si="4">IF(T8&gt;N8*R8,T8*(1+U8),R8*N8)</f>
        <v>26449795.636319995</v>
      </c>
    </row>
    <row r="9" spans="2:24" x14ac:dyDescent="0.25">
      <c r="B9" s="49">
        <v>4</v>
      </c>
      <c r="C9" s="50" t="s">
        <v>115</v>
      </c>
      <c r="D9" s="14" t="s">
        <v>59</v>
      </c>
      <c r="E9" s="14" t="s">
        <v>118</v>
      </c>
      <c r="F9" s="7" t="s">
        <v>15</v>
      </c>
      <c r="G9" s="51">
        <v>700.91</v>
      </c>
      <c r="H9" s="2">
        <f t="shared" si="0"/>
        <v>7544.5952399999996</v>
      </c>
      <c r="I9" s="52" t="s">
        <v>136</v>
      </c>
      <c r="J9" s="53">
        <v>2006</v>
      </c>
      <c r="K9" s="15">
        <v>2022</v>
      </c>
      <c r="L9" s="4">
        <f t="shared" si="1"/>
        <v>16</v>
      </c>
      <c r="M9" s="4">
        <v>60</v>
      </c>
      <c r="N9" s="4">
        <v>0.05</v>
      </c>
      <c r="O9" s="54">
        <f t="shared" si="2"/>
        <v>1.5833333333333331E-2</v>
      </c>
      <c r="P9" s="5">
        <v>1900</v>
      </c>
      <c r="Q9" s="5">
        <f t="shared" ref="Q9:Q19" si="5">P9*10.7639</f>
        <v>20451.41</v>
      </c>
      <c r="R9" s="6">
        <f t="shared" si="3"/>
        <v>14334597.7831</v>
      </c>
      <c r="S9" s="6">
        <f t="shared" ref="S9:S19" si="6">R9*O9*L9</f>
        <v>3631431.4383853329</v>
      </c>
      <c r="T9" s="6">
        <f t="shared" ref="T9:T19" si="7">MAX(R9-S9,0)</f>
        <v>10703166.344714668</v>
      </c>
      <c r="U9" s="4">
        <v>0</v>
      </c>
      <c r="V9" s="6">
        <f t="shared" si="4"/>
        <v>10703166.344714668</v>
      </c>
    </row>
    <row r="10" spans="2:24" ht="30" x14ac:dyDescent="0.25">
      <c r="B10" s="49">
        <v>5</v>
      </c>
      <c r="C10" s="55">
        <v>1</v>
      </c>
      <c r="D10" s="14" t="s">
        <v>60</v>
      </c>
      <c r="E10" s="14" t="s">
        <v>119</v>
      </c>
      <c r="F10" s="7" t="s">
        <v>15</v>
      </c>
      <c r="G10" s="56">
        <v>504</v>
      </c>
      <c r="H10" s="2">
        <f t="shared" si="0"/>
        <v>5425.0559999999996</v>
      </c>
      <c r="I10" s="52" t="s">
        <v>137</v>
      </c>
      <c r="J10" s="53">
        <v>2006</v>
      </c>
      <c r="K10" s="15">
        <v>2022</v>
      </c>
      <c r="L10" s="4">
        <f t="shared" si="1"/>
        <v>16</v>
      </c>
      <c r="M10" s="4">
        <v>60</v>
      </c>
      <c r="N10" s="4">
        <v>0.05</v>
      </c>
      <c r="O10" s="54">
        <f t="shared" si="2"/>
        <v>1.5833333333333331E-2</v>
      </c>
      <c r="P10" s="5">
        <v>1700</v>
      </c>
      <c r="Q10" s="5">
        <f t="shared" si="5"/>
        <v>18298.63</v>
      </c>
      <c r="R10" s="6">
        <f t="shared" si="3"/>
        <v>9222509.5200000014</v>
      </c>
      <c r="S10" s="6">
        <f t="shared" si="6"/>
        <v>2336369.0784</v>
      </c>
      <c r="T10" s="6">
        <f t="shared" si="7"/>
        <v>6886140.4416000014</v>
      </c>
      <c r="U10" s="4">
        <v>0</v>
      </c>
      <c r="V10" s="6">
        <f t="shared" si="4"/>
        <v>6886140.4416000014</v>
      </c>
    </row>
    <row r="11" spans="2:24" x14ac:dyDescent="0.25">
      <c r="B11" s="49">
        <v>6</v>
      </c>
      <c r="C11" s="55" t="s">
        <v>115</v>
      </c>
      <c r="D11" s="14" t="s">
        <v>61</v>
      </c>
      <c r="E11" s="14" t="s">
        <v>118</v>
      </c>
      <c r="F11" s="7" t="s">
        <v>15</v>
      </c>
      <c r="G11" s="56">
        <v>2268</v>
      </c>
      <c r="H11" s="2">
        <f t="shared" si="0"/>
        <v>24412.751999999997</v>
      </c>
      <c r="I11" s="52" t="s">
        <v>138</v>
      </c>
      <c r="J11" s="53">
        <v>2006</v>
      </c>
      <c r="K11" s="15">
        <v>2022</v>
      </c>
      <c r="L11" s="4">
        <f t="shared" si="1"/>
        <v>16</v>
      </c>
      <c r="M11" s="4">
        <v>60</v>
      </c>
      <c r="N11" s="4">
        <v>0.05</v>
      </c>
      <c r="O11" s="54">
        <f t="shared" si="2"/>
        <v>1.5833333333333331E-2</v>
      </c>
      <c r="P11" s="5">
        <v>2200</v>
      </c>
      <c r="Q11" s="16">
        <f t="shared" si="5"/>
        <v>23680.579999999998</v>
      </c>
      <c r="R11" s="11">
        <f t="shared" si="3"/>
        <v>53707555.439999998</v>
      </c>
      <c r="S11" s="11">
        <f t="shared" si="6"/>
        <v>13605914.044799998</v>
      </c>
      <c r="T11" s="11">
        <f t="shared" si="7"/>
        <v>40101641.395199999</v>
      </c>
      <c r="U11" s="4">
        <v>0</v>
      </c>
      <c r="V11" s="6">
        <f t="shared" si="4"/>
        <v>40101641.395199999</v>
      </c>
    </row>
    <row r="12" spans="2:24" x14ac:dyDescent="0.25">
      <c r="B12" s="49">
        <v>7</v>
      </c>
      <c r="C12" s="55">
        <v>1</v>
      </c>
      <c r="D12" s="14" t="s">
        <v>62</v>
      </c>
      <c r="E12" s="14" t="s">
        <v>117</v>
      </c>
      <c r="F12" s="7" t="s">
        <v>15</v>
      </c>
      <c r="G12" s="51">
        <v>4490.7</v>
      </c>
      <c r="H12" s="2">
        <f t="shared" si="0"/>
        <v>48337.894799999995</v>
      </c>
      <c r="I12" s="52" t="s">
        <v>139</v>
      </c>
      <c r="J12" s="53">
        <v>2006</v>
      </c>
      <c r="K12" s="15">
        <v>2022</v>
      </c>
      <c r="L12" s="4">
        <f>K12-J12</f>
        <v>16</v>
      </c>
      <c r="M12" s="4">
        <v>40</v>
      </c>
      <c r="N12" s="4">
        <v>0.05</v>
      </c>
      <c r="O12" s="54">
        <f t="shared" si="2"/>
        <v>2.375E-2</v>
      </c>
      <c r="P12" s="5">
        <v>1000</v>
      </c>
      <c r="Q12" s="16">
        <f t="shared" si="5"/>
        <v>10763.9</v>
      </c>
      <c r="R12" s="11">
        <f t="shared" ref="R12:R13" si="8">Q12*G12</f>
        <v>48337445.729999997</v>
      </c>
      <c r="S12" s="11">
        <f t="shared" si="6"/>
        <v>18368229.3774</v>
      </c>
      <c r="T12" s="11">
        <f t="shared" si="7"/>
        <v>29969216.352599997</v>
      </c>
      <c r="U12" s="4">
        <v>0</v>
      </c>
      <c r="V12" s="11">
        <f t="shared" si="4"/>
        <v>29969216.352599997</v>
      </c>
    </row>
    <row r="13" spans="2:24" x14ac:dyDescent="0.25">
      <c r="B13" s="49">
        <v>8</v>
      </c>
      <c r="C13" s="55" t="s">
        <v>37</v>
      </c>
      <c r="D13" s="14" t="s">
        <v>63</v>
      </c>
      <c r="E13" s="14" t="s">
        <v>118</v>
      </c>
      <c r="F13" s="7" t="s">
        <v>15</v>
      </c>
      <c r="G13" s="51">
        <v>1103.3399999999999</v>
      </c>
      <c r="H13" s="2">
        <f t="shared" si="0"/>
        <v>11876.351759999998</v>
      </c>
      <c r="I13" s="52" t="s">
        <v>140</v>
      </c>
      <c r="J13" s="53">
        <v>2006</v>
      </c>
      <c r="K13" s="15">
        <v>2022</v>
      </c>
      <c r="L13" s="4">
        <f t="shared" si="1"/>
        <v>16</v>
      </c>
      <c r="M13" s="4">
        <v>60</v>
      </c>
      <c r="N13" s="4">
        <v>0.05</v>
      </c>
      <c r="O13" s="54">
        <f t="shared" si="2"/>
        <v>1.5833333333333331E-2</v>
      </c>
      <c r="P13" s="5">
        <v>1800</v>
      </c>
      <c r="Q13" s="16">
        <f t="shared" si="5"/>
        <v>19375.02</v>
      </c>
      <c r="R13" s="11">
        <f t="shared" si="8"/>
        <v>21377234.566799998</v>
      </c>
      <c r="S13" s="11">
        <f t="shared" si="6"/>
        <v>5415566.090255999</v>
      </c>
      <c r="T13" s="11">
        <f t="shared" si="7"/>
        <v>15961668.476544</v>
      </c>
      <c r="U13" s="4">
        <v>0</v>
      </c>
      <c r="V13" s="11">
        <f t="shared" si="4"/>
        <v>15961668.476544</v>
      </c>
    </row>
    <row r="14" spans="2:24" x14ac:dyDescent="0.25">
      <c r="B14" s="49">
        <v>9</v>
      </c>
      <c r="C14" s="55">
        <v>1</v>
      </c>
      <c r="D14" s="14" t="s">
        <v>64</v>
      </c>
      <c r="E14" s="14" t="s">
        <v>117</v>
      </c>
      <c r="F14" s="7" t="s">
        <v>15</v>
      </c>
      <c r="G14" s="51">
        <v>1661.97</v>
      </c>
      <c r="H14" s="2">
        <f t="shared" si="0"/>
        <v>17889.445079999998</v>
      </c>
      <c r="I14" s="52" t="s">
        <v>141</v>
      </c>
      <c r="J14" s="53">
        <v>2006</v>
      </c>
      <c r="K14" s="15">
        <v>2022</v>
      </c>
      <c r="L14" s="4">
        <f t="shared" si="1"/>
        <v>16</v>
      </c>
      <c r="M14" s="4">
        <v>40</v>
      </c>
      <c r="N14" s="4">
        <v>0.05</v>
      </c>
      <c r="O14" s="54">
        <f t="shared" si="2"/>
        <v>2.375E-2</v>
      </c>
      <c r="P14" s="5">
        <v>1000</v>
      </c>
      <c r="Q14" s="5">
        <f t="shared" si="5"/>
        <v>10763.9</v>
      </c>
      <c r="R14" s="6">
        <f t="shared" ref="R14:R37" si="9">Q14*G14</f>
        <v>17889278.883000001</v>
      </c>
      <c r="S14" s="6">
        <f t="shared" si="6"/>
        <v>6797925.9755400009</v>
      </c>
      <c r="T14" s="6">
        <f t="shared" si="7"/>
        <v>11091352.90746</v>
      </c>
      <c r="U14" s="4">
        <v>0</v>
      </c>
      <c r="V14" s="6">
        <f t="shared" si="4"/>
        <v>11091352.90746</v>
      </c>
    </row>
    <row r="15" spans="2:24" x14ac:dyDescent="0.25">
      <c r="B15" s="49">
        <v>10</v>
      </c>
      <c r="C15" s="55">
        <v>1</v>
      </c>
      <c r="D15" s="14" t="s">
        <v>65</v>
      </c>
      <c r="E15" s="14" t="s">
        <v>118</v>
      </c>
      <c r="F15" s="7" t="s">
        <v>15</v>
      </c>
      <c r="G15" s="51">
        <v>77.850000000000009</v>
      </c>
      <c r="H15" s="2">
        <f t="shared" si="0"/>
        <v>837.97739999999999</v>
      </c>
      <c r="I15" s="52">
        <v>3.5</v>
      </c>
      <c r="J15" s="53">
        <v>2006</v>
      </c>
      <c r="K15" s="15">
        <v>2022</v>
      </c>
      <c r="L15" s="4">
        <f t="shared" si="1"/>
        <v>16</v>
      </c>
      <c r="M15" s="4">
        <v>60</v>
      </c>
      <c r="N15" s="4">
        <v>0.05</v>
      </c>
      <c r="O15" s="54">
        <f t="shared" si="2"/>
        <v>1.5833333333333331E-2</v>
      </c>
      <c r="P15" s="5">
        <v>1400</v>
      </c>
      <c r="Q15" s="5">
        <f t="shared" si="5"/>
        <v>15069.46</v>
      </c>
      <c r="R15" s="6">
        <f t="shared" si="9"/>
        <v>1173157.4610000001</v>
      </c>
      <c r="S15" s="6">
        <f t="shared" si="6"/>
        <v>297199.89012</v>
      </c>
      <c r="T15" s="6">
        <f t="shared" si="7"/>
        <v>875957.57088000013</v>
      </c>
      <c r="U15" s="4">
        <v>0</v>
      </c>
      <c r="V15" s="6">
        <f t="shared" si="4"/>
        <v>875957.57088000013</v>
      </c>
    </row>
    <row r="16" spans="2:24" x14ac:dyDescent="0.25">
      <c r="B16" s="49">
        <v>11</v>
      </c>
      <c r="C16" s="55">
        <v>1</v>
      </c>
      <c r="D16" s="14" t="s">
        <v>66</v>
      </c>
      <c r="E16" s="14" t="s">
        <v>117</v>
      </c>
      <c r="F16" s="7" t="s">
        <v>15</v>
      </c>
      <c r="G16" s="51">
        <v>86.79</v>
      </c>
      <c r="H16" s="2">
        <f t="shared" si="0"/>
        <v>934.20756000000006</v>
      </c>
      <c r="I16" s="52">
        <v>7</v>
      </c>
      <c r="J16" s="53">
        <v>2006</v>
      </c>
      <c r="K16" s="15">
        <v>2022</v>
      </c>
      <c r="L16" s="4">
        <f t="shared" si="1"/>
        <v>16</v>
      </c>
      <c r="M16" s="4">
        <v>40</v>
      </c>
      <c r="N16" s="4">
        <v>0.05</v>
      </c>
      <c r="O16" s="54">
        <f t="shared" si="2"/>
        <v>2.375E-2</v>
      </c>
      <c r="P16" s="5">
        <v>700</v>
      </c>
      <c r="Q16" s="5">
        <f t="shared" si="5"/>
        <v>7534.73</v>
      </c>
      <c r="R16" s="6">
        <f t="shared" si="9"/>
        <v>653939.21669999999</v>
      </c>
      <c r="S16" s="6">
        <f t="shared" si="6"/>
        <v>248496.90234599999</v>
      </c>
      <c r="T16" s="6">
        <f t="shared" si="7"/>
        <v>405442.31435400003</v>
      </c>
      <c r="U16" s="4">
        <v>0</v>
      </c>
      <c r="V16" s="6">
        <f t="shared" si="4"/>
        <v>405442.31435400003</v>
      </c>
    </row>
    <row r="17" spans="2:24" x14ac:dyDescent="0.25">
      <c r="B17" s="49">
        <v>12</v>
      </c>
      <c r="C17" s="55">
        <v>1</v>
      </c>
      <c r="D17" s="14" t="s">
        <v>67</v>
      </c>
      <c r="E17" s="14" t="s">
        <v>117</v>
      </c>
      <c r="F17" s="7" t="s">
        <v>15</v>
      </c>
      <c r="G17" s="51">
        <v>913.24</v>
      </c>
      <c r="H17" s="2">
        <f t="shared" si="0"/>
        <v>9830.1153599999998</v>
      </c>
      <c r="I17" s="52">
        <v>9</v>
      </c>
      <c r="J17" s="53">
        <v>2006</v>
      </c>
      <c r="K17" s="15">
        <v>2022</v>
      </c>
      <c r="L17" s="4">
        <f t="shared" si="1"/>
        <v>16</v>
      </c>
      <c r="M17" s="4">
        <v>40</v>
      </c>
      <c r="N17" s="4">
        <v>0.05</v>
      </c>
      <c r="O17" s="54">
        <f t="shared" si="2"/>
        <v>2.375E-2</v>
      </c>
      <c r="P17" s="5">
        <v>800</v>
      </c>
      <c r="Q17" s="5">
        <f t="shared" si="5"/>
        <v>8611.119999999999</v>
      </c>
      <c r="R17" s="6">
        <f t="shared" si="9"/>
        <v>7864019.2287999988</v>
      </c>
      <c r="S17" s="6">
        <f t="shared" si="6"/>
        <v>2988327.3069439996</v>
      </c>
      <c r="T17" s="6">
        <f t="shared" si="7"/>
        <v>4875691.9218559992</v>
      </c>
      <c r="U17" s="4">
        <v>0</v>
      </c>
      <c r="V17" s="6">
        <f t="shared" si="4"/>
        <v>4875691.9218559992</v>
      </c>
    </row>
    <row r="18" spans="2:24" x14ac:dyDescent="0.25">
      <c r="B18" s="49">
        <v>13</v>
      </c>
      <c r="C18" s="55">
        <v>1</v>
      </c>
      <c r="D18" s="14" t="s">
        <v>68</v>
      </c>
      <c r="E18" s="14" t="s">
        <v>120</v>
      </c>
      <c r="F18" s="7" t="s">
        <v>15</v>
      </c>
      <c r="G18" s="51">
        <v>1460.49</v>
      </c>
      <c r="H18" s="2">
        <f t="shared" si="0"/>
        <v>15720.71436</v>
      </c>
      <c r="I18" s="52">
        <v>9</v>
      </c>
      <c r="J18" s="53">
        <v>2006</v>
      </c>
      <c r="K18" s="15">
        <v>2022</v>
      </c>
      <c r="L18" s="4">
        <f t="shared" si="1"/>
        <v>16</v>
      </c>
      <c r="M18" s="4">
        <v>40</v>
      </c>
      <c r="N18" s="4">
        <v>0.05</v>
      </c>
      <c r="O18" s="54">
        <f t="shared" si="2"/>
        <v>2.375E-2</v>
      </c>
      <c r="P18" s="5">
        <v>800</v>
      </c>
      <c r="Q18" s="5">
        <f t="shared" si="5"/>
        <v>8611.119999999999</v>
      </c>
      <c r="R18" s="6">
        <f t="shared" si="9"/>
        <v>12576454.648799999</v>
      </c>
      <c r="S18" s="6">
        <f t="shared" si="6"/>
        <v>4779052.7665439993</v>
      </c>
      <c r="T18" s="6">
        <f t="shared" si="7"/>
        <v>7797401.8822559994</v>
      </c>
      <c r="U18" s="4">
        <v>0</v>
      </c>
      <c r="V18" s="6">
        <f t="shared" si="4"/>
        <v>7797401.8822559994</v>
      </c>
    </row>
    <row r="19" spans="2:24" x14ac:dyDescent="0.25">
      <c r="B19" s="49">
        <v>14</v>
      </c>
      <c r="C19" s="55">
        <v>1</v>
      </c>
      <c r="D19" s="14" t="s">
        <v>69</v>
      </c>
      <c r="E19" s="14" t="s">
        <v>121</v>
      </c>
      <c r="F19" s="7" t="s">
        <v>15</v>
      </c>
      <c r="G19" s="56">
        <v>390</v>
      </c>
      <c r="H19" s="2">
        <f t="shared" si="0"/>
        <v>4197.96</v>
      </c>
      <c r="I19" s="52">
        <v>5</v>
      </c>
      <c r="J19" s="53">
        <v>2006</v>
      </c>
      <c r="K19" s="15">
        <v>2022</v>
      </c>
      <c r="L19" s="4">
        <f t="shared" si="1"/>
        <v>16</v>
      </c>
      <c r="M19" s="4">
        <v>60</v>
      </c>
      <c r="N19" s="4">
        <v>0.05</v>
      </c>
      <c r="O19" s="54">
        <f t="shared" si="2"/>
        <v>1.5833333333333331E-2</v>
      </c>
      <c r="P19" s="5">
        <v>1500</v>
      </c>
      <c r="Q19" s="5">
        <f t="shared" si="5"/>
        <v>16145.849999999999</v>
      </c>
      <c r="R19" s="6">
        <f t="shared" si="9"/>
        <v>6296881.4999999991</v>
      </c>
      <c r="S19" s="6">
        <f t="shared" si="6"/>
        <v>1595209.9799999995</v>
      </c>
      <c r="T19" s="6">
        <f t="shared" si="7"/>
        <v>4701671.5199999996</v>
      </c>
      <c r="U19" s="4">
        <v>0</v>
      </c>
      <c r="V19" s="6">
        <f t="shared" si="4"/>
        <v>4701671.5199999996</v>
      </c>
    </row>
    <row r="20" spans="2:24" x14ac:dyDescent="0.25">
      <c r="B20" s="49">
        <v>15</v>
      </c>
      <c r="C20" s="55">
        <v>1</v>
      </c>
      <c r="D20" s="14" t="s">
        <v>70</v>
      </c>
      <c r="E20" s="14" t="s">
        <v>117</v>
      </c>
      <c r="F20" s="7" t="s">
        <v>15</v>
      </c>
      <c r="G20" s="51">
        <v>9477.5300000000007</v>
      </c>
      <c r="H20" s="2">
        <f t="shared" si="0"/>
        <v>102016.13292</v>
      </c>
      <c r="I20" s="52">
        <v>12.5</v>
      </c>
      <c r="J20" s="53">
        <v>2006</v>
      </c>
      <c r="K20" s="15">
        <v>2022</v>
      </c>
      <c r="L20" s="4">
        <f t="shared" si="1"/>
        <v>16</v>
      </c>
      <c r="M20" s="4">
        <v>40</v>
      </c>
      <c r="N20" s="4">
        <v>0.05</v>
      </c>
      <c r="O20" s="54">
        <f t="shared" si="2"/>
        <v>2.375E-2</v>
      </c>
      <c r="P20" s="5">
        <v>1000</v>
      </c>
      <c r="Q20" s="5">
        <f>P20*10.7639</f>
        <v>10763.9</v>
      </c>
      <c r="R20" s="6">
        <f t="shared" si="9"/>
        <v>102015185.16700001</v>
      </c>
      <c r="S20" s="6">
        <f>R20*O20*L20</f>
        <v>38765770.363460004</v>
      </c>
      <c r="T20" s="6">
        <f>MAX(R20-S20,0)</f>
        <v>63249414.803540006</v>
      </c>
      <c r="U20" s="4">
        <v>0</v>
      </c>
      <c r="V20" s="6">
        <f t="shared" si="4"/>
        <v>63249414.803540006</v>
      </c>
    </row>
    <row r="21" spans="2:24" x14ac:dyDescent="0.25">
      <c r="B21" s="49">
        <v>16</v>
      </c>
      <c r="C21" s="55">
        <v>1</v>
      </c>
      <c r="D21" s="64" t="s">
        <v>71</v>
      </c>
      <c r="E21" s="14" t="s">
        <v>120</v>
      </c>
      <c r="F21" s="7" t="s">
        <v>15</v>
      </c>
      <c r="G21" s="56">
        <v>429</v>
      </c>
      <c r="H21" s="2">
        <f t="shared" si="0"/>
        <v>4617.7559999999994</v>
      </c>
      <c r="I21" s="52" t="s">
        <v>129</v>
      </c>
      <c r="J21" s="53">
        <v>2006</v>
      </c>
      <c r="K21" s="15">
        <v>2022</v>
      </c>
      <c r="L21" s="4">
        <f t="shared" si="1"/>
        <v>16</v>
      </c>
      <c r="M21" s="4">
        <v>40</v>
      </c>
      <c r="N21" s="4">
        <v>0.05</v>
      </c>
      <c r="O21" s="54">
        <f t="shared" si="2"/>
        <v>2.375E-2</v>
      </c>
      <c r="P21" s="5">
        <v>100</v>
      </c>
      <c r="Q21" s="5">
        <f t="shared" ref="Q21:Q65" si="10">P21*10.7639</f>
        <v>1076.3899999999999</v>
      </c>
      <c r="R21" s="6">
        <f t="shared" si="9"/>
        <v>461771.30999999994</v>
      </c>
      <c r="S21" s="6">
        <f t="shared" ref="S21:S65" si="11">R21*O21*L21</f>
        <v>175473.09779999999</v>
      </c>
      <c r="T21" s="6">
        <f t="shared" ref="T21:T65" si="12">MAX(R21-S21,0)</f>
        <v>286298.21219999995</v>
      </c>
      <c r="U21" s="4">
        <v>0</v>
      </c>
      <c r="V21" s="6">
        <f t="shared" si="4"/>
        <v>286298.21219999995</v>
      </c>
    </row>
    <row r="22" spans="2:24" x14ac:dyDescent="0.25">
      <c r="B22" s="49">
        <v>17</v>
      </c>
      <c r="C22" s="55">
        <v>1</v>
      </c>
      <c r="D22" s="64" t="s">
        <v>72</v>
      </c>
      <c r="E22" s="14" t="s">
        <v>122</v>
      </c>
      <c r="F22" s="7" t="s">
        <v>15</v>
      </c>
      <c r="G22" s="51">
        <v>912</v>
      </c>
      <c r="H22" s="2">
        <f t="shared" si="0"/>
        <v>9816.768</v>
      </c>
      <c r="I22" s="52" t="s">
        <v>129</v>
      </c>
      <c r="J22" s="53">
        <v>2006</v>
      </c>
      <c r="K22" s="15">
        <v>2022</v>
      </c>
      <c r="L22" s="4">
        <f t="shared" si="1"/>
        <v>16</v>
      </c>
      <c r="M22" s="4">
        <v>40</v>
      </c>
      <c r="N22" s="4">
        <v>0.05</v>
      </c>
      <c r="O22" s="54">
        <f t="shared" si="2"/>
        <v>2.375E-2</v>
      </c>
      <c r="P22" s="5">
        <v>100</v>
      </c>
      <c r="Q22" s="5">
        <f t="shared" si="10"/>
        <v>1076.3899999999999</v>
      </c>
      <c r="R22" s="6">
        <f t="shared" si="9"/>
        <v>981667.67999999993</v>
      </c>
      <c r="S22" s="6">
        <f t="shared" si="11"/>
        <v>373033.71839999995</v>
      </c>
      <c r="T22" s="6">
        <f t="shared" si="12"/>
        <v>608633.96160000004</v>
      </c>
      <c r="U22" s="4">
        <v>0</v>
      </c>
      <c r="V22" s="6">
        <f t="shared" si="4"/>
        <v>608633.96160000004</v>
      </c>
    </row>
    <row r="23" spans="2:24" x14ac:dyDescent="0.25">
      <c r="B23" s="49">
        <v>18</v>
      </c>
      <c r="C23" s="55">
        <v>1</v>
      </c>
      <c r="D23" s="14" t="s">
        <v>73</v>
      </c>
      <c r="E23" s="14" t="s">
        <v>123</v>
      </c>
      <c r="F23" s="7" t="s">
        <v>15</v>
      </c>
      <c r="G23" s="51">
        <v>672</v>
      </c>
      <c r="H23" s="2">
        <f t="shared" si="0"/>
        <v>7233.4079999999994</v>
      </c>
      <c r="I23" s="52">
        <v>9</v>
      </c>
      <c r="J23" s="53">
        <v>2006</v>
      </c>
      <c r="K23" s="15">
        <v>2022</v>
      </c>
      <c r="L23" s="4">
        <f t="shared" si="1"/>
        <v>16</v>
      </c>
      <c r="M23" s="4">
        <v>60</v>
      </c>
      <c r="N23" s="4">
        <v>0.05</v>
      </c>
      <c r="O23" s="54">
        <f t="shared" si="2"/>
        <v>1.5833333333333331E-2</v>
      </c>
      <c r="P23" s="5">
        <v>1700</v>
      </c>
      <c r="Q23" s="5">
        <f t="shared" si="10"/>
        <v>18298.63</v>
      </c>
      <c r="R23" s="6">
        <f t="shared" si="9"/>
        <v>12296679.360000001</v>
      </c>
      <c r="S23" s="6">
        <f t="shared" si="11"/>
        <v>3115158.7711999998</v>
      </c>
      <c r="T23" s="6">
        <f t="shared" si="12"/>
        <v>9181520.5888000019</v>
      </c>
      <c r="U23" s="4">
        <v>0</v>
      </c>
      <c r="V23" s="6">
        <f t="shared" si="4"/>
        <v>9181520.5888000019</v>
      </c>
    </row>
    <row r="24" spans="2:24" x14ac:dyDescent="0.25">
      <c r="B24" s="49">
        <v>19</v>
      </c>
      <c r="C24" s="55">
        <v>1</v>
      </c>
      <c r="D24" s="14" t="s">
        <v>74</v>
      </c>
      <c r="E24" s="14" t="s">
        <v>124</v>
      </c>
      <c r="F24" s="7" t="s">
        <v>15</v>
      </c>
      <c r="G24" s="51">
        <v>1148</v>
      </c>
      <c r="H24" s="2">
        <f t="shared" si="0"/>
        <v>12357.072</v>
      </c>
      <c r="I24" s="52">
        <v>9</v>
      </c>
      <c r="J24" s="53">
        <v>2006</v>
      </c>
      <c r="K24" s="15">
        <v>2022</v>
      </c>
      <c r="L24" s="4">
        <f t="shared" si="1"/>
        <v>16</v>
      </c>
      <c r="M24" s="4">
        <v>60</v>
      </c>
      <c r="N24" s="4">
        <v>0.05</v>
      </c>
      <c r="O24" s="54">
        <f t="shared" si="2"/>
        <v>1.5833333333333331E-2</v>
      </c>
      <c r="P24" s="5">
        <v>1700</v>
      </c>
      <c r="Q24" s="5">
        <f t="shared" si="10"/>
        <v>18298.63</v>
      </c>
      <c r="R24" s="6">
        <f t="shared" si="9"/>
        <v>21006827.240000002</v>
      </c>
      <c r="S24" s="6">
        <f t="shared" si="11"/>
        <v>5321729.5674666669</v>
      </c>
      <c r="T24" s="6">
        <f t="shared" si="12"/>
        <v>15685097.672533335</v>
      </c>
      <c r="U24" s="4">
        <v>0</v>
      </c>
      <c r="V24" s="6">
        <f t="shared" si="4"/>
        <v>15685097.672533335</v>
      </c>
    </row>
    <row r="25" spans="2:24" x14ac:dyDescent="0.25">
      <c r="B25" s="49">
        <v>20</v>
      </c>
      <c r="C25" s="55">
        <v>1</v>
      </c>
      <c r="D25" s="14" t="s">
        <v>75</v>
      </c>
      <c r="E25" s="14" t="s">
        <v>125</v>
      </c>
      <c r="F25" s="7" t="s">
        <v>15</v>
      </c>
      <c r="G25" s="51">
        <v>200</v>
      </c>
      <c r="H25" s="2">
        <f t="shared" si="0"/>
        <v>2152.7999999999997</v>
      </c>
      <c r="I25" s="52">
        <v>4</v>
      </c>
      <c r="J25" s="53">
        <v>2006</v>
      </c>
      <c r="K25" s="15">
        <v>2022</v>
      </c>
      <c r="L25" s="4">
        <f t="shared" si="1"/>
        <v>16</v>
      </c>
      <c r="M25" s="4">
        <v>60</v>
      </c>
      <c r="N25" s="4">
        <v>0.05</v>
      </c>
      <c r="O25" s="54">
        <f t="shared" si="2"/>
        <v>1.5833333333333331E-2</v>
      </c>
      <c r="P25" s="5">
        <v>1500</v>
      </c>
      <c r="Q25" s="5">
        <f t="shared" si="10"/>
        <v>16145.849999999999</v>
      </c>
      <c r="R25" s="6">
        <f t="shared" si="9"/>
        <v>3229169.9999999995</v>
      </c>
      <c r="S25" s="6">
        <f t="shared" si="11"/>
        <v>818056.39999999979</v>
      </c>
      <c r="T25" s="6">
        <f t="shared" si="12"/>
        <v>2411113.5999999996</v>
      </c>
      <c r="U25" s="4">
        <v>0</v>
      </c>
      <c r="V25" s="6">
        <f t="shared" si="4"/>
        <v>2411113.5999999996</v>
      </c>
    </row>
    <row r="26" spans="2:24" x14ac:dyDescent="0.25">
      <c r="B26" s="49">
        <v>21</v>
      </c>
      <c r="C26" s="55">
        <v>1</v>
      </c>
      <c r="D26" s="64" t="s">
        <v>76</v>
      </c>
      <c r="E26" s="14" t="s">
        <v>120</v>
      </c>
      <c r="F26" s="7" t="s">
        <v>15</v>
      </c>
      <c r="G26" s="51">
        <v>140</v>
      </c>
      <c r="H26" s="2">
        <f t="shared" si="0"/>
        <v>1506.9599999999998</v>
      </c>
      <c r="I26" s="52" t="s">
        <v>129</v>
      </c>
      <c r="J26" s="53">
        <v>2006</v>
      </c>
      <c r="K26" s="15">
        <v>2022</v>
      </c>
      <c r="L26" s="4">
        <f t="shared" si="1"/>
        <v>16</v>
      </c>
      <c r="M26" s="4">
        <v>40</v>
      </c>
      <c r="N26" s="4">
        <v>0.05</v>
      </c>
      <c r="O26" s="54">
        <f t="shared" si="2"/>
        <v>2.375E-2</v>
      </c>
      <c r="P26" s="5">
        <v>100</v>
      </c>
      <c r="Q26" s="5">
        <f t="shared" si="10"/>
        <v>1076.3899999999999</v>
      </c>
      <c r="R26" s="6">
        <f t="shared" si="9"/>
        <v>150694.59999999998</v>
      </c>
      <c r="S26" s="6">
        <f t="shared" si="11"/>
        <v>57263.947999999989</v>
      </c>
      <c r="T26" s="6">
        <f t="shared" si="12"/>
        <v>93430.651999999987</v>
      </c>
      <c r="U26" s="4">
        <v>0</v>
      </c>
      <c r="V26" s="6">
        <f t="shared" si="4"/>
        <v>93430.651999999987</v>
      </c>
    </row>
    <row r="27" spans="2:24" ht="30" x14ac:dyDescent="0.25">
      <c r="B27" s="49">
        <v>22</v>
      </c>
      <c r="C27" s="55">
        <v>1</v>
      </c>
      <c r="D27" s="64" t="s">
        <v>77</v>
      </c>
      <c r="E27" s="14" t="s">
        <v>126</v>
      </c>
      <c r="F27" s="7" t="s">
        <v>15</v>
      </c>
      <c r="G27" s="51">
        <v>731.7</v>
      </c>
      <c r="H27" s="2">
        <f t="shared" si="0"/>
        <v>7876.0187999999998</v>
      </c>
      <c r="I27" s="52" t="s">
        <v>129</v>
      </c>
      <c r="J27" s="53">
        <v>2006</v>
      </c>
      <c r="K27" s="15">
        <v>2022</v>
      </c>
      <c r="L27" s="4">
        <f t="shared" si="1"/>
        <v>16</v>
      </c>
      <c r="M27" s="4">
        <v>60</v>
      </c>
      <c r="N27" s="4">
        <v>0.05</v>
      </c>
      <c r="O27" s="54">
        <f t="shared" si="2"/>
        <v>1.5833333333333331E-2</v>
      </c>
      <c r="P27" s="5">
        <v>100</v>
      </c>
      <c r="Q27" s="5">
        <f t="shared" si="10"/>
        <v>1076.3899999999999</v>
      </c>
      <c r="R27" s="6">
        <f t="shared" si="9"/>
        <v>787594.56299999997</v>
      </c>
      <c r="S27" s="6">
        <f t="shared" si="11"/>
        <v>199523.95595999996</v>
      </c>
      <c r="T27" s="6">
        <f t="shared" si="12"/>
        <v>588070.60704000003</v>
      </c>
      <c r="U27" s="4">
        <v>0</v>
      </c>
      <c r="V27" s="6">
        <f t="shared" si="4"/>
        <v>588070.60704000003</v>
      </c>
    </row>
    <row r="28" spans="2:24" x14ac:dyDescent="0.25">
      <c r="B28" s="49">
        <v>23</v>
      </c>
      <c r="C28" s="55">
        <v>1</v>
      </c>
      <c r="D28" s="64" t="s">
        <v>78</v>
      </c>
      <c r="E28" s="14" t="s">
        <v>131</v>
      </c>
      <c r="F28" s="7" t="s">
        <v>15</v>
      </c>
      <c r="G28" s="51">
        <v>1426</v>
      </c>
      <c r="H28" s="2">
        <f t="shared" si="0"/>
        <v>15349.464</v>
      </c>
      <c r="I28" s="52" t="s">
        <v>142</v>
      </c>
      <c r="J28" s="53">
        <v>2006</v>
      </c>
      <c r="K28" s="15">
        <v>2022</v>
      </c>
      <c r="L28" s="4">
        <f t="shared" si="1"/>
        <v>16</v>
      </c>
      <c r="M28" s="4">
        <v>60</v>
      </c>
      <c r="N28" s="4">
        <v>0.05</v>
      </c>
      <c r="O28" s="54">
        <f t="shared" si="2"/>
        <v>1.5833333333333331E-2</v>
      </c>
      <c r="P28" s="5">
        <v>1500</v>
      </c>
      <c r="Q28" s="5">
        <f t="shared" si="10"/>
        <v>16145.849999999999</v>
      </c>
      <c r="R28" s="6">
        <f t="shared" si="9"/>
        <v>23023982.099999998</v>
      </c>
      <c r="S28" s="6">
        <f t="shared" si="11"/>
        <v>5832742.1319999984</v>
      </c>
      <c r="T28" s="6">
        <f t="shared" si="12"/>
        <v>17191239.967999998</v>
      </c>
      <c r="U28" s="4">
        <v>0</v>
      </c>
      <c r="V28" s="6">
        <f t="shared" si="4"/>
        <v>17191239.967999998</v>
      </c>
    </row>
    <row r="29" spans="2:24" x14ac:dyDescent="0.25">
      <c r="B29" s="49">
        <v>24</v>
      </c>
      <c r="C29" s="55">
        <v>1</v>
      </c>
      <c r="D29" s="64" t="s">
        <v>79</v>
      </c>
      <c r="E29" s="14" t="s">
        <v>127</v>
      </c>
      <c r="F29" s="7" t="s">
        <v>15</v>
      </c>
      <c r="G29" s="51">
        <v>7347</v>
      </c>
      <c r="H29" s="2">
        <f t="shared" si="0"/>
        <v>79083.107999999993</v>
      </c>
      <c r="I29" s="52" t="s">
        <v>129</v>
      </c>
      <c r="J29" s="53">
        <v>2006</v>
      </c>
      <c r="K29" s="15">
        <v>2022</v>
      </c>
      <c r="L29" s="4">
        <f t="shared" si="1"/>
        <v>16</v>
      </c>
      <c r="M29" s="4">
        <v>60</v>
      </c>
      <c r="N29" s="4">
        <v>0.05</v>
      </c>
      <c r="O29" s="54">
        <f t="shared" si="2"/>
        <v>1.5833333333333331E-2</v>
      </c>
      <c r="P29" s="5">
        <v>100</v>
      </c>
      <c r="Q29" s="5">
        <f t="shared" si="10"/>
        <v>1076.3899999999999</v>
      </c>
      <c r="R29" s="6">
        <f t="shared" si="9"/>
        <v>7908237.3299999991</v>
      </c>
      <c r="S29" s="6">
        <f t="shared" si="11"/>
        <v>2003420.1235999996</v>
      </c>
      <c r="T29" s="6">
        <f t="shared" si="12"/>
        <v>5904817.2063999996</v>
      </c>
      <c r="U29" s="4">
        <v>0</v>
      </c>
      <c r="V29" s="6">
        <f t="shared" si="4"/>
        <v>5904817.2063999996</v>
      </c>
    </row>
    <row r="30" spans="2:24" s="77" customFormat="1" ht="30" x14ac:dyDescent="0.25">
      <c r="B30" s="65">
        <v>25</v>
      </c>
      <c r="C30" s="66">
        <v>1</v>
      </c>
      <c r="D30" s="64" t="s">
        <v>80</v>
      </c>
      <c r="E30" s="64" t="s">
        <v>5</v>
      </c>
      <c r="F30" s="67" t="s">
        <v>15</v>
      </c>
      <c r="G30" s="68">
        <v>1081.73</v>
      </c>
      <c r="H30" s="69">
        <f t="shared" si="0"/>
        <v>11643.74172</v>
      </c>
      <c r="I30" s="70" t="s">
        <v>130</v>
      </c>
      <c r="J30" s="71">
        <v>2006</v>
      </c>
      <c r="K30" s="72">
        <v>2022</v>
      </c>
      <c r="L30" s="73">
        <f t="shared" si="1"/>
        <v>16</v>
      </c>
      <c r="M30" s="73">
        <v>40</v>
      </c>
      <c r="N30" s="73">
        <v>0.05</v>
      </c>
      <c r="O30" s="74">
        <f t="shared" si="2"/>
        <v>2.375E-2</v>
      </c>
      <c r="P30" s="75">
        <v>50</v>
      </c>
      <c r="Q30" s="75">
        <f t="shared" si="10"/>
        <v>538.19499999999994</v>
      </c>
      <c r="R30" s="40">
        <f t="shared" si="9"/>
        <v>582181.6773499999</v>
      </c>
      <c r="S30" s="40">
        <f t="shared" si="11"/>
        <v>221229.03739299998</v>
      </c>
      <c r="T30" s="40">
        <f t="shared" si="12"/>
        <v>360952.63995699992</v>
      </c>
      <c r="U30" s="73">
        <v>0</v>
      </c>
      <c r="V30" s="40">
        <f t="shared" ref="V30" si="13">IF(T30&gt;N30*R30,T30*(1+U30),R30*N30)</f>
        <v>360952.63995699992</v>
      </c>
      <c r="W30" s="76">
        <f>SUM(V6:V30)</f>
        <v>303764940.08779097</v>
      </c>
      <c r="X30" s="76">
        <f>SUM(R6:R30)</f>
        <v>444687321.53159994</v>
      </c>
    </row>
    <row r="31" spans="2:24" x14ac:dyDescent="0.25">
      <c r="B31" s="49">
        <v>26</v>
      </c>
      <c r="C31" s="86" t="s">
        <v>81</v>
      </c>
      <c r="D31" s="87"/>
      <c r="E31" s="87"/>
      <c r="F31" s="87"/>
      <c r="G31" s="87"/>
      <c r="H31" s="87"/>
      <c r="I31" s="87"/>
      <c r="J31" s="87"/>
      <c r="K31" s="87"/>
      <c r="L31" s="87"/>
      <c r="M31" s="87"/>
      <c r="N31" s="87"/>
      <c r="O31" s="87"/>
      <c r="P31" s="87"/>
      <c r="Q31" s="87"/>
      <c r="R31" s="87"/>
      <c r="S31" s="87"/>
      <c r="T31" s="87"/>
      <c r="U31" s="87"/>
      <c r="V31" s="88"/>
    </row>
    <row r="32" spans="2:24" x14ac:dyDescent="0.25">
      <c r="B32" s="49">
        <v>27</v>
      </c>
      <c r="C32" s="55">
        <v>1</v>
      </c>
      <c r="D32" s="14" t="s">
        <v>82</v>
      </c>
      <c r="E32" s="14" t="s">
        <v>117</v>
      </c>
      <c r="F32" s="7" t="s">
        <v>15</v>
      </c>
      <c r="G32" s="51">
        <v>429.94</v>
      </c>
      <c r="H32" s="2">
        <f t="shared" si="0"/>
        <v>4627.8741599999994</v>
      </c>
      <c r="I32" s="52">
        <v>5</v>
      </c>
      <c r="J32" s="53">
        <v>2006</v>
      </c>
      <c r="K32" s="15">
        <v>2022</v>
      </c>
      <c r="L32" s="4">
        <f t="shared" si="1"/>
        <v>16</v>
      </c>
      <c r="M32" s="4">
        <v>40</v>
      </c>
      <c r="N32" s="4">
        <v>0.05</v>
      </c>
      <c r="O32" s="54">
        <f t="shared" si="2"/>
        <v>2.375E-2</v>
      </c>
      <c r="P32" s="5">
        <v>700</v>
      </c>
      <c r="Q32" s="5">
        <f t="shared" si="10"/>
        <v>7534.73</v>
      </c>
      <c r="R32" s="6">
        <f t="shared" si="9"/>
        <v>3239481.8161999998</v>
      </c>
      <c r="S32" s="6">
        <f t="shared" si="11"/>
        <v>1231003.0901559999</v>
      </c>
      <c r="T32" s="6">
        <f t="shared" si="12"/>
        <v>2008478.7260439999</v>
      </c>
      <c r="U32" s="4">
        <v>0.05</v>
      </c>
      <c r="V32" s="6">
        <f t="shared" ref="V32:V48" si="14">IF(T32&gt;N32*R32,T32*(1+U32),R32*N32)</f>
        <v>2108902.6623462001</v>
      </c>
    </row>
    <row r="33" spans="2:24" x14ac:dyDescent="0.25">
      <c r="B33" s="49">
        <v>28</v>
      </c>
      <c r="C33" s="55" t="s">
        <v>115</v>
      </c>
      <c r="D33" s="14" t="s">
        <v>83</v>
      </c>
      <c r="E33" s="14" t="s">
        <v>118</v>
      </c>
      <c r="F33" s="7" t="s">
        <v>15</v>
      </c>
      <c r="G33" s="51">
        <v>1334.88</v>
      </c>
      <c r="H33" s="2">
        <f t="shared" si="0"/>
        <v>14368.64832</v>
      </c>
      <c r="I33" s="52" t="s">
        <v>143</v>
      </c>
      <c r="J33" s="53">
        <v>2006</v>
      </c>
      <c r="K33" s="15">
        <v>2022</v>
      </c>
      <c r="L33" s="4">
        <f t="shared" si="1"/>
        <v>16</v>
      </c>
      <c r="M33" s="4">
        <v>60</v>
      </c>
      <c r="N33" s="4">
        <v>0.05</v>
      </c>
      <c r="O33" s="54">
        <f t="shared" si="2"/>
        <v>1.5833333333333331E-2</v>
      </c>
      <c r="P33" s="5">
        <v>1600</v>
      </c>
      <c r="Q33" s="5">
        <f t="shared" si="10"/>
        <v>17222.239999999998</v>
      </c>
      <c r="R33" s="6">
        <f t="shared" si="9"/>
        <v>22989623.731199998</v>
      </c>
      <c r="S33" s="6">
        <f t="shared" si="11"/>
        <v>5824038.0119039984</v>
      </c>
      <c r="T33" s="6">
        <f t="shared" si="12"/>
        <v>17165585.719296001</v>
      </c>
      <c r="U33" s="4">
        <v>0.05</v>
      </c>
      <c r="V33" s="6">
        <f t="shared" si="14"/>
        <v>18023865.005260803</v>
      </c>
    </row>
    <row r="34" spans="2:24" x14ac:dyDescent="0.25">
      <c r="B34" s="49">
        <v>30</v>
      </c>
      <c r="C34" s="55">
        <v>1</v>
      </c>
      <c r="D34" s="14" t="s">
        <v>84</v>
      </c>
      <c r="E34" s="14" t="s">
        <v>117</v>
      </c>
      <c r="F34" s="7" t="s">
        <v>15</v>
      </c>
      <c r="G34" s="51">
        <v>437.25</v>
      </c>
      <c r="H34" s="2">
        <f t="shared" si="0"/>
        <v>4706.5589999999993</v>
      </c>
      <c r="I34" s="52">
        <v>4</v>
      </c>
      <c r="J34" s="53">
        <v>2006</v>
      </c>
      <c r="K34" s="15">
        <v>2022</v>
      </c>
      <c r="L34" s="4">
        <f t="shared" si="1"/>
        <v>16</v>
      </c>
      <c r="M34" s="4">
        <v>40</v>
      </c>
      <c r="N34" s="4">
        <v>0.05</v>
      </c>
      <c r="O34" s="54">
        <f t="shared" si="2"/>
        <v>2.375E-2</v>
      </c>
      <c r="P34" s="5">
        <v>700</v>
      </c>
      <c r="Q34" s="5">
        <f t="shared" si="10"/>
        <v>7534.73</v>
      </c>
      <c r="R34" s="6">
        <f t="shared" si="9"/>
        <v>3294560.6924999999</v>
      </c>
      <c r="S34" s="6">
        <f t="shared" si="11"/>
        <v>1251933.0631500001</v>
      </c>
      <c r="T34" s="6">
        <f t="shared" si="12"/>
        <v>2042627.6293499998</v>
      </c>
      <c r="U34" s="4">
        <v>0.05</v>
      </c>
      <c r="V34" s="6">
        <f t="shared" si="14"/>
        <v>2144759.0108174998</v>
      </c>
    </row>
    <row r="35" spans="2:24" x14ac:dyDescent="0.25">
      <c r="B35" s="49">
        <v>31</v>
      </c>
      <c r="C35" s="55">
        <v>1</v>
      </c>
      <c r="D35" s="64" t="s">
        <v>85</v>
      </c>
      <c r="E35" s="14" t="s">
        <v>120</v>
      </c>
      <c r="F35" s="7" t="s">
        <v>15</v>
      </c>
      <c r="G35" s="51">
        <v>7851</v>
      </c>
      <c r="H35" s="2">
        <f t="shared" si="0"/>
        <v>84508.16399999999</v>
      </c>
      <c r="I35" s="52" t="s">
        <v>129</v>
      </c>
      <c r="J35" s="53">
        <v>2006</v>
      </c>
      <c r="K35" s="15">
        <v>2022</v>
      </c>
      <c r="L35" s="4">
        <f t="shared" si="1"/>
        <v>16</v>
      </c>
      <c r="M35" s="4">
        <v>40</v>
      </c>
      <c r="N35" s="4">
        <v>0.05</v>
      </c>
      <c r="O35" s="54">
        <f t="shared" si="2"/>
        <v>2.375E-2</v>
      </c>
      <c r="P35" s="5">
        <v>50</v>
      </c>
      <c r="Q35" s="5">
        <f t="shared" si="10"/>
        <v>538.19499999999994</v>
      </c>
      <c r="R35" s="6">
        <f t="shared" si="9"/>
        <v>4225368.9449999994</v>
      </c>
      <c r="S35" s="6">
        <f t="shared" si="11"/>
        <v>1605640.1990999999</v>
      </c>
      <c r="T35" s="6">
        <f t="shared" si="12"/>
        <v>2619728.7458999995</v>
      </c>
      <c r="U35" s="4">
        <v>0.05</v>
      </c>
      <c r="V35" s="6">
        <f t="shared" si="14"/>
        <v>2750715.1831949996</v>
      </c>
      <c r="W35" s="10">
        <f>SUM(V32:V35)</f>
        <v>25028241.861619499</v>
      </c>
      <c r="X35" s="10">
        <f>SUM(R32:R35)</f>
        <v>33749035.184899993</v>
      </c>
    </row>
    <row r="36" spans="2:24" x14ac:dyDescent="0.25">
      <c r="B36" s="49">
        <v>32</v>
      </c>
      <c r="C36" s="86" t="s">
        <v>86</v>
      </c>
      <c r="D36" s="87"/>
      <c r="E36" s="87"/>
      <c r="F36" s="87"/>
      <c r="G36" s="87"/>
      <c r="H36" s="87"/>
      <c r="I36" s="87"/>
      <c r="J36" s="87"/>
      <c r="K36" s="87"/>
      <c r="L36" s="87"/>
      <c r="M36" s="87"/>
      <c r="N36" s="87"/>
      <c r="O36" s="87"/>
      <c r="P36" s="87"/>
      <c r="Q36" s="87"/>
      <c r="R36" s="87"/>
      <c r="S36" s="87"/>
      <c r="T36" s="87"/>
      <c r="U36" s="87"/>
      <c r="V36" s="88"/>
    </row>
    <row r="37" spans="2:24" x14ac:dyDescent="0.25">
      <c r="B37" s="49">
        <v>33</v>
      </c>
      <c r="C37" s="55" t="s">
        <v>115</v>
      </c>
      <c r="D37" s="14" t="s">
        <v>87</v>
      </c>
      <c r="E37" s="14"/>
      <c r="F37" s="7" t="s">
        <v>15</v>
      </c>
      <c r="G37" s="51">
        <v>153.04</v>
      </c>
      <c r="H37" s="2">
        <f t="shared" si="0"/>
        <v>1647.3225599999998</v>
      </c>
      <c r="I37" s="52" t="s">
        <v>144</v>
      </c>
      <c r="J37" s="53">
        <v>2006</v>
      </c>
      <c r="K37" s="15">
        <v>2022</v>
      </c>
      <c r="L37" s="4">
        <f t="shared" si="1"/>
        <v>16</v>
      </c>
      <c r="M37" s="4">
        <v>60</v>
      </c>
      <c r="N37" s="4">
        <v>0.05</v>
      </c>
      <c r="O37" s="54">
        <f t="shared" si="2"/>
        <v>1.5833333333333331E-2</v>
      </c>
      <c r="P37" s="5">
        <v>1600</v>
      </c>
      <c r="Q37" s="5">
        <f t="shared" si="10"/>
        <v>17222.239999999998</v>
      </c>
      <c r="R37" s="6">
        <f t="shared" si="9"/>
        <v>2635691.6095999996</v>
      </c>
      <c r="S37" s="6">
        <f t="shared" si="11"/>
        <v>667708.54109866649</v>
      </c>
      <c r="T37" s="6">
        <f t="shared" si="12"/>
        <v>1967983.0685013332</v>
      </c>
      <c r="U37" s="4">
        <v>0</v>
      </c>
      <c r="V37" s="6">
        <f t="shared" si="14"/>
        <v>1967983.0685013332</v>
      </c>
    </row>
    <row r="38" spans="2:24" x14ac:dyDescent="0.25">
      <c r="B38" s="49">
        <v>34</v>
      </c>
      <c r="C38" s="55">
        <v>1</v>
      </c>
      <c r="D38" s="14" t="s">
        <v>88</v>
      </c>
      <c r="E38" s="14" t="s">
        <v>118</v>
      </c>
      <c r="F38" s="7" t="s">
        <v>15</v>
      </c>
      <c r="G38" s="51">
        <v>88.68</v>
      </c>
      <c r="H38" s="2">
        <f t="shared" si="0"/>
        <v>954.55151999999998</v>
      </c>
      <c r="I38" s="52">
        <v>3.5</v>
      </c>
      <c r="J38" s="53">
        <v>2006</v>
      </c>
      <c r="K38" s="15">
        <v>2022</v>
      </c>
      <c r="L38" s="4">
        <f t="shared" si="1"/>
        <v>16</v>
      </c>
      <c r="M38" s="4">
        <v>60</v>
      </c>
      <c r="N38" s="4">
        <v>0.05</v>
      </c>
      <c r="O38" s="54">
        <f t="shared" si="2"/>
        <v>1.5833333333333331E-2</v>
      </c>
      <c r="P38" s="5">
        <v>1500</v>
      </c>
      <c r="Q38" s="5">
        <f t="shared" si="10"/>
        <v>16145.849999999999</v>
      </c>
      <c r="R38" s="6">
        <f t="shared" ref="R38:R61" si="15">Q38*G38</f>
        <v>1431813.9779999999</v>
      </c>
      <c r="S38" s="6">
        <f t="shared" si="11"/>
        <v>362726.2077599999</v>
      </c>
      <c r="T38" s="6">
        <f t="shared" si="12"/>
        <v>1069087.77024</v>
      </c>
      <c r="U38" s="4">
        <v>0</v>
      </c>
      <c r="V38" s="6">
        <f t="shared" si="14"/>
        <v>1069087.77024</v>
      </c>
    </row>
    <row r="39" spans="2:24" ht="30" x14ac:dyDescent="0.25">
      <c r="B39" s="49">
        <v>35</v>
      </c>
      <c r="C39" s="55">
        <v>1</v>
      </c>
      <c r="D39" s="64" t="s">
        <v>89</v>
      </c>
      <c r="E39" s="14" t="s">
        <v>120</v>
      </c>
      <c r="F39" s="7" t="s">
        <v>15</v>
      </c>
      <c r="G39" s="51">
        <v>22152</v>
      </c>
      <c r="H39" s="2">
        <f t="shared" si="0"/>
        <v>238444.128</v>
      </c>
      <c r="I39" s="52" t="s">
        <v>129</v>
      </c>
      <c r="J39" s="53">
        <v>2006</v>
      </c>
      <c r="K39" s="15">
        <v>2022</v>
      </c>
      <c r="L39" s="4">
        <f t="shared" si="1"/>
        <v>16</v>
      </c>
      <c r="M39" s="4">
        <v>40</v>
      </c>
      <c r="N39" s="4">
        <v>0.05</v>
      </c>
      <c r="O39" s="54">
        <f t="shared" si="2"/>
        <v>2.375E-2</v>
      </c>
      <c r="P39" s="5">
        <v>100</v>
      </c>
      <c r="Q39" s="5">
        <f t="shared" si="10"/>
        <v>1076.3899999999999</v>
      </c>
      <c r="R39" s="6">
        <f t="shared" si="15"/>
        <v>23844191.279999997</v>
      </c>
      <c r="S39" s="6">
        <f t="shared" si="11"/>
        <v>9060792.6864</v>
      </c>
      <c r="T39" s="6">
        <f t="shared" si="12"/>
        <v>14783398.593599997</v>
      </c>
      <c r="U39" s="4">
        <v>0</v>
      </c>
      <c r="V39" s="6">
        <f t="shared" si="14"/>
        <v>14783398.593599997</v>
      </c>
    </row>
    <row r="40" spans="2:24" ht="30" x14ac:dyDescent="0.25">
      <c r="B40" s="49">
        <v>36</v>
      </c>
      <c r="C40" s="55">
        <v>1</v>
      </c>
      <c r="D40" s="64" t="s">
        <v>90</v>
      </c>
      <c r="E40" s="14" t="s">
        <v>120</v>
      </c>
      <c r="F40" s="7" t="s">
        <v>15</v>
      </c>
      <c r="G40" s="51">
        <v>39150</v>
      </c>
      <c r="H40" s="2">
        <f t="shared" si="0"/>
        <v>421410.6</v>
      </c>
      <c r="I40" s="52" t="s">
        <v>129</v>
      </c>
      <c r="J40" s="53">
        <v>2006</v>
      </c>
      <c r="K40" s="15">
        <v>2022</v>
      </c>
      <c r="L40" s="4">
        <f t="shared" si="1"/>
        <v>16</v>
      </c>
      <c r="M40" s="4">
        <v>40</v>
      </c>
      <c r="N40" s="4">
        <v>0.05</v>
      </c>
      <c r="O40" s="54">
        <f t="shared" si="2"/>
        <v>2.375E-2</v>
      </c>
      <c r="P40" s="5">
        <v>100</v>
      </c>
      <c r="Q40" s="5">
        <f t="shared" si="10"/>
        <v>1076.3899999999999</v>
      </c>
      <c r="R40" s="6">
        <f t="shared" si="15"/>
        <v>42140668.499999993</v>
      </c>
      <c r="S40" s="6">
        <f t="shared" si="11"/>
        <v>16013454.029999997</v>
      </c>
      <c r="T40" s="6">
        <f t="shared" si="12"/>
        <v>26127214.469999995</v>
      </c>
      <c r="U40" s="4">
        <v>0</v>
      </c>
      <c r="V40" s="6">
        <f t="shared" si="14"/>
        <v>26127214.469999995</v>
      </c>
    </row>
    <row r="41" spans="2:24" x14ac:dyDescent="0.25">
      <c r="B41" s="49">
        <v>37</v>
      </c>
      <c r="C41" s="55">
        <v>1</v>
      </c>
      <c r="D41" s="64" t="s">
        <v>91</v>
      </c>
      <c r="E41" s="14" t="s">
        <v>120</v>
      </c>
      <c r="F41" s="7" t="s">
        <v>15</v>
      </c>
      <c r="G41" s="51">
        <v>3649.5</v>
      </c>
      <c r="H41" s="2">
        <f t="shared" si="0"/>
        <v>39283.218000000001</v>
      </c>
      <c r="I41" s="52" t="s">
        <v>129</v>
      </c>
      <c r="J41" s="53">
        <v>2006</v>
      </c>
      <c r="K41" s="15">
        <v>2022</v>
      </c>
      <c r="L41" s="4">
        <f t="shared" si="1"/>
        <v>16</v>
      </c>
      <c r="M41" s="4">
        <v>40</v>
      </c>
      <c r="N41" s="4">
        <v>0.05</v>
      </c>
      <c r="O41" s="54">
        <f t="shared" si="2"/>
        <v>2.375E-2</v>
      </c>
      <c r="P41" s="5">
        <v>100</v>
      </c>
      <c r="Q41" s="5">
        <f t="shared" si="10"/>
        <v>1076.3899999999999</v>
      </c>
      <c r="R41" s="6">
        <f t="shared" si="15"/>
        <v>3928285.3049999997</v>
      </c>
      <c r="S41" s="6">
        <f t="shared" si="11"/>
        <v>1492748.4158999999</v>
      </c>
      <c r="T41" s="6">
        <f t="shared" si="12"/>
        <v>2435536.8890999998</v>
      </c>
      <c r="U41" s="4">
        <v>0</v>
      </c>
      <c r="V41" s="6">
        <f t="shared" si="14"/>
        <v>2435536.8890999998</v>
      </c>
    </row>
    <row r="42" spans="2:24" x14ac:dyDescent="0.25">
      <c r="B42" s="49">
        <v>38</v>
      </c>
      <c r="C42" s="55">
        <v>1</v>
      </c>
      <c r="D42" s="14" t="s">
        <v>92</v>
      </c>
      <c r="E42" s="14" t="s">
        <v>117</v>
      </c>
      <c r="F42" s="7" t="s">
        <v>15</v>
      </c>
      <c r="G42" s="51">
        <v>150</v>
      </c>
      <c r="H42" s="2">
        <f t="shared" si="0"/>
        <v>1614.6</v>
      </c>
      <c r="I42" s="52">
        <v>3.5</v>
      </c>
      <c r="J42" s="53">
        <v>2006</v>
      </c>
      <c r="K42" s="15">
        <v>2022</v>
      </c>
      <c r="L42" s="4">
        <f t="shared" si="1"/>
        <v>16</v>
      </c>
      <c r="M42" s="4">
        <v>40</v>
      </c>
      <c r="N42" s="4">
        <v>0.05</v>
      </c>
      <c r="O42" s="54">
        <f t="shared" si="2"/>
        <v>2.375E-2</v>
      </c>
      <c r="P42" s="5">
        <v>700</v>
      </c>
      <c r="Q42" s="5">
        <f t="shared" si="10"/>
        <v>7534.73</v>
      </c>
      <c r="R42" s="6">
        <f t="shared" si="15"/>
        <v>1130209.5</v>
      </c>
      <c r="S42" s="6">
        <f t="shared" si="11"/>
        <v>429479.61</v>
      </c>
      <c r="T42" s="6">
        <f t="shared" si="12"/>
        <v>700729.89</v>
      </c>
      <c r="U42" s="4">
        <v>0</v>
      </c>
      <c r="V42" s="6">
        <f t="shared" si="14"/>
        <v>700729.89</v>
      </c>
    </row>
    <row r="43" spans="2:24" x14ac:dyDescent="0.25">
      <c r="B43" s="49">
        <v>39</v>
      </c>
      <c r="C43" s="55">
        <v>1</v>
      </c>
      <c r="D43" s="14" t="s">
        <v>93</v>
      </c>
      <c r="E43" s="14" t="s">
        <v>118</v>
      </c>
      <c r="F43" s="7" t="s">
        <v>15</v>
      </c>
      <c r="G43" s="51">
        <v>39.96</v>
      </c>
      <c r="H43" s="2">
        <f t="shared" si="0"/>
        <v>430.12943999999999</v>
      </c>
      <c r="I43" s="52">
        <v>3.5</v>
      </c>
      <c r="J43" s="53">
        <v>2006</v>
      </c>
      <c r="K43" s="15">
        <v>2022</v>
      </c>
      <c r="L43" s="4">
        <f t="shared" si="1"/>
        <v>16</v>
      </c>
      <c r="M43" s="4">
        <v>60</v>
      </c>
      <c r="N43" s="4">
        <v>0.05</v>
      </c>
      <c r="O43" s="54">
        <f t="shared" si="2"/>
        <v>1.5833333333333331E-2</v>
      </c>
      <c r="P43" s="5">
        <v>1500</v>
      </c>
      <c r="Q43" s="5">
        <f t="shared" si="10"/>
        <v>16145.849999999999</v>
      </c>
      <c r="R43" s="6">
        <f t="shared" si="15"/>
        <v>645188.16599999997</v>
      </c>
      <c r="S43" s="6">
        <f t="shared" si="11"/>
        <v>163447.66871999996</v>
      </c>
      <c r="T43" s="6">
        <f t="shared" si="12"/>
        <v>481740.49728000001</v>
      </c>
      <c r="U43" s="4">
        <v>0</v>
      </c>
      <c r="V43" s="6">
        <f t="shared" si="14"/>
        <v>481740.49728000001</v>
      </c>
      <c r="W43" s="10">
        <f>SUM(V37:V43)</f>
        <v>47565691.178721324</v>
      </c>
      <c r="X43" s="10">
        <f>SUM(R37:R43)</f>
        <v>75756048.338599995</v>
      </c>
    </row>
    <row r="44" spans="2:24" x14ac:dyDescent="0.25">
      <c r="B44" s="49">
        <v>40</v>
      </c>
      <c r="C44" s="82" t="s">
        <v>94</v>
      </c>
      <c r="D44" s="82"/>
      <c r="E44" s="82"/>
      <c r="F44" s="82"/>
      <c r="G44" s="82"/>
      <c r="H44" s="82"/>
      <c r="I44" s="82"/>
      <c r="J44" s="82"/>
      <c r="K44" s="82"/>
      <c r="L44" s="82"/>
      <c r="M44" s="82"/>
      <c r="N44" s="82"/>
      <c r="O44" s="82"/>
      <c r="P44" s="82"/>
      <c r="Q44" s="82"/>
      <c r="R44" s="82"/>
      <c r="S44" s="82"/>
      <c r="T44" s="82"/>
      <c r="U44" s="82"/>
      <c r="V44" s="82"/>
    </row>
    <row r="45" spans="2:24" x14ac:dyDescent="0.25">
      <c r="B45" s="49">
        <v>41</v>
      </c>
      <c r="C45" s="55" t="s">
        <v>115</v>
      </c>
      <c r="D45" s="14" t="s">
        <v>95</v>
      </c>
      <c r="E45" s="14"/>
      <c r="F45" s="7" t="s">
        <v>15</v>
      </c>
      <c r="G45" s="51">
        <v>1920.88</v>
      </c>
      <c r="H45" s="2">
        <f t="shared" si="0"/>
        <v>20676.352319999998</v>
      </c>
      <c r="I45" s="52" t="s">
        <v>143</v>
      </c>
      <c r="J45" s="53">
        <v>2010</v>
      </c>
      <c r="K45" s="15">
        <v>2022</v>
      </c>
      <c r="L45" s="4">
        <f t="shared" si="1"/>
        <v>12</v>
      </c>
      <c r="M45" s="4">
        <v>60</v>
      </c>
      <c r="N45" s="4">
        <v>0.05</v>
      </c>
      <c r="O45" s="54">
        <f t="shared" si="2"/>
        <v>1.5833333333333331E-2</v>
      </c>
      <c r="P45" s="5">
        <v>1700</v>
      </c>
      <c r="Q45" s="5">
        <f t="shared" si="10"/>
        <v>18298.63</v>
      </c>
      <c r="R45" s="6">
        <f t="shared" si="15"/>
        <v>35149472.394400001</v>
      </c>
      <c r="S45" s="6">
        <f t="shared" si="11"/>
        <v>6678399.7549359994</v>
      </c>
      <c r="T45" s="6">
        <f t="shared" si="12"/>
        <v>28471072.639464002</v>
      </c>
      <c r="U45" s="4">
        <v>0</v>
      </c>
      <c r="V45" s="6">
        <f t="shared" si="14"/>
        <v>28471072.639464002</v>
      </c>
    </row>
    <row r="46" spans="2:24" x14ac:dyDescent="0.25">
      <c r="B46" s="49">
        <v>42</v>
      </c>
      <c r="C46" s="55">
        <v>1</v>
      </c>
      <c r="D46" s="14" t="s">
        <v>96</v>
      </c>
      <c r="E46" s="14" t="s">
        <v>118</v>
      </c>
      <c r="F46" s="7" t="s">
        <v>15</v>
      </c>
      <c r="G46" s="51">
        <v>1230</v>
      </c>
      <c r="H46" s="2">
        <f t="shared" si="0"/>
        <v>13239.72</v>
      </c>
      <c r="I46" s="52">
        <v>3.5</v>
      </c>
      <c r="J46" s="53">
        <v>2006</v>
      </c>
      <c r="K46" s="15">
        <v>2022</v>
      </c>
      <c r="L46" s="4">
        <f t="shared" si="1"/>
        <v>16</v>
      </c>
      <c r="M46" s="4">
        <v>60</v>
      </c>
      <c r="N46" s="4">
        <v>0.05</v>
      </c>
      <c r="O46" s="54">
        <f t="shared" si="2"/>
        <v>1.5833333333333331E-2</v>
      </c>
      <c r="P46" s="5">
        <v>1500</v>
      </c>
      <c r="Q46" s="5">
        <f t="shared" si="10"/>
        <v>16145.849999999999</v>
      </c>
      <c r="R46" s="6">
        <f t="shared" si="15"/>
        <v>19859395.5</v>
      </c>
      <c r="S46" s="6">
        <f t="shared" si="11"/>
        <v>5031046.8599999994</v>
      </c>
      <c r="T46" s="6">
        <f t="shared" si="12"/>
        <v>14828348.640000001</v>
      </c>
      <c r="U46" s="4">
        <v>0</v>
      </c>
      <c r="V46" s="6">
        <f t="shared" si="14"/>
        <v>14828348.640000001</v>
      </c>
    </row>
    <row r="47" spans="2:24" x14ac:dyDescent="0.25">
      <c r="B47" s="49">
        <v>43</v>
      </c>
      <c r="C47" s="55">
        <v>1</v>
      </c>
      <c r="D47" s="14" t="s">
        <v>97</v>
      </c>
      <c r="E47" s="14" t="s">
        <v>118</v>
      </c>
      <c r="F47" s="7" t="s">
        <v>15</v>
      </c>
      <c r="G47" s="51">
        <v>63.46</v>
      </c>
      <c r="H47" s="2">
        <f t="shared" si="0"/>
        <v>683.08344</v>
      </c>
      <c r="I47" s="52">
        <v>3.6</v>
      </c>
      <c r="J47" s="53">
        <v>2006</v>
      </c>
      <c r="K47" s="15">
        <v>2022</v>
      </c>
      <c r="L47" s="4">
        <f t="shared" si="1"/>
        <v>16</v>
      </c>
      <c r="M47" s="4">
        <v>60</v>
      </c>
      <c r="N47" s="4">
        <v>0.05</v>
      </c>
      <c r="O47" s="54">
        <f t="shared" si="2"/>
        <v>1.5833333333333331E-2</v>
      </c>
      <c r="P47" s="5">
        <v>1500</v>
      </c>
      <c r="Q47" s="5">
        <f t="shared" si="10"/>
        <v>16145.849999999999</v>
      </c>
      <c r="R47" s="6">
        <f t="shared" si="15"/>
        <v>1024615.6409999999</v>
      </c>
      <c r="S47" s="6">
        <f t="shared" si="11"/>
        <v>259569.29571999997</v>
      </c>
      <c r="T47" s="6">
        <f t="shared" si="12"/>
        <v>765046.34528000001</v>
      </c>
      <c r="U47" s="4">
        <v>0</v>
      </c>
      <c r="V47" s="6">
        <f t="shared" si="14"/>
        <v>765046.34528000001</v>
      </c>
    </row>
    <row r="48" spans="2:24" x14ac:dyDescent="0.25">
      <c r="B48" s="49">
        <v>44</v>
      </c>
      <c r="C48" s="55">
        <v>1</v>
      </c>
      <c r="D48" s="14" t="s">
        <v>98</v>
      </c>
      <c r="E48" s="14" t="s">
        <v>118</v>
      </c>
      <c r="F48" s="7" t="s">
        <v>15</v>
      </c>
      <c r="G48" s="51">
        <v>62.56</v>
      </c>
      <c r="H48" s="2">
        <f t="shared" si="0"/>
        <v>673.39584000000002</v>
      </c>
      <c r="I48" s="52">
        <v>3.5</v>
      </c>
      <c r="J48" s="53">
        <v>2006</v>
      </c>
      <c r="K48" s="15">
        <v>2022</v>
      </c>
      <c r="L48" s="4">
        <f t="shared" si="1"/>
        <v>16</v>
      </c>
      <c r="M48" s="4">
        <v>60</v>
      </c>
      <c r="N48" s="4">
        <v>0.05</v>
      </c>
      <c r="O48" s="54">
        <f t="shared" si="2"/>
        <v>1.5833333333333331E-2</v>
      </c>
      <c r="P48" s="5">
        <v>1500</v>
      </c>
      <c r="Q48" s="5">
        <v>50</v>
      </c>
      <c r="R48" s="6">
        <f t="shared" si="15"/>
        <v>3128</v>
      </c>
      <c r="S48" s="6">
        <f t="shared" si="11"/>
        <v>792.42666666666651</v>
      </c>
      <c r="T48" s="6">
        <f t="shared" si="12"/>
        <v>2335.5733333333337</v>
      </c>
      <c r="U48" s="4">
        <v>0</v>
      </c>
      <c r="V48" s="6">
        <f t="shared" si="14"/>
        <v>2335.5733333333337</v>
      </c>
      <c r="W48" s="10"/>
      <c r="X48" s="10"/>
    </row>
    <row r="49" spans="2:24" x14ac:dyDescent="0.25">
      <c r="B49" s="49">
        <v>46</v>
      </c>
      <c r="C49" s="55">
        <v>1</v>
      </c>
      <c r="D49" s="14" t="s">
        <v>99</v>
      </c>
      <c r="E49" s="14" t="s">
        <v>118</v>
      </c>
      <c r="F49" s="7" t="s">
        <v>15</v>
      </c>
      <c r="G49" s="51">
        <v>134.53</v>
      </c>
      <c r="H49" s="2">
        <f t="shared" si="0"/>
        <v>1448.0809199999999</v>
      </c>
      <c r="I49" s="52">
        <v>3.5</v>
      </c>
      <c r="J49" s="53">
        <v>2006</v>
      </c>
      <c r="K49" s="15">
        <v>2022</v>
      </c>
      <c r="L49" s="4">
        <f t="shared" si="1"/>
        <v>16</v>
      </c>
      <c r="M49" s="4">
        <v>60</v>
      </c>
      <c r="N49" s="4">
        <v>0.05</v>
      </c>
      <c r="O49" s="54">
        <f t="shared" si="2"/>
        <v>1.5833333333333331E-2</v>
      </c>
      <c r="P49" s="5">
        <v>1500</v>
      </c>
      <c r="Q49" s="5">
        <v>2500</v>
      </c>
      <c r="R49" s="6">
        <f>Q49*G49</f>
        <v>336325</v>
      </c>
      <c r="S49" s="6">
        <f t="shared" si="11"/>
        <v>85202.333333333328</v>
      </c>
      <c r="T49" s="6">
        <f t="shared" si="12"/>
        <v>251122.66666666669</v>
      </c>
      <c r="U49" s="4">
        <v>0</v>
      </c>
      <c r="V49" s="6">
        <f t="shared" ref="V49:V61" si="16">IF(T49&gt;N49*R49,T49*(1+U49),R49*N49)</f>
        <v>251122.66666666669</v>
      </c>
    </row>
    <row r="50" spans="2:24" x14ac:dyDescent="0.25">
      <c r="B50" s="49">
        <v>47</v>
      </c>
      <c r="C50" s="55" t="s">
        <v>115</v>
      </c>
      <c r="D50" s="14" t="s">
        <v>100</v>
      </c>
      <c r="E50" s="14" t="s">
        <v>118</v>
      </c>
      <c r="F50" s="7" t="s">
        <v>15</v>
      </c>
      <c r="G50" s="51">
        <v>26.68</v>
      </c>
      <c r="H50" s="2">
        <f t="shared" si="0"/>
        <v>287.18351999999999</v>
      </c>
      <c r="I50" s="52" t="s">
        <v>144</v>
      </c>
      <c r="J50" s="53">
        <v>2006</v>
      </c>
      <c r="K50" s="15">
        <v>2022</v>
      </c>
      <c r="L50" s="4">
        <f t="shared" si="1"/>
        <v>16</v>
      </c>
      <c r="M50" s="4">
        <v>60</v>
      </c>
      <c r="N50" s="4">
        <v>0.05</v>
      </c>
      <c r="O50" s="54">
        <f t="shared" si="2"/>
        <v>1.5833333333333331E-2</v>
      </c>
      <c r="P50" s="5">
        <v>1600</v>
      </c>
      <c r="Q50" s="5">
        <v>2000</v>
      </c>
      <c r="R50" s="6">
        <f t="shared" si="15"/>
        <v>53360</v>
      </c>
      <c r="S50" s="6">
        <f t="shared" si="11"/>
        <v>13517.866666666665</v>
      </c>
      <c r="T50" s="6">
        <f t="shared" si="12"/>
        <v>39842.133333333331</v>
      </c>
      <c r="U50" s="4">
        <v>0</v>
      </c>
      <c r="V50" s="6">
        <f>IF(T50&gt;N50*R50,T50*(1+U50),R50*N50)</f>
        <v>39842.133333333331</v>
      </c>
      <c r="W50" s="10">
        <f>SUM(V45:V50)</f>
        <v>44357767.998077333</v>
      </c>
      <c r="X50" s="10">
        <f>SUM(R45:R50)</f>
        <v>56426296.535400003</v>
      </c>
    </row>
    <row r="51" spans="2:24" x14ac:dyDescent="0.25">
      <c r="B51" s="49">
        <v>48</v>
      </c>
      <c r="C51" s="82" t="s">
        <v>101</v>
      </c>
      <c r="D51" s="82"/>
      <c r="E51" s="82"/>
      <c r="F51" s="82"/>
      <c r="G51" s="82"/>
      <c r="H51" s="82"/>
      <c r="I51" s="82"/>
      <c r="J51" s="82"/>
      <c r="K51" s="82"/>
      <c r="L51" s="82"/>
      <c r="M51" s="82"/>
      <c r="N51" s="82"/>
      <c r="O51" s="82"/>
      <c r="P51" s="82"/>
      <c r="Q51" s="82"/>
      <c r="R51" s="82"/>
      <c r="S51" s="82"/>
      <c r="T51" s="82"/>
      <c r="U51" s="82"/>
      <c r="V51" s="82"/>
    </row>
    <row r="52" spans="2:24" x14ac:dyDescent="0.25">
      <c r="B52" s="49">
        <v>49</v>
      </c>
      <c r="C52" s="55">
        <v>1</v>
      </c>
      <c r="D52" s="14" t="s">
        <v>102</v>
      </c>
      <c r="E52" s="14" t="s">
        <v>118</v>
      </c>
      <c r="F52" s="7" t="s">
        <v>15</v>
      </c>
      <c r="G52" s="51">
        <v>646</v>
      </c>
      <c r="H52" s="2">
        <f t="shared" si="0"/>
        <v>6953.5439999999999</v>
      </c>
      <c r="I52" s="58" t="s">
        <v>145</v>
      </c>
      <c r="J52" s="53">
        <v>2006</v>
      </c>
      <c r="K52" s="15">
        <v>2022</v>
      </c>
      <c r="L52" s="4">
        <f>K52-J52</f>
        <v>16</v>
      </c>
      <c r="M52" s="4">
        <v>60</v>
      </c>
      <c r="N52" s="4">
        <v>0.05</v>
      </c>
      <c r="O52" s="54">
        <f t="shared" si="2"/>
        <v>1.5833333333333331E-2</v>
      </c>
      <c r="P52" s="5">
        <v>1500</v>
      </c>
      <c r="Q52" s="5">
        <f t="shared" si="10"/>
        <v>16145.849999999999</v>
      </c>
      <c r="R52" s="41">
        <f t="shared" si="15"/>
        <v>10430219.1</v>
      </c>
      <c r="S52" s="6">
        <f t="shared" si="11"/>
        <v>2642322.1719999993</v>
      </c>
      <c r="T52" s="40">
        <f t="shared" si="12"/>
        <v>7787896.9280000003</v>
      </c>
      <c r="U52" s="4">
        <v>0</v>
      </c>
      <c r="V52" s="6">
        <f t="shared" ref="V52:V65" si="17">IF(T52&gt;N52*R52,T52*(1+U52),R52*N52)</f>
        <v>7787896.9280000003</v>
      </c>
      <c r="W52" s="10">
        <f>SUM(V52)</f>
        <v>7787896.9280000003</v>
      </c>
      <c r="X52" s="10">
        <f>SUM(R52)</f>
        <v>10430219.1</v>
      </c>
    </row>
    <row r="53" spans="2:24" s="1" customFormat="1" x14ac:dyDescent="0.25">
      <c r="B53" s="49">
        <v>52</v>
      </c>
      <c r="C53" s="82" t="s">
        <v>103</v>
      </c>
      <c r="D53" s="82"/>
      <c r="E53" s="82"/>
      <c r="F53" s="82"/>
      <c r="G53" s="82"/>
      <c r="H53" s="82"/>
      <c r="I53" s="82"/>
      <c r="J53" s="82"/>
      <c r="K53" s="82"/>
      <c r="L53" s="82"/>
      <c r="M53" s="82"/>
      <c r="N53" s="82"/>
      <c r="O53" s="82"/>
      <c r="P53" s="82"/>
      <c r="Q53" s="82"/>
      <c r="R53" s="82"/>
      <c r="S53" s="82"/>
      <c r="T53" s="82"/>
      <c r="U53" s="82"/>
      <c r="V53" s="82"/>
    </row>
    <row r="54" spans="2:24" s="1" customFormat="1" ht="30" x14ac:dyDescent="0.25">
      <c r="B54" s="49">
        <v>53</v>
      </c>
      <c r="C54" s="55" t="s">
        <v>37</v>
      </c>
      <c r="D54" s="14" t="s">
        <v>104</v>
      </c>
      <c r="E54" s="14" t="s">
        <v>118</v>
      </c>
      <c r="F54" s="7" t="s">
        <v>15</v>
      </c>
      <c r="G54" s="51">
        <v>5388.96</v>
      </c>
      <c r="H54" s="2">
        <f t="shared" si="0"/>
        <v>58006.765439999996</v>
      </c>
      <c r="I54" s="52" t="s">
        <v>146</v>
      </c>
      <c r="J54" s="53">
        <v>2008</v>
      </c>
      <c r="K54" s="15">
        <v>2022</v>
      </c>
      <c r="L54" s="4">
        <f t="shared" ref="L54:L64" si="18">K54-J54</f>
        <v>14</v>
      </c>
      <c r="M54" s="4">
        <v>60</v>
      </c>
      <c r="N54" s="4">
        <v>0.05</v>
      </c>
      <c r="O54" s="54">
        <f t="shared" si="2"/>
        <v>1.5833333333333331E-2</v>
      </c>
      <c r="P54" s="5">
        <v>1800</v>
      </c>
      <c r="Q54" s="5">
        <f>P54*10.7639</f>
        <v>19375.02</v>
      </c>
      <c r="R54" s="41">
        <f>Q54*G54</f>
        <v>104411207.7792</v>
      </c>
      <c r="S54" s="6">
        <f t="shared" si="11"/>
        <v>23144484.391055997</v>
      </c>
      <c r="T54" s="40">
        <f t="shared" si="12"/>
        <v>81266723.388144001</v>
      </c>
      <c r="U54" s="4">
        <v>0</v>
      </c>
      <c r="V54" s="6">
        <f t="shared" si="17"/>
        <v>81266723.388144001</v>
      </c>
    </row>
    <row r="55" spans="2:24" ht="30" x14ac:dyDescent="0.25">
      <c r="B55" s="49">
        <v>54</v>
      </c>
      <c r="C55" s="55" t="s">
        <v>37</v>
      </c>
      <c r="D55" s="14" t="s">
        <v>105</v>
      </c>
      <c r="E55" s="14" t="s">
        <v>118</v>
      </c>
      <c r="F55" s="7" t="s">
        <v>15</v>
      </c>
      <c r="G55" s="56">
        <v>1250</v>
      </c>
      <c r="H55" s="2">
        <f t="shared" si="0"/>
        <v>13455</v>
      </c>
      <c r="I55" s="52" t="s">
        <v>146</v>
      </c>
      <c r="J55" s="53">
        <v>2010</v>
      </c>
      <c r="K55" s="15">
        <v>2022</v>
      </c>
      <c r="L55" s="4">
        <f t="shared" si="1"/>
        <v>12</v>
      </c>
      <c r="M55" s="4">
        <v>60</v>
      </c>
      <c r="N55" s="4">
        <v>0.05</v>
      </c>
      <c r="O55" s="54">
        <f t="shared" si="2"/>
        <v>1.5833333333333331E-2</v>
      </c>
      <c r="P55" s="5">
        <v>1600</v>
      </c>
      <c r="Q55" s="5">
        <f t="shared" si="10"/>
        <v>17222.239999999998</v>
      </c>
      <c r="R55" s="41">
        <f t="shared" si="15"/>
        <v>21527799.999999996</v>
      </c>
      <c r="S55" s="6">
        <f>R55*O55*L55</f>
        <v>4090281.9999999991</v>
      </c>
      <c r="T55" s="40">
        <f t="shared" si="12"/>
        <v>17437517.999999996</v>
      </c>
      <c r="U55" s="4">
        <v>0</v>
      </c>
      <c r="V55" s="6">
        <f t="shared" si="16"/>
        <v>17437517.999999996</v>
      </c>
      <c r="W55" s="10"/>
      <c r="X55" s="10"/>
    </row>
    <row r="56" spans="2:24" x14ac:dyDescent="0.25">
      <c r="B56" s="49">
        <v>55</v>
      </c>
      <c r="C56" s="55" t="s">
        <v>115</v>
      </c>
      <c r="D56" s="14" t="s">
        <v>106</v>
      </c>
      <c r="E56" s="14" t="s">
        <v>118</v>
      </c>
      <c r="F56" s="7" t="s">
        <v>15</v>
      </c>
      <c r="G56" s="51">
        <v>1678.43</v>
      </c>
      <c r="H56" s="2">
        <f t="shared" si="0"/>
        <v>18066.62052</v>
      </c>
      <c r="I56" s="52" t="s">
        <v>147</v>
      </c>
      <c r="J56" s="53">
        <v>2007</v>
      </c>
      <c r="K56" s="15">
        <v>2022</v>
      </c>
      <c r="L56" s="4">
        <f t="shared" si="18"/>
        <v>15</v>
      </c>
      <c r="M56" s="4">
        <v>60</v>
      </c>
      <c r="N56" s="4">
        <v>0.05</v>
      </c>
      <c r="O56" s="54">
        <f t="shared" si="2"/>
        <v>1.5833333333333331E-2</v>
      </c>
      <c r="P56" s="5">
        <v>1500</v>
      </c>
      <c r="Q56" s="5">
        <f t="shared" si="10"/>
        <v>16145.849999999999</v>
      </c>
      <c r="R56" s="41">
        <f t="shared" si="15"/>
        <v>27099679.015499998</v>
      </c>
      <c r="S56" s="6">
        <f t="shared" si="11"/>
        <v>6436173.7661812482</v>
      </c>
      <c r="T56" s="40">
        <f t="shared" si="12"/>
        <v>20663505.249318749</v>
      </c>
      <c r="U56" s="4">
        <v>0</v>
      </c>
      <c r="V56" s="6">
        <f t="shared" si="17"/>
        <v>20663505.249318749</v>
      </c>
    </row>
    <row r="57" spans="2:24" x14ac:dyDescent="0.25">
      <c r="B57" s="49">
        <v>56</v>
      </c>
      <c r="C57" s="55" t="s">
        <v>116</v>
      </c>
      <c r="D57" s="14" t="s">
        <v>107</v>
      </c>
      <c r="E57" s="14" t="s">
        <v>118</v>
      </c>
      <c r="F57" s="7" t="s">
        <v>15</v>
      </c>
      <c r="G57" s="51">
        <v>3060.63</v>
      </c>
      <c r="H57" s="2">
        <f t="shared" si="0"/>
        <v>32944.621319999998</v>
      </c>
      <c r="I57" s="52" t="s">
        <v>146</v>
      </c>
      <c r="J57" s="53">
        <v>2006</v>
      </c>
      <c r="K57" s="15">
        <v>2022</v>
      </c>
      <c r="L57" s="4">
        <f t="shared" si="1"/>
        <v>16</v>
      </c>
      <c r="M57" s="4">
        <v>60</v>
      </c>
      <c r="N57" s="4">
        <v>0.05</v>
      </c>
      <c r="O57" s="54">
        <f t="shared" si="2"/>
        <v>1.5833333333333331E-2</v>
      </c>
      <c r="P57" s="5">
        <v>1800</v>
      </c>
      <c r="Q57" s="5">
        <f t="shared" si="10"/>
        <v>19375.02</v>
      </c>
      <c r="R57" s="41">
        <f t="shared" si="15"/>
        <v>59299767.4626</v>
      </c>
      <c r="S57" s="6">
        <f t="shared" si="11"/>
        <v>15022607.757191999</v>
      </c>
      <c r="T57" s="40">
        <f t="shared" si="12"/>
        <v>44277159.705407999</v>
      </c>
      <c r="U57" s="4">
        <v>0</v>
      </c>
      <c r="V57" s="6">
        <f t="shared" si="16"/>
        <v>44277159.705407999</v>
      </c>
    </row>
    <row r="58" spans="2:24" x14ac:dyDescent="0.25">
      <c r="B58" s="49">
        <v>57</v>
      </c>
      <c r="C58" s="55">
        <v>1</v>
      </c>
      <c r="D58" s="14" t="s">
        <v>108</v>
      </c>
      <c r="E58" s="14" t="s">
        <v>117</v>
      </c>
      <c r="F58" s="7" t="s">
        <v>15</v>
      </c>
      <c r="G58" s="51">
        <v>476.5</v>
      </c>
      <c r="H58" s="2">
        <f t="shared" si="0"/>
        <v>5129.0459999999994</v>
      </c>
      <c r="I58" s="52">
        <v>3.5</v>
      </c>
      <c r="J58" s="53">
        <v>2008</v>
      </c>
      <c r="K58" s="15">
        <v>2022</v>
      </c>
      <c r="L58" s="4">
        <f t="shared" si="18"/>
        <v>14</v>
      </c>
      <c r="M58" s="4">
        <v>40</v>
      </c>
      <c r="N58" s="4">
        <v>0.05</v>
      </c>
      <c r="O58" s="54">
        <f t="shared" si="2"/>
        <v>2.375E-2</v>
      </c>
      <c r="P58" s="5">
        <v>700</v>
      </c>
      <c r="Q58" s="5">
        <f t="shared" si="10"/>
        <v>7534.73</v>
      </c>
      <c r="R58" s="41">
        <f t="shared" si="15"/>
        <v>3590298.8449999997</v>
      </c>
      <c r="S58" s="6">
        <f t="shared" si="11"/>
        <v>1193774.3659624998</v>
      </c>
      <c r="T58" s="40">
        <f t="shared" si="12"/>
        <v>2396524.4790375</v>
      </c>
      <c r="U58" s="4">
        <v>0</v>
      </c>
      <c r="V58" s="6">
        <f t="shared" si="17"/>
        <v>2396524.4790375</v>
      </c>
    </row>
    <row r="59" spans="2:24" x14ac:dyDescent="0.25">
      <c r="B59" s="49">
        <v>58</v>
      </c>
      <c r="C59" s="55">
        <v>1</v>
      </c>
      <c r="D59" s="14" t="s">
        <v>109</v>
      </c>
      <c r="E59" s="14" t="s">
        <v>117</v>
      </c>
      <c r="F59" s="7" t="s">
        <v>15</v>
      </c>
      <c r="G59" s="51">
        <v>348.95</v>
      </c>
      <c r="H59" s="2">
        <f t="shared" si="0"/>
        <v>3756.0977999999996</v>
      </c>
      <c r="I59" s="52">
        <v>3.5</v>
      </c>
      <c r="J59" s="53">
        <v>2006</v>
      </c>
      <c r="K59" s="15">
        <v>2022</v>
      </c>
      <c r="L59" s="4">
        <f t="shared" si="1"/>
        <v>16</v>
      </c>
      <c r="M59" s="4">
        <v>40</v>
      </c>
      <c r="N59" s="4">
        <v>0.05</v>
      </c>
      <c r="O59" s="54">
        <f t="shared" si="2"/>
        <v>2.375E-2</v>
      </c>
      <c r="P59" s="5">
        <v>700</v>
      </c>
      <c r="Q59" s="5">
        <f t="shared" si="10"/>
        <v>7534.73</v>
      </c>
      <c r="R59" s="41">
        <f t="shared" si="15"/>
        <v>2629244.0334999999</v>
      </c>
      <c r="S59" s="6">
        <f t="shared" si="11"/>
        <v>999112.73272999993</v>
      </c>
      <c r="T59" s="40">
        <f t="shared" si="12"/>
        <v>1630131.3007700001</v>
      </c>
      <c r="U59" s="4">
        <v>0</v>
      </c>
      <c r="V59" s="6">
        <f t="shared" si="16"/>
        <v>1630131.3007700001</v>
      </c>
      <c r="W59" s="10">
        <f>SUM(V54:V59)</f>
        <v>167671562.12267825</v>
      </c>
      <c r="X59" s="10">
        <f>SUM(R54:R59)</f>
        <v>218557997.13579997</v>
      </c>
    </row>
    <row r="60" spans="2:24" x14ac:dyDescent="0.25">
      <c r="B60" s="49">
        <v>59</v>
      </c>
      <c r="C60" s="82" t="s">
        <v>110</v>
      </c>
      <c r="D60" s="82"/>
      <c r="E60" s="82"/>
      <c r="F60" s="82"/>
      <c r="G60" s="82"/>
      <c r="H60" s="82"/>
      <c r="I60" s="82"/>
      <c r="J60" s="82"/>
      <c r="K60" s="82"/>
      <c r="L60" s="82"/>
      <c r="M60" s="82"/>
      <c r="N60" s="82"/>
      <c r="O60" s="82"/>
      <c r="P60" s="82"/>
      <c r="Q60" s="82"/>
      <c r="R60" s="82"/>
      <c r="S60" s="82"/>
      <c r="T60" s="82"/>
      <c r="U60" s="82"/>
      <c r="V60" s="82"/>
    </row>
    <row r="61" spans="2:24" x14ac:dyDescent="0.25">
      <c r="B61" s="49">
        <v>60</v>
      </c>
      <c r="C61" s="55">
        <v>1</v>
      </c>
      <c r="D61" s="14" t="s">
        <v>111</v>
      </c>
      <c r="E61" s="14" t="s">
        <v>118</v>
      </c>
      <c r="F61" s="7" t="s">
        <v>15</v>
      </c>
      <c r="G61" s="56">
        <v>1913</v>
      </c>
      <c r="H61" s="2">
        <f t="shared" si="0"/>
        <v>20591.531999999999</v>
      </c>
      <c r="I61" s="52">
        <v>3.5</v>
      </c>
      <c r="J61" s="53">
        <v>2011</v>
      </c>
      <c r="K61" s="15">
        <v>2022</v>
      </c>
      <c r="L61" s="4">
        <f t="shared" si="1"/>
        <v>11</v>
      </c>
      <c r="M61" s="4">
        <v>60</v>
      </c>
      <c r="N61" s="4">
        <v>0.05</v>
      </c>
      <c r="O61" s="54">
        <f t="shared" si="2"/>
        <v>1.5833333333333331E-2</v>
      </c>
      <c r="P61" s="5">
        <v>1500</v>
      </c>
      <c r="Q61" s="5">
        <f t="shared" si="10"/>
        <v>16145.849999999999</v>
      </c>
      <c r="R61" s="41">
        <f t="shared" si="15"/>
        <v>30887011.049999997</v>
      </c>
      <c r="S61" s="6">
        <f t="shared" si="11"/>
        <v>5379487.7578749992</v>
      </c>
      <c r="T61" s="40">
        <f t="shared" si="12"/>
        <v>25507523.292124998</v>
      </c>
      <c r="U61" s="4">
        <v>0</v>
      </c>
      <c r="V61" s="6">
        <f t="shared" si="16"/>
        <v>25507523.292124998</v>
      </c>
    </row>
    <row r="62" spans="2:24" x14ac:dyDescent="0.25">
      <c r="B62" s="49">
        <v>61</v>
      </c>
      <c r="C62" s="55">
        <v>1</v>
      </c>
      <c r="D62" s="64" t="s">
        <v>38</v>
      </c>
      <c r="E62" s="14" t="s">
        <v>128</v>
      </c>
      <c r="F62" s="7" t="s">
        <v>15</v>
      </c>
      <c r="G62" s="51">
        <v>342.57</v>
      </c>
      <c r="H62" s="2">
        <f t="shared" si="0"/>
        <v>3687.4234799999999</v>
      </c>
      <c r="I62" s="52" t="s">
        <v>129</v>
      </c>
      <c r="J62" s="53">
        <v>2016</v>
      </c>
      <c r="K62" s="15">
        <v>2022</v>
      </c>
      <c r="L62" s="4">
        <f t="shared" si="18"/>
        <v>6</v>
      </c>
      <c r="M62" s="4">
        <v>60</v>
      </c>
      <c r="N62" s="4">
        <v>0.05</v>
      </c>
      <c r="O62" s="54">
        <f t="shared" si="2"/>
        <v>1.5833333333333331E-2</v>
      </c>
      <c r="P62" s="5">
        <v>1500</v>
      </c>
      <c r="Q62" s="5">
        <f t="shared" si="10"/>
        <v>16145.849999999999</v>
      </c>
      <c r="R62" s="41">
        <f>Q62*G62</f>
        <v>5531083.8344999989</v>
      </c>
      <c r="S62" s="6">
        <f t="shared" si="11"/>
        <v>525452.96427749982</v>
      </c>
      <c r="T62" s="40">
        <f t="shared" si="12"/>
        <v>5005630.8702224996</v>
      </c>
      <c r="U62" s="4">
        <v>0</v>
      </c>
      <c r="V62" s="6">
        <f t="shared" si="17"/>
        <v>5005630.8702224996</v>
      </c>
    </row>
    <row r="63" spans="2:24" x14ac:dyDescent="0.25">
      <c r="B63" s="49">
        <v>62</v>
      </c>
      <c r="C63" s="55">
        <v>1</v>
      </c>
      <c r="D63" s="64" t="s">
        <v>112</v>
      </c>
      <c r="E63" s="14" t="s">
        <v>121</v>
      </c>
      <c r="F63" s="7" t="s">
        <v>15</v>
      </c>
      <c r="G63" s="56">
        <v>66</v>
      </c>
      <c r="H63" s="2">
        <f t="shared" si="0"/>
        <v>710.42399999999998</v>
      </c>
      <c r="I63" s="52" t="s">
        <v>129</v>
      </c>
      <c r="J63" s="53">
        <v>2016</v>
      </c>
      <c r="K63" s="15">
        <v>2022</v>
      </c>
      <c r="L63" s="4">
        <f t="shared" si="1"/>
        <v>6</v>
      </c>
      <c r="M63" s="4">
        <v>60</v>
      </c>
      <c r="N63" s="4">
        <v>0.05</v>
      </c>
      <c r="O63" s="54">
        <f t="shared" si="2"/>
        <v>1.5833333333333331E-2</v>
      </c>
      <c r="P63" s="5">
        <v>1500</v>
      </c>
      <c r="Q63" s="5">
        <f t="shared" si="10"/>
        <v>16145.849999999999</v>
      </c>
      <c r="R63" s="41">
        <f>Q63*G63</f>
        <v>1065626.0999999999</v>
      </c>
      <c r="S63" s="6">
        <f t="shared" si="11"/>
        <v>101234.47949999996</v>
      </c>
      <c r="T63" s="40">
        <f t="shared" si="12"/>
        <v>964391.62049999996</v>
      </c>
      <c r="U63" s="4">
        <v>0</v>
      </c>
      <c r="V63" s="6">
        <f t="shared" si="17"/>
        <v>964391.62049999996</v>
      </c>
    </row>
    <row r="64" spans="2:24" x14ac:dyDescent="0.25">
      <c r="B64" s="49">
        <v>63</v>
      </c>
      <c r="C64" s="55">
        <v>1</v>
      </c>
      <c r="D64" s="14" t="s">
        <v>113</v>
      </c>
      <c r="E64" s="14" t="s">
        <v>121</v>
      </c>
      <c r="F64" s="7" t="s">
        <v>15</v>
      </c>
      <c r="G64" s="51">
        <v>28.92</v>
      </c>
      <c r="H64" s="2">
        <f t="shared" si="0"/>
        <v>311.29487999999998</v>
      </c>
      <c r="I64" s="52">
        <v>2.5</v>
      </c>
      <c r="J64" s="53">
        <v>2006</v>
      </c>
      <c r="K64" s="15">
        <v>2022</v>
      </c>
      <c r="L64" s="4">
        <f t="shared" si="18"/>
        <v>16</v>
      </c>
      <c r="M64" s="4">
        <v>60</v>
      </c>
      <c r="N64" s="4">
        <v>0.05</v>
      </c>
      <c r="O64" s="54">
        <f t="shared" si="2"/>
        <v>1.5833333333333331E-2</v>
      </c>
      <c r="P64" s="5">
        <v>1500</v>
      </c>
      <c r="Q64" s="5">
        <f t="shared" si="10"/>
        <v>16145.849999999999</v>
      </c>
      <c r="R64" s="41">
        <f t="shared" ref="R64:R65" si="19">Q64*G64</f>
        <v>466937.98199999996</v>
      </c>
      <c r="S64" s="6">
        <f t="shared" si="11"/>
        <v>118290.95543999998</v>
      </c>
      <c r="T64" s="40">
        <f t="shared" si="12"/>
        <v>348647.02655999997</v>
      </c>
      <c r="U64" s="4">
        <v>0</v>
      </c>
      <c r="V64" s="6">
        <f t="shared" si="17"/>
        <v>348647.02655999997</v>
      </c>
    </row>
    <row r="65" spans="2:24" x14ac:dyDescent="0.25">
      <c r="B65" s="49">
        <v>64</v>
      </c>
      <c r="C65" s="55">
        <v>1</v>
      </c>
      <c r="D65" s="64" t="s">
        <v>114</v>
      </c>
      <c r="E65" s="14" t="s">
        <v>121</v>
      </c>
      <c r="F65" s="7" t="s">
        <v>15</v>
      </c>
      <c r="G65" s="51">
        <v>24.6</v>
      </c>
      <c r="H65" s="2">
        <f t="shared" si="0"/>
        <v>264.7944</v>
      </c>
      <c r="I65" s="52" t="s">
        <v>129</v>
      </c>
      <c r="J65" s="53">
        <v>2006</v>
      </c>
      <c r="K65" s="15">
        <v>2022</v>
      </c>
      <c r="L65" s="4">
        <f t="shared" si="1"/>
        <v>16</v>
      </c>
      <c r="M65" s="4">
        <v>60</v>
      </c>
      <c r="N65" s="4">
        <v>0.05</v>
      </c>
      <c r="O65" s="54">
        <f t="shared" si="2"/>
        <v>1.5833333333333331E-2</v>
      </c>
      <c r="P65" s="5">
        <v>50</v>
      </c>
      <c r="Q65" s="5">
        <f t="shared" si="10"/>
        <v>538.19499999999994</v>
      </c>
      <c r="R65" s="41">
        <f t="shared" si="19"/>
        <v>13239.597</v>
      </c>
      <c r="S65" s="6">
        <f t="shared" si="11"/>
        <v>3354.0312399999993</v>
      </c>
      <c r="T65" s="40">
        <f t="shared" si="12"/>
        <v>9885.5657600000013</v>
      </c>
      <c r="U65" s="4">
        <v>0</v>
      </c>
      <c r="V65" s="6">
        <f t="shared" si="17"/>
        <v>9885.5657600000013</v>
      </c>
      <c r="W65" s="10">
        <f>SUM(V61:V65)</f>
        <v>31836078.375167497</v>
      </c>
      <c r="X65" s="10">
        <f>SUM(R61:R65)</f>
        <v>37963898.563500002</v>
      </c>
    </row>
    <row r="66" spans="2:24" x14ac:dyDescent="0.25">
      <c r="B66" s="3"/>
      <c r="C66" s="83" t="s">
        <v>149</v>
      </c>
      <c r="D66" s="84"/>
      <c r="E66" s="84"/>
      <c r="F66" s="84"/>
      <c r="G66" s="84"/>
      <c r="H66" s="84"/>
      <c r="I66" s="84"/>
      <c r="J66" s="84"/>
      <c r="K66" s="84"/>
      <c r="L66" s="84"/>
      <c r="M66" s="84"/>
      <c r="N66" s="84"/>
      <c r="O66" s="84"/>
      <c r="P66" s="84"/>
      <c r="Q66" s="85"/>
      <c r="R66" s="60">
        <f>SUM(X65+X59+X52+X50+X43+X35+X30)</f>
        <v>877570816.38979983</v>
      </c>
      <c r="S66" s="59"/>
      <c r="T66" s="59"/>
      <c r="U66" s="59"/>
      <c r="V66" s="60">
        <f>SUM(W65+W59+W52+W50+W43+W35+W30)</f>
        <v>628012178.55205488</v>
      </c>
    </row>
  </sheetData>
  <autoFilter ref="B4:V65" xr:uid="{00000000-0009-0000-0000-000000000000}"/>
  <mergeCells count="9">
    <mergeCell ref="B3:V3"/>
    <mergeCell ref="C44:V44"/>
    <mergeCell ref="C51:V51"/>
    <mergeCell ref="C53:V53"/>
    <mergeCell ref="C66:Q66"/>
    <mergeCell ref="B5:U5"/>
    <mergeCell ref="C60:V60"/>
    <mergeCell ref="C31:V31"/>
    <mergeCell ref="C36:V36"/>
  </mergeCells>
  <dataValidations count="1">
    <dataValidation type="list" allowBlank="1" showInputMessage="1" showErrorMessage="1" sqref="F61:F65 F45:F50 F52 F54:F59 F6:F30 F32:F35 F37:F43" xr:uid="{00000000-0002-0000-0000-000000000000}">
      <formula1>"Very Good, Good, Average, Poor, Ordinary with wreckages in the structure"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3"/>
  <sheetViews>
    <sheetView workbookViewId="0">
      <selection activeCell="K12" sqref="K12"/>
    </sheetView>
  </sheetViews>
  <sheetFormatPr defaultRowHeight="15" x14ac:dyDescent="0.25"/>
  <cols>
    <col min="3" max="3" width="32.140625" customWidth="1"/>
    <col min="4" max="5" width="0" hidden="1" customWidth="1"/>
    <col min="6" max="6" width="15" customWidth="1"/>
    <col min="7" max="7" width="37.85546875" customWidth="1"/>
    <col min="8" max="8" width="13.28515625" customWidth="1"/>
    <col min="9" max="9" width="11.28515625" bestFit="1" customWidth="1"/>
    <col min="10" max="10" width="12.42578125" customWidth="1"/>
    <col min="11" max="11" width="22" bestFit="1" customWidth="1"/>
  </cols>
  <sheetData>
    <row r="1" spans="2:11" ht="15.75" thickBot="1" x14ac:dyDescent="0.3"/>
    <row r="2" spans="2:11" x14ac:dyDescent="0.25">
      <c r="B2" s="89" t="s">
        <v>134</v>
      </c>
      <c r="C2" s="90"/>
      <c r="D2" s="90"/>
      <c r="E2" s="90"/>
      <c r="F2" s="90"/>
      <c r="G2" s="90"/>
      <c r="H2" s="90"/>
      <c r="I2" s="90"/>
      <c r="J2" s="90"/>
      <c r="K2" s="91"/>
    </row>
    <row r="3" spans="2:11" ht="51" x14ac:dyDescent="0.25">
      <c r="B3" s="19" t="s">
        <v>0</v>
      </c>
      <c r="C3" s="20" t="s">
        <v>1</v>
      </c>
      <c r="D3" s="20" t="s">
        <v>2</v>
      </c>
      <c r="E3" s="20" t="s">
        <v>3</v>
      </c>
      <c r="F3" s="20" t="s">
        <v>4</v>
      </c>
      <c r="G3" s="20" t="s">
        <v>30</v>
      </c>
      <c r="H3" s="20" t="s">
        <v>31</v>
      </c>
      <c r="I3" s="20" t="s">
        <v>32</v>
      </c>
      <c r="J3" s="20" t="s">
        <v>33</v>
      </c>
      <c r="K3" s="21" t="s">
        <v>34</v>
      </c>
    </row>
    <row r="4" spans="2:11" ht="30" x14ac:dyDescent="0.25">
      <c r="B4" s="22">
        <v>1</v>
      </c>
      <c r="C4" s="23" t="s">
        <v>132</v>
      </c>
      <c r="D4" s="24"/>
      <c r="E4" s="25"/>
      <c r="F4" s="17">
        <v>2007</v>
      </c>
      <c r="G4" s="17" t="s">
        <v>29</v>
      </c>
      <c r="H4" s="26" t="s">
        <v>35</v>
      </c>
      <c r="I4" s="17">
        <f>2727+1044</f>
        <v>3771</v>
      </c>
      <c r="J4" s="61">
        <v>2500</v>
      </c>
      <c r="K4" s="27">
        <f>J4*I4</f>
        <v>9427500</v>
      </c>
    </row>
    <row r="5" spans="2:11" ht="30" x14ac:dyDescent="0.25">
      <c r="B5" s="28">
        <v>2</v>
      </c>
      <c r="C5" s="14" t="s">
        <v>151</v>
      </c>
      <c r="D5" s="29"/>
      <c r="E5" s="3"/>
      <c r="F5" s="7">
        <v>2007</v>
      </c>
      <c r="G5" s="7" t="s">
        <v>29</v>
      </c>
      <c r="H5" s="3" t="s">
        <v>35</v>
      </c>
      <c r="I5" s="30">
        <f>(31594.7+5587)/20</f>
        <v>1859.0849999999998</v>
      </c>
      <c r="J5" s="62">
        <v>20000</v>
      </c>
      <c r="K5" s="31">
        <f t="shared" ref="K5:K6" si="0">J5*I5</f>
        <v>37181699.999999993</v>
      </c>
    </row>
    <row r="6" spans="2:11" ht="30.75" thickBot="1" x14ac:dyDescent="0.3">
      <c r="B6" s="32">
        <v>3</v>
      </c>
      <c r="C6" s="33" t="s">
        <v>28</v>
      </c>
      <c r="D6" s="34"/>
      <c r="E6" s="35"/>
      <c r="F6" s="18">
        <v>2007</v>
      </c>
      <c r="G6" s="18" t="s">
        <v>29</v>
      </c>
      <c r="H6" s="35" t="s">
        <v>35</v>
      </c>
      <c r="I6" s="36">
        <f>4893.8+880.5</f>
        <v>5774.3</v>
      </c>
      <c r="J6" s="63">
        <v>2500</v>
      </c>
      <c r="K6" s="37">
        <f t="shared" si="0"/>
        <v>14435750</v>
      </c>
    </row>
    <row r="7" spans="2:11" ht="15.75" thickBot="1" x14ac:dyDescent="0.3">
      <c r="B7" s="92" t="s">
        <v>36</v>
      </c>
      <c r="C7" s="93"/>
      <c r="D7" s="93"/>
      <c r="E7" s="93"/>
      <c r="F7" s="93"/>
      <c r="G7" s="93"/>
      <c r="H7" s="94"/>
      <c r="I7" s="38">
        <f>SUM(I4:I6)</f>
        <v>11404.385</v>
      </c>
      <c r="J7" s="38"/>
      <c r="K7" s="39">
        <f>SUM(K4:K6)</f>
        <v>61044949.999999993</v>
      </c>
    </row>
    <row r="12" spans="2:11" x14ac:dyDescent="0.25">
      <c r="I12">
        <v>37181</v>
      </c>
    </row>
    <row r="13" spans="2:11" x14ac:dyDescent="0.25">
      <c r="I13">
        <f>I12/25</f>
        <v>1487.24</v>
      </c>
    </row>
  </sheetData>
  <mergeCells count="2">
    <mergeCell ref="B2:K2"/>
    <mergeCell ref="B7:H7"/>
  </mergeCells>
  <dataValidations count="1">
    <dataValidation type="list" allowBlank="1" showInputMessage="1" showErrorMessage="1" sqref="G4:G6" xr:uid="{00000000-0002-0000-0100-000000000000}">
      <formula1>$J$3:$J$3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
  <sheetViews>
    <sheetView tabSelected="1" workbookViewId="0">
      <selection activeCell="N5" sqref="N5"/>
    </sheetView>
  </sheetViews>
  <sheetFormatPr defaultRowHeight="15" x14ac:dyDescent="0.25"/>
  <cols>
    <col min="6" max="6" width="11.28515625" customWidth="1"/>
    <col min="8" max="8" width="18.7109375" customWidth="1"/>
    <col min="9" max="9" width="21.42578125" customWidth="1"/>
  </cols>
  <sheetData>
    <row r="1" spans="1:9" x14ac:dyDescent="0.25">
      <c r="A1" t="s">
        <v>42</v>
      </c>
    </row>
    <row r="2" spans="1:9" ht="33" customHeight="1" x14ac:dyDescent="0.25">
      <c r="D2" s="96" t="s">
        <v>148</v>
      </c>
      <c r="E2" s="96"/>
      <c r="F2" s="96"/>
      <c r="G2" s="96"/>
      <c r="H2" s="96"/>
      <c r="I2" s="96"/>
    </row>
    <row r="3" spans="1:9" ht="30" x14ac:dyDescent="0.25">
      <c r="D3" s="43" t="s">
        <v>6</v>
      </c>
      <c r="E3" s="97" t="s">
        <v>43</v>
      </c>
      <c r="F3" s="97"/>
      <c r="G3" s="43" t="s">
        <v>44</v>
      </c>
      <c r="H3" s="43" t="s">
        <v>45</v>
      </c>
      <c r="I3" s="44" t="s">
        <v>46</v>
      </c>
    </row>
    <row r="4" spans="1:9" x14ac:dyDescent="0.25">
      <c r="D4" s="45">
        <v>1</v>
      </c>
      <c r="E4" s="98" t="s">
        <v>39</v>
      </c>
      <c r="F4" s="98"/>
      <c r="G4" s="45" t="s">
        <v>47</v>
      </c>
      <c r="H4" s="79">
        <f>Sugar_Unit_working_Building!R66</f>
        <v>877570816.38979983</v>
      </c>
      <c r="I4" s="80">
        <f>Sugar_Unit_working_Building!V66</f>
        <v>628012178.55205488</v>
      </c>
    </row>
    <row r="5" spans="1:9" x14ac:dyDescent="0.25">
      <c r="D5" s="46">
        <v>2</v>
      </c>
      <c r="E5" s="98" t="s">
        <v>55</v>
      </c>
      <c r="F5" s="98"/>
      <c r="G5" s="47" t="s">
        <v>48</v>
      </c>
      <c r="H5" s="79">
        <f>'Roads &amp; Drainage'!K7</f>
        <v>61044949.999999993</v>
      </c>
      <c r="I5" s="80">
        <f>H5</f>
        <v>61044949.999999993</v>
      </c>
    </row>
    <row r="6" spans="1:9" x14ac:dyDescent="0.25">
      <c r="D6" s="99" t="s">
        <v>36</v>
      </c>
      <c r="E6" s="99"/>
      <c r="F6" s="99"/>
      <c r="G6" s="99"/>
      <c r="H6" s="78">
        <f>SUM(H4:H5)</f>
        <v>938615766.38979983</v>
      </c>
      <c r="I6" s="78">
        <f>SUM(I4:I5)</f>
        <v>689057128.55205488</v>
      </c>
    </row>
    <row r="7" spans="1:9" x14ac:dyDescent="0.25">
      <c r="D7" s="100" t="s">
        <v>49</v>
      </c>
      <c r="E7" s="100"/>
      <c r="F7" s="100"/>
      <c r="G7" s="100"/>
      <c r="H7" s="100"/>
      <c r="I7" s="100"/>
    </row>
    <row r="8" spans="1:9" ht="30" customHeight="1" x14ac:dyDescent="0.25">
      <c r="D8" s="95" t="s">
        <v>133</v>
      </c>
      <c r="E8" s="95"/>
      <c r="F8" s="95"/>
      <c r="G8" s="95"/>
      <c r="H8" s="95"/>
      <c r="I8" s="95"/>
    </row>
    <row r="9" spans="1:9" ht="48.75" customHeight="1" x14ac:dyDescent="0.25">
      <c r="D9" s="95" t="s">
        <v>50</v>
      </c>
      <c r="E9" s="95"/>
      <c r="F9" s="95"/>
      <c r="G9" s="95"/>
      <c r="H9" s="95"/>
      <c r="I9" s="95"/>
    </row>
    <row r="10" spans="1:9" ht="44.25" customHeight="1" x14ac:dyDescent="0.25">
      <c r="D10" s="95" t="s">
        <v>51</v>
      </c>
      <c r="E10" s="95"/>
      <c r="F10" s="95"/>
      <c r="G10" s="95"/>
      <c r="H10" s="95"/>
      <c r="I10" s="95"/>
    </row>
    <row r="11" spans="1:9" ht="30.75" customHeight="1" x14ac:dyDescent="0.25">
      <c r="D11" s="95" t="s">
        <v>52</v>
      </c>
      <c r="E11" s="95"/>
      <c r="F11" s="95"/>
      <c r="G11" s="95"/>
      <c r="H11" s="95"/>
      <c r="I11" s="95"/>
    </row>
    <row r="12" spans="1:9" ht="47.25" customHeight="1" x14ac:dyDescent="0.25">
      <c r="D12" s="95" t="s">
        <v>53</v>
      </c>
      <c r="E12" s="95"/>
      <c r="F12" s="95"/>
      <c r="G12" s="95"/>
      <c r="H12" s="95"/>
      <c r="I12" s="95"/>
    </row>
    <row r="13" spans="1:9" ht="33.75" customHeight="1" x14ac:dyDescent="0.25">
      <c r="D13" s="95" t="s">
        <v>54</v>
      </c>
      <c r="E13" s="95"/>
      <c r="F13" s="95"/>
      <c r="G13" s="95"/>
      <c r="H13" s="95"/>
      <c r="I13" s="95"/>
    </row>
  </sheetData>
  <mergeCells count="12">
    <mergeCell ref="D13:I13"/>
    <mergeCell ref="D2:I2"/>
    <mergeCell ref="E3:F3"/>
    <mergeCell ref="E4:F4"/>
    <mergeCell ref="E5:F5"/>
    <mergeCell ref="D6:G6"/>
    <mergeCell ref="D7:I7"/>
    <mergeCell ref="D8:I8"/>
    <mergeCell ref="D9:I9"/>
    <mergeCell ref="D10:I10"/>
    <mergeCell ref="D11:I11"/>
    <mergeCell ref="D12:I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Sugar_Unit_working_Building</vt:lpstr>
      <vt:lpstr>Roads &amp; Drainage</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dc:creator>
  <cp:lastModifiedBy>Arup Banerjee</cp:lastModifiedBy>
  <dcterms:created xsi:type="dcterms:W3CDTF">2022-06-07T07:34:36Z</dcterms:created>
  <dcterms:modified xsi:type="dcterms:W3CDTF">2022-07-20T06:02:49Z</dcterms:modified>
</cp:coreProperties>
</file>