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Y:\Arup Banerjee\BHSL DOCS\Maqsoodapur\"/>
    </mc:Choice>
  </mc:AlternateContent>
  <xr:revisionPtr revIDLastSave="0" documentId="13_ncr:1_{76295A42-F293-4597-B968-E7EC2A9BBA40}" xr6:coauthVersionLast="47" xr6:coauthVersionMax="47" xr10:uidLastSave="{00000000-0000-0000-0000-000000000000}"/>
  <bookViews>
    <workbookView xWindow="-120" yWindow="-120" windowWidth="21840" windowHeight="13140" activeTab="3" xr2:uid="{00000000-000D-0000-FFFF-FFFF00000000}"/>
  </bookViews>
  <sheets>
    <sheet name="Sheet1" sheetId="1" r:id="rId1"/>
    <sheet name="LAND AREA STATEMENT" sheetId="3" r:id="rId2"/>
    <sheet name="Land Acquisition Table" sheetId="5" r:id="rId3"/>
    <sheet name="Land Valuation" sheetId="8" r:id="rId4"/>
    <sheet name="GV" sheetId="9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" i="8" l="1"/>
  <c r="L16" i="8"/>
  <c r="L8" i="8"/>
  <c r="F5" i="9"/>
  <c r="D4" i="9"/>
  <c r="E4" i="9"/>
  <c r="H4" i="9"/>
  <c r="I4" i="9"/>
  <c r="S11" i="8"/>
  <c r="P8" i="8"/>
  <c r="Q8" i="8"/>
  <c r="Q10" i="8" s="1"/>
  <c r="R12" i="8"/>
  <c r="K17" i="5" l="1"/>
  <c r="G39" i="1" l="1"/>
  <c r="H41" i="1" s="1"/>
  <c r="H5" i="1"/>
  <c r="H6" i="1"/>
  <c r="H7" i="1"/>
  <c r="H8" i="1"/>
  <c r="H9" i="1"/>
  <c r="H10" i="1"/>
  <c r="H11" i="1"/>
  <c r="H12" i="1"/>
  <c r="H13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" i="1"/>
  <c r="G14" i="1"/>
  <c r="H14" i="1" s="1"/>
  <c r="H39" i="1" s="1"/>
  <c r="G8" i="3" l="1"/>
  <c r="F9" i="3"/>
  <c r="G9" i="3" l="1"/>
  <c r="F6" i="5"/>
  <c r="I8" i="3"/>
  <c r="M8" i="3"/>
  <c r="M9" i="3" s="1"/>
  <c r="H9" i="3"/>
  <c r="G8" i="8" s="1"/>
  <c r="H8" i="8" l="1"/>
  <c r="J12" i="8"/>
  <c r="J8" i="8"/>
  <c r="J9" i="8" s="1"/>
  <c r="F7" i="5"/>
  <c r="H6" i="5"/>
  <c r="H7" i="5" s="1"/>
  <c r="H9" i="5" s="1"/>
  <c r="H13" i="5" s="1"/>
  <c r="H15" i="5" s="1"/>
  <c r="H17" i="5" s="1"/>
  <c r="I9" i="3"/>
  <c r="L8" i="3"/>
  <c r="L9" i="3" s="1"/>
  <c r="J11" i="8" l="1"/>
  <c r="L9" i="8"/>
  <c r="M9" i="8" s="1"/>
  <c r="L11" i="8"/>
  <c r="L13" i="8" s="1"/>
  <c r="J13" i="8"/>
  <c r="N13" i="8" s="1"/>
  <c r="J1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F2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Pankaj Verma:</t>
        </r>
        <r>
          <rPr>
            <sz val="8"/>
            <color indexed="81"/>
            <rFont val="Tahoma"/>
            <family val="2"/>
          </rPr>
          <t xml:space="preserve">
89/50, 380/79,368/30, 368/40 &amp; 368/44</t>
        </r>
      </text>
    </comment>
  </commentList>
</comments>
</file>

<file path=xl/sharedStrings.xml><?xml version="1.0" encoding="utf-8"?>
<sst xmlns="http://schemas.openxmlformats.org/spreadsheetml/2006/main" count="115" uniqueCount="86">
  <si>
    <t>Khata No.</t>
  </si>
  <si>
    <t>Total</t>
  </si>
  <si>
    <t>Village Name</t>
  </si>
  <si>
    <t>Sr. No.</t>
  </si>
  <si>
    <r>
      <t xml:space="preserve">Land Area 
</t>
    </r>
    <r>
      <rPr>
        <i/>
        <sz val="10"/>
        <color theme="1"/>
        <rFont val="Calibri"/>
        <family val="2"/>
        <scheme val="minor"/>
      </rPr>
      <t>(in Hectare)</t>
    </r>
  </si>
  <si>
    <r>
      <t xml:space="preserve">Land Area 
</t>
    </r>
    <r>
      <rPr>
        <i/>
        <sz val="10"/>
        <color theme="1"/>
        <rFont val="Calibri"/>
        <family val="2"/>
        <scheme val="minor"/>
      </rPr>
      <t>(in Acres)</t>
    </r>
  </si>
  <si>
    <t>Total no. of Deeds</t>
  </si>
  <si>
    <t xml:space="preserve">LAND AREA STATEMENT </t>
  </si>
  <si>
    <t>Remarks:</t>
  </si>
  <si>
    <t>1. The above mentioned land area has been taken on the basis of information/ data provided by the company.</t>
  </si>
  <si>
    <t xml:space="preserve">Total </t>
  </si>
  <si>
    <t>Total (A)</t>
  </si>
  <si>
    <t>Total (D=B+C)</t>
  </si>
  <si>
    <t>Add Solatium
(100%) (E)</t>
  </si>
  <si>
    <t>100% of value D</t>
  </si>
  <si>
    <t>Total Award Value (F=D+E)</t>
  </si>
  <si>
    <r>
      <t xml:space="preserve">Area
</t>
    </r>
    <r>
      <rPr>
        <b/>
        <i/>
        <sz val="10"/>
        <rFont val="Calibri"/>
        <family val="2"/>
        <scheme val="minor"/>
      </rPr>
      <t>(in Hectare)</t>
    </r>
  </si>
  <si>
    <r>
      <t xml:space="preserve">Land Rate under Land Acquisition Act-2013
</t>
    </r>
    <r>
      <rPr>
        <i/>
        <sz val="10"/>
        <rFont val="Calibri"/>
        <family val="2"/>
        <scheme val="minor"/>
      </rPr>
      <t>(in per hectares)</t>
    </r>
  </si>
  <si>
    <r>
      <t xml:space="preserve"> 2 times of Value of </t>
    </r>
    <r>
      <rPr>
        <b/>
        <sz val="11"/>
        <color theme="1"/>
        <rFont val="Calibri"/>
        <family val="2"/>
        <scheme val="minor"/>
      </rPr>
      <t>A</t>
    </r>
  </si>
  <si>
    <r>
      <t xml:space="preserve">Factor for Land Falls under Rural Area </t>
    </r>
    <r>
      <rPr>
        <b/>
        <sz val="11"/>
        <color theme="1"/>
        <rFont val="Calibri"/>
        <family val="2"/>
        <scheme val="minor"/>
      </rPr>
      <t>(B)</t>
    </r>
  </si>
  <si>
    <r>
      <t xml:space="preserve">Value of Assets attached to land or building </t>
    </r>
    <r>
      <rPr>
        <b/>
        <sz val="11"/>
        <color theme="1"/>
        <rFont val="Calibri"/>
        <family val="2"/>
        <scheme val="minor"/>
      </rPr>
      <t>(C)</t>
    </r>
  </si>
  <si>
    <t>Sr.No.</t>
  </si>
  <si>
    <t>Particulars</t>
  </si>
  <si>
    <t>Original Land Area</t>
  </si>
  <si>
    <t xml:space="preserve">Fair Market Valuation </t>
  </si>
  <si>
    <t>Acres</t>
  </si>
  <si>
    <t>Hectares</t>
  </si>
  <si>
    <t>Add 5% premium for non agriculture land</t>
  </si>
  <si>
    <t>GRAND TOTAL</t>
  </si>
  <si>
    <t>Notes:</t>
  </si>
  <si>
    <t>1.  Land area details has been provided to us by the company, which is relied upon in good faith.</t>
  </si>
  <si>
    <t xml:space="preserve">  At Rs.2.5 Lacs per acre</t>
  </si>
  <si>
    <t>Birwa Babhaani</t>
  </si>
  <si>
    <t xml:space="preserve">2. As per the copy of change of land use certificate the total land has been converted for the use of industrial purpose. </t>
  </si>
  <si>
    <r>
      <t xml:space="preserve">Non Agricultural Government Guideline Value </t>
    </r>
    <r>
      <rPr>
        <sz val="11"/>
        <color theme="1"/>
        <rFont val="Calibri"/>
        <family val="2"/>
        <scheme val="minor"/>
      </rPr>
      <t>(INR/Sq.Mtr.)</t>
    </r>
  </si>
  <si>
    <r>
      <t xml:space="preserve">Agricultural Government Guideline Value </t>
    </r>
    <r>
      <rPr>
        <sz val="11"/>
        <color theme="1"/>
        <rFont val="Calibri"/>
        <family val="2"/>
        <scheme val="minor"/>
      </rPr>
      <t>(INR/Hectare.)</t>
    </r>
  </si>
  <si>
    <r>
      <t xml:space="preserve">Land Area 
</t>
    </r>
    <r>
      <rPr>
        <i/>
        <sz val="10"/>
        <color theme="1"/>
        <rFont val="Calibri"/>
        <family val="2"/>
        <scheme val="minor"/>
      </rPr>
      <t>(in sq.mtr.)</t>
    </r>
  </si>
  <si>
    <r>
      <t xml:space="preserve">Non Agricultural Government Guideline Value </t>
    </r>
    <r>
      <rPr>
        <sz val="11"/>
        <color theme="1"/>
        <rFont val="Calibri"/>
        <family val="2"/>
        <scheme val="minor"/>
      </rPr>
      <t>(INR)</t>
    </r>
  </si>
  <si>
    <r>
      <t xml:space="preserve">Agricultural Government Guideline Value </t>
    </r>
    <r>
      <rPr>
        <sz val="11"/>
        <color theme="1"/>
        <rFont val="Calibri"/>
        <family val="2"/>
        <scheme val="minor"/>
      </rPr>
      <t>(INR)</t>
    </r>
  </si>
  <si>
    <t>Subject Land</t>
  </si>
  <si>
    <t>02.06.2005</t>
  </si>
  <si>
    <t>06.07.2005</t>
  </si>
  <si>
    <t>20.09.2005</t>
  </si>
  <si>
    <t>08.03.2006</t>
  </si>
  <si>
    <t>30.05.2006</t>
  </si>
  <si>
    <t>09.06.2006</t>
  </si>
  <si>
    <t>28.09.2006</t>
  </si>
  <si>
    <t>30.12.2006</t>
  </si>
  <si>
    <t>08.01.2007</t>
  </si>
  <si>
    <t>05.09.2008</t>
  </si>
  <si>
    <t>0157</t>
  </si>
  <si>
    <t>6946/08</t>
  </si>
  <si>
    <t xml:space="preserve">89, 380 &amp; 368, </t>
  </si>
  <si>
    <t>8, 24 &amp; 51</t>
  </si>
  <si>
    <t>25, 29 &amp; 43</t>
  </si>
  <si>
    <t>27 &amp; 41</t>
  </si>
  <si>
    <t>18 &amp; 45</t>
  </si>
  <si>
    <t>30, 40 &amp; 44</t>
  </si>
  <si>
    <t>26 &amp; 42</t>
  </si>
  <si>
    <t>50, 79, 30, 40 &amp; 44</t>
  </si>
  <si>
    <t>45M</t>
  </si>
  <si>
    <t>46,47 &amp; 48</t>
  </si>
  <si>
    <t>54M</t>
  </si>
  <si>
    <t>100 &amp; 104</t>
  </si>
  <si>
    <t>378M</t>
  </si>
  <si>
    <t>73M</t>
  </si>
  <si>
    <t>Reg. No.</t>
  </si>
  <si>
    <t xml:space="preserve"> Khasra No.</t>
  </si>
  <si>
    <t>S.r. No.</t>
  </si>
  <si>
    <t>Date of Registery</t>
  </si>
  <si>
    <r>
      <t xml:space="preserve">Area </t>
    </r>
    <r>
      <rPr>
        <b/>
        <sz val="9"/>
        <color theme="0"/>
        <rFont val="Calibri"/>
        <family val="2"/>
        <scheme val="minor"/>
      </rPr>
      <t>(Hectare)</t>
    </r>
  </si>
  <si>
    <r>
      <t xml:space="preserve">Area </t>
    </r>
    <r>
      <rPr>
        <b/>
        <sz val="8"/>
        <color theme="0"/>
        <rFont val="Calibri"/>
        <family val="2"/>
        <scheme val="minor"/>
      </rPr>
      <t>(Acres)</t>
    </r>
  </si>
  <si>
    <t>Maqsoodapur</t>
  </si>
  <si>
    <t>VALUATION OF PROJECT LAND | BAJAJ HINDUSTHAN SUGAR LIMITED | DISTRICT MAQSOODPUR</t>
  </si>
  <si>
    <t xml:space="preserve">Add: Land Development, Site Levelling charges etc. </t>
  </si>
  <si>
    <r>
      <t xml:space="preserve">Land rate </t>
    </r>
    <r>
      <rPr>
        <i/>
        <sz val="10"/>
        <color theme="1"/>
        <rFont val="Calibri"/>
        <family val="2"/>
        <scheme val="minor"/>
      </rPr>
      <t>(INR/Acre)</t>
    </r>
  </si>
  <si>
    <t xml:space="preserve">FAIR MARKET VALUATION OF LAND | M/S. BAJAJ HINDUSTHAN SUGAR LIMITED | MAQSOODAPUR,DISTRICT- SHAHJAHANPUR, UTTAR PRADESH  </t>
  </si>
  <si>
    <r>
      <t xml:space="preserve">Area                                                  </t>
    </r>
    <r>
      <rPr>
        <i/>
        <sz val="10"/>
        <rFont val="Calibri"/>
        <family val="2"/>
        <scheme val="minor"/>
      </rPr>
      <t>(Hectare)</t>
    </r>
  </si>
  <si>
    <r>
      <t xml:space="preserve">Area       
</t>
    </r>
    <r>
      <rPr>
        <i/>
        <sz val="10"/>
        <rFont val="Calibri"/>
        <family val="2"/>
        <scheme val="minor"/>
      </rPr>
      <t>(in sq.mtr.)</t>
    </r>
  </si>
  <si>
    <r>
      <t xml:space="preserve">Non agricultural rates 
</t>
    </r>
    <r>
      <rPr>
        <i/>
        <sz val="10"/>
        <rFont val="Calibri"/>
        <family val="2"/>
        <scheme val="minor"/>
      </rPr>
      <t>(INR/sq.mtr.)</t>
    </r>
  </si>
  <si>
    <r>
      <t xml:space="preserve">Agricultureal land rates </t>
    </r>
    <r>
      <rPr>
        <i/>
        <sz val="10"/>
        <rFont val="Calibri"/>
        <family val="2"/>
        <scheme val="minor"/>
      </rPr>
      <t>(INR/Hectare)</t>
    </r>
  </si>
  <si>
    <r>
      <t xml:space="preserve">Non Agricultural Guideline Value  </t>
    </r>
    <r>
      <rPr>
        <i/>
        <sz val="10"/>
        <rFont val="Calibri"/>
        <family val="2"/>
        <scheme val="minor"/>
      </rPr>
      <t>(INR)</t>
    </r>
  </si>
  <si>
    <r>
      <t xml:space="preserve">Agricultural Guideline Value  </t>
    </r>
    <r>
      <rPr>
        <i/>
        <sz val="10"/>
        <rFont val="Calibri"/>
        <family val="2"/>
        <scheme val="minor"/>
      </rPr>
      <t>(INR)</t>
    </r>
  </si>
  <si>
    <t>20% Discount for large parcel of land</t>
  </si>
  <si>
    <t>Add 5% for cost &amp; effort considerations to cover administrative cost, effort towards land acquisition &amp; consolidation etc.</t>
  </si>
  <si>
    <t xml:space="preserve">2. As per the our calculations, the market rate for the subject power project is comes out to be Rs.34 Lakhs  per Acres, which seems to be reasonable in our view.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</si>
</sst>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(* #,##0.00_);_(* \(#,##0.00\);_(* \-??_);_(@_)"/>
    <numFmt numFmtId="165" formatCode="#,##0.00\ ;&quot; (&quot;#,##0.00\);&quot; -&quot;#\ ;@\ "/>
    <numFmt numFmtId="166" formatCode="_(\$* #,##0.00_);_(\$* \(#,##0.00\);_(\$* \-??_);_(@_)"/>
    <numFmt numFmtId="167" formatCode="_ [$₹-4009]\ * #,##0.00_ ;_ [$₹-4009]\ * \-#,##0.00_ ;_ [$₹-4009]\ * &quot;-&quot;??_ ;_ @_ "/>
    <numFmt numFmtId="168" formatCode="_ [$₹-4009]\ * #,##0_ ;_ [$₹-4009]\ * \-#,##0_ ;_ [$₹-4009]\ * &quot;-&quot;??_ ;_ @_ "/>
    <numFmt numFmtId="169" formatCode="_ &quot;₹&quot;\ * #,##0_ ;_ &quot;₹&quot;\ * \-#,##0_ ;_ &quot;₹&quot;\ * &quot;-&quot;??_ ;_ @_ "/>
    <numFmt numFmtId="170" formatCode="0.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Verdan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9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7" fillId="4" borderId="0" applyNumberFormat="0" applyBorder="0" applyAlignment="0" applyProtection="0"/>
    <xf numFmtId="0" fontId="8" fillId="21" borderId="2" applyNumberFormat="0" applyAlignment="0" applyProtection="0"/>
    <xf numFmtId="0" fontId="9" fillId="22" borderId="3" applyNumberFormat="0" applyAlignment="0" applyProtection="0"/>
    <xf numFmtId="0" fontId="3" fillId="0" borderId="0" applyNumberFormat="0" applyFont="0" applyFill="0" applyBorder="0" applyProtection="0">
      <alignment horizontal="left"/>
    </xf>
    <xf numFmtId="0" fontId="3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2" applyNumberFormat="0" applyAlignment="0" applyProtection="0"/>
    <xf numFmtId="0" fontId="16" fillId="0" borderId="7" applyNumberFormat="0" applyFill="0" applyAlignment="0" applyProtection="0"/>
    <xf numFmtId="0" fontId="17" fillId="23" borderId="0" applyNumberFormat="0" applyBorder="0" applyAlignment="0" applyProtection="0"/>
    <xf numFmtId="0" fontId="3" fillId="24" borderId="8" applyNumberFormat="0" applyFont="0" applyAlignment="0" applyProtection="0"/>
    <xf numFmtId="0" fontId="18" fillId="21" borderId="9" applyNumberFormat="0" applyAlignment="0" applyProtection="0"/>
    <xf numFmtId="4" fontId="19" fillId="25" borderId="9" applyNumberFormat="0" applyProtection="0">
      <alignment horizontal="right" vertical="center"/>
    </xf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ill="0" applyBorder="0" applyAlignment="0" applyProtection="0"/>
    <xf numFmtId="166" fontId="3" fillId="0" borderId="0" applyFill="0" applyBorder="0" applyAlignment="0" applyProtection="0"/>
    <xf numFmtId="165" fontId="3" fillId="0" borderId="0" applyFill="0" applyBorder="0" applyAlignment="0" applyProtection="0"/>
    <xf numFmtId="0" fontId="1" fillId="0" borderId="0"/>
    <xf numFmtId="164" fontId="3" fillId="0" borderId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/>
    </xf>
    <xf numFmtId="0" fontId="27" fillId="27" borderId="1" xfId="0" applyFont="1" applyFill="1" applyBorder="1" applyAlignment="1">
      <alignment horizontal="center" vertical="center"/>
    </xf>
    <xf numFmtId="0" fontId="27" fillId="27" borderId="1" xfId="0" applyFont="1" applyFill="1" applyBorder="1" applyAlignment="1">
      <alignment horizontal="center" vertical="center" wrapText="1"/>
    </xf>
    <xf numFmtId="167" fontId="0" fillId="0" borderId="1" xfId="0" applyNumberFormat="1" applyBorder="1"/>
    <xf numFmtId="167" fontId="0" fillId="0" borderId="0" xfId="75" applyNumberFormat="1" applyFont="1"/>
    <xf numFmtId="0" fontId="2" fillId="0" borderId="1" xfId="0" applyFont="1" applyBorder="1" applyAlignment="1"/>
    <xf numFmtId="0" fontId="0" fillId="0" borderId="1" xfId="0" applyNumberFormat="1" applyFill="1" applyBorder="1"/>
    <xf numFmtId="167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/>
    <xf numFmtId="44" fontId="0" fillId="0" borderId="0" xfId="0" applyNumberFormat="1"/>
    <xf numFmtId="0" fontId="2" fillId="28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23" fillId="30" borderId="1" xfId="0" applyFont="1" applyFill="1" applyBorder="1" applyAlignment="1">
      <alignment horizontal="center"/>
    </xf>
    <xf numFmtId="2" fontId="23" fillId="30" borderId="1" xfId="0" applyNumberFormat="1" applyFont="1" applyFill="1" applyBorder="1" applyAlignment="1">
      <alignment horizontal="center"/>
    </xf>
    <xf numFmtId="1" fontId="23" fillId="30" borderId="1" xfId="0" applyNumberFormat="1" applyFont="1" applyFill="1" applyBorder="1" applyAlignment="1">
      <alignment horizontal="center"/>
    </xf>
    <xf numFmtId="0" fontId="0" fillId="30" borderId="1" xfId="0" applyFill="1" applyBorder="1"/>
    <xf numFmtId="0" fontId="1" fillId="0" borderId="1" xfId="2" applyFont="1" applyFill="1" applyBorder="1" applyAlignment="1">
      <alignment horizontal="left"/>
    </xf>
    <xf numFmtId="168" fontId="2" fillId="0" borderId="1" xfId="0" applyNumberFormat="1" applyFont="1" applyBorder="1"/>
    <xf numFmtId="168" fontId="2" fillId="0" borderId="1" xfId="0" applyNumberFormat="1" applyFont="1" applyBorder="1" applyAlignment="1">
      <alignment vertical="center"/>
    </xf>
    <xf numFmtId="169" fontId="0" fillId="0" borderId="1" xfId="76" applyNumberFormat="1" applyFont="1" applyBorder="1" applyAlignment="1">
      <alignment vertical="center"/>
    </xf>
    <xf numFmtId="169" fontId="2" fillId="28" borderId="1" xfId="76" applyNumberFormat="1" applyFont="1" applyFill="1" applyBorder="1" applyAlignment="1">
      <alignment vertical="center"/>
    </xf>
    <xf numFmtId="0" fontId="32" fillId="0" borderId="1" xfId="2" applyFont="1" applyBorder="1" applyAlignment="1">
      <alignment horizontal="center"/>
    </xf>
    <xf numFmtId="0" fontId="32" fillId="0" borderId="1" xfId="2" applyFont="1" applyFill="1" applyBorder="1" applyAlignment="1">
      <alignment horizontal="center"/>
    </xf>
    <xf numFmtId="0" fontId="32" fillId="0" borderId="1" xfId="2" applyFont="1" applyBorder="1"/>
    <xf numFmtId="0" fontId="32" fillId="0" borderId="1" xfId="2" applyFont="1" applyFill="1" applyBorder="1"/>
    <xf numFmtId="0" fontId="32" fillId="0" borderId="1" xfId="2" quotePrefix="1" applyFont="1" applyBorder="1" applyAlignment="1">
      <alignment horizontal="right"/>
    </xf>
    <xf numFmtId="0" fontId="32" fillId="0" borderId="1" xfId="2" applyFont="1" applyFill="1" applyBorder="1" applyAlignment="1">
      <alignment horizontal="center" wrapText="1"/>
    </xf>
    <xf numFmtId="170" fontId="32" fillId="0" borderId="1" xfId="2" applyNumberFormat="1" applyFont="1" applyBorder="1" applyAlignment="1">
      <alignment horizontal="center"/>
    </xf>
    <xf numFmtId="170" fontId="32" fillId="0" borderId="1" xfId="2" applyNumberFormat="1" applyFont="1" applyFill="1" applyBorder="1" applyAlignment="1">
      <alignment horizontal="center"/>
    </xf>
    <xf numFmtId="170" fontId="0" fillId="0" borderId="1" xfId="0" applyNumberFormat="1" applyBorder="1" applyAlignment="1">
      <alignment horizontal="center"/>
    </xf>
    <xf numFmtId="0" fontId="0" fillId="0" borderId="0" xfId="0" applyAlignment="1">
      <alignment vertical="center"/>
    </xf>
    <xf numFmtId="0" fontId="2" fillId="28" borderId="1" xfId="0" applyFont="1" applyFill="1" applyBorder="1" applyAlignment="1">
      <alignment horizontal="center" vertical="center"/>
    </xf>
    <xf numFmtId="169" fontId="0" fillId="0" borderId="0" xfId="0" applyNumberFormat="1"/>
    <xf numFmtId="44" fontId="0" fillId="0" borderId="1" xfId="75" applyFont="1" applyBorder="1" applyAlignment="1">
      <alignment horizontal="center" vertical="center"/>
    </xf>
    <xf numFmtId="169" fontId="1" fillId="0" borderId="1" xfId="76" applyNumberFormat="1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29" borderId="1" xfId="0" applyFill="1" applyBorder="1" applyAlignment="1">
      <alignment vertical="center" wrapText="1"/>
    </xf>
    <xf numFmtId="0" fontId="27" fillId="0" borderId="1" xfId="0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1" fontId="27" fillId="0" borderId="1" xfId="0" applyNumberFormat="1" applyFont="1" applyFill="1" applyBorder="1" applyAlignment="1">
      <alignment horizontal="center"/>
    </xf>
    <xf numFmtId="167" fontId="0" fillId="0" borderId="0" xfId="0" applyNumberFormat="1"/>
    <xf numFmtId="43" fontId="0" fillId="0" borderId="0" xfId="77" applyFont="1"/>
    <xf numFmtId="43" fontId="0" fillId="0" borderId="1" xfId="77" applyFont="1" applyBorder="1" applyAlignment="1">
      <alignment horizontal="center"/>
    </xf>
    <xf numFmtId="0" fontId="0" fillId="0" borderId="1" xfId="77" applyNumberFormat="1" applyFont="1" applyBorder="1" applyAlignment="1">
      <alignment horizontal="center" vertical="center"/>
    </xf>
    <xf numFmtId="0" fontId="27" fillId="28" borderId="1" xfId="0" applyFont="1" applyFill="1" applyBorder="1" applyAlignment="1">
      <alignment vertical="center"/>
    </xf>
    <xf numFmtId="0" fontId="27" fillId="28" borderId="1" xfId="0" applyFont="1" applyFill="1" applyBorder="1" applyAlignment="1">
      <alignment horizontal="center" vertical="center" wrapText="1"/>
    </xf>
    <xf numFmtId="0" fontId="27" fillId="28" borderId="1" xfId="0" applyFont="1" applyFill="1" applyBorder="1" applyAlignment="1">
      <alignment horizontal="center" wrapText="1"/>
    </xf>
    <xf numFmtId="169" fontId="2" fillId="0" borderId="0" xfId="0" applyNumberFormat="1" applyFont="1"/>
    <xf numFmtId="9" fontId="0" fillId="0" borderId="0" xfId="78" applyFont="1" applyAlignment="1">
      <alignment vertical="center"/>
    </xf>
    <xf numFmtId="169" fontId="1" fillId="0" borderId="0" xfId="76" applyNumberFormat="1" applyFont="1" applyBorder="1" applyAlignment="1">
      <alignment vertical="center"/>
    </xf>
    <xf numFmtId="169" fontId="0" fillId="0" borderId="0" xfId="76" applyNumberFormat="1" applyFont="1" applyBorder="1" applyAlignment="1">
      <alignment vertical="center"/>
    </xf>
    <xf numFmtId="0" fontId="25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 wrapText="1"/>
    </xf>
    <xf numFmtId="44" fontId="2" fillId="0" borderId="0" xfId="76" applyFont="1" applyFill="1" applyBorder="1" applyAlignment="1">
      <alignment horizontal="center" vertical="center"/>
    </xf>
    <xf numFmtId="169" fontId="2" fillId="0" borderId="0" xfId="76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23" fillId="3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23" fillId="31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 vertical="top" wrapText="1"/>
    </xf>
    <xf numFmtId="0" fontId="27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3" fillId="26" borderId="1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31" fillId="31" borderId="1" xfId="0" applyFont="1" applyFill="1" applyBorder="1" applyAlignment="1">
      <alignment horizontal="center" vertical="center" wrapText="1"/>
    </xf>
    <xf numFmtId="0" fontId="2" fillId="28" borderId="1" xfId="0" applyFont="1" applyFill="1" applyBorder="1" applyAlignment="1">
      <alignment horizontal="center" vertical="center"/>
    </xf>
    <xf numFmtId="0" fontId="2" fillId="28" borderId="1" xfId="0" applyFont="1" applyFill="1" applyBorder="1" applyAlignment="1">
      <alignment horizontal="center" vertical="center" wrapText="1"/>
    </xf>
    <xf numFmtId="44" fontId="2" fillId="28" borderId="1" xfId="76" applyFon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2" fillId="28" borderId="1" xfId="0" applyFont="1" applyFill="1" applyBorder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31" fillId="31" borderId="16" xfId="0" applyFont="1" applyFill="1" applyBorder="1" applyAlignment="1">
      <alignment horizontal="center" vertical="center" wrapText="1"/>
    </xf>
    <xf numFmtId="0" fontId="31" fillId="31" borderId="15" xfId="0" applyFont="1" applyFill="1" applyBorder="1" applyAlignment="1">
      <alignment horizontal="center" vertical="center" wrapText="1"/>
    </xf>
  </cellXfs>
  <cellStyles count="79">
    <cellStyle name="=C:\WINNT\SYSTEM32\COMMAND.COM" xfId="3" xr:uid="{00000000-0005-0000-0000-000000000000}"/>
    <cellStyle name="=C:\WINNT\SYSTEM32\COMMAND.COM?AVD=3?CDSRV=Embla?COMPUTERNAME=W5013" xfId="4" xr:uid="{00000000-0005-0000-0000-000001000000}"/>
    <cellStyle name="=C:\WINNT\SYSTEM32\COMMAND.COM?AVD=3?CDSRV=Embla?COMPUTERNAME=W5013 1" xfId="5" xr:uid="{00000000-0005-0000-0000-000002000000}"/>
    <cellStyle name="=C:\WINNT\SYSTEM32\COMMAND.COM?AVD=3?CDSRV=Embla?COMPUTERNAME=W5013 2" xfId="6" xr:uid="{00000000-0005-0000-0000-000003000000}"/>
    <cellStyle name="=C:\WINNT\SYSTEM32\COMMAND.COM?AVD=3?CDSRV=Embla?COMPUTERNAME=W5013 3" xfId="7" xr:uid="{00000000-0005-0000-0000-000004000000}"/>
    <cellStyle name="=C:\WINNT\SYSTEM32\COMMAND.COM?AVD=3?CDSRV=Embla?COMPUTERNAME=W5013 4" xfId="8" xr:uid="{00000000-0005-0000-0000-000005000000}"/>
    <cellStyle name="=C:\WINNT\SYSTEM32\COMMAND.COM_Form 3CD _AY 2009-10 Thanabhawan" xfId="9" xr:uid="{00000000-0005-0000-0000-000006000000}"/>
    <cellStyle name="20% - Accent1 2" xfId="10" xr:uid="{00000000-0005-0000-0000-000007000000}"/>
    <cellStyle name="20% - Accent2 2" xfId="11" xr:uid="{00000000-0005-0000-0000-000008000000}"/>
    <cellStyle name="20% - Accent3 2" xfId="12" xr:uid="{00000000-0005-0000-0000-000009000000}"/>
    <cellStyle name="20% - Accent4 2" xfId="13" xr:uid="{00000000-0005-0000-0000-00000A000000}"/>
    <cellStyle name="20% - Accent5 2" xfId="14" xr:uid="{00000000-0005-0000-0000-00000B000000}"/>
    <cellStyle name="20% - Accent6 2" xfId="15" xr:uid="{00000000-0005-0000-0000-00000C000000}"/>
    <cellStyle name="40% - Accent1 2" xfId="16" xr:uid="{00000000-0005-0000-0000-00000D000000}"/>
    <cellStyle name="40% - Accent2 2" xfId="17" xr:uid="{00000000-0005-0000-0000-00000E000000}"/>
    <cellStyle name="40% - Accent3 2" xfId="18" xr:uid="{00000000-0005-0000-0000-00000F000000}"/>
    <cellStyle name="40% - Accent4 2" xfId="19" xr:uid="{00000000-0005-0000-0000-000010000000}"/>
    <cellStyle name="40% - Accent5 2" xfId="20" xr:uid="{00000000-0005-0000-0000-000011000000}"/>
    <cellStyle name="40% - Accent6 2" xfId="21" xr:uid="{00000000-0005-0000-0000-000012000000}"/>
    <cellStyle name="60% - Accent1 2" xfId="22" xr:uid="{00000000-0005-0000-0000-000013000000}"/>
    <cellStyle name="60% - Accent2 2" xfId="23" xr:uid="{00000000-0005-0000-0000-000014000000}"/>
    <cellStyle name="60% - Accent3 2" xfId="24" xr:uid="{00000000-0005-0000-0000-000015000000}"/>
    <cellStyle name="60% - Accent4 2" xfId="25" xr:uid="{00000000-0005-0000-0000-000016000000}"/>
    <cellStyle name="60% - Accent5 2" xfId="26" xr:uid="{00000000-0005-0000-0000-000017000000}"/>
    <cellStyle name="60% - Accent6 2" xfId="27" xr:uid="{00000000-0005-0000-0000-000018000000}"/>
    <cellStyle name="Accent1 2" xfId="28" xr:uid="{00000000-0005-0000-0000-000019000000}"/>
    <cellStyle name="Accent2 2" xfId="29" xr:uid="{00000000-0005-0000-0000-00001A000000}"/>
    <cellStyle name="Accent3 2" xfId="30" xr:uid="{00000000-0005-0000-0000-00001B000000}"/>
    <cellStyle name="Accent4 2" xfId="31" xr:uid="{00000000-0005-0000-0000-00001C000000}"/>
    <cellStyle name="Accent5 2" xfId="32" xr:uid="{00000000-0005-0000-0000-00001D000000}"/>
    <cellStyle name="Accent6 2" xfId="33" xr:uid="{00000000-0005-0000-0000-00001E000000}"/>
    <cellStyle name="Bad 2" xfId="34" xr:uid="{00000000-0005-0000-0000-00001F000000}"/>
    <cellStyle name="Calculation 2" xfId="35" xr:uid="{00000000-0005-0000-0000-000020000000}"/>
    <cellStyle name="Check Cell 2" xfId="36" xr:uid="{00000000-0005-0000-0000-000021000000}"/>
    <cellStyle name="Comma" xfId="77" builtinId="3"/>
    <cellStyle name="Comma 2" xfId="54" xr:uid="{00000000-0005-0000-0000-000023000000}"/>
    <cellStyle name="Comma 2 2" xfId="67" xr:uid="{00000000-0005-0000-0000-000024000000}"/>
    <cellStyle name="Comma 4" xfId="1" xr:uid="{00000000-0005-0000-0000-000025000000}"/>
    <cellStyle name="Comma 5" xfId="65" xr:uid="{00000000-0005-0000-0000-000026000000}"/>
    <cellStyle name="Comma 6" xfId="69" xr:uid="{00000000-0005-0000-0000-000027000000}"/>
    <cellStyle name="Currency" xfId="75" builtinId="4"/>
    <cellStyle name="Currency 2" xfId="66" xr:uid="{00000000-0005-0000-0000-000029000000}"/>
    <cellStyle name="Currency 2 2" xfId="72" xr:uid="{00000000-0005-0000-0000-00002A000000}"/>
    <cellStyle name="Currency 3" xfId="74" xr:uid="{00000000-0005-0000-0000-00002B000000}"/>
    <cellStyle name="Currency 4" xfId="73" xr:uid="{00000000-0005-0000-0000-00002C000000}"/>
    <cellStyle name="Currency 5" xfId="71" xr:uid="{00000000-0005-0000-0000-00002D000000}"/>
    <cellStyle name="Currency 6" xfId="76" xr:uid="{00000000-0005-0000-0000-00002E000000}"/>
    <cellStyle name="DataPilot Category" xfId="37" xr:uid="{00000000-0005-0000-0000-00002F000000}"/>
    <cellStyle name="DataPilot Value" xfId="38" xr:uid="{00000000-0005-0000-0000-000030000000}"/>
    <cellStyle name="Excel Built-in Normal" xfId="55" xr:uid="{00000000-0005-0000-0000-000031000000}"/>
    <cellStyle name="Excel Built-in Normal 1" xfId="56" xr:uid="{00000000-0005-0000-0000-000032000000}"/>
    <cellStyle name="Excel Built-in Normal 2" xfId="64" xr:uid="{00000000-0005-0000-0000-000033000000}"/>
    <cellStyle name="Explanatory Text 2" xfId="39" xr:uid="{00000000-0005-0000-0000-000034000000}"/>
    <cellStyle name="Good 2" xfId="40" xr:uid="{00000000-0005-0000-0000-000035000000}"/>
    <cellStyle name="Heading 1 2" xfId="41" xr:uid="{00000000-0005-0000-0000-000036000000}"/>
    <cellStyle name="Heading 2 2" xfId="42" xr:uid="{00000000-0005-0000-0000-000037000000}"/>
    <cellStyle name="Heading 3 2" xfId="43" xr:uid="{00000000-0005-0000-0000-000038000000}"/>
    <cellStyle name="Heading 4 2" xfId="44" xr:uid="{00000000-0005-0000-0000-000039000000}"/>
    <cellStyle name="Input 2" xfId="45" xr:uid="{00000000-0005-0000-0000-00003A000000}"/>
    <cellStyle name="Linked Cell 2" xfId="46" xr:uid="{00000000-0005-0000-0000-00003B000000}"/>
    <cellStyle name="Neutral 2" xfId="47" xr:uid="{00000000-0005-0000-0000-00003C000000}"/>
    <cellStyle name="Normal" xfId="0" builtinId="0"/>
    <cellStyle name="Normal 118" xfId="63" xr:uid="{00000000-0005-0000-0000-00003E000000}"/>
    <cellStyle name="Normal 119" xfId="59" xr:uid="{00000000-0005-0000-0000-00003F000000}"/>
    <cellStyle name="Normal 120" xfId="62" xr:uid="{00000000-0005-0000-0000-000040000000}"/>
    <cellStyle name="Normal 122" xfId="58" xr:uid="{00000000-0005-0000-0000-000041000000}"/>
    <cellStyle name="Normal 123" xfId="61" xr:uid="{00000000-0005-0000-0000-000042000000}"/>
    <cellStyle name="Normal 124" xfId="70" xr:uid="{00000000-0005-0000-0000-000043000000}"/>
    <cellStyle name="Normal 125" xfId="60" xr:uid="{00000000-0005-0000-0000-000044000000}"/>
    <cellStyle name="Normal 127" xfId="57" xr:uid="{00000000-0005-0000-0000-000045000000}"/>
    <cellStyle name="Normal 2" xfId="2" xr:uid="{00000000-0005-0000-0000-000046000000}"/>
    <cellStyle name="Normal 4" xfId="68" xr:uid="{00000000-0005-0000-0000-000047000000}"/>
    <cellStyle name="Note 2" xfId="48" xr:uid="{00000000-0005-0000-0000-000048000000}"/>
    <cellStyle name="Output 2" xfId="49" xr:uid="{00000000-0005-0000-0000-000049000000}"/>
    <cellStyle name="Percent" xfId="78" builtinId="5"/>
    <cellStyle name="SAPBEXstdData" xfId="50" xr:uid="{00000000-0005-0000-0000-00004A000000}"/>
    <cellStyle name="Title 2" xfId="51" xr:uid="{00000000-0005-0000-0000-00004B000000}"/>
    <cellStyle name="Total 2" xfId="52" xr:uid="{00000000-0005-0000-0000-00004C000000}"/>
    <cellStyle name="Warning Text 2" xfId="53" xr:uid="{00000000-0005-0000-0000-00004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1"/>
  <sheetViews>
    <sheetView workbookViewId="0">
      <selection activeCell="G44" sqref="G44"/>
    </sheetView>
  </sheetViews>
  <sheetFormatPr defaultRowHeight="15" x14ac:dyDescent="0.25"/>
  <cols>
    <col min="3" max="3" width="16.28515625" bestFit="1" customWidth="1"/>
    <col min="5" max="5" width="9.140625" style="1"/>
    <col min="6" max="6" width="14.140625" bestFit="1" customWidth="1"/>
    <col min="7" max="7" width="14" bestFit="1" customWidth="1"/>
    <col min="8" max="8" width="12" bestFit="1" customWidth="1"/>
    <col min="9" max="9" width="11" bestFit="1" customWidth="1"/>
    <col min="10" max="10" width="11.5703125" bestFit="1" customWidth="1"/>
  </cols>
  <sheetData>
    <row r="2" spans="2:10" x14ac:dyDescent="0.25">
      <c r="B2" s="63"/>
      <c r="C2" s="63"/>
      <c r="D2" s="63"/>
      <c r="E2" s="63"/>
      <c r="F2" s="63"/>
      <c r="G2" s="63"/>
      <c r="H2" s="63"/>
      <c r="I2" s="63"/>
      <c r="J2" s="63"/>
    </row>
    <row r="3" spans="2:10" x14ac:dyDescent="0.25">
      <c r="B3" s="18" t="s">
        <v>68</v>
      </c>
      <c r="C3" s="18" t="s">
        <v>69</v>
      </c>
      <c r="D3" s="18" t="s">
        <v>66</v>
      </c>
      <c r="E3" s="18" t="s">
        <v>0</v>
      </c>
      <c r="F3" s="18" t="s">
        <v>67</v>
      </c>
      <c r="G3" s="18" t="s">
        <v>70</v>
      </c>
      <c r="H3" s="18" t="s">
        <v>71</v>
      </c>
    </row>
    <row r="4" spans="2:10" x14ac:dyDescent="0.25">
      <c r="B4" s="27">
        <v>1</v>
      </c>
      <c r="C4" s="29" t="s">
        <v>40</v>
      </c>
      <c r="D4" s="29">
        <v>5340</v>
      </c>
      <c r="E4" s="27">
        <v>375</v>
      </c>
      <c r="F4" s="28">
        <v>49</v>
      </c>
      <c r="G4" s="33">
        <v>3.2000000000000001E-2</v>
      </c>
      <c r="H4" s="35">
        <f>G4*2.471</f>
        <v>7.9072000000000003E-2</v>
      </c>
    </row>
    <row r="5" spans="2:10" x14ac:dyDescent="0.25">
      <c r="B5" s="28">
        <v>2</v>
      </c>
      <c r="C5" s="30" t="s">
        <v>40</v>
      </c>
      <c r="D5" s="30">
        <v>5341</v>
      </c>
      <c r="E5" s="32">
        <v>81</v>
      </c>
      <c r="F5" s="32" t="s">
        <v>53</v>
      </c>
      <c r="G5" s="34">
        <v>2.8810000000000002</v>
      </c>
      <c r="H5" s="35">
        <f t="shared" ref="H5:H38" si="0">G5*2.471</f>
        <v>7.1189510000000009</v>
      </c>
    </row>
    <row r="6" spans="2:10" x14ac:dyDescent="0.25">
      <c r="B6" s="27">
        <v>3</v>
      </c>
      <c r="C6" s="29" t="s">
        <v>40</v>
      </c>
      <c r="D6" s="29">
        <v>5342</v>
      </c>
      <c r="E6" s="27">
        <v>366</v>
      </c>
      <c r="F6" s="28">
        <v>19</v>
      </c>
      <c r="G6" s="33">
        <v>0.66</v>
      </c>
      <c r="H6" s="35">
        <f t="shared" si="0"/>
        <v>1.6308600000000002</v>
      </c>
    </row>
    <row r="7" spans="2:10" x14ac:dyDescent="0.25">
      <c r="B7" s="27">
        <v>4</v>
      </c>
      <c r="C7" s="29" t="s">
        <v>40</v>
      </c>
      <c r="D7" s="29">
        <v>5343</v>
      </c>
      <c r="E7" s="27">
        <v>377</v>
      </c>
      <c r="F7" s="28">
        <v>45</v>
      </c>
      <c r="G7" s="33">
        <v>0.247</v>
      </c>
      <c r="H7" s="35">
        <f t="shared" si="0"/>
        <v>0.61033700000000002</v>
      </c>
    </row>
    <row r="8" spans="2:10" x14ac:dyDescent="0.25">
      <c r="B8" s="27">
        <v>5</v>
      </c>
      <c r="C8" s="29" t="s">
        <v>40</v>
      </c>
      <c r="D8" s="29">
        <v>5344</v>
      </c>
      <c r="E8" s="27">
        <v>114</v>
      </c>
      <c r="F8" s="28">
        <v>16</v>
      </c>
      <c r="G8" s="33">
        <v>1.821</v>
      </c>
      <c r="H8" s="35">
        <f t="shared" si="0"/>
        <v>4.4996910000000003</v>
      </c>
    </row>
    <row r="9" spans="2:10" x14ac:dyDescent="0.25">
      <c r="B9" s="27">
        <v>6</v>
      </c>
      <c r="C9" s="29" t="s">
        <v>40</v>
      </c>
      <c r="D9" s="29">
        <v>5345</v>
      </c>
      <c r="E9" s="27">
        <v>182</v>
      </c>
      <c r="F9" s="28">
        <v>77</v>
      </c>
      <c r="G9" s="33">
        <v>0.67600000000000005</v>
      </c>
      <c r="H9" s="35">
        <f t="shared" si="0"/>
        <v>1.6703960000000002</v>
      </c>
    </row>
    <row r="10" spans="2:10" x14ac:dyDescent="0.25">
      <c r="B10" s="28">
        <v>7</v>
      </c>
      <c r="C10" s="30" t="s">
        <v>40</v>
      </c>
      <c r="D10" s="30">
        <v>5346</v>
      </c>
      <c r="E10" s="32">
        <v>374</v>
      </c>
      <c r="F10" s="32" t="s">
        <v>54</v>
      </c>
      <c r="G10" s="34">
        <v>4.2250000000000005</v>
      </c>
      <c r="H10" s="35">
        <f t="shared" si="0"/>
        <v>10.439975000000002</v>
      </c>
    </row>
    <row r="11" spans="2:10" x14ac:dyDescent="0.25">
      <c r="B11" s="27">
        <v>8</v>
      </c>
      <c r="C11" s="29" t="s">
        <v>40</v>
      </c>
      <c r="D11" s="29">
        <v>5347</v>
      </c>
      <c r="E11" s="27">
        <v>170</v>
      </c>
      <c r="F11" s="28">
        <v>14</v>
      </c>
      <c r="G11" s="33">
        <v>1.7689999999999999</v>
      </c>
      <c r="H11" s="35">
        <f t="shared" si="0"/>
        <v>4.3711989999999998</v>
      </c>
    </row>
    <row r="12" spans="2:10" x14ac:dyDescent="0.25">
      <c r="B12" s="27">
        <v>9</v>
      </c>
      <c r="C12" s="29" t="s">
        <v>40</v>
      </c>
      <c r="D12" s="29">
        <v>5348</v>
      </c>
      <c r="E12" s="27">
        <v>370</v>
      </c>
      <c r="F12" s="28">
        <v>23</v>
      </c>
      <c r="G12" s="33">
        <v>0.80200000000000005</v>
      </c>
      <c r="H12" s="35">
        <f t="shared" si="0"/>
        <v>1.9817420000000001</v>
      </c>
    </row>
    <row r="13" spans="2:10" x14ac:dyDescent="0.25">
      <c r="B13" s="28">
        <v>10</v>
      </c>
      <c r="C13" s="30" t="s">
        <v>40</v>
      </c>
      <c r="D13" s="30">
        <v>5349</v>
      </c>
      <c r="E13" s="28">
        <v>268</v>
      </c>
      <c r="F13" s="28">
        <v>12</v>
      </c>
      <c r="G13" s="34">
        <v>1.857</v>
      </c>
      <c r="H13" s="35">
        <f t="shared" si="0"/>
        <v>4.5886469999999999</v>
      </c>
    </row>
    <row r="14" spans="2:10" x14ac:dyDescent="0.25">
      <c r="B14" s="28">
        <v>11</v>
      </c>
      <c r="C14" s="30" t="s">
        <v>40</v>
      </c>
      <c r="D14" s="30">
        <v>5350</v>
      </c>
      <c r="E14" s="28">
        <v>91</v>
      </c>
      <c r="F14" s="28" t="s">
        <v>55</v>
      </c>
      <c r="G14" s="34">
        <f>0.332+1.384</f>
        <v>1.716</v>
      </c>
      <c r="H14" s="35">
        <f t="shared" si="0"/>
        <v>4.2402360000000003</v>
      </c>
    </row>
    <row r="15" spans="2:10" x14ac:dyDescent="0.25">
      <c r="B15" s="27">
        <v>12</v>
      </c>
      <c r="C15" s="29" t="s">
        <v>40</v>
      </c>
      <c r="D15" s="29">
        <v>5351</v>
      </c>
      <c r="E15" s="27">
        <v>221</v>
      </c>
      <c r="F15" s="28">
        <v>1</v>
      </c>
      <c r="G15" s="33">
        <v>1.651</v>
      </c>
      <c r="H15" s="35">
        <f t="shared" si="0"/>
        <v>4.0796210000000004</v>
      </c>
    </row>
    <row r="16" spans="2:10" x14ac:dyDescent="0.25">
      <c r="B16" s="27">
        <v>13</v>
      </c>
      <c r="C16" s="29" t="s">
        <v>40</v>
      </c>
      <c r="D16" s="29">
        <v>5352</v>
      </c>
      <c r="E16" s="27">
        <v>57</v>
      </c>
      <c r="F16" s="28">
        <v>3</v>
      </c>
      <c r="G16" s="33">
        <v>1.651</v>
      </c>
      <c r="H16" s="35">
        <f t="shared" si="0"/>
        <v>4.0796210000000004</v>
      </c>
    </row>
    <row r="17" spans="2:8" x14ac:dyDescent="0.25">
      <c r="B17" s="27">
        <v>14</v>
      </c>
      <c r="C17" s="29" t="s">
        <v>40</v>
      </c>
      <c r="D17" s="29">
        <v>5353</v>
      </c>
      <c r="E17" s="27">
        <v>328</v>
      </c>
      <c r="F17" s="28">
        <v>2</v>
      </c>
      <c r="G17" s="33">
        <v>1.655</v>
      </c>
      <c r="H17" s="35">
        <f t="shared" si="0"/>
        <v>4.0895049999999999</v>
      </c>
    </row>
    <row r="18" spans="2:8" x14ac:dyDescent="0.25">
      <c r="B18" s="28">
        <v>15</v>
      </c>
      <c r="C18" s="30" t="s">
        <v>40</v>
      </c>
      <c r="D18" s="30">
        <v>5354</v>
      </c>
      <c r="E18" s="28">
        <v>354</v>
      </c>
      <c r="F18" s="28" t="s">
        <v>56</v>
      </c>
      <c r="G18" s="34">
        <v>0.20599999999999999</v>
      </c>
      <c r="H18" s="35">
        <f t="shared" si="0"/>
        <v>0.50902599999999998</v>
      </c>
    </row>
    <row r="19" spans="2:8" x14ac:dyDescent="0.25">
      <c r="B19" s="28">
        <v>16</v>
      </c>
      <c r="C19" s="30" t="s">
        <v>40</v>
      </c>
      <c r="D19" s="30">
        <v>5355</v>
      </c>
      <c r="E19" s="28">
        <v>180</v>
      </c>
      <c r="F19" s="28">
        <v>9</v>
      </c>
      <c r="G19" s="34">
        <v>1.044</v>
      </c>
      <c r="H19" s="35">
        <f t="shared" si="0"/>
        <v>2.5797240000000001</v>
      </c>
    </row>
    <row r="20" spans="2:8" x14ac:dyDescent="0.25">
      <c r="B20" s="27">
        <v>17</v>
      </c>
      <c r="C20" s="29" t="s">
        <v>40</v>
      </c>
      <c r="D20" s="29">
        <v>5356</v>
      </c>
      <c r="E20" s="27">
        <v>399</v>
      </c>
      <c r="F20" s="28">
        <v>4</v>
      </c>
      <c r="G20" s="33">
        <v>1.68</v>
      </c>
      <c r="H20" s="35">
        <f t="shared" si="0"/>
        <v>4.1512799999999999</v>
      </c>
    </row>
    <row r="21" spans="2:8" x14ac:dyDescent="0.25">
      <c r="B21" s="28">
        <v>18</v>
      </c>
      <c r="C21" s="30" t="s">
        <v>40</v>
      </c>
      <c r="D21" s="30">
        <v>5404</v>
      </c>
      <c r="E21" s="28">
        <v>380</v>
      </c>
      <c r="F21" s="28">
        <v>79</v>
      </c>
      <c r="G21" s="34">
        <v>0.32800000000000001</v>
      </c>
      <c r="H21" s="35">
        <f t="shared" si="0"/>
        <v>0.8104880000000001</v>
      </c>
    </row>
    <row r="22" spans="2:8" x14ac:dyDescent="0.25">
      <c r="B22" s="27">
        <v>19</v>
      </c>
      <c r="C22" s="29" t="s">
        <v>40</v>
      </c>
      <c r="D22" s="29">
        <v>5405</v>
      </c>
      <c r="E22" s="27">
        <v>403</v>
      </c>
      <c r="F22" s="28">
        <v>5</v>
      </c>
      <c r="G22" s="33">
        <v>0.86599999999999999</v>
      </c>
      <c r="H22" s="35">
        <f t="shared" si="0"/>
        <v>2.1398860000000002</v>
      </c>
    </row>
    <row r="23" spans="2:8" x14ac:dyDescent="0.25">
      <c r="B23" s="28">
        <v>20</v>
      </c>
      <c r="C23" s="30" t="s">
        <v>40</v>
      </c>
      <c r="D23" s="30">
        <v>5406</v>
      </c>
      <c r="E23" s="32">
        <v>368</v>
      </c>
      <c r="F23" s="32" t="s">
        <v>57</v>
      </c>
      <c r="G23" s="34">
        <v>5.7364999999999995</v>
      </c>
      <c r="H23" s="35">
        <f t="shared" si="0"/>
        <v>14.174891499999999</v>
      </c>
    </row>
    <row r="24" spans="2:8" x14ac:dyDescent="0.25">
      <c r="B24" s="27">
        <v>21</v>
      </c>
      <c r="C24" s="29" t="s">
        <v>40</v>
      </c>
      <c r="D24" s="29">
        <v>5407</v>
      </c>
      <c r="E24" s="27">
        <v>89</v>
      </c>
      <c r="F24" s="28">
        <v>50</v>
      </c>
      <c r="G24" s="33">
        <v>6.4000000000000001E-2</v>
      </c>
      <c r="H24" s="35">
        <f t="shared" si="0"/>
        <v>0.15814400000000001</v>
      </c>
    </row>
    <row r="25" spans="2:8" x14ac:dyDescent="0.25">
      <c r="B25" s="28">
        <v>22</v>
      </c>
      <c r="C25" s="30" t="s">
        <v>40</v>
      </c>
      <c r="D25" s="30">
        <v>5408</v>
      </c>
      <c r="E25" s="28">
        <v>35</v>
      </c>
      <c r="F25" s="28" t="s">
        <v>58</v>
      </c>
      <c r="G25" s="34">
        <v>1.9100000000000001</v>
      </c>
      <c r="H25" s="35">
        <f t="shared" si="0"/>
        <v>4.7196100000000003</v>
      </c>
    </row>
    <row r="26" spans="2:8" x14ac:dyDescent="0.25">
      <c r="B26" s="27">
        <v>23</v>
      </c>
      <c r="C26" s="29" t="s">
        <v>40</v>
      </c>
      <c r="D26" s="29">
        <v>5409</v>
      </c>
      <c r="E26" s="27">
        <v>357</v>
      </c>
      <c r="F26" s="28">
        <v>13</v>
      </c>
      <c r="G26" s="33">
        <v>1.488</v>
      </c>
      <c r="H26" s="35">
        <f t="shared" si="0"/>
        <v>3.6768480000000001</v>
      </c>
    </row>
    <row r="27" spans="2:8" ht="26.25" x14ac:dyDescent="0.25">
      <c r="B27" s="28">
        <v>24</v>
      </c>
      <c r="C27" s="30" t="s">
        <v>41</v>
      </c>
      <c r="D27" s="30">
        <v>6924</v>
      </c>
      <c r="E27" s="32" t="s">
        <v>52</v>
      </c>
      <c r="F27" s="32" t="s">
        <v>59</v>
      </c>
      <c r="G27" s="34">
        <v>2.1687500000000002</v>
      </c>
      <c r="H27" s="35">
        <f t="shared" si="0"/>
        <v>5.3589812500000003</v>
      </c>
    </row>
    <row r="28" spans="2:8" x14ac:dyDescent="0.25">
      <c r="B28" s="27">
        <v>25</v>
      </c>
      <c r="C28" s="29" t="s">
        <v>42</v>
      </c>
      <c r="D28" s="29">
        <v>9018</v>
      </c>
      <c r="E28" s="27">
        <v>415</v>
      </c>
      <c r="F28" s="28" t="s">
        <v>60</v>
      </c>
      <c r="G28" s="33">
        <v>0.80900000000000005</v>
      </c>
      <c r="H28" s="35">
        <f t="shared" si="0"/>
        <v>1.9990390000000002</v>
      </c>
    </row>
    <row r="29" spans="2:8" x14ac:dyDescent="0.25">
      <c r="B29" s="28">
        <v>26</v>
      </c>
      <c r="C29" s="30" t="s">
        <v>42</v>
      </c>
      <c r="D29" s="30">
        <v>9019</v>
      </c>
      <c r="E29" s="32">
        <v>436</v>
      </c>
      <c r="F29" s="32" t="s">
        <v>61</v>
      </c>
      <c r="G29" s="34">
        <v>0.19450000000000001</v>
      </c>
      <c r="H29" s="35">
        <f t="shared" si="0"/>
        <v>0.48060950000000002</v>
      </c>
    </row>
    <row r="30" spans="2:8" x14ac:dyDescent="0.25">
      <c r="B30" s="28">
        <v>27</v>
      </c>
      <c r="C30" s="30" t="s">
        <v>42</v>
      </c>
      <c r="D30" s="30">
        <v>9020</v>
      </c>
      <c r="E30" s="28">
        <v>371</v>
      </c>
      <c r="F30" s="28">
        <v>53</v>
      </c>
      <c r="G30" s="34">
        <v>8.8999999999999996E-2</v>
      </c>
      <c r="H30" s="35">
        <f t="shared" si="0"/>
        <v>0.219919</v>
      </c>
    </row>
    <row r="31" spans="2:8" x14ac:dyDescent="0.25">
      <c r="B31" s="27">
        <v>28</v>
      </c>
      <c r="C31" s="29" t="s">
        <v>42</v>
      </c>
      <c r="D31" s="29">
        <v>9021</v>
      </c>
      <c r="E31" s="27">
        <v>103</v>
      </c>
      <c r="F31" s="28">
        <v>56</v>
      </c>
      <c r="G31" s="33">
        <v>0.50600000000000001</v>
      </c>
      <c r="H31" s="35">
        <f t="shared" si="0"/>
        <v>1.250326</v>
      </c>
    </row>
    <row r="32" spans="2:8" x14ac:dyDescent="0.25">
      <c r="B32" s="27">
        <v>29</v>
      </c>
      <c r="C32" s="29" t="s">
        <v>43</v>
      </c>
      <c r="D32" s="29">
        <v>2565</v>
      </c>
      <c r="E32" s="27">
        <v>357</v>
      </c>
      <c r="F32" s="28">
        <v>13</v>
      </c>
      <c r="G32" s="33">
        <v>0.29699999999999999</v>
      </c>
      <c r="H32" s="35">
        <f t="shared" si="0"/>
        <v>0.73388699999999996</v>
      </c>
    </row>
    <row r="33" spans="2:8" x14ac:dyDescent="0.25">
      <c r="B33" s="28">
        <v>30</v>
      </c>
      <c r="C33" s="30" t="s">
        <v>44</v>
      </c>
      <c r="D33" s="30">
        <v>5163</v>
      </c>
      <c r="E33" s="28">
        <v>2</v>
      </c>
      <c r="F33" s="28" t="s">
        <v>62</v>
      </c>
      <c r="G33" s="34">
        <v>1.22</v>
      </c>
      <c r="H33" s="35">
        <f t="shared" si="0"/>
        <v>3.0146199999999999</v>
      </c>
    </row>
    <row r="34" spans="2:8" x14ac:dyDescent="0.25">
      <c r="B34" s="28">
        <v>31</v>
      </c>
      <c r="C34" s="30" t="s">
        <v>45</v>
      </c>
      <c r="D34" s="30">
        <v>5618</v>
      </c>
      <c r="E34" s="32">
        <v>125</v>
      </c>
      <c r="F34" s="32" t="s">
        <v>63</v>
      </c>
      <c r="G34" s="34">
        <v>2.8160000000000003</v>
      </c>
      <c r="H34" s="35">
        <f t="shared" si="0"/>
        <v>6.958336000000001</v>
      </c>
    </row>
    <row r="35" spans="2:8" x14ac:dyDescent="0.25">
      <c r="B35" s="27">
        <v>32</v>
      </c>
      <c r="C35" s="29" t="s">
        <v>46</v>
      </c>
      <c r="D35" s="29">
        <v>9740</v>
      </c>
      <c r="E35" s="27">
        <v>11</v>
      </c>
      <c r="F35" s="28" t="s">
        <v>64</v>
      </c>
      <c r="G35" s="33">
        <v>2.8000000000000001E-2</v>
      </c>
      <c r="H35" s="35">
        <f t="shared" si="0"/>
        <v>6.9188E-2</v>
      </c>
    </row>
    <row r="36" spans="2:8" x14ac:dyDescent="0.25">
      <c r="B36" s="27">
        <v>33</v>
      </c>
      <c r="C36" s="29" t="s">
        <v>47</v>
      </c>
      <c r="D36" s="29">
        <v>12415</v>
      </c>
      <c r="E36" s="27">
        <v>158</v>
      </c>
      <c r="F36" s="28">
        <v>103</v>
      </c>
      <c r="G36" s="33">
        <v>0.04</v>
      </c>
      <c r="H36" s="35">
        <f t="shared" si="0"/>
        <v>9.8840000000000011E-2</v>
      </c>
    </row>
    <row r="37" spans="2:8" x14ac:dyDescent="0.25">
      <c r="B37" s="27">
        <v>34</v>
      </c>
      <c r="C37" s="29" t="s">
        <v>48</v>
      </c>
      <c r="D37" s="31" t="s">
        <v>50</v>
      </c>
      <c r="E37" s="27">
        <v>385</v>
      </c>
      <c r="F37" s="28" t="s">
        <v>65</v>
      </c>
      <c r="G37" s="33">
        <v>8.1000000000000003E-2</v>
      </c>
      <c r="H37" s="35">
        <f t="shared" si="0"/>
        <v>0.20015100000000002</v>
      </c>
    </row>
    <row r="38" spans="2:8" x14ac:dyDescent="0.25">
      <c r="B38" s="28">
        <v>35</v>
      </c>
      <c r="C38" s="30" t="s">
        <v>49</v>
      </c>
      <c r="D38" s="30" t="s">
        <v>51</v>
      </c>
      <c r="E38" s="28">
        <v>413</v>
      </c>
      <c r="F38" s="28">
        <v>31</v>
      </c>
      <c r="G38" s="34">
        <v>6.548</v>
      </c>
      <c r="H38" s="35">
        <f t="shared" si="0"/>
        <v>16.180108000000001</v>
      </c>
    </row>
    <row r="39" spans="2:8" x14ac:dyDescent="0.25">
      <c r="B39" s="64" t="s">
        <v>1</v>
      </c>
      <c r="C39" s="64"/>
      <c r="D39" s="64"/>
      <c r="E39" s="64"/>
      <c r="F39" s="64"/>
      <c r="G39" s="19">
        <f>SUM(G4:G38)</f>
        <v>49.762749999999997</v>
      </c>
      <c r="H39" s="19">
        <f>SUM(H4:H38)</f>
        <v>122.96375525000001</v>
      </c>
    </row>
    <row r="41" spans="2:8" x14ac:dyDescent="0.25">
      <c r="H41">
        <f>G39*2.47</f>
        <v>122.91399250000001</v>
      </c>
    </row>
  </sheetData>
  <mergeCells count="2">
    <mergeCell ref="B2:J2"/>
    <mergeCell ref="B39:F39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6:N12"/>
  <sheetViews>
    <sheetView workbookViewId="0">
      <selection activeCell="D11" sqref="D11:M11"/>
    </sheetView>
  </sheetViews>
  <sheetFormatPr defaultRowHeight="15" x14ac:dyDescent="0.25"/>
  <cols>
    <col min="4" max="4" width="6.85546875" bestFit="1" customWidth="1"/>
    <col min="5" max="5" width="14.7109375" bestFit="1" customWidth="1"/>
    <col min="6" max="6" width="12.85546875" style="1" customWidth="1"/>
    <col min="7" max="7" width="15" customWidth="1"/>
    <col min="8" max="8" width="12.7109375" customWidth="1"/>
    <col min="9" max="9" width="12.7109375" style="14" customWidth="1"/>
    <col min="10" max="13" width="15.5703125" hidden="1" customWidth="1"/>
  </cols>
  <sheetData>
    <row r="6" spans="4:14" x14ac:dyDescent="0.25">
      <c r="D6" s="66" t="s">
        <v>7</v>
      </c>
      <c r="E6" s="66"/>
      <c r="F6" s="66"/>
      <c r="G6" s="66"/>
      <c r="H6" s="66"/>
      <c r="I6" s="66"/>
      <c r="J6" s="66"/>
      <c r="K6" s="66"/>
      <c r="L6" s="66"/>
      <c r="M6" s="66"/>
      <c r="N6" s="65"/>
    </row>
    <row r="7" spans="4:14" ht="66.75" customHeight="1" x14ac:dyDescent="0.25">
      <c r="D7" s="37" t="s">
        <v>3</v>
      </c>
      <c r="E7" s="37" t="s">
        <v>2</v>
      </c>
      <c r="F7" s="16" t="s">
        <v>6</v>
      </c>
      <c r="G7" s="16" t="s">
        <v>4</v>
      </c>
      <c r="H7" s="16" t="s">
        <v>5</v>
      </c>
      <c r="I7" s="16" t="s">
        <v>36</v>
      </c>
      <c r="J7" s="2" t="s">
        <v>34</v>
      </c>
      <c r="K7" s="2" t="s">
        <v>35</v>
      </c>
      <c r="L7" s="2" t="s">
        <v>37</v>
      </c>
      <c r="M7" s="2" t="s">
        <v>38</v>
      </c>
      <c r="N7" s="65"/>
    </row>
    <row r="8" spans="4:14" x14ac:dyDescent="0.25">
      <c r="D8" s="4">
        <v>1</v>
      </c>
      <c r="E8" s="4" t="s">
        <v>72</v>
      </c>
      <c r="F8" s="4">
        <v>35</v>
      </c>
      <c r="G8" s="13">
        <f>Sheet1!G39</f>
        <v>49.762749999999997</v>
      </c>
      <c r="H8" s="13">
        <v>124.42</v>
      </c>
      <c r="I8" s="17">
        <f>G8*10000</f>
        <v>497627.49999999994</v>
      </c>
      <c r="J8" s="4">
        <v>3900</v>
      </c>
      <c r="K8" s="4">
        <v>3300000</v>
      </c>
      <c r="L8" s="17">
        <f>J8*I8</f>
        <v>1940747249.9999998</v>
      </c>
      <c r="M8" s="17">
        <f>K8*G8</f>
        <v>164217075</v>
      </c>
      <c r="N8" s="65"/>
    </row>
    <row r="9" spans="4:14" s="1" customFormat="1" x14ac:dyDescent="0.25">
      <c r="D9" s="69" t="s">
        <v>1</v>
      </c>
      <c r="E9" s="69"/>
      <c r="F9" s="43">
        <f>SUM(F8:F8)</f>
        <v>35</v>
      </c>
      <c r="G9" s="44">
        <f>SUM(G8:G8)</f>
        <v>49.762749999999997</v>
      </c>
      <c r="H9" s="44">
        <f>SUM(H8:H8)</f>
        <v>124.42</v>
      </c>
      <c r="I9" s="45">
        <f>SUM(I8:I8)</f>
        <v>497627.49999999994</v>
      </c>
      <c r="J9" s="21"/>
      <c r="K9" s="21"/>
      <c r="L9" s="20">
        <f>SUM(L8:L8)</f>
        <v>1940747249.9999998</v>
      </c>
      <c r="M9" s="20">
        <f>SUM(M8:M8)</f>
        <v>164217075</v>
      </c>
      <c r="N9" s="65"/>
    </row>
    <row r="10" spans="4:14" x14ac:dyDescent="0.25">
      <c r="D10" s="67" t="s">
        <v>8</v>
      </c>
      <c r="E10" s="67"/>
      <c r="F10" s="67"/>
      <c r="G10" s="67"/>
      <c r="H10" s="67"/>
      <c r="I10" s="67"/>
      <c r="J10" s="67"/>
      <c r="K10" s="67"/>
      <c r="L10" s="67"/>
      <c r="M10" s="67"/>
      <c r="N10" s="65"/>
    </row>
    <row r="11" spans="4:14" ht="30" customHeight="1" x14ac:dyDescent="0.25">
      <c r="D11" s="68" t="s">
        <v>9</v>
      </c>
      <c r="E11" s="68"/>
      <c r="F11" s="68"/>
      <c r="G11" s="68"/>
      <c r="H11" s="68"/>
      <c r="I11" s="68"/>
      <c r="J11" s="68"/>
      <c r="K11" s="68"/>
      <c r="L11" s="68"/>
      <c r="M11" s="68"/>
      <c r="N11" s="65"/>
    </row>
    <row r="12" spans="4:14" ht="31.5" customHeight="1" x14ac:dyDescent="0.25">
      <c r="D12" s="68" t="s">
        <v>33</v>
      </c>
      <c r="E12" s="68"/>
      <c r="F12" s="68"/>
      <c r="G12" s="68"/>
      <c r="H12" s="68"/>
      <c r="I12" s="68"/>
      <c r="J12" s="68"/>
      <c r="K12" s="68"/>
      <c r="L12" s="68"/>
      <c r="M12" s="68"/>
      <c r="N12" s="65"/>
    </row>
  </sheetData>
  <mergeCells count="6">
    <mergeCell ref="N6:N12"/>
    <mergeCell ref="D6:M6"/>
    <mergeCell ref="D10:M10"/>
    <mergeCell ref="D11:M11"/>
    <mergeCell ref="D12:M12"/>
    <mergeCell ref="D9:E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3:K17"/>
  <sheetViews>
    <sheetView zoomScale="80" zoomScaleNormal="80" workbookViewId="0">
      <selection activeCell="K18" sqref="K18"/>
    </sheetView>
  </sheetViews>
  <sheetFormatPr defaultRowHeight="15" x14ac:dyDescent="0.25"/>
  <cols>
    <col min="5" max="5" width="25.140625" customWidth="1"/>
    <col min="6" max="6" width="17.5703125" customWidth="1"/>
    <col min="7" max="7" width="22.28515625" bestFit="1" customWidth="1"/>
    <col min="8" max="8" width="28.42578125" customWidth="1"/>
    <col min="11" max="11" width="15.28515625" bestFit="1" customWidth="1"/>
  </cols>
  <sheetData>
    <row r="3" spans="5:9" ht="34.5" customHeight="1" x14ac:dyDescent="0.25"/>
    <row r="4" spans="5:9" ht="31.5" customHeight="1" x14ac:dyDescent="0.25">
      <c r="E4" s="76" t="s">
        <v>73</v>
      </c>
      <c r="F4" s="76"/>
      <c r="G4" s="76"/>
      <c r="H4" s="76"/>
      <c r="I4" s="14"/>
    </row>
    <row r="5" spans="5:9" ht="50.25" customHeight="1" x14ac:dyDescent="0.25">
      <c r="E5" s="7" t="s">
        <v>2</v>
      </c>
      <c r="F5" s="7" t="s">
        <v>16</v>
      </c>
      <c r="G5" s="7" t="s">
        <v>17</v>
      </c>
      <c r="H5" s="6" t="s">
        <v>10</v>
      </c>
      <c r="I5" s="14"/>
    </row>
    <row r="6" spans="5:9" x14ac:dyDescent="0.25">
      <c r="E6" s="22" t="s">
        <v>32</v>
      </c>
      <c r="F6" s="5">
        <f>'LAND AREA STATEMENT'!G8</f>
        <v>49.762749999999997</v>
      </c>
      <c r="G6" s="8">
        <v>6200000</v>
      </c>
      <c r="H6" s="8">
        <f>G6*F6</f>
        <v>308529050</v>
      </c>
      <c r="I6" s="9"/>
    </row>
    <row r="7" spans="5:9" x14ac:dyDescent="0.25">
      <c r="E7" s="10" t="s">
        <v>11</v>
      </c>
      <c r="F7" s="13">
        <f>SUM(F6:F6)</f>
        <v>49.762749999999997</v>
      </c>
      <c r="G7" s="8"/>
      <c r="H7" s="23">
        <f>SUM(H6:H6)</f>
        <v>308529050</v>
      </c>
      <c r="I7" s="14"/>
    </row>
    <row r="8" spans="5:9" s="1" customFormat="1" x14ac:dyDescent="0.25">
      <c r="E8" s="73"/>
      <c r="F8" s="74"/>
      <c r="G8" s="74"/>
      <c r="H8" s="75"/>
      <c r="I8" s="14"/>
    </row>
    <row r="9" spans="5:9" x14ac:dyDescent="0.25">
      <c r="E9" s="71" t="s">
        <v>19</v>
      </c>
      <c r="F9" s="71"/>
      <c r="G9" s="11" t="s">
        <v>18</v>
      </c>
      <c r="H9" s="23">
        <f>H7*2</f>
        <v>617058100</v>
      </c>
      <c r="I9" s="14"/>
    </row>
    <row r="10" spans="5:9" x14ac:dyDescent="0.25">
      <c r="E10" s="70"/>
      <c r="F10" s="70"/>
      <c r="G10" s="70"/>
      <c r="H10" s="70"/>
      <c r="I10" s="14"/>
    </row>
    <row r="11" spans="5:9" x14ac:dyDescent="0.25">
      <c r="E11" s="77" t="s">
        <v>20</v>
      </c>
      <c r="F11" s="78"/>
      <c r="G11" s="79"/>
      <c r="H11" s="3">
        <v>0</v>
      </c>
      <c r="I11" s="14"/>
    </row>
    <row r="12" spans="5:9" x14ac:dyDescent="0.25">
      <c r="E12" s="70"/>
      <c r="F12" s="70"/>
      <c r="G12" s="70"/>
      <c r="H12" s="70"/>
      <c r="I12" s="14"/>
    </row>
    <row r="13" spans="5:9" x14ac:dyDescent="0.25">
      <c r="E13" s="72" t="s">
        <v>12</v>
      </c>
      <c r="F13" s="72"/>
      <c r="G13" s="72"/>
      <c r="H13" s="24">
        <f>H11+H9</f>
        <v>617058100</v>
      </c>
      <c r="I13" s="14"/>
    </row>
    <row r="14" spans="5:9" x14ac:dyDescent="0.25">
      <c r="E14" s="70"/>
      <c r="F14" s="70"/>
      <c r="G14" s="70"/>
      <c r="H14" s="70"/>
      <c r="I14" s="14"/>
    </row>
    <row r="15" spans="5:9" x14ac:dyDescent="0.25">
      <c r="E15" s="71" t="s">
        <v>13</v>
      </c>
      <c r="F15" s="71"/>
      <c r="G15" s="3" t="s">
        <v>14</v>
      </c>
      <c r="H15" s="12">
        <f>H13*100%</f>
        <v>617058100</v>
      </c>
      <c r="I15" s="14"/>
    </row>
    <row r="16" spans="5:9" x14ac:dyDescent="0.25">
      <c r="E16" s="70"/>
      <c r="F16" s="70"/>
      <c r="G16" s="70"/>
      <c r="H16" s="70"/>
      <c r="I16" s="14"/>
    </row>
    <row r="17" spans="5:11" x14ac:dyDescent="0.25">
      <c r="E17" s="72" t="s">
        <v>15</v>
      </c>
      <c r="F17" s="72"/>
      <c r="G17" s="72"/>
      <c r="H17" s="24">
        <f>H15+H13</f>
        <v>1234116200</v>
      </c>
      <c r="I17" s="14"/>
      <c r="K17" s="46">
        <f>G6/2.47</f>
        <v>2510121.4574898784</v>
      </c>
    </row>
  </sheetData>
  <mergeCells count="11">
    <mergeCell ref="E4:H4"/>
    <mergeCell ref="E9:F9"/>
    <mergeCell ref="E10:H10"/>
    <mergeCell ref="E12:H12"/>
    <mergeCell ref="E11:G11"/>
    <mergeCell ref="E14:H14"/>
    <mergeCell ref="E15:F15"/>
    <mergeCell ref="E16:H16"/>
    <mergeCell ref="E17:G17"/>
    <mergeCell ref="E8:H8"/>
    <mergeCell ref="E13:G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5:S16"/>
  <sheetViews>
    <sheetView tabSelected="1" topLeftCell="B1" zoomScale="95" zoomScaleNormal="95" workbookViewId="0">
      <selection activeCell="L7" sqref="L7"/>
    </sheetView>
  </sheetViews>
  <sheetFormatPr defaultRowHeight="15" x14ac:dyDescent="0.25"/>
  <cols>
    <col min="6" max="6" width="33.28515625" customWidth="1"/>
    <col min="7" max="7" width="12.42578125" customWidth="1"/>
    <col min="8" max="8" width="10.85546875" customWidth="1"/>
    <col min="9" max="9" width="15.85546875" style="14" customWidth="1"/>
    <col min="10" max="10" width="24.85546875" customWidth="1"/>
    <col min="11" max="11" width="24.85546875" style="14" customWidth="1"/>
    <col min="12" max="12" width="14.85546875" bestFit="1" customWidth="1"/>
    <col min="13" max="13" width="14.85546875" style="14" customWidth="1"/>
    <col min="14" max="14" width="17.7109375" customWidth="1"/>
    <col min="15" max="15" width="12" bestFit="1" customWidth="1"/>
  </cols>
  <sheetData>
    <row r="5" spans="5:19" ht="35.25" customHeight="1" x14ac:dyDescent="0.25">
      <c r="E5" s="80" t="s">
        <v>76</v>
      </c>
      <c r="F5" s="80"/>
      <c r="G5" s="80"/>
      <c r="H5" s="80"/>
      <c r="I5" s="80"/>
      <c r="J5" s="80"/>
      <c r="K5" s="60"/>
    </row>
    <row r="6" spans="5:19" x14ac:dyDescent="0.25">
      <c r="E6" s="81" t="s">
        <v>21</v>
      </c>
      <c r="F6" s="81" t="s">
        <v>22</v>
      </c>
      <c r="G6" s="82" t="s">
        <v>23</v>
      </c>
      <c r="H6" s="82"/>
      <c r="I6" s="82" t="s">
        <v>75</v>
      </c>
      <c r="J6" s="83" t="s">
        <v>24</v>
      </c>
      <c r="K6" s="61"/>
      <c r="L6" s="15">
        <f>J8/G8</f>
        <v>3400000</v>
      </c>
      <c r="N6" s="14"/>
    </row>
    <row r="7" spans="5:19" x14ac:dyDescent="0.25">
      <c r="E7" s="81"/>
      <c r="F7" s="81"/>
      <c r="G7" s="16" t="s">
        <v>25</v>
      </c>
      <c r="H7" s="16" t="s">
        <v>26</v>
      </c>
      <c r="I7" s="82"/>
      <c r="J7" s="83"/>
      <c r="K7" s="61"/>
      <c r="N7" s="14"/>
    </row>
    <row r="8" spans="5:19" x14ac:dyDescent="0.25">
      <c r="E8" s="4">
        <v>1</v>
      </c>
      <c r="F8" s="3" t="s">
        <v>39</v>
      </c>
      <c r="G8" s="13">
        <f>'LAND AREA STATEMENT'!H9</f>
        <v>124.42</v>
      </c>
      <c r="H8" s="13">
        <f>G8/2.471</f>
        <v>50.35208417644678</v>
      </c>
      <c r="I8" s="39">
        <v>3400000</v>
      </c>
      <c r="J8" s="40">
        <f>I8*G8</f>
        <v>423028000</v>
      </c>
      <c r="K8" s="55"/>
      <c r="L8" s="15">
        <f>I8/4.84</f>
        <v>702479.33884297521</v>
      </c>
      <c r="N8" s="15"/>
      <c r="P8">
        <f>4046.87/640</f>
        <v>6.3232343750000002</v>
      </c>
      <c r="Q8">
        <f>5*10^5</f>
        <v>500000</v>
      </c>
    </row>
    <row r="9" spans="5:19" s="14" customFormat="1" x14ac:dyDescent="0.25">
      <c r="E9" s="4"/>
      <c r="F9" s="3" t="s">
        <v>83</v>
      </c>
      <c r="G9" s="84"/>
      <c r="H9" s="85"/>
      <c r="I9" s="86"/>
      <c r="J9" s="40">
        <f>J8*0.8</f>
        <v>338422400</v>
      </c>
      <c r="K9" s="55"/>
      <c r="L9" s="15">
        <f>J9/G8</f>
        <v>2720000</v>
      </c>
      <c r="M9" s="15">
        <f>L9/4.84</f>
        <v>561983.47107438021</v>
      </c>
      <c r="N9" s="15"/>
    </row>
    <row r="10" spans="5:19" ht="33.75" customHeight="1" x14ac:dyDescent="0.25">
      <c r="E10" s="4">
        <v>2</v>
      </c>
      <c r="F10" s="41" t="s">
        <v>27</v>
      </c>
      <c r="G10" s="91">
        <v>0.05</v>
      </c>
      <c r="H10" s="91"/>
      <c r="I10" s="91"/>
      <c r="J10" s="25">
        <f>J9*5%</f>
        <v>16921120</v>
      </c>
      <c r="K10" s="56"/>
      <c r="N10" s="15"/>
      <c r="Q10">
        <f>Q8*P8</f>
        <v>3161617.1875</v>
      </c>
      <c r="R10" s="36"/>
    </row>
    <row r="11" spans="5:19" ht="78.75" customHeight="1" x14ac:dyDescent="0.25">
      <c r="E11" s="4">
        <v>3</v>
      </c>
      <c r="F11" s="41" t="s">
        <v>84</v>
      </c>
      <c r="G11" s="91">
        <v>0.05</v>
      </c>
      <c r="H11" s="91"/>
      <c r="I11" s="91"/>
      <c r="J11" s="25">
        <f>J9*G11</f>
        <v>16921120</v>
      </c>
      <c r="K11" s="56"/>
      <c r="L11" s="38">
        <f>J9*5%</f>
        <v>16921120</v>
      </c>
      <c r="M11" s="54">
        <v>0.05</v>
      </c>
      <c r="N11" s="15"/>
      <c r="R11" s="36">
        <v>3400000</v>
      </c>
      <c r="S11">
        <f>R11/4046.86</f>
        <v>840.15755425193856</v>
      </c>
    </row>
    <row r="12" spans="5:19" ht="30" x14ac:dyDescent="0.25">
      <c r="E12" s="4">
        <v>4</v>
      </c>
      <c r="F12" s="42" t="s">
        <v>74</v>
      </c>
      <c r="G12" s="91" t="s">
        <v>31</v>
      </c>
      <c r="H12" s="91"/>
      <c r="I12" s="91"/>
      <c r="J12" s="25">
        <f>G8*250000</f>
        <v>31105000</v>
      </c>
      <c r="K12" s="56"/>
      <c r="R12" s="36">
        <f>R11/4.84</f>
        <v>702479.33884297521</v>
      </c>
    </row>
    <row r="13" spans="5:19" x14ac:dyDescent="0.25">
      <c r="E13" s="90" t="s">
        <v>28</v>
      </c>
      <c r="F13" s="90"/>
      <c r="G13" s="90"/>
      <c r="H13" s="90"/>
      <c r="I13" s="90"/>
      <c r="J13" s="26">
        <f>SUM(J9:J12)</f>
        <v>403369640</v>
      </c>
      <c r="K13" s="62"/>
      <c r="L13" s="53">
        <f>J12+L11+J10+J9</f>
        <v>403369640</v>
      </c>
      <c r="M13" s="53"/>
      <c r="N13" s="38">
        <f>J13/G8</f>
        <v>3242000</v>
      </c>
    </row>
    <row r="14" spans="5:19" x14ac:dyDescent="0.25">
      <c r="E14" s="88" t="s">
        <v>29</v>
      </c>
      <c r="F14" s="88"/>
      <c r="G14" s="88"/>
      <c r="H14" s="88"/>
      <c r="I14" s="88"/>
      <c r="J14" s="88"/>
      <c r="K14" s="57"/>
    </row>
    <row r="15" spans="5:19" x14ac:dyDescent="0.25">
      <c r="E15" s="89" t="s">
        <v>30</v>
      </c>
      <c r="F15" s="89"/>
      <c r="G15" s="89"/>
      <c r="H15" s="89"/>
      <c r="I15" s="89"/>
      <c r="J15" s="89"/>
      <c r="K15" s="58"/>
    </row>
    <row r="16" spans="5:19" ht="31.5" customHeight="1" x14ac:dyDescent="0.25">
      <c r="E16" s="87" t="s">
        <v>85</v>
      </c>
      <c r="F16" s="87"/>
      <c r="G16" s="87"/>
      <c r="H16" s="87"/>
      <c r="I16" s="87"/>
      <c r="J16" s="87"/>
      <c r="K16" s="59"/>
      <c r="L16" s="15">
        <f>J8/G8</f>
        <v>3400000</v>
      </c>
    </row>
  </sheetData>
  <mergeCells count="14">
    <mergeCell ref="G9:I9"/>
    <mergeCell ref="E16:J16"/>
    <mergeCell ref="E14:J14"/>
    <mergeCell ref="E15:J15"/>
    <mergeCell ref="E13:I13"/>
    <mergeCell ref="G10:I10"/>
    <mergeCell ref="G11:I11"/>
    <mergeCell ref="G12:I12"/>
    <mergeCell ref="E5:J5"/>
    <mergeCell ref="E6:E7"/>
    <mergeCell ref="G6:H6"/>
    <mergeCell ref="J6:J7"/>
    <mergeCell ref="F6:F7"/>
    <mergeCell ref="I6:I7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I5"/>
  <sheetViews>
    <sheetView workbookViewId="0">
      <selection activeCell="F5" sqref="F5"/>
    </sheetView>
  </sheetViews>
  <sheetFormatPr defaultRowHeight="15" x14ac:dyDescent="0.25"/>
  <cols>
    <col min="3" max="3" width="7.7109375" customWidth="1"/>
    <col min="5" max="5" width="11.5703125" style="14" bestFit="1" customWidth="1"/>
    <col min="6" max="6" width="17" customWidth="1"/>
    <col min="7" max="7" width="14.42578125" customWidth="1"/>
    <col min="8" max="8" width="18.42578125" customWidth="1"/>
    <col min="9" max="9" width="16.5703125" customWidth="1"/>
  </cols>
  <sheetData>
    <row r="2" spans="3:9" s="14" customFormat="1" ht="30.75" customHeight="1" x14ac:dyDescent="0.25">
      <c r="C2" s="92" t="s">
        <v>76</v>
      </c>
      <c r="D2" s="93"/>
      <c r="E2" s="93"/>
      <c r="F2" s="93"/>
      <c r="G2" s="93"/>
      <c r="H2" s="93"/>
      <c r="I2" s="93"/>
    </row>
    <row r="3" spans="3:9" ht="42.75" customHeight="1" x14ac:dyDescent="0.25">
      <c r="C3" s="50" t="s">
        <v>3</v>
      </c>
      <c r="D3" s="51" t="s">
        <v>77</v>
      </c>
      <c r="E3" s="51" t="s">
        <v>78</v>
      </c>
      <c r="F3" s="52" t="s">
        <v>79</v>
      </c>
      <c r="G3" s="52" t="s">
        <v>80</v>
      </c>
      <c r="H3" s="52" t="s">
        <v>81</v>
      </c>
      <c r="I3" s="52" t="s">
        <v>82</v>
      </c>
    </row>
    <row r="4" spans="3:9" ht="15" customHeight="1" x14ac:dyDescent="0.25">
      <c r="C4" s="49">
        <v>1</v>
      </c>
      <c r="D4" s="48">
        <f>'LAND AREA STATEMENT'!G8</f>
        <v>49.762749999999997</v>
      </c>
      <c r="E4" s="48">
        <f>D4*10000</f>
        <v>497627.49999999994</v>
      </c>
      <c r="F4" s="48">
        <v>15000</v>
      </c>
      <c r="G4" s="48">
        <v>6200000</v>
      </c>
      <c r="H4" s="48">
        <f>F4*E4</f>
        <v>7464412499.999999</v>
      </c>
      <c r="I4" s="48">
        <f>G4*D4</f>
        <v>308529050</v>
      </c>
    </row>
    <row r="5" spans="3:9" ht="15" customHeight="1" x14ac:dyDescent="0.25">
      <c r="C5" s="14"/>
      <c r="D5" s="14"/>
      <c r="F5" s="47">
        <f>F4*4046.87</f>
        <v>60703050</v>
      </c>
      <c r="G5" s="14"/>
      <c r="H5" s="14"/>
      <c r="I5" s="14"/>
    </row>
  </sheetData>
  <mergeCells count="1">
    <mergeCell ref="C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LAND AREA STATEMENT</vt:lpstr>
      <vt:lpstr>Land Acquisition Table</vt:lpstr>
      <vt:lpstr>Land Valuation</vt:lpstr>
      <vt:lpstr>GV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Udit Kumar Dubey</dc:creator>
  <cp:lastModifiedBy>Arup Banerjee</cp:lastModifiedBy>
  <dcterms:created xsi:type="dcterms:W3CDTF">2020-11-11T10:11:17Z</dcterms:created>
  <dcterms:modified xsi:type="dcterms:W3CDTF">2022-07-05T11:14:39Z</dcterms:modified>
</cp:coreProperties>
</file>