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Harshit Mayank\Arup\VIS(2022-23)-PL091-076-129\Working\"/>
    </mc:Choice>
  </mc:AlternateContent>
  <xr:revisionPtr revIDLastSave="0" documentId="13_ncr:1_{AACF1BB2-EFD4-481E-A5B7-62B8985CA540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Building" sheetId="1" r:id="rId1"/>
    <sheet name="Sheet3" sheetId="3" state="hidden" r:id="rId2"/>
    <sheet name=" Land_Details" sheetId="2" state="hidden" r:id="rId3"/>
  </sheets>
  <externalReferences>
    <externalReference r:id="rId4"/>
  </externalReferences>
  <definedNames>
    <definedName name="_xlnm.Print_Area" localSheetId="0">Building!$B$1:$T$13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1" l="1"/>
  <c r="G10" i="1"/>
  <c r="F10" i="1"/>
  <c r="P9" i="1"/>
  <c r="R9" i="1" s="1"/>
  <c r="R8" i="1"/>
  <c r="P8" i="1"/>
  <c r="U11" i="1"/>
  <c r="U12" i="1"/>
  <c r="U13" i="1"/>
  <c r="F9" i="2" l="1"/>
  <c r="N4" i="1" l="1"/>
  <c r="N5" i="1"/>
  <c r="N6" i="1"/>
  <c r="N7" i="1"/>
  <c r="K4" i="1"/>
  <c r="K5" i="1"/>
  <c r="K6" i="1"/>
  <c r="K7" i="1"/>
  <c r="P6" i="1"/>
  <c r="P7" i="1"/>
  <c r="P5" i="1"/>
  <c r="P4" i="1"/>
  <c r="U19" i="1"/>
  <c r="U15" i="1"/>
  <c r="E23" i="1"/>
  <c r="Q5" i="1" l="1"/>
  <c r="R5" i="1" s="1"/>
  <c r="T5" i="1" s="1"/>
  <c r="U5" i="1" s="1"/>
  <c r="Q6" i="1"/>
  <c r="Q7" i="1"/>
  <c r="Q4" i="1"/>
  <c r="R4" i="1" s="1"/>
  <c r="Q21" i="1"/>
  <c r="L21" i="1"/>
  <c r="L20" i="1"/>
  <c r="T4" i="1" l="1"/>
  <c r="U4" i="1" s="1"/>
  <c r="R7" i="1"/>
  <c r="T7" i="1" s="1"/>
  <c r="U7" i="1" s="1"/>
  <c r="R6" i="1"/>
  <c r="T6" i="1" s="1"/>
  <c r="U6" i="1" s="1"/>
  <c r="R10" i="1" l="1"/>
  <c r="Q10" i="1"/>
  <c r="T10" i="1" l="1"/>
  <c r="L19" i="1"/>
  <c r="E24" i="1"/>
  <c r="G17" i="1" l="1"/>
  <c r="U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2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<sst xmlns="http://schemas.openxmlformats.org/spreadsheetml/2006/main" count="96" uniqueCount="78">
  <si>
    <t>SR. No.</t>
  </si>
  <si>
    <t>Floor</t>
  </si>
  <si>
    <t>Ground 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</si>
  <si>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</si>
  <si>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</si>
  <si>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</si>
  <si>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</si>
  <si>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</si>
  <si>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</si>
  <si>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</si>
  <si>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</si>
  <si>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</si>
  <si>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</si>
  <si>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</si>
  <si>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</si>
  <si>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</si>
  <si>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</si>
  <si>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</si>
  <si>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</si>
  <si>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</si>
  <si>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</si>
  <si>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Round off</t>
  </si>
  <si>
    <t>Land</t>
  </si>
  <si>
    <t>Building</t>
  </si>
  <si>
    <t>Total</t>
  </si>
  <si>
    <t>Rates Per sq.yds</t>
  </si>
  <si>
    <t xml:space="preserve"> </t>
  </si>
  <si>
    <t>30°16'32.7"N 78°02'47.2"E</t>
  </si>
  <si>
    <t>First Floor</t>
  </si>
  <si>
    <t>`Particular</t>
  </si>
  <si>
    <t>Sr. No.</t>
  </si>
  <si>
    <t xml:space="preserve"> Description of Items</t>
  </si>
  <si>
    <t>Assets Description including type of structure, foundation, height, roofing.</t>
  </si>
  <si>
    <t>Residual Life in years</t>
  </si>
  <si>
    <t xml:space="preserve">Built-up Area (Sq. mtr.) </t>
  </si>
  <si>
    <t>Building No. 1</t>
  </si>
  <si>
    <t>Plant Shed</t>
  </si>
  <si>
    <t>Building No. 2</t>
  </si>
  <si>
    <t>RCC-Office building</t>
  </si>
  <si>
    <t>Ground floor</t>
  </si>
  <si>
    <t xml:space="preserve">RCC </t>
  </si>
  <si>
    <t>First floor</t>
  </si>
  <si>
    <t>Building No. 3</t>
  </si>
  <si>
    <t>Building No. 4</t>
  </si>
  <si>
    <t>Plant Shed-DG Shed</t>
  </si>
  <si>
    <t>Building No. 5</t>
  </si>
  <si>
    <t>Plant Shed-Raw Material Godown</t>
  </si>
  <si>
    <t>Building No. 6</t>
  </si>
  <si>
    <t>RCC-watchman cabin</t>
  </si>
  <si>
    <t>Building No. 7</t>
  </si>
  <si>
    <t>Building No. 8</t>
  </si>
  <si>
    <t>RCC-canteen</t>
  </si>
  <si>
    <t>Building No. 9</t>
  </si>
  <si>
    <t>Site Development</t>
  </si>
  <si>
    <r>
      <t xml:space="preserve">Area
</t>
    </r>
    <r>
      <rPr>
        <b/>
        <i/>
        <sz val="11"/>
        <rFont val="Calibri"/>
        <family val="2"/>
        <scheme val="minor"/>
      </rPr>
      <t>(in sq.ft)</t>
    </r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</si>
  <si>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</si>
  <si>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t>3. The valuation is done by considering the depreciated replacement cost approach.</t>
  </si>
  <si>
    <t>Deed No.</t>
  </si>
  <si>
    <t>Deed I</t>
  </si>
  <si>
    <t>Deed II</t>
  </si>
  <si>
    <t>Deed III</t>
  </si>
  <si>
    <t>Date</t>
  </si>
  <si>
    <t>Owner</t>
  </si>
  <si>
    <t>M/s. Kisan Moulding Ltd.</t>
  </si>
  <si>
    <r>
      <t xml:space="preserve">Area
</t>
    </r>
    <r>
      <rPr>
        <b/>
        <i/>
        <sz val="11"/>
        <color theme="1"/>
        <rFont val="Calibri"/>
        <family val="2"/>
        <scheme val="minor"/>
      </rPr>
      <t xml:space="preserve"> (in sq.mtr.)</t>
    </r>
  </si>
  <si>
    <t>Survey No.</t>
  </si>
  <si>
    <t>108/1/12</t>
  </si>
  <si>
    <t>108/1/10</t>
  </si>
  <si>
    <t>108/1/6</t>
  </si>
  <si>
    <t>LAND DETAILS</t>
  </si>
  <si>
    <t>Building 1</t>
  </si>
  <si>
    <t>Second Floor</t>
  </si>
  <si>
    <t>Mumty</t>
  </si>
  <si>
    <t>BUILDING VALUATION OF M/S NEELGIRI ELECTRICALS| IIE SIDCUL | HARIDWAR</t>
  </si>
  <si>
    <t>RCC load bearing structure on beam column and 9'' brick walls.</t>
  </si>
  <si>
    <t>1. All the details pertaining to the building area statement such as area, floor, etc has been taken from the documents provided by the client and sample site measurement.</t>
  </si>
  <si>
    <t>Service Floor Covered Area</t>
  </si>
  <si>
    <t>Machine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</si>
</sst>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/>
    </xf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2" fillId="4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6" fontId="0" fillId="5" borderId="1" xfId="1" applyNumberFormat="1" applyFont="1" applyFill="1" applyBorder="1" applyAlignment="1">
      <alignment horizontal="center" vertical="center"/>
    </xf>
    <xf numFmtId="9" fontId="0" fillId="5" borderId="1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0" xfId="0" applyBorder="1"/>
    <xf numFmtId="43" fontId="0" fillId="0" borderId="12" xfId="3" applyFont="1" applyBorder="1"/>
    <xf numFmtId="0" fontId="0" fillId="0" borderId="5" xfId="0" applyBorder="1" applyAlignment="1">
      <alignment horizontal="center"/>
    </xf>
    <xf numFmtId="0" fontId="2" fillId="0" borderId="6" xfId="0" applyFont="1" applyBorder="1"/>
    <xf numFmtId="0" fontId="11" fillId="0" borderId="7" xfId="0" applyFont="1" applyBorder="1" applyAlignment="1">
      <alignment horizontal="center" wrapText="1"/>
    </xf>
    <xf numFmtId="0" fontId="0" fillId="0" borderId="6" xfId="0" applyBorder="1"/>
    <xf numFmtId="43" fontId="0" fillId="0" borderId="8" xfId="3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3" xfId="0" applyBorder="1" applyAlignment="1">
      <alignment horizontal="center" wrapText="1"/>
    </xf>
    <xf numFmtId="43" fontId="0" fillId="0" borderId="15" xfId="3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 wrapText="1"/>
    </xf>
    <xf numFmtId="43" fontId="0" fillId="0" borderId="19" xfId="3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43" fontId="0" fillId="0" borderId="23" xfId="3" applyFont="1" applyBorder="1"/>
    <xf numFmtId="0" fontId="0" fillId="0" borderId="19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2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3" fontId="0" fillId="0" borderId="1" xfId="3" applyNumberFormat="1" applyFont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D12">
            <v>2152750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4"/>
  <sheetViews>
    <sheetView tabSelected="1" zoomScaleNormal="100" zoomScaleSheetLayoutView="85" workbookViewId="0">
      <selection activeCell="E17" sqref="E17"/>
    </sheetView>
  </sheetViews>
  <sheetFormatPr defaultRowHeight="15" x14ac:dyDescent="0.25"/>
  <cols>
    <col min="1" max="1" width="7.85546875" customWidth="1"/>
    <col min="2" max="2" width="7.28515625" bestFit="1" customWidth="1"/>
    <col min="3" max="3" width="18.85546875" bestFit="1" customWidth="1"/>
    <col min="4" max="4" width="24.5703125" style="51" customWidth="1"/>
    <col min="5" max="5" width="32.140625" style="12" customWidth="1"/>
    <col min="6" max="6" width="10.5703125" style="52" customWidth="1"/>
    <col min="7" max="7" width="11.5703125" customWidth="1"/>
    <col min="8" max="8" width="7" bestFit="1" customWidth="1"/>
    <col min="9" max="9" width="11.42578125" bestFit="1" customWidth="1"/>
    <col min="10" max="10" width="9" customWidth="1"/>
    <col min="11" max="11" width="9.7109375" hidden="1" customWidth="1"/>
    <col min="12" max="12" width="14.42578125" hidden="1" customWidth="1"/>
    <col min="13" max="13" width="7.7109375" hidden="1" customWidth="1"/>
    <col min="14" max="14" width="14.42578125" hidden="1" customWidth="1"/>
    <col min="15" max="15" width="10.85546875" bestFit="1" customWidth="1"/>
    <col min="16" max="16" width="14.42578125" customWidth="1"/>
    <col min="17" max="17" width="14.42578125" hidden="1" customWidth="1"/>
    <col min="18" max="18" width="17.28515625" customWidth="1"/>
    <col min="19" max="19" width="10.85546875" hidden="1" customWidth="1"/>
    <col min="20" max="20" width="13.42578125" hidden="1" customWidth="1"/>
    <col min="21" max="21" width="17" bestFit="1" customWidth="1"/>
    <col min="22" max="22" width="14.28515625" hidden="1" customWidth="1"/>
    <col min="23" max="23" width="14.28515625" bestFit="1" customWidth="1"/>
  </cols>
  <sheetData>
    <row r="2" spans="2:23" ht="15.75" customHeight="1" x14ac:dyDescent="0.25">
      <c r="B2" s="68" t="s">
        <v>73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</row>
    <row r="3" spans="2:23" s="10" customFormat="1" ht="60" x14ac:dyDescent="0.25">
      <c r="B3" s="8" t="s">
        <v>0</v>
      </c>
      <c r="C3" s="8" t="s">
        <v>1</v>
      </c>
      <c r="D3" s="9" t="s">
        <v>29</v>
      </c>
      <c r="E3" s="9" t="s">
        <v>5</v>
      </c>
      <c r="F3" s="9" t="s">
        <v>55</v>
      </c>
      <c r="G3" s="9" t="s">
        <v>54</v>
      </c>
      <c r="H3" s="9" t="s">
        <v>14</v>
      </c>
      <c r="I3" s="9" t="s">
        <v>3</v>
      </c>
      <c r="J3" s="9" t="s">
        <v>4</v>
      </c>
      <c r="K3" s="9" t="s">
        <v>15</v>
      </c>
      <c r="L3" s="9" t="s">
        <v>16</v>
      </c>
      <c r="M3" s="9" t="s">
        <v>6</v>
      </c>
      <c r="N3" s="9" t="s">
        <v>8</v>
      </c>
      <c r="O3" s="9" t="s">
        <v>17</v>
      </c>
      <c r="P3" s="9" t="s">
        <v>12</v>
      </c>
      <c r="Q3" s="9" t="s">
        <v>9</v>
      </c>
      <c r="R3" s="9" t="s">
        <v>10</v>
      </c>
      <c r="S3" s="9" t="s">
        <v>13</v>
      </c>
      <c r="T3" s="9" t="s">
        <v>11</v>
      </c>
    </row>
    <row r="4" spans="2:23" ht="30" x14ac:dyDescent="0.25">
      <c r="B4" s="18">
        <v>1</v>
      </c>
      <c r="C4" s="18" t="s">
        <v>2</v>
      </c>
      <c r="D4" s="19" t="s">
        <v>70</v>
      </c>
      <c r="E4" s="53" t="s">
        <v>74</v>
      </c>
      <c r="F4" s="63">
        <v>237.45</v>
      </c>
      <c r="G4" s="66">
        <v>2555.91</v>
      </c>
      <c r="H4" s="20">
        <v>15</v>
      </c>
      <c r="I4" s="18">
        <v>2014</v>
      </c>
      <c r="J4" s="18">
        <v>2022</v>
      </c>
      <c r="K4" s="18">
        <f t="shared" ref="K4:K7" si="0">J4-I4</f>
        <v>8</v>
      </c>
      <c r="L4" s="18">
        <v>60</v>
      </c>
      <c r="M4" s="21">
        <v>0.1</v>
      </c>
      <c r="N4" s="22">
        <f t="shared" ref="N4:N7" si="1">(1-M4)/L4</f>
        <v>1.5000000000000001E-2</v>
      </c>
      <c r="O4" s="23">
        <v>1300</v>
      </c>
      <c r="P4" s="23">
        <f t="shared" ref="P4:P9" si="2">O4*G4</f>
        <v>3322683</v>
      </c>
      <c r="Q4" s="23">
        <f t="shared" ref="Q4:Q7" si="3">P4*N4*K4</f>
        <v>398721.96</v>
      </c>
      <c r="R4" s="23">
        <f t="shared" ref="R4:R9" si="4">MAX(P4-Q4,0)</f>
        <v>2923961.04</v>
      </c>
      <c r="S4" s="24">
        <v>0</v>
      </c>
      <c r="T4" s="23">
        <f t="shared" ref="T4:T7" si="5">IF(R4&gt;M4*P4,R4*(1-S4),P4*M4)</f>
        <v>2923961.04</v>
      </c>
      <c r="U4" s="7">
        <f t="shared" ref="U4:U13" si="6">T4/G4</f>
        <v>1144</v>
      </c>
      <c r="V4" s="1"/>
      <c r="W4" s="1"/>
    </row>
    <row r="5" spans="2:23" ht="30" x14ac:dyDescent="0.25">
      <c r="B5" s="18">
        <v>2</v>
      </c>
      <c r="C5" s="18" t="s">
        <v>28</v>
      </c>
      <c r="D5" s="19" t="s">
        <v>70</v>
      </c>
      <c r="E5" s="53" t="s">
        <v>74</v>
      </c>
      <c r="F5" s="63">
        <v>224.26</v>
      </c>
      <c r="G5" s="66">
        <v>2413.8200000000002</v>
      </c>
      <c r="H5" s="20">
        <v>12</v>
      </c>
      <c r="I5" s="18">
        <v>2014</v>
      </c>
      <c r="J5" s="18">
        <v>2022</v>
      </c>
      <c r="K5" s="18">
        <f t="shared" si="0"/>
        <v>8</v>
      </c>
      <c r="L5" s="18">
        <v>60</v>
      </c>
      <c r="M5" s="21">
        <v>0.1</v>
      </c>
      <c r="N5" s="22">
        <f t="shared" si="1"/>
        <v>1.5000000000000001E-2</v>
      </c>
      <c r="O5" s="23">
        <v>1300</v>
      </c>
      <c r="P5" s="23">
        <f t="shared" si="2"/>
        <v>3137966</v>
      </c>
      <c r="Q5" s="23">
        <f t="shared" si="3"/>
        <v>376555.92000000004</v>
      </c>
      <c r="R5" s="23">
        <f t="shared" si="4"/>
        <v>2761410.08</v>
      </c>
      <c r="S5" s="24">
        <v>0</v>
      </c>
      <c r="T5" s="23">
        <f t="shared" si="5"/>
        <v>2761410.08</v>
      </c>
      <c r="U5" s="7">
        <f t="shared" si="6"/>
        <v>1144</v>
      </c>
      <c r="V5" s="1"/>
      <c r="W5" s="1"/>
    </row>
    <row r="6" spans="2:23" ht="30" x14ac:dyDescent="0.25">
      <c r="B6" s="18">
        <v>3</v>
      </c>
      <c r="C6" s="18" t="s">
        <v>71</v>
      </c>
      <c r="D6" s="19" t="s">
        <v>70</v>
      </c>
      <c r="E6" s="53" t="s">
        <v>74</v>
      </c>
      <c r="F6" s="64">
        <v>224.26</v>
      </c>
      <c r="G6" s="66">
        <v>2413.8200000000002</v>
      </c>
      <c r="H6" s="20">
        <v>12</v>
      </c>
      <c r="I6" s="18">
        <v>2014</v>
      </c>
      <c r="J6" s="18">
        <v>2022</v>
      </c>
      <c r="K6" s="18">
        <f t="shared" si="0"/>
        <v>8</v>
      </c>
      <c r="L6" s="18">
        <v>60</v>
      </c>
      <c r="M6" s="21">
        <v>0.1</v>
      </c>
      <c r="N6" s="22">
        <f t="shared" si="1"/>
        <v>1.5000000000000001E-2</v>
      </c>
      <c r="O6" s="23">
        <v>1300</v>
      </c>
      <c r="P6" s="23">
        <f t="shared" si="2"/>
        <v>3137966</v>
      </c>
      <c r="Q6" s="23">
        <f t="shared" si="3"/>
        <v>376555.92000000004</v>
      </c>
      <c r="R6" s="23">
        <f t="shared" si="4"/>
        <v>2761410.08</v>
      </c>
      <c r="S6" s="24">
        <v>0</v>
      </c>
      <c r="T6" s="23">
        <f t="shared" si="5"/>
        <v>2761410.08</v>
      </c>
      <c r="U6" s="7">
        <f t="shared" si="6"/>
        <v>1144</v>
      </c>
      <c r="V6" s="1"/>
      <c r="W6" s="1"/>
    </row>
    <row r="7" spans="2:23" ht="30" x14ac:dyDescent="0.25">
      <c r="B7" s="18">
        <v>4</v>
      </c>
      <c r="C7" s="18" t="s">
        <v>72</v>
      </c>
      <c r="D7" s="19" t="s">
        <v>70</v>
      </c>
      <c r="E7" s="53" t="s">
        <v>74</v>
      </c>
      <c r="F7" s="65">
        <v>28.42</v>
      </c>
      <c r="G7" s="66">
        <v>305.91000000000003</v>
      </c>
      <c r="H7" s="20">
        <v>10</v>
      </c>
      <c r="I7" s="18">
        <v>2014</v>
      </c>
      <c r="J7" s="18">
        <v>2022</v>
      </c>
      <c r="K7" s="18">
        <f t="shared" si="0"/>
        <v>8</v>
      </c>
      <c r="L7" s="18">
        <v>60</v>
      </c>
      <c r="M7" s="21">
        <v>0.1</v>
      </c>
      <c r="N7" s="22">
        <f t="shared" si="1"/>
        <v>1.5000000000000001E-2</v>
      </c>
      <c r="O7" s="23">
        <v>1100</v>
      </c>
      <c r="P7" s="23">
        <f t="shared" si="2"/>
        <v>336501</v>
      </c>
      <c r="Q7" s="23">
        <f t="shared" si="3"/>
        <v>40380.120000000003</v>
      </c>
      <c r="R7" s="23">
        <f t="shared" si="4"/>
        <v>296120.88</v>
      </c>
      <c r="S7" s="24">
        <v>0</v>
      </c>
      <c r="T7" s="23">
        <f t="shared" si="5"/>
        <v>296120.88</v>
      </c>
      <c r="U7" s="7">
        <f t="shared" si="6"/>
        <v>967.99999999999989</v>
      </c>
      <c r="V7" s="1"/>
      <c r="W7" s="1"/>
    </row>
    <row r="8" spans="2:23" ht="30" x14ac:dyDescent="0.25">
      <c r="B8" s="18">
        <v>5</v>
      </c>
      <c r="C8" s="19" t="s">
        <v>76</v>
      </c>
      <c r="D8" s="19" t="s">
        <v>70</v>
      </c>
      <c r="E8" s="53" t="s">
        <v>74</v>
      </c>
      <c r="F8" s="65">
        <v>228</v>
      </c>
      <c r="G8" s="66">
        <v>2454.19</v>
      </c>
      <c r="H8" s="20">
        <v>8</v>
      </c>
      <c r="I8" s="18">
        <v>2014</v>
      </c>
      <c r="J8" s="18">
        <v>2022</v>
      </c>
      <c r="K8" s="18"/>
      <c r="L8" s="18"/>
      <c r="M8" s="21"/>
      <c r="N8" s="22"/>
      <c r="O8" s="23">
        <v>1300</v>
      </c>
      <c r="P8" s="23">
        <f t="shared" si="2"/>
        <v>3190447</v>
      </c>
      <c r="Q8" s="23"/>
      <c r="R8" s="23">
        <f t="shared" si="4"/>
        <v>3190447</v>
      </c>
      <c r="S8" s="24"/>
      <c r="T8" s="23"/>
      <c r="U8" s="7"/>
      <c r="V8" s="1"/>
      <c r="W8" s="1"/>
    </row>
    <row r="9" spans="2:23" ht="30" x14ac:dyDescent="0.25">
      <c r="B9" s="18">
        <v>6</v>
      </c>
      <c r="C9" s="19" t="s">
        <v>77</v>
      </c>
      <c r="D9" s="19" t="s">
        <v>70</v>
      </c>
      <c r="E9" s="53" t="s">
        <v>74</v>
      </c>
      <c r="F9" s="65">
        <v>11.19</v>
      </c>
      <c r="G9" s="66">
        <v>120.55</v>
      </c>
      <c r="H9" s="20">
        <v>10</v>
      </c>
      <c r="I9" s="18">
        <v>2014</v>
      </c>
      <c r="J9" s="18">
        <v>2022</v>
      </c>
      <c r="K9" s="18"/>
      <c r="L9" s="18"/>
      <c r="M9" s="21"/>
      <c r="N9" s="22"/>
      <c r="O9" s="23">
        <v>1300</v>
      </c>
      <c r="P9" s="23">
        <f t="shared" si="2"/>
        <v>156715</v>
      </c>
      <c r="Q9" s="23"/>
      <c r="R9" s="23">
        <f t="shared" si="4"/>
        <v>156715</v>
      </c>
      <c r="S9" s="24"/>
      <c r="T9" s="23"/>
      <c r="U9" s="7"/>
      <c r="V9" s="1"/>
      <c r="W9" s="1"/>
    </row>
    <row r="10" spans="2:23" x14ac:dyDescent="0.25">
      <c r="B10" s="71" t="s">
        <v>7</v>
      </c>
      <c r="C10" s="71"/>
      <c r="D10" s="71"/>
      <c r="E10" s="71"/>
      <c r="F10" s="11">
        <f>SUM(F4:F9)</f>
        <v>953.58</v>
      </c>
      <c r="G10" s="11">
        <f>SUM(G4:G9)</f>
        <v>10264.199999999999</v>
      </c>
      <c r="H10" s="6"/>
      <c r="I10" s="71"/>
      <c r="J10" s="71"/>
      <c r="K10" s="71"/>
      <c r="L10" s="71"/>
      <c r="M10" s="71"/>
      <c r="N10" s="71"/>
      <c r="O10" s="71"/>
      <c r="P10" s="4">
        <f>SUM(P4:P9)</f>
        <v>13282278</v>
      </c>
      <c r="Q10" s="4">
        <f>SUM(Q4:Q7)</f>
        <v>1192213.9200000004</v>
      </c>
      <c r="R10" s="4">
        <f>SUM(R4:R9)</f>
        <v>12090064.08</v>
      </c>
      <c r="S10" s="4"/>
      <c r="T10" s="4">
        <f>SUM(T4:T7)</f>
        <v>8742902.0800000001</v>
      </c>
      <c r="U10" s="7">
        <f t="shared" si="6"/>
        <v>851.78602131680998</v>
      </c>
    </row>
    <row r="11" spans="2:23" x14ac:dyDescent="0.25">
      <c r="B11" s="72" t="s">
        <v>18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" t="e">
        <f t="shared" si="6"/>
        <v>#DIV/0!</v>
      </c>
    </row>
    <row r="12" spans="2:23" x14ac:dyDescent="0.25">
      <c r="B12" s="67" t="s">
        <v>75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7" t="e">
        <f t="shared" si="6"/>
        <v>#DIV/0!</v>
      </c>
    </row>
    <row r="13" spans="2:23" x14ac:dyDescent="0.25">
      <c r="B13" s="67" t="s">
        <v>56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7" t="e">
        <f t="shared" si="6"/>
        <v>#DIV/0!</v>
      </c>
    </row>
    <row r="14" spans="2:23" x14ac:dyDescent="0.25">
      <c r="U14" s="7"/>
    </row>
    <row r="15" spans="2:23" x14ac:dyDescent="0.25">
      <c r="U15" s="7">
        <f>2152750+267160</f>
        <v>2419910</v>
      </c>
    </row>
    <row r="16" spans="2:23" x14ac:dyDescent="0.25">
      <c r="U16" s="7"/>
    </row>
    <row r="17" spans="5:23" x14ac:dyDescent="0.25">
      <c r="G17" s="3">
        <f>T10/G10</f>
        <v>851.78602131680998</v>
      </c>
      <c r="U17" s="7"/>
    </row>
    <row r="18" spans="5:23" x14ac:dyDescent="0.25">
      <c r="P18" s="15" t="s">
        <v>25</v>
      </c>
      <c r="Q18" s="7">
        <v>25000</v>
      </c>
      <c r="U18" s="7"/>
    </row>
    <row r="19" spans="5:23" x14ac:dyDescent="0.25">
      <c r="K19" s="15" t="s">
        <v>24</v>
      </c>
      <c r="L19" s="3" t="e">
        <f>#REF!+[1]Sheet1!$D$12</f>
        <v>#REF!</v>
      </c>
      <c r="M19" t="s">
        <v>21</v>
      </c>
      <c r="N19" s="7">
        <v>2470000</v>
      </c>
      <c r="P19" s="15" t="s">
        <v>22</v>
      </c>
      <c r="Q19" s="7">
        <v>2152750</v>
      </c>
      <c r="U19" s="7">
        <f>0.75*2400000</f>
        <v>1800000</v>
      </c>
    </row>
    <row r="20" spans="5:23" x14ac:dyDescent="0.25">
      <c r="K20" s="15" t="s">
        <v>19</v>
      </c>
      <c r="L20" s="3">
        <f>0.85*N19</f>
        <v>2099500</v>
      </c>
      <c r="P20" s="15" t="s">
        <v>23</v>
      </c>
      <c r="Q20" s="7">
        <v>320592</v>
      </c>
      <c r="U20" s="7"/>
    </row>
    <row r="21" spans="5:23" x14ac:dyDescent="0.25">
      <c r="K21" s="15" t="s">
        <v>20</v>
      </c>
      <c r="L21" s="3">
        <f>0.75*N19</f>
        <v>1852500</v>
      </c>
      <c r="P21" s="15" t="s">
        <v>24</v>
      </c>
      <c r="Q21" s="3">
        <f>SUM(Q19:Q20)</f>
        <v>2473342</v>
      </c>
      <c r="U21" s="7"/>
    </row>
    <row r="22" spans="5:23" x14ac:dyDescent="0.25">
      <c r="U22" s="7"/>
    </row>
    <row r="23" spans="5:23" x14ac:dyDescent="0.25">
      <c r="E23" s="12">
        <f>86.11*25000</f>
        <v>2152750</v>
      </c>
      <c r="U23" s="7"/>
    </row>
    <row r="24" spans="5:23" x14ac:dyDescent="0.25">
      <c r="E24" s="16" t="e">
        <f>E23+#REF!</f>
        <v>#REF!</v>
      </c>
    </row>
    <row r="25" spans="5:23" x14ac:dyDescent="0.25">
      <c r="E25" s="17" t="s">
        <v>26</v>
      </c>
      <c r="U25" s="5"/>
      <c r="V25" s="3"/>
      <c r="W25" s="3"/>
    </row>
    <row r="26" spans="5:23" x14ac:dyDescent="0.25">
      <c r="I26" t="s">
        <v>27</v>
      </c>
      <c r="K26" s="14"/>
      <c r="P26" s="13"/>
    </row>
    <row r="34" ht="15" customHeight="1" x14ac:dyDescent="0.25"/>
  </sheetData>
  <mergeCells count="6">
    <mergeCell ref="B13:T13"/>
    <mergeCell ref="B2:T2"/>
    <mergeCell ref="B10:E10"/>
    <mergeCell ref="I10:O10"/>
    <mergeCell ref="B12:T12"/>
    <mergeCell ref="B11:T11"/>
  </mergeCells>
  <phoneticPr fontId="14" type="noConversion"/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H17"/>
  <sheetViews>
    <sheetView topLeftCell="A4" zoomScale="70" zoomScaleNormal="70" workbookViewId="0">
      <selection activeCell="O11" sqref="O11"/>
    </sheetView>
  </sheetViews>
  <sheetFormatPr defaultRowHeight="15" x14ac:dyDescent="0.25"/>
  <cols>
    <col min="4" max="4" width="14.85546875" customWidth="1"/>
    <col min="5" max="5" width="15.28515625" customWidth="1"/>
    <col min="6" max="6" width="16" customWidth="1"/>
    <col min="7" max="7" width="18" customWidth="1"/>
    <col min="8" max="8" width="21.85546875" customWidth="1"/>
  </cols>
  <sheetData>
    <row r="4" spans="4:8" ht="15.75" thickBot="1" x14ac:dyDescent="0.3"/>
    <row r="5" spans="4:8" ht="165" x14ac:dyDescent="0.25">
      <c r="D5" s="25" t="s">
        <v>30</v>
      </c>
      <c r="E5" s="26" t="s">
        <v>31</v>
      </c>
      <c r="F5" s="27" t="s">
        <v>32</v>
      </c>
      <c r="G5" s="28" t="s">
        <v>33</v>
      </c>
      <c r="H5" s="29" t="s">
        <v>34</v>
      </c>
    </row>
    <row r="6" spans="4:8" ht="30.75" thickBot="1" x14ac:dyDescent="0.3">
      <c r="D6" s="30">
        <v>1</v>
      </c>
      <c r="E6" s="31" t="s">
        <v>35</v>
      </c>
      <c r="F6" s="55" t="s">
        <v>36</v>
      </c>
      <c r="G6" s="32">
        <v>15</v>
      </c>
      <c r="H6" s="33">
        <v>1534.37</v>
      </c>
    </row>
    <row r="7" spans="4:8" ht="45" x14ac:dyDescent="0.25">
      <c r="D7" s="34">
        <v>2</v>
      </c>
      <c r="E7" s="35" t="s">
        <v>37</v>
      </c>
      <c r="F7" s="36" t="s">
        <v>38</v>
      </c>
      <c r="G7" s="37"/>
      <c r="H7" s="38"/>
    </row>
    <row r="8" spans="4:8" x14ac:dyDescent="0.25">
      <c r="D8" s="39"/>
      <c r="E8" s="40" t="s">
        <v>39</v>
      </c>
      <c r="F8" s="54" t="s">
        <v>40</v>
      </c>
      <c r="G8" s="40">
        <v>45</v>
      </c>
      <c r="H8" s="42">
        <v>556.80999999999995</v>
      </c>
    </row>
    <row r="9" spans="4:8" ht="15.75" thickBot="1" x14ac:dyDescent="0.3">
      <c r="D9" s="43"/>
      <c r="E9" s="44" t="s">
        <v>41</v>
      </c>
      <c r="F9" s="56" t="s">
        <v>40</v>
      </c>
      <c r="G9" s="44">
        <v>45</v>
      </c>
      <c r="H9" s="46">
        <v>213.08</v>
      </c>
    </row>
    <row r="10" spans="4:8" ht="30" x14ac:dyDescent="0.25">
      <c r="D10" s="47">
        <v>3</v>
      </c>
      <c r="E10" s="48" t="s">
        <v>42</v>
      </c>
      <c r="F10" s="57" t="s">
        <v>36</v>
      </c>
      <c r="G10" s="48">
        <v>15</v>
      </c>
      <c r="H10" s="49">
        <v>174.37</v>
      </c>
    </row>
    <row r="11" spans="4:8" ht="45" x14ac:dyDescent="0.25">
      <c r="D11" s="39">
        <v>4</v>
      </c>
      <c r="E11" s="40" t="s">
        <v>43</v>
      </c>
      <c r="F11" s="54" t="s">
        <v>44</v>
      </c>
      <c r="G11" s="40">
        <v>15</v>
      </c>
      <c r="H11" s="42">
        <v>34</v>
      </c>
    </row>
    <row r="12" spans="4:8" ht="45" x14ac:dyDescent="0.25">
      <c r="D12" s="39">
        <v>5</v>
      </c>
      <c r="E12" s="40" t="s">
        <v>45</v>
      </c>
      <c r="F12" s="54" t="s">
        <v>46</v>
      </c>
      <c r="G12" s="40">
        <v>15</v>
      </c>
      <c r="H12" s="42">
        <v>54</v>
      </c>
    </row>
    <row r="13" spans="4:8" ht="30" x14ac:dyDescent="0.25">
      <c r="D13" s="39">
        <v>6</v>
      </c>
      <c r="E13" s="40" t="s">
        <v>47</v>
      </c>
      <c r="F13" s="41" t="s">
        <v>48</v>
      </c>
      <c r="G13" s="40">
        <v>45</v>
      </c>
      <c r="H13" s="42">
        <v>16</v>
      </c>
    </row>
    <row r="14" spans="4:8" x14ac:dyDescent="0.25">
      <c r="D14" s="39">
        <v>7</v>
      </c>
      <c r="E14" s="40" t="s">
        <v>49</v>
      </c>
      <c r="F14" s="54" t="s">
        <v>36</v>
      </c>
      <c r="G14" s="40">
        <v>15</v>
      </c>
      <c r="H14" s="42">
        <v>776</v>
      </c>
    </row>
    <row r="15" spans="4:8" x14ac:dyDescent="0.25">
      <c r="D15" s="39">
        <v>8</v>
      </c>
      <c r="E15" s="40" t="s">
        <v>50</v>
      </c>
      <c r="F15" s="41" t="s">
        <v>51</v>
      </c>
      <c r="G15" s="40">
        <v>45</v>
      </c>
      <c r="H15" s="42">
        <v>85.15</v>
      </c>
    </row>
    <row r="16" spans="4:8" x14ac:dyDescent="0.25">
      <c r="D16" s="39">
        <v>9</v>
      </c>
      <c r="E16" s="40" t="s">
        <v>52</v>
      </c>
      <c r="F16" s="54" t="s">
        <v>36</v>
      </c>
      <c r="G16" s="40">
        <v>15</v>
      </c>
      <c r="H16" s="42">
        <v>416.49</v>
      </c>
    </row>
    <row r="17" spans="4:8" ht="15.75" thickBot="1" x14ac:dyDescent="0.3">
      <c r="D17" s="43">
        <v>10</v>
      </c>
      <c r="E17" s="44" t="s">
        <v>53</v>
      </c>
      <c r="F17" s="45"/>
      <c r="G17" s="44"/>
      <c r="H17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S29"/>
  <sheetViews>
    <sheetView zoomScaleNormal="100" workbookViewId="0">
      <selection activeCell="G16" sqref="G16"/>
    </sheetView>
  </sheetViews>
  <sheetFormatPr defaultRowHeight="15" x14ac:dyDescent="0.25"/>
  <cols>
    <col min="3" max="4" width="14.28515625" customWidth="1"/>
    <col min="5" max="5" width="26.7109375" bestFit="1" customWidth="1"/>
    <col min="6" max="6" width="11.28515625" bestFit="1" customWidth="1"/>
  </cols>
  <sheetData>
    <row r="4" spans="2:6" x14ac:dyDescent="0.25">
      <c r="B4" s="76" t="s">
        <v>69</v>
      </c>
      <c r="C4" s="77"/>
      <c r="D4" s="77"/>
      <c r="E4" s="77"/>
      <c r="F4" s="77"/>
    </row>
    <row r="5" spans="2:6" ht="45" x14ac:dyDescent="0.25">
      <c r="B5" s="58" t="s">
        <v>57</v>
      </c>
      <c r="C5" s="58" t="s">
        <v>61</v>
      </c>
      <c r="D5" s="58" t="s">
        <v>65</v>
      </c>
      <c r="E5" s="58" t="s">
        <v>62</v>
      </c>
      <c r="F5" s="60" t="s">
        <v>64</v>
      </c>
    </row>
    <row r="6" spans="2:6" x14ac:dyDescent="0.25">
      <c r="B6" s="2" t="s">
        <v>58</v>
      </c>
      <c r="C6" s="59">
        <v>36285</v>
      </c>
      <c r="D6" s="59" t="s">
        <v>66</v>
      </c>
      <c r="E6" s="2" t="s">
        <v>63</v>
      </c>
      <c r="F6" s="61">
        <v>10000</v>
      </c>
    </row>
    <row r="7" spans="2:6" x14ac:dyDescent="0.25">
      <c r="B7" s="2" t="s">
        <v>59</v>
      </c>
      <c r="C7" s="59">
        <v>36286</v>
      </c>
      <c r="D7" s="59" t="s">
        <v>68</v>
      </c>
      <c r="E7" s="2" t="s">
        <v>63</v>
      </c>
      <c r="F7" s="61">
        <v>10000</v>
      </c>
    </row>
    <row r="8" spans="2:6" x14ac:dyDescent="0.25">
      <c r="B8" s="2" t="s">
        <v>60</v>
      </c>
      <c r="C8" s="59">
        <v>36287</v>
      </c>
      <c r="D8" s="59" t="s">
        <v>67</v>
      </c>
      <c r="E8" s="2" t="s">
        <v>63</v>
      </c>
      <c r="F8" s="61">
        <v>2300</v>
      </c>
    </row>
    <row r="9" spans="2:6" x14ac:dyDescent="0.25">
      <c r="B9" s="73" t="s">
        <v>7</v>
      </c>
      <c r="C9" s="74"/>
      <c r="D9" s="74"/>
      <c r="E9" s="75"/>
      <c r="F9" s="62">
        <f>SUM(F6:F8)</f>
        <v>22300</v>
      </c>
    </row>
    <row r="29" spans="19:19" x14ac:dyDescent="0.25"/>
  </sheetData>
  <mergeCells count="2">
    <mergeCell ref="B9:E9"/>
    <mergeCell ref="B4:F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</vt:lpstr>
      <vt:lpstr>Sheet3</vt:lpstr>
      <vt:lpstr> Land_Details</vt:lpstr>
      <vt:lpstr>Building!Print_Area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cp:lastPrinted>2022-01-07T08:12:53Z</cp:lastPrinted>
  <dcterms:created xsi:type="dcterms:W3CDTF">2021-09-16T11:33:35Z</dcterms:created>
  <dcterms:modified xsi:type="dcterms:W3CDTF">2022-05-27T12:41:48Z</dcterms:modified>
</cp:coreProperties>
</file>