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un Tomar\VIS(2022-23)-PL098-082-135, Ms Shri Ram Trading Company (Haridwar, UK)\"/>
    </mc:Choice>
  </mc:AlternateContent>
  <bookViews>
    <workbookView showVerticalScroll="0" xWindow="0" yWindow="0" windowWidth="24000" windowHeight="9735"/>
  </bookViews>
  <sheets>
    <sheet name="Land" sheetId="2" r:id="rId1"/>
    <sheet name="Building" sheetId="1" r:id="rId2"/>
  </sheets>
  <definedNames>
    <definedName name="_xlnm.Print_Area" localSheetId="1">Building!$A$1:$U$10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 i="2" l="1"/>
  <c r="F21" i="2" l="1"/>
  <c r="P17" i="1" l="1"/>
  <c r="P16" i="1"/>
  <c r="P5" i="1" l="1"/>
  <c r="Q12" i="1"/>
  <c r="P4" i="1"/>
  <c r="I16" i="2" l="1"/>
  <c r="I18" i="2" s="1"/>
  <c r="D15" i="2"/>
  <c r="D4" i="2"/>
  <c r="B12" i="2" s="1"/>
  <c r="I5" i="1"/>
  <c r="Q5" i="1" s="1"/>
  <c r="O12" i="1"/>
  <c r="I4" i="1" s="1"/>
  <c r="Q4" i="1" l="1"/>
  <c r="I6" i="1"/>
  <c r="P12" i="1"/>
  <c r="L4" i="1"/>
  <c r="O4" i="1"/>
  <c r="F19" i="2" l="1"/>
  <c r="F20" i="2" s="1"/>
  <c r="R4" i="1"/>
  <c r="S4" i="1" s="1"/>
  <c r="U4" i="1" s="1"/>
  <c r="E6" i="1" l="1"/>
  <c r="O5" i="1" l="1"/>
  <c r="L5" i="1"/>
  <c r="R5" i="1" l="1"/>
  <c r="S5" i="1" s="1"/>
  <c r="U5" i="1" s="1"/>
  <c r="Q6" i="1" l="1"/>
  <c r="S6" i="1" l="1"/>
  <c r="U6" i="1" l="1"/>
  <c r="C12" i="2" s="1"/>
  <c r="D12" i="2" l="1"/>
  <c r="I20" i="2" s="1"/>
</calcChain>
</file>

<file path=xl/comments1.xml><?xml version="1.0" encoding="utf-8"?>
<comments xmlns="http://schemas.openxmlformats.org/spreadsheetml/2006/main">
  <authors>
    <author>admin</author>
  </authors>
  <commentList>
    <comment ref="Q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<sst xmlns="http://schemas.openxmlformats.org/spreadsheetml/2006/main" count="65" uniqueCount="64">
  <si>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</si>
  <si>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</si>
  <si>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</si>
  <si>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</si>
  <si>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</si>
  <si>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</si>
  <si>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</si>
  <si>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</si>
  <si>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</si>
  <si>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</si>
  <si>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</si>
  <si>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</si>
  <si>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</si>
  <si>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</si>
  <si>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</si>
  <si>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</si>
  <si>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</si>
  <si>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t>Remarks:</t>
  </si>
  <si>
    <t>RCC framed pillar beam column on RCC slab</t>
  </si>
  <si>
    <t>Ground Floor</t>
  </si>
  <si>
    <r>
      <t>3.</t>
    </r>
    <r>
      <rPr>
        <i/>
        <sz val="10"/>
        <color theme="1"/>
        <rFont val="Calibri"/>
        <family val="2"/>
        <scheme val="minor"/>
      </rPr>
      <t xml:space="preserve"> The valuation is done by considering the depreciated replacement cost approach.</t>
    </r>
  </si>
  <si>
    <t>Unit</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</si>
  <si>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</si>
  <si>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G.I. Shed Area on Load Bearing wall and structure made of iron</t>
  </si>
  <si>
    <t>BUILDING VALUATION OF M/S.SHRI RAM TRADING COMPANY|HARIDWAR,UTTARKHAND</t>
  </si>
  <si>
    <t>First Floor</t>
  </si>
  <si>
    <r>
      <t xml:space="preserve">2. </t>
    </r>
    <r>
      <rPr>
        <i/>
        <sz val="10"/>
        <color theme="1"/>
        <rFont val="Calibri"/>
        <family val="2"/>
        <scheme val="minor"/>
      </rPr>
      <t>All the structure that has been taken in the area statemnet belonging to M/s. Shri Ram Trading Company</t>
    </r>
  </si>
  <si>
    <t>Area Considered for valuation
(in sq.ft)</t>
  </si>
  <si>
    <t>Permissiable Ground Coverage</t>
  </si>
  <si>
    <t>Area in sqm</t>
  </si>
  <si>
    <t>Conversion to sqft</t>
  </si>
  <si>
    <t>in sqft</t>
  </si>
  <si>
    <t>Total Permisiable FAR</t>
  </si>
  <si>
    <r>
      <t xml:space="preserve">Plinth Area  Average Rate 
</t>
    </r>
    <r>
      <rPr>
        <b/>
        <i/>
        <sz val="10"/>
        <rFont val="Calibri"/>
        <family val="2"/>
        <scheme val="minor"/>
      </rPr>
      <t>(in per sq.ft)</t>
    </r>
  </si>
  <si>
    <t>Permissiable
FAR</t>
  </si>
  <si>
    <t>LAND VALUATION</t>
  </si>
  <si>
    <t>Area in
(Sqm)</t>
  </si>
  <si>
    <t>Rates</t>
  </si>
  <si>
    <t>Value</t>
  </si>
  <si>
    <t>LAND + BUILDING</t>
  </si>
  <si>
    <t xml:space="preserve">Land </t>
  </si>
  <si>
    <t>Building</t>
  </si>
  <si>
    <t>Total</t>
  </si>
  <si>
    <t>PL-095</t>
  </si>
  <si>
    <t>FMV</t>
  </si>
  <si>
    <t>per sqm for land</t>
  </si>
  <si>
    <t>per sqm for building</t>
  </si>
  <si>
    <t>Building Area in Sqm</t>
  </si>
  <si>
    <t>Building Area in Sqft</t>
  </si>
  <si>
    <t>Office &amp; Godown</t>
  </si>
  <si>
    <t>Remaining Permissiable FAR</t>
  </si>
  <si>
    <t>Conference Hall, Office &amp; Toilet</t>
  </si>
  <si>
    <t>RV @ 15% Less</t>
  </si>
  <si>
    <t>DV @ 25% Less</t>
  </si>
  <si>
    <t>Land Circle Rate</t>
  </si>
  <si>
    <t>Building Circle Rate</t>
  </si>
  <si>
    <t>Land Circle Value</t>
  </si>
  <si>
    <t>Building Circle Value</t>
  </si>
  <si>
    <r>
      <rPr>
        <b/>
        <sz val="14"/>
        <color theme="1"/>
        <rFont val="Arial"/>
        <family val="2"/>
      </rPr>
      <t>% difference</t>
    </r>
    <r>
      <rPr>
        <b/>
        <sz val="11"/>
        <color theme="1"/>
        <rFont val="Arial"/>
        <family val="2"/>
      </rPr>
      <t xml:space="preserve"> </t>
    </r>
    <r>
      <rPr>
        <sz val="11"/>
        <color theme="1"/>
        <rFont val="Arial"/>
        <family val="2"/>
      </rPr>
      <t>between Circle Rate and Fair Market Value</t>
    </r>
  </si>
  <si>
    <t>Permissiable Covered area</t>
  </si>
  <si>
    <t>Sqm</t>
  </si>
  <si>
    <t>Sqft</t>
  </si>
  <si>
    <t>Referrence Image attached above</t>
  </si>
  <si>
    <t>Building Area in Sqm (RCC Structiure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</si>
</sst>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0.0"/>
    <numFmt numFmtId="167" formatCode="0.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b/>
      <sz val="14"/>
      <color theme="1"/>
      <name val="Arial"/>
      <family val="2"/>
    </font>
  </fonts>
  <fills count="5">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9">
    <xf numFmtId="0" fontId="0" fillId="0" borderId="0" xfId="0"/>
    <xf numFmtId="164" fontId="0" fillId="0" borderId="0" xfId="0" applyNumberFormat="1"/>
    <xf numFmtId="0" fontId="0" fillId="0" borderId="1" xfId="0" applyBorder="1" applyAlignment="1">
      <alignment horizontal="center" vertical="center"/>
    </xf>
    <xf numFmtId="44" fontId="0" fillId="0" borderId="0" xfId="0" applyNumberFormat="1"/>
    <xf numFmtId="165" fontId="2" fillId="0" borderId="1" xfId="1" applyNumberFormat="1" applyFont="1" applyBorder="1" applyAlignment="1">
      <alignment horizontal="center" vertical="center"/>
    </xf>
    <xf numFmtId="165" fontId="0" fillId="0" borderId="0" xfId="0" applyNumberFormat="1"/>
    <xf numFmtId="0" fontId="2" fillId="0" borderId="1" xfId="0"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4" fontId="2" fillId="0" borderId="1" xfId="2" applyNumberFormat="1" applyFont="1" applyBorder="1" applyAlignment="1">
      <alignment horizontal="center" vertical="center"/>
    </xf>
    <xf numFmtId="0" fontId="2" fillId="0" borderId="1" xfId="0" applyFont="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xf numFmtId="166"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xf>
    <xf numFmtId="0" fontId="14" fillId="0" borderId="1" xfId="0" applyFont="1" applyBorder="1" applyAlignment="1">
      <alignment horizontal="center" vertical="center"/>
    </xf>
    <xf numFmtId="164" fontId="14" fillId="0" borderId="1" xfId="4" applyNumberFormat="1" applyFont="1" applyBorder="1" applyAlignment="1">
      <alignment horizontal="center" vertical="center"/>
    </xf>
    <xf numFmtId="164" fontId="14" fillId="0" borderId="1" xfId="0" applyNumberFormat="1" applyFont="1" applyBorder="1"/>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164" fontId="14" fillId="0" borderId="1" xfId="4" applyNumberFormat="1" applyFont="1" applyBorder="1"/>
    <xf numFmtId="0" fontId="17" fillId="0" borderId="7" xfId="0" applyFont="1" applyBorder="1" applyAlignment="1">
      <alignment horizontal="center" vertical="center" wrapText="1"/>
    </xf>
    <xf numFmtId="0" fontId="2" fillId="0" borderId="1" xfId="0" applyFont="1" applyBorder="1" applyAlignment="1">
      <alignment horizontal="center" vertical="center" wrapText="1"/>
    </xf>
    <xf numFmtId="164" fontId="14" fillId="0" borderId="4" xfId="4" applyNumberFormat="1" applyFont="1" applyBorder="1" applyAlignment="1">
      <alignment horizontal="center" vertical="center"/>
    </xf>
    <xf numFmtId="0" fontId="0" fillId="0" borderId="0" xfId="0" applyAlignment="1">
      <alignment horizontal="right" vertical="center"/>
    </xf>
    <xf numFmtId="0" fontId="14" fillId="0" borderId="0" xfId="0" applyFont="1" applyBorder="1" applyAlignment="1">
      <alignment horizontal="center" vertical="center"/>
    </xf>
    <xf numFmtId="164" fontId="14" fillId="0" borderId="0" xfId="4" applyNumberFormat="1" applyFont="1" applyBorder="1" applyAlignment="1">
      <alignment horizontal="center" vertical="center"/>
    </xf>
    <xf numFmtId="43" fontId="0" fillId="0" borderId="0" xfId="0" applyNumberFormat="1"/>
    <xf numFmtId="10" fontId="17" fillId="0" borderId="1" xfId="0" applyNumberFormat="1" applyFont="1" applyBorder="1" applyAlignment="1">
      <alignment horizontal="center" vertical="center" wrapText="1"/>
    </xf>
    <xf numFmtId="9" fontId="0" fillId="0" borderId="5" xfId="0" applyNumberFormat="1" applyBorder="1" applyAlignment="1">
      <alignment horizontal="center" vertical="center"/>
    </xf>
    <xf numFmtId="44" fontId="0" fillId="0" borderId="5" xfId="1" applyNumberFormat="1" applyFont="1" applyBorder="1" applyAlignment="1">
      <alignment horizontal="center" vertical="center"/>
    </xf>
    <xf numFmtId="165" fontId="0" fillId="0" borderId="5" xfId="1" applyNumberFormat="1" applyFont="1" applyBorder="1" applyAlignment="1">
      <alignment horizontal="center" vertical="center"/>
    </xf>
    <xf numFmtId="9" fontId="0" fillId="0" borderId="1" xfId="0" applyNumberFormat="1" applyBorder="1" applyAlignment="1">
      <alignment vertical="center"/>
    </xf>
    <xf numFmtId="1" fontId="0" fillId="0" borderId="1" xfId="0" applyNumberFormat="1" applyBorder="1" applyAlignment="1">
      <alignment horizontal="center" vertical="center"/>
    </xf>
    <xf numFmtId="9" fontId="0" fillId="0" borderId="1" xfId="0" applyNumberFormat="1" applyBorder="1" applyAlignment="1">
      <alignment horizontal="center" vertical="center"/>
    </xf>
    <xf numFmtId="1" fontId="0" fillId="0" borderId="1" xfId="0" applyNumberFormat="1" applyBorder="1" applyAlignment="1">
      <alignment horizontal="center" vertical="center" wrapText="1"/>
    </xf>
    <xf numFmtId="167" fontId="0" fillId="0" borderId="5" xfId="0" applyNumberFormat="1" applyBorder="1" applyAlignment="1">
      <alignment horizontal="center" vertical="center"/>
    </xf>
    <xf numFmtId="0" fontId="14" fillId="0" borderId="3" xfId="0" applyFont="1" applyBorder="1" applyAlignment="1">
      <alignment horizontal="center" vertical="center"/>
    </xf>
    <xf numFmtId="0" fontId="0" fillId="0" borderId="0" xfId="0" applyAlignment="1">
      <alignment vertical="center"/>
    </xf>
    <xf numFmtId="164" fontId="15" fillId="0" borderId="1" xfId="4" applyNumberFormat="1" applyFont="1" applyBorder="1" applyAlignment="1">
      <alignment horizontal="right" vertical="center"/>
    </xf>
    <xf numFmtId="164" fontId="15" fillId="0" borderId="4" xfId="4" applyNumberFormat="1" applyFont="1" applyBorder="1" applyAlignment="1">
      <alignment horizontal="center" vertical="center"/>
    </xf>
    <xf numFmtId="164" fontId="14" fillId="0" borderId="1" xfId="4" applyNumberFormat="1" applyFont="1" applyBorder="1" applyAlignment="1">
      <alignment horizontal="right" vertical="center"/>
    </xf>
    <xf numFmtId="2" fontId="0" fillId="0" borderId="5" xfId="0" applyNumberFormat="1" applyBorder="1" applyAlignment="1">
      <alignment horizontal="center" vertical="center"/>
    </xf>
    <xf numFmtId="43" fontId="2" fillId="0" borderId="1" xfId="2" applyNumberFormat="1" applyFont="1" applyBorder="1" applyAlignment="1">
      <alignment horizontal="center" vertical="center"/>
    </xf>
    <xf numFmtId="0" fontId="13" fillId="4" borderId="1"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4" fillId="0" borderId="1" xfId="0" applyFont="1" applyBorder="1" applyAlignment="1">
      <alignment horizontal="center" vertical="center"/>
    </xf>
    <xf numFmtId="0" fontId="0" fillId="0" borderId="1" xfId="0"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4" fillId="0" borderId="1" xfId="0" applyFont="1" applyBorder="1" applyAlignment="1">
      <alignment horizontal="left" vertical="center"/>
    </xf>
    <xf numFmtId="9" fontId="0" fillId="0" borderId="5" xfId="0" applyNumberFormat="1" applyBorder="1" applyAlignment="1">
      <alignment horizontal="center" vertical="center" wrapText="1"/>
    </xf>
    <xf numFmtId="9" fontId="0" fillId="0" borderId="6" xfId="0" applyNumberForma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5">
    <cellStyle name="Comma" xfId="2" builtinId="3"/>
    <cellStyle name="Comma 2" xfId="4"/>
    <cellStyle name="Currency" xfId="1" builtinId="4"/>
    <cellStyle name="Currency 2" xfId="3"/>
    <cellStyle name="Normal" xfId="0" builtinId="0"/>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313764</xdr:colOff>
      <xdr:row>0</xdr:row>
      <xdr:rowOff>112060</xdr:rowOff>
    </xdr:from>
    <xdr:to>
      <xdr:col>10</xdr:col>
      <xdr:colOff>441511</xdr:colOff>
      <xdr:row>11</xdr:row>
      <xdr:rowOff>168089</xdr:rowOff>
    </xdr:to>
    <xdr:pic>
      <xdr:nvPicPr>
        <xdr:cNvPr id="3" name="Picture 2">
          <a:extLst>
            <a:ext uri="{FF2B5EF4-FFF2-40B4-BE49-F238E27FC236}">
              <a16:creationId xmlns="" xmlns:a16="http://schemas.microsoft.com/office/drawing/2014/main" id="{00000000-0008-0000-0000-000003000000}"/>
            </a:ext>
          </a:extLst>
        </xdr:cNvPr>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rcRect t="21204"/>
        <a:stretch/>
      </xdr:blipFill>
      <xdr:spPr>
        <a:xfrm>
          <a:off x="6073588" y="112060"/>
          <a:ext cx="5943600" cy="3204882"/>
        </a:xfrm>
        <a:prstGeom prst="rect">
          <a:avLst/>
        </a:prstGeom>
        <a:ln>
          <a:solidFill>
            <a:srgbClr val="FF0000"/>
          </a:solidFill>
        </a:ln>
      </xdr:spPr>
    </xdr:pic>
    <xdr:clientData/>
  </xdr:twoCellAnchor>
  <xdr:twoCellAnchor>
    <xdr:from>
      <xdr:col>9</xdr:col>
      <xdr:colOff>190497</xdr:colOff>
      <xdr:row>4</xdr:row>
      <xdr:rowOff>112060</xdr:rowOff>
    </xdr:from>
    <xdr:to>
      <xdr:col>9</xdr:col>
      <xdr:colOff>1658467</xdr:colOff>
      <xdr:row>5</xdr:row>
      <xdr:rowOff>1</xdr:rowOff>
    </xdr:to>
    <xdr:sp macro="" textlink="">
      <xdr:nvSpPr>
        <xdr:cNvPr id="4" name="Rounded Rectangle 3">
          <a:extLst>
            <a:ext uri="{FF2B5EF4-FFF2-40B4-BE49-F238E27FC236}">
              <a16:creationId xmlns="" xmlns:a16="http://schemas.microsoft.com/office/drawing/2014/main" id="{00000000-0008-0000-0000-000004000000}"/>
            </a:ext>
          </a:extLst>
        </xdr:cNvPr>
        <xdr:cNvSpPr/>
      </xdr:nvSpPr>
      <xdr:spPr>
        <a:xfrm>
          <a:off x="10309409" y="1378325"/>
          <a:ext cx="1467970" cy="156882"/>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6</xdr:col>
      <xdr:colOff>403412</xdr:colOff>
      <xdr:row>4</xdr:row>
      <xdr:rowOff>33619</xdr:rowOff>
    </xdr:from>
    <xdr:to>
      <xdr:col>7</xdr:col>
      <xdr:colOff>470648</xdr:colOff>
      <xdr:row>4</xdr:row>
      <xdr:rowOff>212913</xdr:rowOff>
    </xdr:to>
    <xdr:sp macro="" textlink="">
      <xdr:nvSpPr>
        <xdr:cNvPr id="5" name="Right Arrow 4">
          <a:extLst>
            <a:ext uri="{FF2B5EF4-FFF2-40B4-BE49-F238E27FC236}">
              <a16:creationId xmlns="" xmlns:a16="http://schemas.microsoft.com/office/drawing/2014/main" id="{00000000-0008-0000-0000-000005000000}"/>
            </a:ext>
          </a:extLst>
        </xdr:cNvPr>
        <xdr:cNvSpPr/>
      </xdr:nvSpPr>
      <xdr:spPr>
        <a:xfrm>
          <a:off x="6163236" y="1299884"/>
          <a:ext cx="661147" cy="17929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1221440</xdr:colOff>
      <xdr:row>11</xdr:row>
      <xdr:rowOff>11206</xdr:rowOff>
    </xdr:from>
    <xdr:to>
      <xdr:col>11</xdr:col>
      <xdr:colOff>582705</xdr:colOff>
      <xdr:row>30</xdr:row>
      <xdr:rowOff>156882</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518646" y="3440206"/>
          <a:ext cx="6488206" cy="3955676"/>
        </a:xfrm>
        <a:prstGeom prst="rect">
          <a:avLst/>
        </a:prstGeom>
        <a:ln>
          <a:solidFill>
            <a:sysClr val="windowText" lastClr="000000"/>
          </a:solidFill>
        </a:ln>
      </xdr:spPr>
    </xdr:pic>
    <xdr:clientData/>
  </xdr:twoCellAnchor>
  <xdr:twoCellAnchor>
    <xdr:from>
      <xdr:col>4</xdr:col>
      <xdr:colOff>268942</xdr:colOff>
      <xdr:row>17</xdr:row>
      <xdr:rowOff>156882</xdr:rowOff>
    </xdr:from>
    <xdr:to>
      <xdr:col>6</xdr:col>
      <xdr:colOff>661147</xdr:colOff>
      <xdr:row>18</xdr:row>
      <xdr:rowOff>134470</xdr:rowOff>
    </xdr:to>
    <xdr:sp macro="" textlink="">
      <xdr:nvSpPr>
        <xdr:cNvPr id="3" name="Rounded Rectangle 2">
          <a:extLst>
            <a:ext uri="{FF2B5EF4-FFF2-40B4-BE49-F238E27FC236}">
              <a16:creationId xmlns="" xmlns:a16="http://schemas.microsoft.com/office/drawing/2014/main" id="{00000000-0008-0000-0100-000003000000}"/>
            </a:ext>
          </a:extLst>
        </xdr:cNvPr>
        <xdr:cNvSpPr/>
      </xdr:nvSpPr>
      <xdr:spPr>
        <a:xfrm>
          <a:off x="5188324" y="6488206"/>
          <a:ext cx="1378323" cy="16808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3</xdr:col>
      <xdr:colOff>840441</xdr:colOff>
      <xdr:row>17</xdr:row>
      <xdr:rowOff>168086</xdr:rowOff>
    </xdr:from>
    <xdr:to>
      <xdr:col>3</xdr:col>
      <xdr:colOff>1456765</xdr:colOff>
      <xdr:row>18</xdr:row>
      <xdr:rowOff>89645</xdr:rowOff>
    </xdr:to>
    <xdr:sp macro="" textlink="">
      <xdr:nvSpPr>
        <xdr:cNvPr id="4" name="Right Arrow 3">
          <a:extLst>
            <a:ext uri="{FF2B5EF4-FFF2-40B4-BE49-F238E27FC236}">
              <a16:creationId xmlns="" xmlns:a16="http://schemas.microsoft.com/office/drawing/2014/main" id="{00000000-0008-0000-0100-000004000000}"/>
            </a:ext>
          </a:extLst>
        </xdr:cNvPr>
        <xdr:cNvSpPr/>
      </xdr:nvSpPr>
      <xdr:spPr>
        <a:xfrm>
          <a:off x="3137647" y="6499410"/>
          <a:ext cx="616324" cy="11205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B2:Q29"/>
  <sheetViews>
    <sheetView tabSelected="1" zoomScale="85" zoomScaleNormal="85" workbookViewId="0">
      <selection activeCell="D15" sqref="D15"/>
    </sheetView>
  </sheetViews>
  <sheetFormatPr defaultRowHeight="15" x14ac:dyDescent="0.25"/>
  <cols>
    <col min="2" max="2" width="17.7109375" bestFit="1" customWidth="1"/>
    <col min="3" max="3" width="20.42578125" bestFit="1" customWidth="1"/>
    <col min="4" max="4" width="17.7109375" bestFit="1" customWidth="1"/>
    <col min="5" max="5" width="19.5703125" bestFit="1" customWidth="1"/>
    <col min="6" max="6" width="7.140625" customWidth="1"/>
    <col min="7" max="7" width="8.85546875" bestFit="1" customWidth="1"/>
    <col min="8" max="8" width="32.42578125" bestFit="1" customWidth="1"/>
    <col min="9" max="9" width="19.42578125" bestFit="1" customWidth="1"/>
    <col min="10" max="10" width="26.42578125" bestFit="1" customWidth="1"/>
    <col min="11" max="11" width="32" bestFit="1" customWidth="1"/>
  </cols>
  <sheetData>
    <row r="2" spans="2:11" ht="21" x14ac:dyDescent="0.25">
      <c r="B2" s="51" t="s">
        <v>35</v>
      </c>
      <c r="C2" s="51"/>
      <c r="D2" s="51"/>
      <c r="E2" s="20"/>
      <c r="F2" s="20"/>
      <c r="G2" s="20"/>
      <c r="H2" s="20"/>
      <c r="I2" s="20"/>
      <c r="J2" s="20"/>
      <c r="K2" s="20"/>
    </row>
    <row r="3" spans="2:11" ht="42" x14ac:dyDescent="0.25">
      <c r="B3" s="25" t="s">
        <v>36</v>
      </c>
      <c r="C3" s="26" t="s">
        <v>37</v>
      </c>
      <c r="D3" s="26" t="s">
        <v>38</v>
      </c>
      <c r="E3" s="20"/>
      <c r="F3" s="20"/>
      <c r="G3" s="20"/>
      <c r="H3" s="20"/>
      <c r="I3" s="20"/>
      <c r="J3" s="20"/>
      <c r="K3" s="20"/>
    </row>
    <row r="4" spans="2:11" ht="21" x14ac:dyDescent="0.25">
      <c r="B4" s="22">
        <v>811.04</v>
      </c>
      <c r="C4" s="23">
        <v>24000</v>
      </c>
      <c r="D4" s="23">
        <f>B4*C4</f>
        <v>19464960</v>
      </c>
      <c r="E4" s="20"/>
      <c r="F4" s="20"/>
      <c r="G4" s="20"/>
      <c r="H4" s="20"/>
      <c r="I4" s="20"/>
      <c r="J4" s="20"/>
      <c r="K4" s="20"/>
    </row>
    <row r="5" spans="2:11" s="20" customFormat="1" ht="21" x14ac:dyDescent="0.25">
      <c r="B5" s="32"/>
      <c r="C5" s="33"/>
      <c r="D5" s="33"/>
    </row>
    <row r="6" spans="2:11" s="20" customFormat="1" ht="21" x14ac:dyDescent="0.25">
      <c r="B6" s="32"/>
      <c r="C6" s="33"/>
      <c r="D6" s="33"/>
    </row>
    <row r="7" spans="2:11" s="20" customFormat="1" ht="21" x14ac:dyDescent="0.25">
      <c r="B7" s="32"/>
      <c r="C7" s="33"/>
      <c r="D7" s="33"/>
    </row>
    <row r="8" spans="2:11" s="20" customFormat="1" ht="21" x14ac:dyDescent="0.25">
      <c r="B8" s="32"/>
      <c r="C8" s="33"/>
      <c r="D8" s="33"/>
    </row>
    <row r="9" spans="2:11" s="20" customFormat="1" ht="21" x14ac:dyDescent="0.25">
      <c r="B9" s="32"/>
      <c r="C9" s="33"/>
      <c r="D9" s="33"/>
    </row>
    <row r="10" spans="2:11" ht="21" x14ac:dyDescent="0.25">
      <c r="B10" s="51" t="s">
        <v>39</v>
      </c>
      <c r="C10" s="51"/>
      <c r="D10" s="51"/>
      <c r="E10" s="20"/>
      <c r="F10" s="20"/>
      <c r="G10" s="20"/>
      <c r="H10" s="20"/>
      <c r="I10" s="20"/>
      <c r="J10" s="20"/>
      <c r="K10" s="20"/>
    </row>
    <row r="11" spans="2:11" ht="21" x14ac:dyDescent="0.25">
      <c r="B11" s="25" t="s">
        <v>40</v>
      </c>
      <c r="C11" s="26" t="s">
        <v>41</v>
      </c>
      <c r="D11" s="26" t="s">
        <v>42</v>
      </c>
      <c r="E11" s="20"/>
      <c r="F11" s="20"/>
      <c r="G11" s="20"/>
      <c r="H11" s="20"/>
      <c r="I11" s="20"/>
      <c r="J11" s="20"/>
      <c r="K11" s="20"/>
    </row>
    <row r="12" spans="2:11" ht="21.75" thickBot="1" x14ac:dyDescent="0.4">
      <c r="B12" s="24">
        <f>D4</f>
        <v>19464960</v>
      </c>
      <c r="C12" s="27">
        <f>Building!U6</f>
        <v>4312843.4176453594</v>
      </c>
      <c r="D12" s="24">
        <f>B12+C12</f>
        <v>23777803.417645358</v>
      </c>
      <c r="E12" s="20"/>
      <c r="F12" s="20"/>
      <c r="G12" s="20"/>
      <c r="H12" s="20"/>
      <c r="I12" s="20"/>
      <c r="J12" s="20"/>
      <c r="K12" s="20"/>
    </row>
    <row r="13" spans="2:11" ht="21" x14ac:dyDescent="0.25">
      <c r="B13" s="54" t="s">
        <v>43</v>
      </c>
      <c r="C13" s="22" t="s">
        <v>44</v>
      </c>
      <c r="D13" s="23">
        <v>23700000</v>
      </c>
      <c r="E13" s="20"/>
      <c r="F13" s="20"/>
      <c r="G13" s="31"/>
      <c r="H13" s="48" t="s">
        <v>54</v>
      </c>
      <c r="I13" s="30">
        <v>14000</v>
      </c>
      <c r="J13" s="44" t="s">
        <v>45</v>
      </c>
      <c r="K13" s="52" t="s">
        <v>62</v>
      </c>
    </row>
    <row r="14" spans="2:11" ht="21.75" thickBot="1" x14ac:dyDescent="0.3">
      <c r="B14" s="54"/>
      <c r="C14" s="22" t="s">
        <v>52</v>
      </c>
      <c r="D14" s="23">
        <f>D13*0.85</f>
        <v>20145000</v>
      </c>
      <c r="E14" s="20"/>
      <c r="F14" s="20"/>
      <c r="G14" s="31"/>
      <c r="H14" s="48" t="s">
        <v>55</v>
      </c>
      <c r="I14" s="30">
        <v>10000</v>
      </c>
      <c r="J14" s="44" t="s">
        <v>46</v>
      </c>
      <c r="K14" s="53"/>
    </row>
    <row r="15" spans="2:11" ht="21" x14ac:dyDescent="0.25">
      <c r="B15" s="54"/>
      <c r="C15" s="22" t="s">
        <v>53</v>
      </c>
      <c r="D15" s="23">
        <f>D13*0.75</f>
        <v>17775000</v>
      </c>
      <c r="E15" s="20"/>
      <c r="F15" s="20"/>
      <c r="G15" s="20"/>
      <c r="H15" s="20"/>
      <c r="I15" s="20"/>
      <c r="J15" s="20"/>
      <c r="K15" s="20"/>
    </row>
    <row r="16" spans="2:11" ht="21" x14ac:dyDescent="0.25">
      <c r="B16" s="20"/>
      <c r="C16" s="20"/>
      <c r="D16" s="20"/>
      <c r="E16" s="20"/>
      <c r="F16" s="20"/>
      <c r="G16" s="31"/>
      <c r="H16" s="46" t="s">
        <v>56</v>
      </c>
      <c r="I16" s="47">
        <f>B4*I13</f>
        <v>11354560</v>
      </c>
      <c r="J16" s="20"/>
      <c r="K16" s="20"/>
    </row>
    <row r="17" spans="5:17" ht="21" x14ac:dyDescent="0.25">
      <c r="E17" s="20"/>
      <c r="F17" s="20"/>
      <c r="G17" s="31"/>
      <c r="H17" s="46" t="s">
        <v>57</v>
      </c>
      <c r="I17" s="47">
        <v>4866264</v>
      </c>
      <c r="J17" s="20"/>
      <c r="K17" s="20"/>
      <c r="L17" s="20"/>
    </row>
    <row r="18" spans="5:17" ht="21" x14ac:dyDescent="0.25">
      <c r="E18" s="20"/>
      <c r="F18" s="20"/>
      <c r="G18" s="45"/>
      <c r="H18" s="46" t="s">
        <v>42</v>
      </c>
      <c r="I18" s="47">
        <f>I17+I16</f>
        <v>16220824</v>
      </c>
      <c r="J18" s="20"/>
      <c r="K18" s="20"/>
      <c r="L18" s="20"/>
    </row>
    <row r="19" spans="5:17" ht="30.75" thickBot="1" x14ac:dyDescent="0.3">
      <c r="E19" s="29" t="s">
        <v>48</v>
      </c>
      <c r="F19" s="21">
        <f>Building!I6</f>
        <v>7428.8365695999992</v>
      </c>
      <c r="G19" s="20"/>
      <c r="H19" s="20"/>
      <c r="I19" s="20"/>
      <c r="J19" s="20"/>
      <c r="K19" s="20"/>
      <c r="L19" s="20"/>
    </row>
    <row r="20" spans="5:17" ht="47.25" thickBot="1" x14ac:dyDescent="0.3">
      <c r="E20" s="29" t="s">
        <v>47</v>
      </c>
      <c r="F20" s="19">
        <f>F19/10.764</f>
        <v>690.15575711631357</v>
      </c>
      <c r="G20" s="20"/>
      <c r="H20" s="28" t="s">
        <v>58</v>
      </c>
      <c r="I20" s="35">
        <f>(D12-I18)/D12</f>
        <v>0.31781654869084208</v>
      </c>
      <c r="J20" s="34"/>
      <c r="K20" s="34"/>
      <c r="L20" s="20"/>
    </row>
    <row r="21" spans="5:17" ht="45" x14ac:dyDescent="0.25">
      <c r="E21" s="29" t="s">
        <v>63</v>
      </c>
      <c r="F21" s="19">
        <f>Building!I4/10.764</f>
        <v>486.62639999999993</v>
      </c>
    </row>
    <row r="29" spans="5:17" x14ac:dyDescent="0.25"/>
  </sheetData>
  <mergeCells count="4">
    <mergeCell ref="B2:D2"/>
    <mergeCell ref="B10:D10"/>
    <mergeCell ref="K13:K14"/>
    <mergeCell ref="B13:B1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X29"/>
  <sheetViews>
    <sheetView zoomScale="85" zoomScaleNormal="85" zoomScaleSheetLayoutView="85" workbookViewId="0">
      <selection activeCell="I4" sqref="I4"/>
    </sheetView>
  </sheetViews>
  <sheetFormatPr defaultRowHeight="15" x14ac:dyDescent="0.25"/>
  <cols>
    <col min="1" max="1" width="7.28515625" bestFit="1" customWidth="1"/>
    <col min="2" max="2" width="13.140625" bestFit="1" customWidth="1"/>
    <col min="3" max="3" width="14.140625" style="13" bestFit="1" customWidth="1"/>
    <col min="4" max="4" width="26" style="13" bestFit="1" customWidth="1"/>
    <col min="5" max="5" width="10" customWidth="1"/>
    <col min="6" max="6" width="7" bestFit="1" customWidth="1"/>
    <col min="7" max="7" width="13.42578125" bestFit="1" customWidth="1"/>
    <col min="8" max="8" width="12.42578125" bestFit="1" customWidth="1"/>
    <col min="9" max="9" width="14.7109375" bestFit="1" customWidth="1"/>
    <col min="10" max="10" width="13.42578125" bestFit="1" customWidth="1"/>
    <col min="11" max="11" width="9.5703125" bestFit="1" customWidth="1"/>
    <col min="12" max="12" width="11.140625" customWidth="1"/>
    <col min="13" max="13" width="11" customWidth="1"/>
    <col min="14" max="14" width="10.28515625" bestFit="1" customWidth="1"/>
    <col min="15" max="15" width="13.42578125" bestFit="1" customWidth="1"/>
    <col min="16" max="16" width="12.42578125" bestFit="1" customWidth="1"/>
    <col min="17" max="17" width="14.42578125" bestFit="1" customWidth="1"/>
    <col min="18" max="18" width="12.42578125" bestFit="1" customWidth="1"/>
    <col min="19" max="19" width="11.85546875" bestFit="1" customWidth="1"/>
    <col min="20" max="20" width="10.85546875" bestFit="1" customWidth="1"/>
    <col min="21" max="21" width="13.140625" style="14" bestFit="1" customWidth="1"/>
    <col min="22" max="22" width="17" bestFit="1" customWidth="1"/>
    <col min="23" max="24" width="14.28515625" bestFit="1" customWidth="1"/>
  </cols>
  <sheetData>
    <row r="2" spans="1:24" ht="15.75" customHeight="1" x14ac:dyDescent="0.25">
      <c r="A2" s="56" t="s">
        <v>24</v>
      </c>
      <c r="B2" s="57"/>
      <c r="C2" s="57"/>
      <c r="D2" s="57"/>
      <c r="E2" s="57"/>
      <c r="F2" s="57"/>
      <c r="G2" s="57"/>
      <c r="H2" s="57"/>
      <c r="I2" s="57"/>
      <c r="J2" s="57"/>
      <c r="K2" s="57"/>
      <c r="L2" s="57"/>
      <c r="M2" s="57"/>
      <c r="N2" s="57"/>
      <c r="O2" s="57"/>
      <c r="P2" s="57"/>
      <c r="Q2" s="57"/>
      <c r="R2" s="57"/>
      <c r="S2" s="57"/>
      <c r="T2" s="57"/>
      <c r="U2" s="58"/>
    </row>
    <row r="3" spans="1:24" s="11" customFormat="1" ht="60" x14ac:dyDescent="0.25">
      <c r="A3" s="9" t="s">
        <v>0</v>
      </c>
      <c r="B3" s="9" t="s">
        <v>1</v>
      </c>
      <c r="C3" s="10" t="s">
        <v>21</v>
      </c>
      <c r="D3" s="10" t="s">
        <v>4</v>
      </c>
      <c r="E3" s="10" t="s">
        <v>16</v>
      </c>
      <c r="F3" s="10" t="s">
        <v>13</v>
      </c>
      <c r="G3" s="10" t="s">
        <v>28</v>
      </c>
      <c r="H3" s="10" t="s">
        <v>34</v>
      </c>
      <c r="I3" s="10" t="s">
        <v>27</v>
      </c>
      <c r="J3" s="10" t="s">
        <v>2</v>
      </c>
      <c r="K3" s="10" t="s">
        <v>3</v>
      </c>
      <c r="L3" s="10" t="s">
        <v>14</v>
      </c>
      <c r="M3" s="10" t="s">
        <v>15</v>
      </c>
      <c r="N3" s="10" t="s">
        <v>5</v>
      </c>
      <c r="O3" s="10" t="s">
        <v>7</v>
      </c>
      <c r="P3" s="10" t="s">
        <v>33</v>
      </c>
      <c r="Q3" s="10" t="s">
        <v>11</v>
      </c>
      <c r="R3" s="10" t="s">
        <v>8</v>
      </c>
      <c r="S3" s="10" t="s">
        <v>9</v>
      </c>
      <c r="T3" s="10" t="s">
        <v>12</v>
      </c>
      <c r="U3" s="10" t="s">
        <v>10</v>
      </c>
    </row>
    <row r="4" spans="1:24" ht="44.25" customHeight="1" x14ac:dyDescent="0.25">
      <c r="A4" s="8">
        <v>1</v>
      </c>
      <c r="B4" s="12" t="s">
        <v>19</v>
      </c>
      <c r="C4" s="12" t="s">
        <v>49</v>
      </c>
      <c r="D4" s="12" t="s">
        <v>18</v>
      </c>
      <c r="E4" s="49">
        <v>7232.76</v>
      </c>
      <c r="F4" s="40">
        <v>10</v>
      </c>
      <c r="G4" s="63">
        <v>0.6</v>
      </c>
      <c r="H4" s="65">
        <v>1.5</v>
      </c>
      <c r="I4" s="17">
        <f>O12*G4</f>
        <v>5238.0465695999992</v>
      </c>
      <c r="J4" s="40">
        <v>2000</v>
      </c>
      <c r="K4" s="40">
        <v>2022</v>
      </c>
      <c r="L4" s="40">
        <f>K4-J4</f>
        <v>22</v>
      </c>
      <c r="M4" s="40">
        <v>60</v>
      </c>
      <c r="N4" s="41">
        <v>0.1</v>
      </c>
      <c r="O4" s="43">
        <f>(1-N4)/M4</f>
        <v>1.5000000000000001E-2</v>
      </c>
      <c r="P4" s="38">
        <f>(1000+800)/2</f>
        <v>900</v>
      </c>
      <c r="Q4" s="37">
        <f>P4*I4</f>
        <v>4714241.9126399988</v>
      </c>
      <c r="R4" s="38">
        <f>Q4*O4*L4</f>
        <v>1555699.8311711999</v>
      </c>
      <c r="S4" s="38">
        <f t="shared" ref="S4" si="0">MAX(Q4-R4,0)</f>
        <v>3158542.0814687992</v>
      </c>
      <c r="T4" s="36">
        <v>0.05</v>
      </c>
      <c r="U4" s="38">
        <f>IF(S4&gt;N4*Q4,S4*(1-T4),Q4*N4)</f>
        <v>3000614.977395359</v>
      </c>
      <c r="V4" s="7"/>
      <c r="W4" s="1"/>
      <c r="X4" s="1"/>
    </row>
    <row r="5" spans="1:24" ht="45" x14ac:dyDescent="0.25">
      <c r="A5" s="8">
        <v>3</v>
      </c>
      <c r="B5" s="2" t="s">
        <v>25</v>
      </c>
      <c r="C5" s="12" t="s">
        <v>51</v>
      </c>
      <c r="D5" s="12" t="s">
        <v>23</v>
      </c>
      <c r="E5" s="49">
        <v>2190.79</v>
      </c>
      <c r="F5" s="40">
        <v>10</v>
      </c>
      <c r="G5" s="64"/>
      <c r="H5" s="66"/>
      <c r="I5" s="17">
        <f>E5</f>
        <v>2190.79</v>
      </c>
      <c r="J5" s="42">
        <v>2020</v>
      </c>
      <c r="K5" s="40">
        <v>2022</v>
      </c>
      <c r="L5" s="40">
        <f t="shared" ref="L5" si="1">K5-J5</f>
        <v>2</v>
      </c>
      <c r="M5" s="40">
        <v>60</v>
      </c>
      <c r="N5" s="41">
        <v>0.1</v>
      </c>
      <c r="O5" s="43">
        <f t="shared" ref="O5" si="2">(1-N5)/M5</f>
        <v>1.5000000000000001E-2</v>
      </c>
      <c r="P5" s="38">
        <f>(825+800+325)/3</f>
        <v>650</v>
      </c>
      <c r="Q5" s="38">
        <f>P5*I5</f>
        <v>1424013.5</v>
      </c>
      <c r="R5" s="38">
        <f>Q5*O5*L5</f>
        <v>42720.405000000006</v>
      </c>
      <c r="S5" s="38">
        <f>MAX(Q5-R5,0)</f>
        <v>1381293.095</v>
      </c>
      <c r="T5" s="36">
        <v>0.05</v>
      </c>
      <c r="U5" s="38">
        <f>IF(S5&gt;N5*Q5,S5*(1-T5),Q5*N5)</f>
        <v>1312228.44025</v>
      </c>
      <c r="V5" s="38"/>
      <c r="W5" s="38"/>
      <c r="X5" s="1"/>
    </row>
    <row r="6" spans="1:24" x14ac:dyDescent="0.25">
      <c r="A6" s="59" t="s">
        <v>6</v>
      </c>
      <c r="B6" s="59"/>
      <c r="C6" s="59"/>
      <c r="D6" s="59"/>
      <c r="E6" s="15">
        <f>SUM(E4:E5)</f>
        <v>9423.5499999999993</v>
      </c>
      <c r="F6" s="6"/>
      <c r="G6" s="16"/>
      <c r="H6" s="16"/>
      <c r="I6" s="50">
        <f>SUM(I4:I5)</f>
        <v>7428.8365695999992</v>
      </c>
      <c r="J6" s="59"/>
      <c r="K6" s="59"/>
      <c r="L6" s="59"/>
      <c r="M6" s="59"/>
      <c r="N6" s="59"/>
      <c r="O6" s="59"/>
      <c r="P6" s="59"/>
      <c r="Q6" s="4">
        <f>SUM(Q4:Q5)</f>
        <v>6138255.4126399988</v>
      </c>
      <c r="R6" s="4"/>
      <c r="S6" s="4">
        <f>SUM(S4:S5)</f>
        <v>4539835.1764687989</v>
      </c>
      <c r="T6" s="39"/>
      <c r="U6" s="4">
        <f>SUM((U4:U5))</f>
        <v>4312843.4176453594</v>
      </c>
      <c r="V6" s="7"/>
    </row>
    <row r="7" spans="1:24" x14ac:dyDescent="0.25">
      <c r="A7" s="62" t="s">
        <v>17</v>
      </c>
      <c r="B7" s="62"/>
      <c r="C7" s="62"/>
      <c r="D7" s="62"/>
      <c r="E7" s="62"/>
      <c r="F7" s="62"/>
      <c r="G7" s="62"/>
      <c r="H7" s="62"/>
      <c r="I7" s="62"/>
      <c r="J7" s="62"/>
      <c r="K7" s="62"/>
      <c r="L7" s="62"/>
      <c r="M7" s="62"/>
      <c r="N7" s="62"/>
      <c r="O7" s="62"/>
      <c r="P7" s="62"/>
      <c r="Q7" s="62"/>
      <c r="R7" s="62"/>
      <c r="S7" s="62"/>
      <c r="T7" s="62"/>
      <c r="U7" s="62"/>
      <c r="V7" s="7"/>
    </row>
    <row r="8" spans="1:24" x14ac:dyDescent="0.25">
      <c r="A8" s="60" t="s">
        <v>22</v>
      </c>
      <c r="B8" s="60"/>
      <c r="C8" s="60"/>
      <c r="D8" s="60"/>
      <c r="E8" s="60"/>
      <c r="F8" s="60"/>
      <c r="G8" s="60"/>
      <c r="H8" s="60"/>
      <c r="I8" s="60"/>
      <c r="J8" s="60"/>
      <c r="K8" s="60"/>
      <c r="L8" s="60"/>
      <c r="M8" s="60"/>
      <c r="N8" s="60"/>
      <c r="O8" s="60"/>
      <c r="P8" s="60"/>
      <c r="Q8" s="60"/>
      <c r="R8" s="60"/>
      <c r="S8" s="60"/>
      <c r="T8" s="60"/>
      <c r="U8" s="60"/>
      <c r="V8" s="7"/>
    </row>
    <row r="9" spans="1:24" x14ac:dyDescent="0.25">
      <c r="A9" s="60" t="s">
        <v>26</v>
      </c>
      <c r="B9" s="61"/>
      <c r="C9" s="61"/>
      <c r="D9" s="61"/>
      <c r="E9" s="61"/>
      <c r="F9" s="61"/>
      <c r="G9" s="61"/>
      <c r="H9" s="61"/>
      <c r="I9" s="61"/>
      <c r="J9" s="61"/>
      <c r="K9" s="61"/>
      <c r="L9" s="61"/>
      <c r="M9" s="61"/>
      <c r="N9" s="61"/>
      <c r="O9" s="61"/>
      <c r="P9" s="61"/>
      <c r="Q9" s="61"/>
      <c r="R9" s="61"/>
      <c r="S9" s="61"/>
      <c r="T9" s="61"/>
      <c r="U9" s="61"/>
      <c r="V9" s="7"/>
    </row>
    <row r="10" spans="1:24" x14ac:dyDescent="0.25">
      <c r="A10" s="61" t="s">
        <v>20</v>
      </c>
      <c r="B10" s="61"/>
      <c r="C10" s="61"/>
      <c r="D10" s="61"/>
      <c r="E10" s="61"/>
      <c r="F10" s="61"/>
      <c r="G10" s="61"/>
      <c r="H10" s="61"/>
      <c r="I10" s="61"/>
      <c r="J10" s="61"/>
      <c r="K10" s="61"/>
      <c r="L10" s="61"/>
      <c r="M10" s="61"/>
      <c r="N10" s="61"/>
      <c r="O10" s="61"/>
      <c r="P10" s="61"/>
      <c r="Q10" s="61"/>
      <c r="R10" s="61"/>
      <c r="S10" s="61"/>
      <c r="T10" s="61"/>
      <c r="U10" s="61"/>
      <c r="V10" s="7"/>
    </row>
    <row r="11" spans="1:24" x14ac:dyDescent="0.25">
      <c r="V11" s="7"/>
    </row>
    <row r="12" spans="1:24" x14ac:dyDescent="0.25">
      <c r="M12" s="17">
        <v>811.04399999999998</v>
      </c>
      <c r="N12" s="17">
        <v>10.763999999999999</v>
      </c>
      <c r="O12" s="17">
        <f>M12*N12</f>
        <v>8730.0776159999987</v>
      </c>
      <c r="P12" s="18">
        <f>O12*H4</f>
        <v>13095.116423999998</v>
      </c>
      <c r="Q12" s="17">
        <f>P12-I4</f>
        <v>7857.0698543999988</v>
      </c>
      <c r="V12" s="7"/>
    </row>
    <row r="13" spans="1:24" ht="30" customHeight="1" x14ac:dyDescent="0.25">
      <c r="M13" s="55" t="s">
        <v>29</v>
      </c>
      <c r="N13" s="55" t="s">
        <v>30</v>
      </c>
      <c r="O13" s="55" t="s">
        <v>31</v>
      </c>
      <c r="P13" s="67" t="s">
        <v>32</v>
      </c>
      <c r="Q13" s="67" t="s">
        <v>50</v>
      </c>
      <c r="S13" s="14"/>
      <c r="T13" s="7"/>
      <c r="U13"/>
    </row>
    <row r="14" spans="1:24" x14ac:dyDescent="0.25">
      <c r="M14" s="55"/>
      <c r="N14" s="55"/>
      <c r="O14" s="55"/>
      <c r="P14" s="68"/>
      <c r="Q14" s="68"/>
      <c r="U14"/>
    </row>
    <row r="15" spans="1:24" x14ac:dyDescent="0.25">
      <c r="P15" s="7"/>
      <c r="U15"/>
    </row>
    <row r="16" spans="1:24" x14ac:dyDescent="0.25">
      <c r="O16" s="55" t="s">
        <v>59</v>
      </c>
      <c r="P16" s="17">
        <f>M12*G4</f>
        <v>486.62639999999999</v>
      </c>
      <c r="Q16" s="21" t="s">
        <v>60</v>
      </c>
      <c r="U16"/>
    </row>
    <row r="17" spans="15:21" x14ac:dyDescent="0.25">
      <c r="O17" s="55"/>
      <c r="P17" s="17">
        <f>P16*N12</f>
        <v>5238.0465695999992</v>
      </c>
      <c r="Q17" s="21" t="s">
        <v>61</v>
      </c>
      <c r="U17"/>
    </row>
    <row r="18" spans="15:21" x14ac:dyDescent="0.25">
      <c r="Q18" s="14"/>
      <c r="R18" s="7"/>
      <c r="U18"/>
    </row>
    <row r="19" spans="15:21" x14ac:dyDescent="0.25">
      <c r="Q19" s="14"/>
      <c r="U19"/>
    </row>
    <row r="20" spans="15:21" x14ac:dyDescent="0.25">
      <c r="Q20" s="14"/>
      <c r="R20" s="5"/>
      <c r="S20" s="3"/>
      <c r="T20" s="3"/>
      <c r="U20"/>
    </row>
    <row r="21" spans="15:21" x14ac:dyDescent="0.25">
      <c r="Q21" s="14"/>
      <c r="U21"/>
    </row>
    <row r="22" spans="15:21" x14ac:dyDescent="0.25">
      <c r="Q22" s="14"/>
      <c r="U22"/>
    </row>
    <row r="29" spans="15:21" ht="15" customHeight="1" x14ac:dyDescent="0.25"/>
  </sheetData>
  <mergeCells count="15">
    <mergeCell ref="O16:O17"/>
    <mergeCell ref="A2:U2"/>
    <mergeCell ref="A6:D6"/>
    <mergeCell ref="J6:P6"/>
    <mergeCell ref="A8:U8"/>
    <mergeCell ref="A9:U9"/>
    <mergeCell ref="A7:U7"/>
    <mergeCell ref="G4:G5"/>
    <mergeCell ref="H4:H5"/>
    <mergeCell ref="Q13:Q14"/>
    <mergeCell ref="P13:P14"/>
    <mergeCell ref="N13:N14"/>
    <mergeCell ref="M13:M14"/>
    <mergeCell ref="O13:O14"/>
    <mergeCell ref="A10:U10"/>
  </mergeCells>
  <pageMargins left="0.31496062992125984" right="0.31496062992125984" top="0.31496062992125984" bottom="0.31496062992125984"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vt:lpstr>
      <vt:lpstr>Building</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Arun Tomar</cp:lastModifiedBy>
  <cp:lastPrinted>2022-01-07T08:12:53Z</cp:lastPrinted>
  <dcterms:created xsi:type="dcterms:W3CDTF">2021-09-16T11:33:35Z</dcterms:created>
  <dcterms:modified xsi:type="dcterms:W3CDTF">2022-06-30T10:15:40Z</dcterms:modified>
</cp:coreProperties>
</file>