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Y:\Files For Review\Rajani Gupta\JULY Month\VIS(2022-23)-PL098-082-135(SHRI RAM TRADING COMPANY)\VIS(2022-23)-PL098-082-135\other_document\"/>
    </mc:Choice>
  </mc:AlternateContent>
  <xr:revisionPtr revIDLastSave="0" documentId="13_ncr:1_{09A1A4D9-8318-4C7A-8D61-F7D3EFB801CB}" xr6:coauthVersionLast="47" xr6:coauthVersionMax="47" xr10:uidLastSave="{00000000-0000-0000-0000-000000000000}"/>
  <bookViews>
    <workbookView showVerticalScroll="0" xWindow="-120" yWindow="-120" windowWidth="24240" windowHeight="13140" activeTab="1" xr2:uid="{00000000-000D-0000-FFFF-FFFF00000000}"/>
  </bookViews>
  <sheets>
    <sheet name="Land" sheetId="2" r:id="rId1"/>
    <sheet name="Building" sheetId="1" r:id="rId2"/>
  </sheets>
  <definedNames>
    <definedName name="_xlnm.Print_Area" localSheetId="1">Building!$B$1:$V$10</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14" i="2" l="1"/>
  <c r="Q16" i="1" l="1"/>
  <c r="Q17" i="1" s="1"/>
  <c r="Q5" i="1" l="1"/>
  <c r="Q4" i="1"/>
  <c r="I16" i="2" l="1"/>
  <c r="I18" i="2" s="1"/>
  <c r="D15" i="2"/>
  <c r="D4" i="2"/>
  <c r="B12" i="2" s="1"/>
  <c r="J5" i="1"/>
  <c r="R5" i="1" s="1"/>
  <c r="P12" i="1"/>
  <c r="J4" i="1" l="1"/>
  <c r="F21" i="2" s="1"/>
  <c r="J6" i="1"/>
  <c r="Q12" i="1"/>
  <c r="M4" i="1"/>
  <c r="P4" i="1"/>
  <c r="R4" i="1" l="1"/>
  <c r="R12" i="1"/>
  <c r="F19" i="2"/>
  <c r="F20" i="2" s="1"/>
  <c r="S4" i="1"/>
  <c r="T4" i="1" s="1"/>
  <c r="V4" i="1" s="1"/>
  <c r="F6" i="1" l="1"/>
  <c r="P5" i="1" l="1"/>
  <c r="M5" i="1"/>
  <c r="S5" i="1" l="1"/>
  <c r="T5" i="1" s="1"/>
  <c r="V5" i="1" s="1"/>
  <c r="R6" i="1" l="1"/>
  <c r="T6" i="1" l="1"/>
  <c r="V6" i="1" l="1"/>
  <c r="C12" i="2" s="1"/>
  <c r="D12" i="2" l="1"/>
  <c r="I20"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Q29" authorId="0" shapeId="0" xr:uid="{00000000-0006-0000-0000-000001000000}">
      <text>
        <r>
          <rPr>
            <b/>
            <sz val="9"/>
            <color indexed="81"/>
            <rFont val="Tahoma"/>
            <charset val="1"/>
          </rPr>
          <t>admin:</t>
        </r>
        <r>
          <rPr>
            <sz val="9"/>
            <color indexed="81"/>
            <rFont val="Tahoma"/>
            <charset val="1"/>
          </rPr>
          <t xml:space="preserve">
</t>
        </r>
      </text>
    </comment>
  </commentList>
</comments>
</file>

<file path=xl/sharedStrings.xml><?xml version="1.0" encoding="utf-8"?>
<sst xmlns="http://schemas.openxmlformats.org/spreadsheetml/2006/main" count="65" uniqueCount="64">
  <si>
    <t>SR. No.</t>
  </si>
  <si>
    <t>Floor</t>
  </si>
  <si>
    <t>Year of Construction</t>
  </si>
  <si>
    <t xml:space="preserve">Year of Valuation </t>
  </si>
  <si>
    <t>Type of Structure</t>
  </si>
  <si>
    <t>Salvage value</t>
  </si>
  <si>
    <t>TOTAL</t>
  </si>
  <si>
    <t>Depreciation Rate</t>
  </si>
  <si>
    <t xml:space="preserve">Depreciation
(INR) </t>
  </si>
  <si>
    <t>Depreciated Value
(INR)</t>
  </si>
  <si>
    <t>Depreciated Replacement Market Value
(INR)</t>
  </si>
  <si>
    <t>Gross Replacement Value
(INR)</t>
  </si>
  <si>
    <t>Discounting Factor</t>
  </si>
  <si>
    <r>
      <t xml:space="preserve">Height </t>
    </r>
    <r>
      <rPr>
        <b/>
        <i/>
        <sz val="10"/>
        <rFont val="Calibri"/>
        <family val="2"/>
        <scheme val="minor"/>
      </rPr>
      <t>(in ft.)</t>
    </r>
  </si>
  <si>
    <r>
      <t xml:space="preserve">Total Life Consumed 
</t>
    </r>
    <r>
      <rPr>
        <b/>
        <i/>
        <sz val="10"/>
        <rFont val="Calibri"/>
        <family val="2"/>
        <scheme val="minor"/>
      </rPr>
      <t>(in years)</t>
    </r>
  </si>
  <si>
    <r>
      <t xml:space="preserve">Total Economical Life
</t>
    </r>
    <r>
      <rPr>
        <b/>
        <i/>
        <sz val="10"/>
        <rFont val="Calibri"/>
        <family val="2"/>
        <scheme val="minor"/>
      </rPr>
      <t>(in years)</t>
    </r>
  </si>
  <si>
    <r>
      <t xml:space="preserve">Area 
</t>
    </r>
    <r>
      <rPr>
        <b/>
        <i/>
        <sz val="10"/>
        <rFont val="Calibri"/>
        <family val="2"/>
        <scheme val="minor"/>
      </rPr>
      <t>(in sq.ft)</t>
    </r>
  </si>
  <si>
    <t>Remarks:</t>
  </si>
  <si>
    <t>RCC framed pillar beam column on RCC slab</t>
  </si>
  <si>
    <t>Ground Floor</t>
  </si>
  <si>
    <r>
      <t>3.</t>
    </r>
    <r>
      <rPr>
        <i/>
        <sz val="10"/>
        <color theme="1"/>
        <rFont val="Calibri"/>
        <family val="2"/>
        <scheme val="minor"/>
      </rPr>
      <t xml:space="preserve"> The valuation is done by considering the depreciated replacement cost approach.</t>
    </r>
  </si>
  <si>
    <t>Unit</t>
  </si>
  <si>
    <r>
      <t xml:space="preserve">1. </t>
    </r>
    <r>
      <rPr>
        <b/>
        <i/>
        <sz val="10"/>
        <color theme="1"/>
        <rFont val="Calibri"/>
        <family val="2"/>
        <scheme val="minor"/>
      </rPr>
      <t>All the details pertaing to the building area statement such as area, floor, etc has been taken from sample measurement taken during site survey since no other relevant building area statement has been provided to us by the bank or client.</t>
    </r>
  </si>
  <si>
    <t>G.I. Shed Area on Load Bearing wall and structure made of iron</t>
  </si>
  <si>
    <t>BUILDING VALUATION OF M/S.SHRI RAM TRADING COMPANY|HARIDWAR,UTTARKHAND</t>
  </si>
  <si>
    <t>First Floor</t>
  </si>
  <si>
    <r>
      <t xml:space="preserve">2. </t>
    </r>
    <r>
      <rPr>
        <i/>
        <sz val="10"/>
        <color theme="1"/>
        <rFont val="Calibri"/>
        <family val="2"/>
        <scheme val="minor"/>
      </rPr>
      <t>All the structure that has been taken in the area statemnet belonging to M/s. Shri Ram Trading Company</t>
    </r>
  </si>
  <si>
    <t>Area Considered for valuation
(in sq.ft)</t>
  </si>
  <si>
    <t>Permissiable Ground Coverage</t>
  </si>
  <si>
    <t>Area in sqm</t>
  </si>
  <si>
    <t>Conversion to sqft</t>
  </si>
  <si>
    <t>in sqft</t>
  </si>
  <si>
    <t>Total Permisiable FAR</t>
  </si>
  <si>
    <r>
      <t xml:space="preserve">Plinth Area  Average Rate 
</t>
    </r>
    <r>
      <rPr>
        <b/>
        <i/>
        <sz val="10"/>
        <rFont val="Calibri"/>
        <family val="2"/>
        <scheme val="minor"/>
      </rPr>
      <t>(in per sq.ft)</t>
    </r>
  </si>
  <si>
    <t>Permissiable
FAR</t>
  </si>
  <si>
    <t>LAND VALUATION</t>
  </si>
  <si>
    <t>Area in
(Sqm)</t>
  </si>
  <si>
    <t>Rates</t>
  </si>
  <si>
    <t>Value</t>
  </si>
  <si>
    <t>LAND + BUILDING</t>
  </si>
  <si>
    <t xml:space="preserve">Land </t>
  </si>
  <si>
    <t>Building</t>
  </si>
  <si>
    <t>Total</t>
  </si>
  <si>
    <t>PL-095</t>
  </si>
  <si>
    <t>FMV</t>
  </si>
  <si>
    <t>per sqm for land</t>
  </si>
  <si>
    <t>per sqm for building</t>
  </si>
  <si>
    <t>Building Area in Sqm</t>
  </si>
  <si>
    <t>Building Area in Sqft</t>
  </si>
  <si>
    <t>Office &amp; Godown</t>
  </si>
  <si>
    <t>Remaining Permissiable FAR</t>
  </si>
  <si>
    <t>Conference Hall, Office &amp; Toilet</t>
  </si>
  <si>
    <t>RV @ 15% Less</t>
  </si>
  <si>
    <t>DV @ 25% Less</t>
  </si>
  <si>
    <t>Land Circle Rate</t>
  </si>
  <si>
    <t>Building Circle Rate</t>
  </si>
  <si>
    <t>Land Circle Value</t>
  </si>
  <si>
    <t>Building Circle Value</t>
  </si>
  <si>
    <r>
      <rPr>
        <b/>
        <sz val="14"/>
        <color theme="1"/>
        <rFont val="Arial"/>
        <family val="2"/>
      </rPr>
      <t>% difference</t>
    </r>
    <r>
      <rPr>
        <b/>
        <sz val="11"/>
        <color theme="1"/>
        <rFont val="Arial"/>
        <family val="2"/>
      </rPr>
      <t xml:space="preserve"> </t>
    </r>
    <r>
      <rPr>
        <sz val="11"/>
        <color theme="1"/>
        <rFont val="Arial"/>
        <family val="2"/>
      </rPr>
      <t>between Circle Rate and Fair Market Value</t>
    </r>
  </si>
  <si>
    <t>Permissiable Covered area</t>
  </si>
  <si>
    <t>Sqm</t>
  </si>
  <si>
    <t>Sqft</t>
  </si>
  <si>
    <t>Referrence Image attached above</t>
  </si>
  <si>
    <t>Building Area in Sqm (RCC Structiure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</si>
</sst>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quot;₹&quot;\ * #,##0.00_ ;_ &quot;₹&quot;\ * \-#,##0.00_ ;_ &quot;₹&quot;\ * &quot;-&quot;??_ ;_ @_ "/>
    <numFmt numFmtId="43" formatCode="_ * #,##0.00_ ;_ * \-#,##0.00_ ;_ * &quot;-&quot;??_ ;_ @_ "/>
    <numFmt numFmtId="164" formatCode="_ * #,##0_ ;_ * \-#,##0_ ;_ * &quot;-&quot;??_ ;_ @_ "/>
    <numFmt numFmtId="165" formatCode="_ &quot;₹&quot;\ * #,##0_ ;_ &quot;₹&quot;\ * \-#,##0_ ;_ &quot;₹&quot;\ * &quot;-&quot;??_ ;_ @_ "/>
    <numFmt numFmtId="166" formatCode="0.0"/>
    <numFmt numFmtId="167" formatCode="0.000"/>
  </numFmts>
  <fonts count="19"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i/>
      <sz val="11"/>
      <color theme="1"/>
      <name val="Calibri"/>
      <family val="2"/>
      <scheme val="minor"/>
    </font>
    <font>
      <b/>
      <sz val="11"/>
      <name val="Calibri"/>
      <family val="2"/>
      <scheme val="minor"/>
    </font>
    <font>
      <b/>
      <i/>
      <sz val="10"/>
      <name val="Calibri"/>
      <family val="2"/>
      <scheme val="minor"/>
    </font>
    <font>
      <sz val="11"/>
      <name val="Calibri"/>
      <family val="2"/>
      <scheme val="minor"/>
    </font>
    <font>
      <i/>
      <sz val="11"/>
      <color theme="1"/>
      <name val="Calibri"/>
      <family val="2"/>
      <scheme val="minor"/>
    </font>
    <font>
      <sz val="9"/>
      <color indexed="81"/>
      <name val="Tahoma"/>
      <charset val="1"/>
    </font>
    <font>
      <b/>
      <sz val="9"/>
      <color indexed="81"/>
      <name val="Tahoma"/>
      <charset val="1"/>
    </font>
    <font>
      <b/>
      <i/>
      <sz val="10"/>
      <color theme="1"/>
      <name val="Calibri"/>
      <family val="2"/>
      <scheme val="minor"/>
    </font>
    <font>
      <i/>
      <sz val="10"/>
      <color theme="1"/>
      <name val="Calibri"/>
      <family val="2"/>
      <scheme val="minor"/>
    </font>
    <font>
      <b/>
      <sz val="16"/>
      <color theme="0"/>
      <name val="Calibri"/>
      <family val="2"/>
      <scheme val="minor"/>
    </font>
    <font>
      <sz val="16"/>
      <color theme="1"/>
      <name val="Calibri"/>
      <family val="2"/>
      <scheme val="minor"/>
    </font>
    <font>
      <b/>
      <sz val="16"/>
      <color theme="1"/>
      <name val="Calibri"/>
      <family val="2"/>
      <scheme val="minor"/>
    </font>
    <font>
      <sz val="11"/>
      <color theme="1"/>
      <name val="Arial"/>
      <family val="2"/>
    </font>
    <font>
      <b/>
      <sz val="11"/>
      <color theme="1"/>
      <name val="Arial"/>
      <family val="2"/>
    </font>
    <font>
      <b/>
      <sz val="14"/>
      <color theme="1"/>
      <name val="Arial"/>
      <family val="2"/>
    </font>
  </fonts>
  <fills count="5">
    <fill>
      <patternFill patternType="none"/>
    </fill>
    <fill>
      <patternFill patternType="gray125"/>
    </fill>
    <fill>
      <patternFill patternType="solid">
        <fgColor theme="4" tint="0.39997558519241921"/>
        <bgColor indexed="64"/>
      </patternFill>
    </fill>
    <fill>
      <patternFill patternType="solid">
        <fgColor rgb="FF1E3661"/>
        <bgColor indexed="64"/>
      </patternFill>
    </fill>
    <fill>
      <patternFill patternType="solid">
        <fgColor rgb="FF0070C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rgb="FFFF0000"/>
      </left>
      <right style="medium">
        <color rgb="FFFF0000"/>
      </right>
      <top style="medium">
        <color rgb="FFFF0000"/>
      </top>
      <bottom style="thin">
        <color indexed="64"/>
      </bottom>
      <diagonal/>
    </border>
    <border>
      <left style="medium">
        <color rgb="FFFF0000"/>
      </left>
      <right style="medium">
        <color rgb="FFFF0000"/>
      </right>
      <top style="thin">
        <color indexed="64"/>
      </top>
      <bottom style="medium">
        <color rgb="FFFF0000"/>
      </bottom>
      <diagonal/>
    </border>
  </borders>
  <cellStyleXfs count="5">
    <xf numFmtId="0" fontId="0" fillId="0" borderId="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70">
    <xf numFmtId="0" fontId="0" fillId="0" borderId="0" xfId="0"/>
    <xf numFmtId="164" fontId="0" fillId="0" borderId="0" xfId="0" applyNumberFormat="1"/>
    <xf numFmtId="44" fontId="0" fillId="0" borderId="0" xfId="0" applyNumberFormat="1"/>
    <xf numFmtId="165" fontId="2" fillId="0" borderId="1" xfId="1" applyNumberFormat="1" applyFont="1" applyBorder="1" applyAlignment="1">
      <alignment horizontal="center" vertical="center"/>
    </xf>
    <xf numFmtId="165" fontId="0" fillId="0" borderId="0" xfId="0" applyNumberFormat="1"/>
    <xf numFmtId="0" fontId="2" fillId="0" borderId="1" xfId="0" applyFont="1" applyBorder="1" applyAlignment="1">
      <alignment horizontal="center" vertical="center"/>
    </xf>
    <xf numFmtId="44" fontId="0" fillId="0" borderId="0" xfId="1" applyFont="1"/>
    <xf numFmtId="0" fontId="0" fillId="0" borderId="1" xfId="0" applyFill="1" applyBorder="1" applyAlignment="1">
      <alignment horizontal="center"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7" fillId="0" borderId="0" xfId="0" applyFont="1"/>
    <xf numFmtId="0" fontId="0" fillId="0" borderId="1" xfId="0" applyBorder="1" applyAlignment="1">
      <alignment horizontal="center" vertical="center" wrapText="1"/>
    </xf>
    <xf numFmtId="0" fontId="0" fillId="0" borderId="0" xfId="0" applyAlignment="1">
      <alignment wrapText="1"/>
    </xf>
    <xf numFmtId="0" fontId="0" fillId="0" borderId="0" xfId="0" applyAlignment="1">
      <alignment horizontal="center"/>
    </xf>
    <xf numFmtId="164" fontId="2" fillId="0" borderId="1" xfId="2" applyNumberFormat="1" applyFont="1" applyBorder="1" applyAlignment="1">
      <alignment horizontal="center" vertical="center"/>
    </xf>
    <xf numFmtId="0" fontId="2" fillId="0" borderId="1" xfId="0" applyFont="1" applyBorder="1" applyAlignment="1">
      <alignment horizontal="center" vertical="center"/>
    </xf>
    <xf numFmtId="2" fontId="0" fillId="0" borderId="1" xfId="0" applyNumberFormat="1" applyBorder="1" applyAlignment="1">
      <alignment horizontal="center" vertical="center"/>
    </xf>
    <xf numFmtId="2" fontId="0" fillId="0" borderId="1" xfId="0" applyNumberFormat="1" applyBorder="1"/>
    <xf numFmtId="166" fontId="0" fillId="0" borderId="1" xfId="0" applyNumberFormat="1" applyBorder="1" applyAlignment="1">
      <alignment horizontal="center" vertical="center"/>
    </xf>
    <xf numFmtId="0" fontId="0" fillId="0" borderId="0" xfId="0"/>
    <xf numFmtId="0" fontId="0" fillId="0" borderId="1" xfId="0" applyBorder="1" applyAlignment="1">
      <alignment horizontal="center" vertical="center"/>
    </xf>
    <xf numFmtId="0" fontId="14" fillId="0" borderId="1" xfId="0" applyFont="1" applyBorder="1" applyAlignment="1">
      <alignment horizontal="center" vertical="center"/>
    </xf>
    <xf numFmtId="164" fontId="14" fillId="0" borderId="1" xfId="4" applyNumberFormat="1" applyFont="1" applyBorder="1" applyAlignment="1">
      <alignment horizontal="center" vertical="center"/>
    </xf>
    <xf numFmtId="164" fontId="14" fillId="0" borderId="1" xfId="0" applyNumberFormat="1" applyFont="1" applyBorder="1"/>
    <xf numFmtId="0" fontId="13" fillId="4" borderId="1" xfId="0" applyFont="1" applyFill="1" applyBorder="1" applyAlignment="1">
      <alignment horizontal="center" vertical="center" wrapText="1"/>
    </xf>
    <xf numFmtId="0" fontId="13" fillId="4" borderId="1" xfId="0" applyFont="1" applyFill="1" applyBorder="1" applyAlignment="1">
      <alignment horizontal="center" vertical="center"/>
    </xf>
    <xf numFmtId="164" fontId="14" fillId="0" borderId="1" xfId="4" applyNumberFormat="1" applyFont="1" applyBorder="1"/>
    <xf numFmtId="0" fontId="17" fillId="0" borderId="7" xfId="0" applyFont="1" applyBorder="1" applyAlignment="1">
      <alignment horizontal="center" vertical="center" wrapText="1"/>
    </xf>
    <xf numFmtId="0" fontId="2" fillId="0" borderId="1" xfId="0" applyFont="1" applyBorder="1" applyAlignment="1">
      <alignment horizontal="center" vertical="center" wrapText="1"/>
    </xf>
    <xf numFmtId="164" fontId="14" fillId="0" borderId="4" xfId="4" applyNumberFormat="1" applyFont="1" applyBorder="1" applyAlignment="1">
      <alignment horizontal="center" vertical="center"/>
    </xf>
    <xf numFmtId="0" fontId="0" fillId="0" borderId="0" xfId="0" applyAlignment="1">
      <alignment horizontal="right" vertical="center"/>
    </xf>
    <xf numFmtId="0" fontId="14" fillId="0" borderId="0" xfId="0" applyFont="1" applyBorder="1" applyAlignment="1">
      <alignment horizontal="center" vertical="center"/>
    </xf>
    <xf numFmtId="164" fontId="14" fillId="0" borderId="0" xfId="4" applyNumberFormat="1" applyFont="1" applyBorder="1" applyAlignment="1">
      <alignment horizontal="center" vertical="center"/>
    </xf>
    <xf numFmtId="43" fontId="0" fillId="0" borderId="0" xfId="0" applyNumberFormat="1"/>
    <xf numFmtId="10" fontId="17" fillId="0" borderId="1" xfId="0" applyNumberFormat="1" applyFont="1" applyBorder="1" applyAlignment="1">
      <alignment horizontal="center" vertical="center" wrapText="1"/>
    </xf>
    <xf numFmtId="9" fontId="0" fillId="0" borderId="5" xfId="0" applyNumberFormat="1" applyBorder="1" applyAlignment="1">
      <alignment horizontal="center" vertical="center"/>
    </xf>
    <xf numFmtId="44" fontId="0" fillId="0" borderId="5" xfId="1" applyNumberFormat="1" applyFont="1" applyBorder="1" applyAlignment="1">
      <alignment horizontal="center" vertical="center"/>
    </xf>
    <xf numFmtId="165" fontId="0" fillId="0" borderId="5" xfId="1" applyNumberFormat="1" applyFont="1" applyBorder="1" applyAlignment="1">
      <alignment horizontal="center" vertical="center"/>
    </xf>
    <xf numFmtId="9" fontId="0" fillId="0" borderId="1" xfId="0" applyNumberFormat="1" applyBorder="1" applyAlignment="1">
      <alignment vertical="center"/>
    </xf>
    <xf numFmtId="1" fontId="0" fillId="0" borderId="1" xfId="0" applyNumberFormat="1" applyBorder="1" applyAlignment="1">
      <alignment horizontal="center" vertical="center"/>
    </xf>
    <xf numFmtId="9" fontId="0" fillId="0" borderId="1" xfId="0" applyNumberFormat="1" applyBorder="1" applyAlignment="1">
      <alignment horizontal="center" vertical="center"/>
    </xf>
    <xf numFmtId="1" fontId="0" fillId="0" borderId="1" xfId="0" applyNumberFormat="1" applyBorder="1" applyAlignment="1">
      <alignment horizontal="center" vertical="center" wrapText="1"/>
    </xf>
    <xf numFmtId="167" fontId="0" fillId="0" borderId="5" xfId="0" applyNumberFormat="1" applyBorder="1" applyAlignment="1">
      <alignment horizontal="center" vertical="center"/>
    </xf>
    <xf numFmtId="0" fontId="14" fillId="0" borderId="3" xfId="0" applyFont="1" applyBorder="1" applyAlignment="1">
      <alignment horizontal="center" vertical="center"/>
    </xf>
    <xf numFmtId="0" fontId="0" fillId="0" borderId="0" xfId="0" applyAlignment="1">
      <alignment vertical="center"/>
    </xf>
    <xf numFmtId="164" fontId="15" fillId="0" borderId="1" xfId="4" applyNumberFormat="1" applyFont="1" applyBorder="1" applyAlignment="1">
      <alignment horizontal="right" vertical="center"/>
    </xf>
    <xf numFmtId="164" fontId="15" fillId="0" borderId="4" xfId="4" applyNumberFormat="1" applyFont="1" applyBorder="1" applyAlignment="1">
      <alignment horizontal="center" vertical="center"/>
    </xf>
    <xf numFmtId="164" fontId="14" fillId="0" borderId="1" xfId="4" applyNumberFormat="1" applyFont="1" applyBorder="1" applyAlignment="1">
      <alignment horizontal="right" vertical="center"/>
    </xf>
    <xf numFmtId="2" fontId="0" fillId="0" borderId="5" xfId="0" applyNumberFormat="1" applyBorder="1" applyAlignment="1">
      <alignment horizontal="center" vertical="center"/>
    </xf>
    <xf numFmtId="43" fontId="2" fillId="0" borderId="1" xfId="2" applyNumberFormat="1" applyFont="1" applyBorder="1" applyAlignment="1">
      <alignment horizontal="center" vertical="center"/>
    </xf>
    <xf numFmtId="0" fontId="0" fillId="0" borderId="1" xfId="0" applyBorder="1" applyAlignment="1">
      <alignment horizontal="center" vertical="center" wrapText="1"/>
    </xf>
    <xf numFmtId="0" fontId="13" fillId="4" borderId="1" xfId="0" applyFont="1" applyFill="1" applyBorder="1"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14" fillId="0" borderId="1" xfId="0" applyFont="1" applyBorder="1" applyAlignment="1">
      <alignment horizontal="center" vertical="center"/>
    </xf>
    <xf numFmtId="0" fontId="0" fillId="0" borderId="1" xfId="0"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2" fillId="0" borderId="1" xfId="0" applyFont="1" applyBorder="1" applyAlignment="1">
      <alignment horizontal="center" vertical="center"/>
    </xf>
    <xf numFmtId="0" fontId="8" fillId="0" borderId="1" xfId="0" applyFont="1" applyBorder="1" applyAlignment="1">
      <alignment horizontal="left" vertical="center" wrapText="1"/>
    </xf>
    <xf numFmtId="0" fontId="8" fillId="0" borderId="1" xfId="0" applyFont="1" applyBorder="1" applyAlignment="1">
      <alignment horizontal="left" vertical="center"/>
    </xf>
    <xf numFmtId="0" fontId="4" fillId="0" borderId="1" xfId="0" applyFont="1" applyBorder="1" applyAlignment="1">
      <alignment horizontal="left" vertical="center"/>
    </xf>
    <xf numFmtId="9" fontId="0" fillId="0" borderId="5" xfId="0" applyNumberFormat="1" applyBorder="1" applyAlignment="1">
      <alignment horizontal="center" vertical="center" wrapText="1"/>
    </xf>
    <xf numFmtId="9" fontId="0" fillId="0" borderId="6" xfId="0" applyNumberFormat="1" applyBorder="1" applyAlignment="1">
      <alignment horizontal="center" vertical="center" wrapText="1"/>
    </xf>
    <xf numFmtId="0" fontId="0" fillId="0" borderId="5" xfId="0" applyNumberFormat="1" applyBorder="1" applyAlignment="1">
      <alignment horizontal="center" vertical="center" wrapText="1"/>
    </xf>
    <xf numFmtId="0" fontId="0" fillId="0" borderId="6" xfId="0" applyNumberFormat="1"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1" xfId="0" applyBorder="1" applyAlignment="1">
      <alignment horizontal="left" vertical="top" wrapText="1"/>
    </xf>
  </cellXfs>
  <cellStyles count="5">
    <cellStyle name="Comma" xfId="2" builtinId="3"/>
    <cellStyle name="Comma 2" xfId="4" xr:uid="{00000000-0005-0000-0000-000001000000}"/>
    <cellStyle name="Currency" xfId="1" builtinId="4"/>
    <cellStyle name="Currency 2" xfId="3" xr:uid="{00000000-0005-0000-0000-000003000000}"/>
    <cellStyle name="Normal" xfId="0" builtinId="0"/>
  </cellStyles>
  <dxfs count="0"/>
  <tableStyles count="0" defaultTableStyle="TableStyleMedium2" defaultPivotStyle="PivotStyleLight16"/>
  <colors>
    <mruColors>
      <color rgb="FF1E36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6</xdr:col>
      <xdr:colOff>313764</xdr:colOff>
      <xdr:row>0</xdr:row>
      <xdr:rowOff>112060</xdr:rowOff>
    </xdr:from>
    <xdr:to>
      <xdr:col>10</xdr:col>
      <xdr:colOff>441511</xdr:colOff>
      <xdr:row>11</xdr:row>
      <xdr:rowOff>168089</xdr:rowOff>
    </xdr:to>
    <xdr:pic>
      <xdr:nvPicPr>
        <xdr:cNvPr id="3" name="Picture 2">
          <a:extLst>
            <a:ext uri="{FF2B5EF4-FFF2-40B4-BE49-F238E27FC236}">
              <a16:creationId xmlns:a16="http://schemas.microsoft.com/office/drawing/2014/main" id="{00000000-0008-0000-0000-000003000000}"/>
            </a:ext>
          </a:extLst>
        </xdr:cNvPr>
        <xdr:cNvPicPr/>
      </xdr:nvPicPr>
      <xdr:blipFill rotWithShape="1">
        <a:blip xmlns:r="http://schemas.openxmlformats.org/officeDocument/2006/relationships" r:embed="rId1">
          <a:extLst>
            <a:ext uri="{BEBA8EAE-BF5A-486C-A8C5-ECC9F3942E4B}">
              <a14:imgProps xmlns:a14="http://schemas.microsoft.com/office/drawing/2010/main">
                <a14:imgLayer r:embed="rId2">
                  <a14:imgEffect>
                    <a14:sharpenSoften amount="50000"/>
                  </a14:imgEffect>
                </a14:imgLayer>
              </a14:imgProps>
            </a:ext>
          </a:extLst>
        </a:blip>
        <a:srcRect t="21204"/>
        <a:stretch/>
      </xdr:blipFill>
      <xdr:spPr>
        <a:xfrm>
          <a:off x="6073588" y="112060"/>
          <a:ext cx="5943600" cy="3204882"/>
        </a:xfrm>
        <a:prstGeom prst="rect">
          <a:avLst/>
        </a:prstGeom>
        <a:ln>
          <a:solidFill>
            <a:srgbClr val="FF0000"/>
          </a:solidFill>
        </a:ln>
      </xdr:spPr>
    </xdr:pic>
    <xdr:clientData/>
  </xdr:twoCellAnchor>
  <xdr:twoCellAnchor>
    <xdr:from>
      <xdr:col>9</xdr:col>
      <xdr:colOff>190497</xdr:colOff>
      <xdr:row>4</xdr:row>
      <xdr:rowOff>112060</xdr:rowOff>
    </xdr:from>
    <xdr:to>
      <xdr:col>9</xdr:col>
      <xdr:colOff>1658467</xdr:colOff>
      <xdr:row>5</xdr:row>
      <xdr:rowOff>1</xdr:rowOff>
    </xdr:to>
    <xdr:sp macro="" textlink="">
      <xdr:nvSpPr>
        <xdr:cNvPr id="4" name="Rounded Rectangle 3">
          <a:extLst>
            <a:ext uri="{FF2B5EF4-FFF2-40B4-BE49-F238E27FC236}">
              <a16:creationId xmlns:a16="http://schemas.microsoft.com/office/drawing/2014/main" id="{00000000-0008-0000-0000-000004000000}"/>
            </a:ext>
          </a:extLst>
        </xdr:cNvPr>
        <xdr:cNvSpPr/>
      </xdr:nvSpPr>
      <xdr:spPr>
        <a:xfrm>
          <a:off x="10309409" y="1378325"/>
          <a:ext cx="1467970" cy="156882"/>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N" sz="1100"/>
        </a:p>
      </xdr:txBody>
    </xdr:sp>
    <xdr:clientData/>
  </xdr:twoCellAnchor>
  <xdr:twoCellAnchor>
    <xdr:from>
      <xdr:col>6</xdr:col>
      <xdr:colOff>403412</xdr:colOff>
      <xdr:row>4</xdr:row>
      <xdr:rowOff>33619</xdr:rowOff>
    </xdr:from>
    <xdr:to>
      <xdr:col>7</xdr:col>
      <xdr:colOff>470648</xdr:colOff>
      <xdr:row>4</xdr:row>
      <xdr:rowOff>212913</xdr:rowOff>
    </xdr:to>
    <xdr:sp macro="" textlink="">
      <xdr:nvSpPr>
        <xdr:cNvPr id="5" name="Right Arrow 4">
          <a:extLst>
            <a:ext uri="{FF2B5EF4-FFF2-40B4-BE49-F238E27FC236}">
              <a16:creationId xmlns:a16="http://schemas.microsoft.com/office/drawing/2014/main" id="{00000000-0008-0000-0000-000005000000}"/>
            </a:ext>
          </a:extLst>
        </xdr:cNvPr>
        <xdr:cNvSpPr/>
      </xdr:nvSpPr>
      <xdr:spPr>
        <a:xfrm>
          <a:off x="6163236" y="1299884"/>
          <a:ext cx="661147" cy="179294"/>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N"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1221440</xdr:colOff>
      <xdr:row>11</xdr:row>
      <xdr:rowOff>11206</xdr:rowOff>
    </xdr:from>
    <xdr:to>
      <xdr:col>13</xdr:col>
      <xdr:colOff>662827</xdr:colOff>
      <xdr:row>30</xdr:row>
      <xdr:rowOff>156882</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3518646" y="3440206"/>
          <a:ext cx="6488206" cy="3955676"/>
        </a:xfrm>
        <a:prstGeom prst="rect">
          <a:avLst/>
        </a:prstGeom>
        <a:ln>
          <a:solidFill>
            <a:sysClr val="windowText" lastClr="000000"/>
          </a:solidFill>
        </a:ln>
      </xdr:spPr>
    </xdr:pic>
    <xdr:clientData/>
  </xdr:twoCellAnchor>
  <xdr:twoCellAnchor>
    <xdr:from>
      <xdr:col>5</xdr:col>
      <xdr:colOff>268942</xdr:colOff>
      <xdr:row>17</xdr:row>
      <xdr:rowOff>156882</xdr:rowOff>
    </xdr:from>
    <xdr:to>
      <xdr:col>7</xdr:col>
      <xdr:colOff>661147</xdr:colOff>
      <xdr:row>18</xdr:row>
      <xdr:rowOff>134470</xdr:rowOff>
    </xdr:to>
    <xdr:sp macro="" textlink="">
      <xdr:nvSpPr>
        <xdr:cNvPr id="3" name="Rounded Rectangle 2">
          <a:extLst>
            <a:ext uri="{FF2B5EF4-FFF2-40B4-BE49-F238E27FC236}">
              <a16:creationId xmlns:a16="http://schemas.microsoft.com/office/drawing/2014/main" id="{00000000-0008-0000-0100-000003000000}"/>
            </a:ext>
          </a:extLst>
        </xdr:cNvPr>
        <xdr:cNvSpPr/>
      </xdr:nvSpPr>
      <xdr:spPr>
        <a:xfrm>
          <a:off x="5188324" y="6488206"/>
          <a:ext cx="1378323" cy="168088"/>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N" sz="1100"/>
        </a:p>
      </xdr:txBody>
    </xdr:sp>
    <xdr:clientData/>
  </xdr:twoCellAnchor>
  <xdr:twoCellAnchor>
    <xdr:from>
      <xdr:col>4</xdr:col>
      <xdr:colOff>840441</xdr:colOff>
      <xdr:row>17</xdr:row>
      <xdr:rowOff>168086</xdr:rowOff>
    </xdr:from>
    <xdr:to>
      <xdr:col>4</xdr:col>
      <xdr:colOff>1456765</xdr:colOff>
      <xdr:row>18</xdr:row>
      <xdr:rowOff>89645</xdr:rowOff>
    </xdr:to>
    <xdr:sp macro="" textlink="">
      <xdr:nvSpPr>
        <xdr:cNvPr id="4" name="Right Arrow 3">
          <a:extLst>
            <a:ext uri="{FF2B5EF4-FFF2-40B4-BE49-F238E27FC236}">
              <a16:creationId xmlns:a16="http://schemas.microsoft.com/office/drawing/2014/main" id="{00000000-0008-0000-0100-000004000000}"/>
            </a:ext>
          </a:extLst>
        </xdr:cNvPr>
        <xdr:cNvSpPr/>
      </xdr:nvSpPr>
      <xdr:spPr>
        <a:xfrm>
          <a:off x="3137647" y="6499410"/>
          <a:ext cx="616324" cy="112059"/>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N"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sheetPr>
  <dimension ref="B2:Q29"/>
  <sheetViews>
    <sheetView zoomScale="85" zoomScaleNormal="85" workbookViewId="0">
      <selection activeCell="K19" sqref="K19"/>
    </sheetView>
  </sheetViews>
  <sheetFormatPr defaultRowHeight="15" x14ac:dyDescent="0.25"/>
  <cols>
    <col min="2" max="2" width="17.7109375" bestFit="1" customWidth="1"/>
    <col min="3" max="3" width="20.42578125" bestFit="1" customWidth="1"/>
    <col min="4" max="4" width="17.7109375" bestFit="1" customWidth="1"/>
    <col min="5" max="5" width="19.5703125" bestFit="1" customWidth="1"/>
    <col min="6" max="6" width="7.140625" customWidth="1"/>
    <col min="7" max="7" width="8.85546875" bestFit="1" customWidth="1"/>
    <col min="8" max="8" width="32.42578125" bestFit="1" customWidth="1"/>
    <col min="9" max="9" width="19.42578125" bestFit="1" customWidth="1"/>
    <col min="10" max="10" width="26.42578125" bestFit="1" customWidth="1"/>
    <col min="11" max="11" width="32" bestFit="1" customWidth="1"/>
  </cols>
  <sheetData>
    <row r="2" spans="2:11" ht="21" x14ac:dyDescent="0.25">
      <c r="B2" s="51" t="s">
        <v>35</v>
      </c>
      <c r="C2" s="51"/>
      <c r="D2" s="51"/>
      <c r="E2" s="19"/>
      <c r="F2" s="19"/>
      <c r="G2" s="19"/>
      <c r="H2" s="19"/>
      <c r="I2" s="19"/>
      <c r="J2" s="19"/>
      <c r="K2" s="19"/>
    </row>
    <row r="3" spans="2:11" ht="42" x14ac:dyDescent="0.25">
      <c r="B3" s="24" t="s">
        <v>36</v>
      </c>
      <c r="C3" s="25" t="s">
        <v>37</v>
      </c>
      <c r="D3" s="25" t="s">
        <v>38</v>
      </c>
      <c r="E3" s="19"/>
      <c r="F3" s="19"/>
      <c r="G3" s="19"/>
      <c r="H3" s="19"/>
      <c r="I3" s="19"/>
      <c r="J3" s="19"/>
      <c r="K3" s="19"/>
    </row>
    <row r="4" spans="2:11" ht="21" x14ac:dyDescent="0.25">
      <c r="B4" s="21">
        <v>811.04</v>
      </c>
      <c r="C4" s="22">
        <v>24000</v>
      </c>
      <c r="D4" s="22">
        <f>B4*C4</f>
        <v>19464960</v>
      </c>
      <c r="E4" s="19"/>
      <c r="F4" s="19"/>
      <c r="G4" s="19"/>
      <c r="H4" s="19"/>
      <c r="I4" s="19"/>
      <c r="J4" s="19"/>
      <c r="K4" s="19"/>
    </row>
    <row r="5" spans="2:11" s="19" customFormat="1" ht="21" x14ac:dyDescent="0.25">
      <c r="B5" s="31"/>
      <c r="C5" s="32"/>
      <c r="D5" s="32"/>
    </row>
    <row r="6" spans="2:11" s="19" customFormat="1" ht="21" x14ac:dyDescent="0.25">
      <c r="B6" s="31"/>
      <c r="C6" s="32"/>
      <c r="D6" s="32"/>
    </row>
    <row r="7" spans="2:11" s="19" customFormat="1" ht="21" x14ac:dyDescent="0.25">
      <c r="B7" s="31"/>
      <c r="C7" s="32"/>
      <c r="D7" s="32"/>
    </row>
    <row r="8" spans="2:11" s="19" customFormat="1" ht="21" x14ac:dyDescent="0.25">
      <c r="B8" s="31"/>
      <c r="C8" s="32"/>
      <c r="D8" s="32"/>
    </row>
    <row r="9" spans="2:11" s="19" customFormat="1" ht="21" x14ac:dyDescent="0.25">
      <c r="B9" s="31"/>
      <c r="C9" s="32"/>
      <c r="D9" s="32"/>
    </row>
    <row r="10" spans="2:11" ht="21" x14ac:dyDescent="0.25">
      <c r="B10" s="51" t="s">
        <v>39</v>
      </c>
      <c r="C10" s="51"/>
      <c r="D10" s="51"/>
      <c r="E10" s="19"/>
      <c r="F10" s="19"/>
      <c r="G10" s="19"/>
      <c r="H10" s="19"/>
      <c r="I10" s="19"/>
      <c r="J10" s="19"/>
      <c r="K10" s="19"/>
    </row>
    <row r="11" spans="2:11" ht="21" x14ac:dyDescent="0.25">
      <c r="B11" s="24" t="s">
        <v>40</v>
      </c>
      <c r="C11" s="25" t="s">
        <v>41</v>
      </c>
      <c r="D11" s="25" t="s">
        <v>42</v>
      </c>
      <c r="E11" s="19"/>
      <c r="F11" s="19"/>
      <c r="G11" s="19"/>
      <c r="H11" s="19"/>
      <c r="I11" s="19"/>
      <c r="J11" s="19"/>
      <c r="K11" s="19"/>
    </row>
    <row r="12" spans="2:11" ht="21.75" thickBot="1" x14ac:dyDescent="0.4">
      <c r="B12" s="23">
        <f>D4</f>
        <v>19464960</v>
      </c>
      <c r="C12" s="26">
        <f>Building!V6</f>
        <v>4312843.4176453594</v>
      </c>
      <c r="D12" s="23">
        <f>B12+C12</f>
        <v>23777803.417645358</v>
      </c>
      <c r="E12" s="19"/>
      <c r="F12" s="19"/>
      <c r="G12" s="19"/>
      <c r="H12" s="19"/>
      <c r="I12" s="19"/>
      <c r="J12" s="19"/>
      <c r="K12" s="19"/>
    </row>
    <row r="13" spans="2:11" ht="21" x14ac:dyDescent="0.25">
      <c r="B13" s="54" t="s">
        <v>43</v>
      </c>
      <c r="C13" s="21" t="s">
        <v>44</v>
      </c>
      <c r="D13" s="22">
        <v>23700000</v>
      </c>
      <c r="E13" s="19"/>
      <c r="F13" s="19"/>
      <c r="G13" s="30"/>
      <c r="H13" s="47" t="s">
        <v>54</v>
      </c>
      <c r="I13" s="29">
        <v>14000</v>
      </c>
      <c r="J13" s="43" t="s">
        <v>45</v>
      </c>
      <c r="K13" s="52" t="s">
        <v>62</v>
      </c>
    </row>
    <row r="14" spans="2:11" ht="21.75" thickBot="1" x14ac:dyDescent="0.3">
      <c r="B14" s="54"/>
      <c r="C14" s="21" t="s">
        <v>52</v>
      </c>
      <c r="D14" s="22">
        <f>D13*0.85</f>
        <v>20145000</v>
      </c>
      <c r="E14" s="19"/>
      <c r="F14" s="19"/>
      <c r="G14" s="30"/>
      <c r="H14" s="47" t="s">
        <v>55</v>
      </c>
      <c r="I14" s="29">
        <v>10000</v>
      </c>
      <c r="J14" s="43" t="s">
        <v>46</v>
      </c>
      <c r="K14" s="53"/>
    </row>
    <row r="15" spans="2:11" ht="21" x14ac:dyDescent="0.25">
      <c r="B15" s="54"/>
      <c r="C15" s="21" t="s">
        <v>53</v>
      </c>
      <c r="D15" s="22">
        <f>D13*0.75</f>
        <v>17775000</v>
      </c>
      <c r="E15" s="19"/>
      <c r="F15" s="19"/>
      <c r="G15" s="19"/>
      <c r="H15" s="19"/>
      <c r="I15" s="19"/>
      <c r="J15" s="19"/>
      <c r="K15" s="19"/>
    </row>
    <row r="16" spans="2:11" ht="21" x14ac:dyDescent="0.25">
      <c r="B16" s="19"/>
      <c r="C16" s="19"/>
      <c r="D16" s="19"/>
      <c r="E16" s="19"/>
      <c r="F16" s="19"/>
      <c r="G16" s="30"/>
      <c r="H16" s="45" t="s">
        <v>56</v>
      </c>
      <c r="I16" s="46">
        <f>B4*I13</f>
        <v>11354560</v>
      </c>
      <c r="J16" s="19"/>
      <c r="K16" s="19"/>
    </row>
    <row r="17" spans="5:17" ht="21" x14ac:dyDescent="0.25">
      <c r="E17" s="19"/>
      <c r="F17" s="19"/>
      <c r="G17" s="30"/>
      <c r="H17" s="45" t="s">
        <v>57</v>
      </c>
      <c r="I17" s="46">
        <v>4866264</v>
      </c>
      <c r="J17" s="19"/>
      <c r="K17" s="19"/>
      <c r="L17" s="19"/>
    </row>
    <row r="18" spans="5:17" ht="21" x14ac:dyDescent="0.25">
      <c r="E18" s="19"/>
      <c r="F18" s="19"/>
      <c r="G18" s="44"/>
      <c r="H18" s="45" t="s">
        <v>42</v>
      </c>
      <c r="I18" s="46">
        <f>I17+I16</f>
        <v>16220824</v>
      </c>
      <c r="J18" s="19"/>
      <c r="K18" s="19"/>
      <c r="L18" s="19"/>
    </row>
    <row r="19" spans="5:17" ht="30.75" thickBot="1" x14ac:dyDescent="0.3">
      <c r="E19" s="28" t="s">
        <v>48</v>
      </c>
      <c r="F19" s="20">
        <f>Building!J6</f>
        <v>7428.8365695999992</v>
      </c>
      <c r="G19" s="19"/>
      <c r="H19" s="19"/>
      <c r="I19" s="19"/>
      <c r="J19" s="19"/>
      <c r="K19" s="19"/>
      <c r="L19" s="19"/>
    </row>
    <row r="20" spans="5:17" ht="47.25" thickBot="1" x14ac:dyDescent="0.3">
      <c r="E20" s="28" t="s">
        <v>47</v>
      </c>
      <c r="F20" s="18">
        <f>F19/10.764</f>
        <v>690.15575711631357</v>
      </c>
      <c r="G20" s="19"/>
      <c r="H20" s="27" t="s">
        <v>58</v>
      </c>
      <c r="I20" s="34">
        <f>(D12-I18)/D12</f>
        <v>0.31781654869084208</v>
      </c>
      <c r="J20" s="33"/>
      <c r="K20" s="33"/>
      <c r="L20" s="19"/>
    </row>
    <row r="21" spans="5:17" ht="45" x14ac:dyDescent="0.25">
      <c r="E21" s="28" t="s">
        <v>63</v>
      </c>
      <c r="F21" s="18">
        <f>Building!J4/10.764</f>
        <v>486.62639999999993</v>
      </c>
    </row>
    <row r="29" spans="5:17" x14ac:dyDescent="0.25"/>
  </sheetData>
  <mergeCells count="4">
    <mergeCell ref="B2:D2"/>
    <mergeCell ref="B10:D10"/>
    <mergeCell ref="K13:K14"/>
    <mergeCell ref="B13:B15"/>
  </mergeCell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2:Y29"/>
  <sheetViews>
    <sheetView tabSelected="1" zoomScale="85" zoomScaleNormal="85" zoomScaleSheetLayoutView="85" workbookViewId="0">
      <selection activeCell="V6" sqref="V6"/>
    </sheetView>
  </sheetViews>
  <sheetFormatPr defaultRowHeight="15" x14ac:dyDescent="0.25"/>
  <cols>
    <col min="1" max="1" width="9.140625" style="19"/>
    <col min="2" max="2" width="6.42578125" customWidth="1"/>
    <col min="3" max="3" width="8.42578125" customWidth="1"/>
    <col min="4" max="4" width="13.85546875" style="12" customWidth="1"/>
    <col min="5" max="5" width="22.42578125" style="12" customWidth="1"/>
    <col min="6" max="6" width="10" customWidth="1"/>
    <col min="7" max="7" width="7" bestFit="1" customWidth="1"/>
    <col min="8" max="8" width="12.140625" customWidth="1"/>
    <col min="9" max="10" width="11.5703125" customWidth="1"/>
    <col min="11" max="11" width="11.42578125" customWidth="1"/>
    <col min="12" max="12" width="8.85546875" customWidth="1"/>
    <col min="13" max="13" width="10.42578125" bestFit="1" customWidth="1"/>
    <col min="14" max="14" width="10.5703125" customWidth="1"/>
    <col min="15" max="15" width="10.28515625" hidden="1" customWidth="1"/>
    <col min="16" max="16" width="13.42578125" hidden="1" customWidth="1"/>
    <col min="17" max="17" width="10.42578125" customWidth="1"/>
    <col min="18" max="18" width="14.28515625" customWidth="1"/>
    <col min="19" max="19" width="12.42578125" hidden="1" customWidth="1"/>
    <col min="20" max="20" width="11.85546875" hidden="1" customWidth="1"/>
    <col min="21" max="21" width="10.85546875" hidden="1" customWidth="1"/>
    <col min="22" max="22" width="13.140625" style="13" bestFit="1" customWidth="1"/>
    <col min="23" max="23" width="17" bestFit="1" customWidth="1"/>
    <col min="24" max="25" width="14.28515625" bestFit="1" customWidth="1"/>
  </cols>
  <sheetData>
    <row r="2" spans="2:25" ht="15.75" customHeight="1" x14ac:dyDescent="0.25">
      <c r="B2" s="56" t="s">
        <v>24</v>
      </c>
      <c r="C2" s="57"/>
      <c r="D2" s="57"/>
      <c r="E2" s="57"/>
      <c r="F2" s="57"/>
      <c r="G2" s="57"/>
      <c r="H2" s="57"/>
      <c r="I2" s="57"/>
      <c r="J2" s="57"/>
      <c r="K2" s="57"/>
      <c r="L2" s="57"/>
      <c r="M2" s="57"/>
      <c r="N2" s="57"/>
      <c r="O2" s="57"/>
      <c r="P2" s="57"/>
      <c r="Q2" s="57"/>
      <c r="R2" s="57"/>
      <c r="S2" s="57"/>
      <c r="T2" s="57"/>
      <c r="U2" s="57"/>
      <c r="V2" s="58"/>
    </row>
    <row r="3" spans="2:25" s="10" customFormat="1" ht="85.5" x14ac:dyDescent="0.25">
      <c r="B3" s="8" t="s">
        <v>0</v>
      </c>
      <c r="C3" s="8" t="s">
        <v>1</v>
      </c>
      <c r="D3" s="9" t="s">
        <v>21</v>
      </c>
      <c r="E3" s="9" t="s">
        <v>4</v>
      </c>
      <c r="F3" s="9" t="s">
        <v>16</v>
      </c>
      <c r="G3" s="9" t="s">
        <v>13</v>
      </c>
      <c r="H3" s="9" t="s">
        <v>28</v>
      </c>
      <c r="I3" s="9" t="s">
        <v>34</v>
      </c>
      <c r="J3" s="9" t="s">
        <v>27</v>
      </c>
      <c r="K3" s="9" t="s">
        <v>2</v>
      </c>
      <c r="L3" s="9" t="s">
        <v>3</v>
      </c>
      <c r="M3" s="9" t="s">
        <v>14</v>
      </c>
      <c r="N3" s="9" t="s">
        <v>15</v>
      </c>
      <c r="O3" s="9" t="s">
        <v>5</v>
      </c>
      <c r="P3" s="9" t="s">
        <v>7</v>
      </c>
      <c r="Q3" s="9" t="s">
        <v>33</v>
      </c>
      <c r="R3" s="9" t="s">
        <v>11</v>
      </c>
      <c r="S3" s="9" t="s">
        <v>8</v>
      </c>
      <c r="T3" s="9" t="s">
        <v>9</v>
      </c>
      <c r="U3" s="9" t="s">
        <v>12</v>
      </c>
      <c r="V3" s="9" t="s">
        <v>10</v>
      </c>
    </row>
    <row r="4" spans="2:25" ht="44.25" customHeight="1" x14ac:dyDescent="0.25">
      <c r="B4" s="7">
        <v>1</v>
      </c>
      <c r="C4" s="11" t="s">
        <v>19</v>
      </c>
      <c r="D4" s="69" t="s">
        <v>49</v>
      </c>
      <c r="E4" s="69" t="s">
        <v>18</v>
      </c>
      <c r="F4" s="48">
        <v>7232.76</v>
      </c>
      <c r="G4" s="39">
        <v>10</v>
      </c>
      <c r="H4" s="63">
        <v>0.6</v>
      </c>
      <c r="I4" s="65">
        <v>1.5</v>
      </c>
      <c r="J4" s="16">
        <f>P12*H4</f>
        <v>5238.0465695999992</v>
      </c>
      <c r="K4" s="39">
        <v>2000</v>
      </c>
      <c r="L4" s="39">
        <v>2022</v>
      </c>
      <c r="M4" s="39">
        <f>L4-K4</f>
        <v>22</v>
      </c>
      <c r="N4" s="39">
        <v>60</v>
      </c>
      <c r="O4" s="40">
        <v>0.1</v>
      </c>
      <c r="P4" s="42">
        <f>(1-O4)/N4</f>
        <v>1.5000000000000001E-2</v>
      </c>
      <c r="Q4" s="37">
        <f>(1000+800)/2</f>
        <v>900</v>
      </c>
      <c r="R4" s="36">
        <f>Q4*J4</f>
        <v>4714241.9126399988</v>
      </c>
      <c r="S4" s="37">
        <f>R4*P4*M4</f>
        <v>1555699.8311711999</v>
      </c>
      <c r="T4" s="37">
        <f t="shared" ref="T4" si="0">MAX(R4-S4,0)</f>
        <v>3158542.0814687992</v>
      </c>
      <c r="U4" s="35">
        <v>0.05</v>
      </c>
      <c r="V4" s="37">
        <f>IF(T4&gt;O4*R4,T4*(1-U4),R4*O4)</f>
        <v>3000614.977395359</v>
      </c>
      <c r="W4" s="6"/>
      <c r="X4" s="1"/>
      <c r="Y4" s="1"/>
    </row>
    <row r="5" spans="2:25" ht="45" x14ac:dyDescent="0.25">
      <c r="B5" s="7">
        <v>3</v>
      </c>
      <c r="C5" s="50" t="s">
        <v>25</v>
      </c>
      <c r="D5" s="69" t="s">
        <v>51</v>
      </c>
      <c r="E5" s="69" t="s">
        <v>23</v>
      </c>
      <c r="F5" s="48">
        <v>2190.79</v>
      </c>
      <c r="G5" s="39">
        <v>10</v>
      </c>
      <c r="H5" s="64"/>
      <c r="I5" s="66"/>
      <c r="J5" s="16">
        <f>F5</f>
        <v>2190.79</v>
      </c>
      <c r="K5" s="41">
        <v>2020</v>
      </c>
      <c r="L5" s="39">
        <v>2022</v>
      </c>
      <c r="M5" s="39">
        <f t="shared" ref="M5" si="1">L5-K5</f>
        <v>2</v>
      </c>
      <c r="N5" s="39">
        <v>60</v>
      </c>
      <c r="O5" s="40">
        <v>0.1</v>
      </c>
      <c r="P5" s="42">
        <f t="shared" ref="P5" si="2">(1-O5)/N5</f>
        <v>1.5000000000000001E-2</v>
      </c>
      <c r="Q5" s="37">
        <f>(825+800+325)/3</f>
        <v>650</v>
      </c>
      <c r="R5" s="37">
        <f>Q5*J5</f>
        <v>1424013.5</v>
      </c>
      <c r="S5" s="37">
        <f>R5*P5*M5</f>
        <v>42720.405000000006</v>
      </c>
      <c r="T5" s="37">
        <f>MAX(R5-S5,0)</f>
        <v>1381293.095</v>
      </c>
      <c r="U5" s="35">
        <v>0.05</v>
      </c>
      <c r="V5" s="37">
        <f>IF(T5&gt;O5*R5,T5*(1-U5),R5*O5)</f>
        <v>1312228.44025</v>
      </c>
      <c r="W5" s="37"/>
      <c r="X5" s="37"/>
      <c r="Y5" s="1"/>
    </row>
    <row r="6" spans="2:25" x14ac:dyDescent="0.25">
      <c r="B6" s="59" t="s">
        <v>6</v>
      </c>
      <c r="C6" s="59"/>
      <c r="D6" s="59"/>
      <c r="E6" s="59"/>
      <c r="F6" s="14">
        <f>SUM(F4:F5)</f>
        <v>9423.5499999999993</v>
      </c>
      <c r="G6" s="5"/>
      <c r="H6" s="15"/>
      <c r="I6" s="15"/>
      <c r="J6" s="49">
        <f>SUM(J4:J5)</f>
        <v>7428.8365695999992</v>
      </c>
      <c r="K6" s="59"/>
      <c r="L6" s="59"/>
      <c r="M6" s="59"/>
      <c r="N6" s="59"/>
      <c r="O6" s="59"/>
      <c r="P6" s="59"/>
      <c r="Q6" s="59"/>
      <c r="R6" s="3">
        <f>SUM(R4:R5)</f>
        <v>6138255.4126399988</v>
      </c>
      <c r="S6" s="3"/>
      <c r="T6" s="3">
        <f>SUM(T4:T5)</f>
        <v>4539835.1764687989</v>
      </c>
      <c r="U6" s="38"/>
      <c r="V6" s="3">
        <f>SUM((V4:V5))</f>
        <v>4312843.4176453594</v>
      </c>
      <c r="W6" s="6"/>
    </row>
    <row r="7" spans="2:25" x14ac:dyDescent="0.25">
      <c r="B7" s="62" t="s">
        <v>17</v>
      </c>
      <c r="C7" s="62"/>
      <c r="D7" s="62"/>
      <c r="E7" s="62"/>
      <c r="F7" s="62"/>
      <c r="G7" s="62"/>
      <c r="H7" s="62"/>
      <c r="I7" s="62"/>
      <c r="J7" s="62"/>
      <c r="K7" s="62"/>
      <c r="L7" s="62"/>
      <c r="M7" s="62"/>
      <c r="N7" s="62"/>
      <c r="O7" s="62"/>
      <c r="P7" s="62"/>
      <c r="Q7" s="62"/>
      <c r="R7" s="62"/>
      <c r="S7" s="62"/>
      <c r="T7" s="62"/>
      <c r="U7" s="62"/>
      <c r="V7" s="62"/>
      <c r="W7" s="6"/>
    </row>
    <row r="8" spans="2:25" x14ac:dyDescent="0.25">
      <c r="B8" s="60" t="s">
        <v>22</v>
      </c>
      <c r="C8" s="60"/>
      <c r="D8" s="60"/>
      <c r="E8" s="60"/>
      <c r="F8" s="60"/>
      <c r="G8" s="60"/>
      <c r="H8" s="60"/>
      <c r="I8" s="60"/>
      <c r="J8" s="60"/>
      <c r="K8" s="60"/>
      <c r="L8" s="60"/>
      <c r="M8" s="60"/>
      <c r="N8" s="60"/>
      <c r="O8" s="60"/>
      <c r="P8" s="60"/>
      <c r="Q8" s="60"/>
      <c r="R8" s="60"/>
      <c r="S8" s="60"/>
      <c r="T8" s="60"/>
      <c r="U8" s="60"/>
      <c r="V8" s="60"/>
      <c r="W8" s="6"/>
    </row>
    <row r="9" spans="2:25" x14ac:dyDescent="0.25">
      <c r="B9" s="60" t="s">
        <v>26</v>
      </c>
      <c r="C9" s="61"/>
      <c r="D9" s="61"/>
      <c r="E9" s="61"/>
      <c r="F9" s="61"/>
      <c r="G9" s="61"/>
      <c r="H9" s="61"/>
      <c r="I9" s="61"/>
      <c r="J9" s="61"/>
      <c r="K9" s="61"/>
      <c r="L9" s="61"/>
      <c r="M9" s="61"/>
      <c r="N9" s="61"/>
      <c r="O9" s="61"/>
      <c r="P9" s="61"/>
      <c r="Q9" s="61"/>
      <c r="R9" s="61"/>
      <c r="S9" s="61"/>
      <c r="T9" s="61"/>
      <c r="U9" s="61"/>
      <c r="V9" s="61"/>
      <c r="W9" s="6"/>
    </row>
    <row r="10" spans="2:25" x14ac:dyDescent="0.25">
      <c r="B10" s="61" t="s">
        <v>20</v>
      </c>
      <c r="C10" s="61"/>
      <c r="D10" s="61"/>
      <c r="E10" s="61"/>
      <c r="F10" s="61"/>
      <c r="G10" s="61"/>
      <c r="H10" s="61"/>
      <c r="I10" s="61"/>
      <c r="J10" s="61"/>
      <c r="K10" s="61"/>
      <c r="L10" s="61"/>
      <c r="M10" s="61"/>
      <c r="N10" s="61"/>
      <c r="O10" s="61"/>
      <c r="P10" s="61"/>
      <c r="Q10" s="61"/>
      <c r="R10" s="61"/>
      <c r="S10" s="61"/>
      <c r="T10" s="61"/>
      <c r="U10" s="61"/>
      <c r="V10" s="61"/>
      <c r="W10" s="6"/>
    </row>
    <row r="11" spans="2:25" x14ac:dyDescent="0.25">
      <c r="W11" s="6"/>
    </row>
    <row r="12" spans="2:25" x14ac:dyDescent="0.25">
      <c r="N12" s="16">
        <v>811.04399999999998</v>
      </c>
      <c r="O12" s="16">
        <v>10.763999999999999</v>
      </c>
      <c r="P12" s="16">
        <f>N12*O12</f>
        <v>8730.0776159999987</v>
      </c>
      <c r="Q12" s="17">
        <f>P12*I4</f>
        <v>13095.116423999998</v>
      </c>
      <c r="R12" s="16">
        <f>Q12-J4</f>
        <v>7857.0698543999988</v>
      </c>
      <c r="W12" s="6"/>
    </row>
    <row r="13" spans="2:25" ht="30" customHeight="1" x14ac:dyDescent="0.25">
      <c r="N13" s="55" t="s">
        <v>29</v>
      </c>
      <c r="O13" s="55" t="s">
        <v>30</v>
      </c>
      <c r="P13" s="55" t="s">
        <v>31</v>
      </c>
      <c r="Q13" s="67" t="s">
        <v>32</v>
      </c>
      <c r="R13" s="67" t="s">
        <v>50</v>
      </c>
      <c r="T13" s="13"/>
      <c r="U13" s="6"/>
      <c r="V13"/>
    </row>
    <row r="14" spans="2:25" x14ac:dyDescent="0.25">
      <c r="N14" s="55"/>
      <c r="O14" s="55"/>
      <c r="P14" s="55"/>
      <c r="Q14" s="68"/>
      <c r="R14" s="68"/>
      <c r="V14"/>
    </row>
    <row r="15" spans="2:25" x14ac:dyDescent="0.25">
      <c r="Q15" s="6"/>
      <c r="V15"/>
    </row>
    <row r="16" spans="2:25" x14ac:dyDescent="0.25">
      <c r="P16" s="55" t="s">
        <v>59</v>
      </c>
      <c r="Q16" s="16">
        <f>N12*H4</f>
        <v>486.62639999999999</v>
      </c>
      <c r="R16" s="20" t="s">
        <v>60</v>
      </c>
      <c r="V16"/>
    </row>
    <row r="17" spans="16:22" x14ac:dyDescent="0.25">
      <c r="P17" s="55"/>
      <c r="Q17" s="16">
        <f>Q16*O12</f>
        <v>5238.0465695999992</v>
      </c>
      <c r="R17" s="20" t="s">
        <v>61</v>
      </c>
      <c r="V17"/>
    </row>
    <row r="18" spans="16:22" x14ac:dyDescent="0.25">
      <c r="R18" s="13"/>
      <c r="S18" s="6"/>
      <c r="V18"/>
    </row>
    <row r="19" spans="16:22" x14ac:dyDescent="0.25">
      <c r="R19" s="13"/>
      <c r="V19"/>
    </row>
    <row r="20" spans="16:22" x14ac:dyDescent="0.25">
      <c r="R20" s="13"/>
      <c r="S20" s="4"/>
      <c r="T20" s="2"/>
      <c r="U20" s="2"/>
      <c r="V20"/>
    </row>
    <row r="21" spans="16:22" x14ac:dyDescent="0.25">
      <c r="R21" s="13"/>
      <c r="V21"/>
    </row>
    <row r="22" spans="16:22" x14ac:dyDescent="0.25">
      <c r="R22" s="13"/>
      <c r="V22"/>
    </row>
    <row r="29" spans="16:22" ht="15" customHeight="1" x14ac:dyDescent="0.25"/>
  </sheetData>
  <mergeCells count="15">
    <mergeCell ref="P16:P17"/>
    <mergeCell ref="B2:V2"/>
    <mergeCell ref="B6:E6"/>
    <mergeCell ref="K6:Q6"/>
    <mergeCell ref="B8:V8"/>
    <mergeCell ref="B9:V9"/>
    <mergeCell ref="B7:V7"/>
    <mergeCell ref="H4:H5"/>
    <mergeCell ref="I4:I5"/>
    <mergeCell ref="R13:R14"/>
    <mergeCell ref="Q13:Q14"/>
    <mergeCell ref="O13:O14"/>
    <mergeCell ref="N13:N14"/>
    <mergeCell ref="P13:P14"/>
    <mergeCell ref="B10:V10"/>
  </mergeCells>
  <pageMargins left="0.31496062992125984" right="0.31496062992125984" top="0.31496062992125984" bottom="0.31496062992125984" header="0.31496062992125984" footer="0.31496062992125984"/>
  <pageSetup paperSize="9" scale="5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Land</vt:lpstr>
      <vt:lpstr>Building</vt:lpstr>
      <vt:lpstr>Building!Print_Area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trainee4</dc:creator>
  <cp:lastModifiedBy>Rajani Gupta</cp:lastModifiedBy>
  <cp:lastPrinted>2022-01-07T08:12:53Z</cp:lastPrinted>
  <dcterms:created xsi:type="dcterms:W3CDTF">2021-09-16T11:33:35Z</dcterms:created>
  <dcterms:modified xsi:type="dcterms:W3CDTF">2022-07-15T09:58:39Z</dcterms:modified>
</cp:coreProperties>
</file>