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Files For Review\Rajani Gupta\JULY Month\VIS(2022-23)-PL098-082-135(SHRI RAM TRADING COMPANY)\VIS(2022-23)-PL098-082-135\other_document\"/>
    </mc:Choice>
  </mc:AlternateContent>
  <xr:revisionPtr revIDLastSave="0" documentId="13_ncr:1_{32031796-9055-4393-855A-B318ACE60846}" xr6:coauthVersionLast="47" xr6:coauthVersionMax="47" xr10:uidLastSave="{00000000-0000-0000-0000-000000000000}"/>
  <bookViews>
    <workbookView showVerticalScroll="0" xWindow="-120" yWindow="-120" windowWidth="24240" windowHeight="13140" activeTab="1" xr2:uid="{00000000-000D-0000-FFFF-FFFF00000000}"/>
  </bookViews>
  <sheets>
    <sheet name="Land" sheetId="2" r:id="rId1"/>
    <sheet name="Building" sheetId="1" r:id="rId2"/>
  </sheets>
  <definedNames>
    <definedName name="_xlnm.Print_Area" localSheetId="1">Building!$B$1:$V$10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2" l="1"/>
  <c r="Q16" i="1" l="1"/>
  <c r="Q17" i="1" s="1"/>
  <c r="Q4" i="1" l="1"/>
  <c r="I16" i="2" l="1"/>
  <c r="I18" i="2" s="1"/>
  <c r="D15" i="2"/>
  <c r="D4" i="2"/>
  <c r="B12" i="2" s="1"/>
  <c r="J5" i="1"/>
  <c r="R5" i="1" s="1"/>
  <c r="P12" i="1"/>
  <c r="J4" i="1" l="1"/>
  <c r="F21" i="2" s="1"/>
  <c r="J6" i="1"/>
  <c r="Q12" i="1"/>
  <c r="M4" i="1"/>
  <c r="P4" i="1"/>
  <c r="R4" i="1" l="1"/>
  <c r="R12" i="1"/>
  <c r="F19" i="2"/>
  <c r="F20" i="2" s="1"/>
  <c r="S4" i="1"/>
  <c r="T4" i="1" s="1"/>
  <c r="V4" i="1" s="1"/>
  <c r="F6" i="1" l="1"/>
  <c r="P5" i="1" l="1"/>
  <c r="M5" i="1"/>
  <c r="S5" i="1" l="1"/>
  <c r="T5" i="1" s="1"/>
  <c r="V5" i="1" s="1"/>
  <c r="R6" i="1" l="1"/>
  <c r="T6" i="1" l="1"/>
  <c r="V6" i="1" l="1"/>
  <c r="C12" i="2" s="1"/>
  <c r="D12" i="2" l="1"/>
  <c r="I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Q29" authorId="0" shapeId="0" xr:uid="{00000000-0006-0000-00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<sst xmlns="http://schemas.openxmlformats.org/spreadsheetml/2006/main" count="65" uniqueCount="64">
  <si>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</si>
  <si>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</si>
  <si>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</si>
  <si>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</si>
  <si>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</si>
  <si>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</si>
  <si>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</si>
  <si>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</si>
  <si>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</si>
  <si>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</si>
  <si>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</si>
  <si>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</si>
  <si>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</si>
  <si>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</si>
  <si>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</si>
  <si>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</si>
  <si>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</si>
  <si>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</si>
  <si>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t>RCC framed pillar beam column on RCC slab</t>
  </si>
  <si>
    <t>Ground Floor</t>
  </si>
  <si>
    <r>
      <t>3.</t>
    </r>
    <r>
      <rPr>
        <i/>
        <sz val="10"/>
        <color theme="1"/>
        <rFont val="Calibri"/>
        <family val="2"/>
        <scheme val="minor"/>
      </rPr>
      <t xml:space="preserve"> The valuation is done by considering the depreciated replacement cost approach.</t>
    </r>
  </si>
  <si>
    <t>Unit</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</si>
  <si>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</si>
  <si>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 VALUATION OF M/S.SHRI RAM TRADING COMPANY|HARIDWAR,UTTARKHAND</t>
  </si>
  <si>
    <t>First Floor</t>
  </si>
  <si>
    <r>
      <t xml:space="preserve">2. </t>
    </r>
    <r>
      <rPr>
        <i/>
        <sz val="10"/>
        <color theme="1"/>
        <rFont val="Calibri"/>
        <family val="2"/>
        <scheme val="minor"/>
      </rPr>
      <t>All the structure that has been taken in the area statemnet belonging to M/s. Shri Ram Trading Company</t>
    </r>
  </si>
  <si>
    <t>Area Considered for valuation
(in sq.ft)</t>
  </si>
  <si>
    <t>Permissiable Ground Coverage</t>
  </si>
  <si>
    <t>Area in sqm</t>
  </si>
  <si>
    <t>Conversion to sqft</t>
  </si>
  <si>
    <t>in sqft</t>
  </si>
  <si>
    <t>Total Permisiable FAR</t>
  </si>
  <si>
    <r>
      <t xml:space="preserve">Plinth Area  Average Rate 
</t>
    </r>
    <r>
      <rPr>
        <b/>
        <i/>
        <sz val="10"/>
        <rFont val="Calibri"/>
        <family val="2"/>
        <scheme val="minor"/>
      </rPr>
      <t>(in per sq.ft)</t>
    </r>
  </si>
  <si>
    <t>Permissiable
FAR</t>
  </si>
  <si>
    <t>LAND VALUATION</t>
  </si>
  <si>
    <t>Area in
(Sqm)</t>
  </si>
  <si>
    <t>Rates</t>
  </si>
  <si>
    <t>Value</t>
  </si>
  <si>
    <t>LAND + BUILDING</t>
  </si>
  <si>
    <t xml:space="preserve">Land </t>
  </si>
  <si>
    <t>Building</t>
  </si>
  <si>
    <t>Total</t>
  </si>
  <si>
    <t>PL-095</t>
  </si>
  <si>
    <t>FMV</t>
  </si>
  <si>
    <t>per sqm for land</t>
  </si>
  <si>
    <t>per sqm for building</t>
  </si>
  <si>
    <t>Building Area in Sqm</t>
  </si>
  <si>
    <t>Building Area in Sqft</t>
  </si>
  <si>
    <t>Office &amp; Godown</t>
  </si>
  <si>
    <t>Remaining Permissiable FAR</t>
  </si>
  <si>
    <t>Conference Hall, Office &amp; Toilet</t>
  </si>
  <si>
    <t>RV @ 15% Less</t>
  </si>
  <si>
    <t>DV @ 25% Less</t>
  </si>
  <si>
    <t>Land Circle Rate</t>
  </si>
  <si>
    <t>Building Circle Rate</t>
  </si>
  <si>
    <t>Land Circle Value</t>
  </si>
  <si>
    <t>Building Circle Value</t>
  </si>
  <si>
    <r>
      <rPr>
        <b/>
        <sz val="14"/>
        <color theme="1"/>
        <rFont val="Arial"/>
        <family val="2"/>
      </rPr>
      <t>% difference</t>
    </r>
    <r>
      <rPr>
        <b/>
        <sz val="11"/>
        <color theme="1"/>
        <rFont val="Arial"/>
        <family val="2"/>
      </rPr>
      <t xml:space="preserve"> </t>
    </r>
    <r>
      <rPr>
        <sz val="11"/>
        <color theme="1"/>
        <rFont val="Arial"/>
        <family val="2"/>
      </rPr>
      <t>between Circle Rate and Fair Market Value</t>
    </r>
  </si>
  <si>
    <t>Permissiable Covered area</t>
  </si>
  <si>
    <t>Sqm</t>
  </si>
  <si>
    <t>Sqft</t>
  </si>
  <si>
    <t>Referrence Image attached above</t>
  </si>
  <si>
    <t>Building Area in Sqm (RCC Structiure only)</t>
  </si>
  <si>
    <t>G.I. Shed roof on RCC framed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</si>
</sst>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11"/>
      <color theme="1"/>
      <name val="Arial"/>
      <family val="2"/>
    </font>
    <font>
      <b/>
      <sz val="11"/>
      <color theme="1"/>
      <name val="Arial"/>
      <family val="2"/>
    </font>
    <font>
      <b/>
      <sz val="14"/>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164" fontId="0" fillId="0" borderId="0" xfId="0" applyNumberFormat="1"/>
    <xf numFmtId="44" fontId="0" fillId="0" borderId="0" xfId="0" applyNumberFormat="1"/>
    <xf numFmtId="165" fontId="2" fillId="0" borderId="1" xfId="1" applyNumberFormat="1" applyFont="1" applyBorder="1" applyAlignment="1">
      <alignment horizontal="center" vertical="center"/>
    </xf>
    <xf numFmtId="165" fontId="0" fillId="0" borderId="0" xfId="0" applyNumberFormat="1"/>
    <xf numFmtId="0" fontId="2" fillId="0" borderId="1" xfId="0"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2" fillId="0" borderId="1" xfId="2" applyNumberFormat="1" applyFont="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xf numFmtId="166"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xf>
    <xf numFmtId="0" fontId="14" fillId="0" borderId="1" xfId="0" applyFont="1" applyBorder="1" applyAlignment="1">
      <alignment horizontal="center" vertical="center"/>
    </xf>
    <xf numFmtId="164" fontId="14" fillId="0" borderId="1" xfId="4" applyNumberFormat="1" applyFont="1" applyBorder="1" applyAlignment="1">
      <alignment horizontal="center" vertical="center"/>
    </xf>
    <xf numFmtId="164" fontId="14" fillId="0" borderId="1" xfId="0" applyNumberFormat="1" applyFont="1" applyBorder="1"/>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164" fontId="14" fillId="0" borderId="1" xfId="4" applyNumberFormat="1" applyFont="1" applyBorder="1"/>
    <xf numFmtId="0" fontId="17" fillId="0" borderId="7" xfId="0" applyFont="1" applyBorder="1" applyAlignment="1">
      <alignment horizontal="center" vertical="center" wrapText="1"/>
    </xf>
    <xf numFmtId="0" fontId="2" fillId="0" borderId="1" xfId="0" applyFont="1" applyBorder="1" applyAlignment="1">
      <alignment horizontal="center" vertical="center" wrapText="1"/>
    </xf>
    <xf numFmtId="164" fontId="14" fillId="0" borderId="4" xfId="4" applyNumberFormat="1" applyFont="1" applyBorder="1" applyAlignment="1">
      <alignment horizontal="center" vertical="center"/>
    </xf>
    <xf numFmtId="0" fontId="0" fillId="0" borderId="0" xfId="0" applyAlignment="1">
      <alignment horizontal="right" vertical="center"/>
    </xf>
    <xf numFmtId="0" fontId="14" fillId="0" borderId="0" xfId="0" applyFont="1" applyBorder="1" applyAlignment="1">
      <alignment horizontal="center" vertical="center"/>
    </xf>
    <xf numFmtId="164" fontId="14" fillId="0" borderId="0" xfId="4" applyNumberFormat="1" applyFont="1" applyBorder="1" applyAlignment="1">
      <alignment horizontal="center" vertical="center"/>
    </xf>
    <xf numFmtId="43" fontId="0" fillId="0" borderId="0" xfId="0" applyNumberFormat="1"/>
    <xf numFmtId="10" fontId="17" fillId="0" borderId="1" xfId="0" applyNumberFormat="1" applyFont="1" applyBorder="1" applyAlignment="1">
      <alignment horizontal="center" vertical="center" wrapText="1"/>
    </xf>
    <xf numFmtId="9" fontId="0" fillId="0" borderId="5" xfId="0" applyNumberFormat="1" applyBorder="1" applyAlignment="1">
      <alignment horizontal="center" vertical="center"/>
    </xf>
    <xf numFmtId="44" fontId="0" fillId="0" borderId="5" xfId="1" applyNumberFormat="1" applyFont="1" applyBorder="1" applyAlignment="1">
      <alignment horizontal="center" vertical="center"/>
    </xf>
    <xf numFmtId="165" fontId="0" fillId="0" borderId="5" xfId="1" applyNumberFormat="1" applyFont="1" applyBorder="1" applyAlignment="1">
      <alignment horizontal="center" vertical="center"/>
    </xf>
    <xf numFmtId="9" fontId="0" fillId="0" borderId="1" xfId="0" applyNumberFormat="1" applyBorder="1" applyAlignment="1">
      <alignment vertical="center"/>
    </xf>
    <xf numFmtId="1" fontId="0" fillId="0" borderId="1" xfId="0" applyNumberFormat="1" applyBorder="1" applyAlignment="1">
      <alignment horizontal="center" vertical="center"/>
    </xf>
    <xf numFmtId="9"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167" fontId="0" fillId="0" borderId="5" xfId="0" applyNumberFormat="1" applyBorder="1" applyAlignment="1">
      <alignment horizontal="center" vertical="center"/>
    </xf>
    <xf numFmtId="0" fontId="14" fillId="0" borderId="3" xfId="0" applyFont="1" applyBorder="1" applyAlignment="1">
      <alignment horizontal="center" vertical="center"/>
    </xf>
    <xf numFmtId="0" fontId="0" fillId="0" borderId="0" xfId="0" applyAlignment="1">
      <alignment vertical="center"/>
    </xf>
    <xf numFmtId="164" fontId="15" fillId="0" borderId="1" xfId="4" applyNumberFormat="1" applyFont="1" applyBorder="1" applyAlignment="1">
      <alignment horizontal="right" vertical="center"/>
    </xf>
    <xf numFmtId="164" fontId="15" fillId="0" borderId="4" xfId="4" applyNumberFormat="1" applyFont="1" applyBorder="1" applyAlignment="1">
      <alignment horizontal="center" vertical="center"/>
    </xf>
    <xf numFmtId="164" fontId="14" fillId="0" borderId="1" xfId="4" applyNumberFormat="1" applyFont="1" applyBorder="1" applyAlignment="1">
      <alignment horizontal="right" vertical="center"/>
    </xf>
    <xf numFmtId="2" fontId="0" fillId="0" borderId="5" xfId="0" applyNumberFormat="1" applyBorder="1" applyAlignment="1">
      <alignment horizontal="center" vertical="center"/>
    </xf>
    <xf numFmtId="43" fontId="2" fillId="0" borderId="1" xfId="2"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13" fillId="4" borderId="1"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left" vertical="center"/>
    </xf>
    <xf numFmtId="9" fontId="0" fillId="0" borderId="5" xfId="0" applyNumberFormat="1" applyBorder="1" applyAlignment="1">
      <alignment horizontal="center" vertical="center" wrapText="1"/>
    </xf>
    <xf numFmtId="9" fontId="0" fillId="0" borderId="6"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5">
    <cellStyle name="Comma" xfId="2" builtinId="3"/>
    <cellStyle name="Comma 2" xfId="4" xr:uid="{00000000-0005-0000-0000-000001000000}"/>
    <cellStyle name="Currency" xfId="1" builtinId="4"/>
    <cellStyle name="Currency 2" xfId="3" xr:uid="{00000000-0005-0000-0000-000003000000}"/>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313764</xdr:colOff>
      <xdr:row>0</xdr:row>
      <xdr:rowOff>112060</xdr:rowOff>
    </xdr:from>
    <xdr:to>
      <xdr:col>10</xdr:col>
      <xdr:colOff>441511</xdr:colOff>
      <xdr:row>11</xdr:row>
      <xdr:rowOff>168089</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t="21204"/>
        <a:stretch/>
      </xdr:blipFill>
      <xdr:spPr>
        <a:xfrm>
          <a:off x="6073588" y="112060"/>
          <a:ext cx="5943600" cy="3204882"/>
        </a:xfrm>
        <a:prstGeom prst="rect">
          <a:avLst/>
        </a:prstGeom>
        <a:ln>
          <a:solidFill>
            <a:srgbClr val="FF0000"/>
          </a:solidFill>
        </a:ln>
      </xdr:spPr>
    </xdr:pic>
    <xdr:clientData/>
  </xdr:twoCellAnchor>
  <xdr:twoCellAnchor>
    <xdr:from>
      <xdr:col>9</xdr:col>
      <xdr:colOff>190497</xdr:colOff>
      <xdr:row>4</xdr:row>
      <xdr:rowOff>112060</xdr:rowOff>
    </xdr:from>
    <xdr:to>
      <xdr:col>9</xdr:col>
      <xdr:colOff>1658467</xdr:colOff>
      <xdr:row>5</xdr:row>
      <xdr:rowOff>1</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0309409" y="1378325"/>
          <a:ext cx="1467970" cy="15688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6</xdr:col>
      <xdr:colOff>403412</xdr:colOff>
      <xdr:row>4</xdr:row>
      <xdr:rowOff>33619</xdr:rowOff>
    </xdr:from>
    <xdr:to>
      <xdr:col>7</xdr:col>
      <xdr:colOff>470648</xdr:colOff>
      <xdr:row>4</xdr:row>
      <xdr:rowOff>212913</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6163236" y="1299884"/>
          <a:ext cx="661147" cy="17929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1221440</xdr:colOff>
      <xdr:row>11</xdr:row>
      <xdr:rowOff>11206</xdr:rowOff>
    </xdr:from>
    <xdr:to>
      <xdr:col>13</xdr:col>
      <xdr:colOff>662827</xdr:colOff>
      <xdr:row>30</xdr:row>
      <xdr:rowOff>156882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18646" y="3440206"/>
          <a:ext cx="6488206" cy="3955676"/>
        </a:xfrm>
        <a:prstGeom prst="rect">
          <a:avLst/>
        </a:prstGeom>
        <a:ln>
          <a:solidFill>
            <a:sysClr val="windowText" lastClr="000000"/>
          </a:solidFill>
        </a:ln>
      </xdr:spPr>
    </xdr:pic>
    <xdr:clientData/>
  </xdr:twoCellAnchor>
  <xdr:twoCellAnchor>
    <xdr:from>
      <xdr:col>5</xdr:col>
      <xdr:colOff>268942</xdr:colOff>
      <xdr:row>17</xdr:row>
      <xdr:rowOff>156882</xdr:rowOff>
    </xdr:from>
    <xdr:to>
      <xdr:col>7</xdr:col>
      <xdr:colOff>661147</xdr:colOff>
      <xdr:row>18</xdr:row>
      <xdr:rowOff>134470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5188324" y="6488206"/>
          <a:ext cx="1378323" cy="16808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840441</xdr:colOff>
      <xdr:row>17</xdr:row>
      <xdr:rowOff>168086</xdr:rowOff>
    </xdr:from>
    <xdr:to>
      <xdr:col>4</xdr:col>
      <xdr:colOff>1456765</xdr:colOff>
      <xdr:row>18</xdr:row>
      <xdr:rowOff>89645</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3137647" y="6499410"/>
          <a:ext cx="616324" cy="11205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Q29"/>
  <sheetViews>
    <sheetView zoomScale="85" zoomScaleNormal="85" workbookViewId="0">
      <selection activeCell="K19" sqref="K19"/>
    </sheetView>
  </sheetViews>
  <sheetFormatPr defaultRowHeight="15" x14ac:dyDescent="0.25"/>
  <cols>
    <col min="2" max="2" width="17.7109375" bestFit="1" customWidth="1"/>
    <col min="3" max="3" width="20.42578125" bestFit="1" customWidth="1"/>
    <col min="4" max="4" width="17.7109375" bestFit="1" customWidth="1"/>
    <col min="5" max="5" width="19.5703125" bestFit="1" customWidth="1"/>
    <col min="6" max="6" width="7.140625" customWidth="1"/>
    <col min="7" max="7" width="8.85546875" bestFit="1" customWidth="1"/>
    <col min="8" max="8" width="32.42578125" bestFit="1" customWidth="1"/>
    <col min="9" max="9" width="19.42578125" bestFit="1" customWidth="1"/>
    <col min="10" max="10" width="26.42578125" bestFit="1" customWidth="1"/>
    <col min="11" max="11" width="32" bestFit="1" customWidth="1"/>
  </cols>
  <sheetData>
    <row r="2" spans="2:11" ht="21" x14ac:dyDescent="0.25">
      <c r="B2" s="52" t="s">
        <v>34</v>
      </c>
      <c r="C2" s="52"/>
      <c r="D2" s="52"/>
      <c r="E2" s="19"/>
      <c r="F2" s="19"/>
      <c r="G2" s="19"/>
      <c r="H2" s="19"/>
      <c r="I2" s="19"/>
      <c r="J2" s="19"/>
      <c r="K2" s="19"/>
    </row>
    <row r="3" spans="2:11" ht="42" x14ac:dyDescent="0.25">
      <c r="B3" s="24" t="s">
        <v>35</v>
      </c>
      <c r="C3" s="25" t="s">
        <v>36</v>
      </c>
      <c r="D3" s="25" t="s">
        <v>37</v>
      </c>
      <c r="E3" s="19"/>
      <c r="F3" s="19"/>
      <c r="G3" s="19"/>
      <c r="H3" s="19"/>
      <c r="I3" s="19"/>
      <c r="J3" s="19"/>
      <c r="K3" s="19"/>
    </row>
    <row r="4" spans="2:11" ht="21" x14ac:dyDescent="0.25">
      <c r="B4" s="21">
        <v>811.04</v>
      </c>
      <c r="C4" s="22">
        <v>24000</v>
      </c>
      <c r="D4" s="22">
        <f>B4*C4</f>
        <v>19464960</v>
      </c>
      <c r="E4" s="19"/>
      <c r="F4" s="19"/>
      <c r="G4" s="19"/>
      <c r="H4" s="19"/>
      <c r="I4" s="19"/>
      <c r="J4" s="19"/>
      <c r="K4" s="19"/>
    </row>
    <row r="5" spans="2:11" s="19" customFormat="1" ht="21" x14ac:dyDescent="0.25">
      <c r="B5" s="31"/>
      <c r="C5" s="32"/>
      <c r="D5" s="32"/>
    </row>
    <row r="6" spans="2:11" s="19" customFormat="1" ht="21" x14ac:dyDescent="0.25">
      <c r="B6" s="31"/>
      <c r="C6" s="32"/>
      <c r="D6" s="32"/>
    </row>
    <row r="7" spans="2:11" s="19" customFormat="1" ht="21" x14ac:dyDescent="0.25">
      <c r="B7" s="31"/>
      <c r="C7" s="32"/>
      <c r="D7" s="32"/>
    </row>
    <row r="8" spans="2:11" s="19" customFormat="1" ht="21" x14ac:dyDescent="0.25">
      <c r="B8" s="31"/>
      <c r="C8" s="32"/>
      <c r="D8" s="32"/>
    </row>
    <row r="9" spans="2:11" s="19" customFormat="1" ht="21" x14ac:dyDescent="0.25">
      <c r="B9" s="31"/>
      <c r="C9" s="32"/>
      <c r="D9" s="32"/>
    </row>
    <row r="10" spans="2:11" ht="21" x14ac:dyDescent="0.25">
      <c r="B10" s="52" t="s">
        <v>38</v>
      </c>
      <c r="C10" s="52"/>
      <c r="D10" s="52"/>
      <c r="E10" s="19"/>
      <c r="F10" s="19"/>
      <c r="G10" s="19"/>
      <c r="H10" s="19"/>
      <c r="I10" s="19"/>
      <c r="J10" s="19"/>
      <c r="K10" s="19"/>
    </row>
    <row r="11" spans="2:11" ht="21" x14ac:dyDescent="0.25">
      <c r="B11" s="24" t="s">
        <v>39</v>
      </c>
      <c r="C11" s="25" t="s">
        <v>40</v>
      </c>
      <c r="D11" s="25" t="s">
        <v>41</v>
      </c>
      <c r="E11" s="19"/>
      <c r="F11" s="19"/>
      <c r="G11" s="19"/>
      <c r="H11" s="19"/>
      <c r="I11" s="19"/>
      <c r="J11" s="19"/>
      <c r="K11" s="19"/>
    </row>
    <row r="12" spans="2:11" ht="21.75" thickBot="1" x14ac:dyDescent="0.4">
      <c r="B12" s="23">
        <f>D4</f>
        <v>19464960</v>
      </c>
      <c r="C12" s="26">
        <f>Building!V6</f>
        <v>4391930.9366453588</v>
      </c>
      <c r="D12" s="23">
        <f>B12+C12</f>
        <v>23856890.936645359</v>
      </c>
      <c r="E12" s="19"/>
      <c r="F12" s="19"/>
      <c r="G12" s="19"/>
      <c r="H12" s="19"/>
      <c r="I12" s="19"/>
      <c r="J12" s="19"/>
      <c r="K12" s="19"/>
    </row>
    <row r="13" spans="2:11" ht="21" x14ac:dyDescent="0.25">
      <c r="B13" s="55" t="s">
        <v>42</v>
      </c>
      <c r="C13" s="21" t="s">
        <v>43</v>
      </c>
      <c r="D13" s="22">
        <v>23700000</v>
      </c>
      <c r="E13" s="19"/>
      <c r="F13" s="19"/>
      <c r="G13" s="30"/>
      <c r="H13" s="47" t="s">
        <v>53</v>
      </c>
      <c r="I13" s="29">
        <v>14000</v>
      </c>
      <c r="J13" s="43" t="s">
        <v>44</v>
      </c>
      <c r="K13" s="53" t="s">
        <v>61</v>
      </c>
    </row>
    <row r="14" spans="2:11" ht="21.75" thickBot="1" x14ac:dyDescent="0.3">
      <c r="B14" s="55"/>
      <c r="C14" s="21" t="s">
        <v>51</v>
      </c>
      <c r="D14" s="22">
        <f>D13*0.85</f>
        <v>20145000</v>
      </c>
      <c r="E14" s="19"/>
      <c r="F14" s="19"/>
      <c r="G14" s="30"/>
      <c r="H14" s="47" t="s">
        <v>54</v>
      </c>
      <c r="I14" s="29">
        <v>10000</v>
      </c>
      <c r="J14" s="43" t="s">
        <v>45</v>
      </c>
      <c r="K14" s="54"/>
    </row>
    <row r="15" spans="2:11" ht="21" x14ac:dyDescent="0.25">
      <c r="B15" s="55"/>
      <c r="C15" s="21" t="s">
        <v>52</v>
      </c>
      <c r="D15" s="22">
        <f>D13*0.75</f>
        <v>17775000</v>
      </c>
      <c r="E15" s="19"/>
      <c r="F15" s="19"/>
      <c r="G15" s="19"/>
      <c r="H15" s="19"/>
      <c r="I15" s="19"/>
      <c r="J15" s="19"/>
      <c r="K15" s="19"/>
    </row>
    <row r="16" spans="2:11" ht="21" x14ac:dyDescent="0.25">
      <c r="B16" s="19"/>
      <c r="C16" s="19"/>
      <c r="D16" s="19"/>
      <c r="E16" s="19"/>
      <c r="F16" s="19"/>
      <c r="G16" s="30"/>
      <c r="H16" s="45" t="s">
        <v>55</v>
      </c>
      <c r="I16" s="46">
        <f>B4*I13</f>
        <v>11354560</v>
      </c>
      <c r="J16" s="19"/>
      <c r="K16" s="19"/>
    </row>
    <row r="17" spans="5:17" ht="21" x14ac:dyDescent="0.25">
      <c r="E17" s="19"/>
      <c r="F17" s="19"/>
      <c r="G17" s="30"/>
      <c r="H17" s="45" t="s">
        <v>56</v>
      </c>
      <c r="I17" s="46">
        <v>4866264</v>
      </c>
      <c r="J17" s="19"/>
      <c r="K17" s="19"/>
      <c r="L17" s="19"/>
    </row>
    <row r="18" spans="5:17" ht="21" x14ac:dyDescent="0.25">
      <c r="E18" s="19"/>
      <c r="F18" s="19"/>
      <c r="G18" s="44"/>
      <c r="H18" s="45" t="s">
        <v>41</v>
      </c>
      <c r="I18" s="46">
        <f>I17+I16</f>
        <v>16220824</v>
      </c>
      <c r="J18" s="19"/>
      <c r="K18" s="19"/>
      <c r="L18" s="19"/>
    </row>
    <row r="19" spans="5:17" ht="30.75" thickBot="1" x14ac:dyDescent="0.3">
      <c r="E19" s="28" t="s">
        <v>47</v>
      </c>
      <c r="F19" s="20">
        <f>Building!J6</f>
        <v>7428.8365695999992</v>
      </c>
      <c r="G19" s="19"/>
      <c r="H19" s="19"/>
      <c r="I19" s="19"/>
      <c r="J19" s="19"/>
      <c r="K19" s="19"/>
      <c r="L19" s="19"/>
    </row>
    <row r="20" spans="5:17" ht="47.25" thickBot="1" x14ac:dyDescent="0.3">
      <c r="E20" s="28" t="s">
        <v>46</v>
      </c>
      <c r="F20" s="18">
        <f>F19/10.764</f>
        <v>690.15575711631357</v>
      </c>
      <c r="G20" s="19"/>
      <c r="H20" s="27" t="s">
        <v>57</v>
      </c>
      <c r="I20" s="34">
        <f>(D12-I18)/D12</f>
        <v>0.32007804189254119</v>
      </c>
      <c r="J20" s="33"/>
      <c r="K20" s="33"/>
      <c r="L20" s="19"/>
    </row>
    <row r="21" spans="5:17" ht="45" x14ac:dyDescent="0.25">
      <c r="E21" s="28" t="s">
        <v>62</v>
      </c>
      <c r="F21" s="18">
        <f>Building!J4/10.764</f>
        <v>486.62639999999993</v>
      </c>
    </row>
    <row r="29" spans="5:17" x14ac:dyDescent="0.25"/>
  </sheetData>
  <mergeCells count="4">
    <mergeCell ref="B2:D2"/>
    <mergeCell ref="B10:D10"/>
    <mergeCell ref="K13:K14"/>
    <mergeCell ref="B13:B1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Y29"/>
  <sheetViews>
    <sheetView tabSelected="1" zoomScale="85" zoomScaleNormal="85" zoomScaleSheetLayoutView="85" workbookViewId="0">
      <selection activeCell="Y19" sqref="Y19"/>
    </sheetView>
  </sheetViews>
  <sheetFormatPr defaultRowHeight="15" x14ac:dyDescent="0.25"/>
  <cols>
    <col min="1" max="1" width="9.140625" style="19"/>
    <col min="2" max="2" width="6.42578125" customWidth="1"/>
    <col min="3" max="3" width="8.42578125" customWidth="1"/>
    <col min="4" max="4" width="13.85546875" style="12" customWidth="1"/>
    <col min="5" max="5" width="22.42578125" style="12" customWidth="1"/>
    <col min="6" max="6" width="10" customWidth="1"/>
    <col min="7" max="7" width="7" bestFit="1" customWidth="1"/>
    <col min="8" max="8" width="12.140625" customWidth="1"/>
    <col min="9" max="10" width="11.5703125" customWidth="1"/>
    <col min="11" max="11" width="11.42578125" customWidth="1"/>
    <col min="12" max="12" width="8.85546875" customWidth="1"/>
    <col min="13" max="13" width="10.42578125" bestFit="1" customWidth="1"/>
    <col min="14" max="14" width="10.5703125" customWidth="1"/>
    <col min="15" max="15" width="10.28515625" hidden="1" customWidth="1"/>
    <col min="16" max="16" width="13.42578125" hidden="1" customWidth="1"/>
    <col min="17" max="17" width="10.42578125" customWidth="1"/>
    <col min="18" max="18" width="14.28515625" customWidth="1"/>
    <col min="19" max="19" width="12.42578125" hidden="1" customWidth="1"/>
    <col min="20" max="20" width="11.85546875" hidden="1" customWidth="1"/>
    <col min="21" max="21" width="10.85546875" hidden="1" customWidth="1"/>
    <col min="22" max="22" width="13.140625" style="13" bestFit="1" customWidth="1"/>
    <col min="23" max="23" width="17" bestFit="1" customWidth="1"/>
    <col min="24" max="25" width="14.28515625" bestFit="1" customWidth="1"/>
  </cols>
  <sheetData>
    <row r="2" spans="2:25" ht="15.75" customHeight="1" x14ac:dyDescent="0.25">
      <c r="B2" s="57" t="s">
        <v>23</v>
      </c>
      <c r="C2" s="58"/>
      <c r="D2" s="58"/>
      <c r="E2" s="58"/>
      <c r="F2" s="58"/>
      <c r="G2" s="58"/>
      <c r="H2" s="58"/>
      <c r="I2" s="58"/>
      <c r="J2" s="58"/>
      <c r="K2" s="58"/>
      <c r="L2" s="58"/>
      <c r="M2" s="58"/>
      <c r="N2" s="58"/>
      <c r="O2" s="58"/>
      <c r="P2" s="58"/>
      <c r="Q2" s="58"/>
      <c r="R2" s="58"/>
      <c r="S2" s="58"/>
      <c r="T2" s="58"/>
      <c r="U2" s="58"/>
      <c r="V2" s="59"/>
    </row>
    <row r="3" spans="2:25" s="10" customFormat="1" ht="85.5" x14ac:dyDescent="0.25">
      <c r="B3" s="8" t="s">
        <v>0</v>
      </c>
      <c r="C3" s="8" t="s">
        <v>1</v>
      </c>
      <c r="D3" s="9" t="s">
        <v>21</v>
      </c>
      <c r="E3" s="9" t="s">
        <v>4</v>
      </c>
      <c r="F3" s="9" t="s">
        <v>16</v>
      </c>
      <c r="G3" s="9" t="s">
        <v>13</v>
      </c>
      <c r="H3" s="9" t="s">
        <v>27</v>
      </c>
      <c r="I3" s="9" t="s">
        <v>33</v>
      </c>
      <c r="J3" s="9" t="s">
        <v>26</v>
      </c>
      <c r="K3" s="9" t="s">
        <v>2</v>
      </c>
      <c r="L3" s="9" t="s">
        <v>3</v>
      </c>
      <c r="M3" s="9" t="s">
        <v>14</v>
      </c>
      <c r="N3" s="9" t="s">
        <v>15</v>
      </c>
      <c r="O3" s="9" t="s">
        <v>5</v>
      </c>
      <c r="P3" s="9" t="s">
        <v>7</v>
      </c>
      <c r="Q3" s="9" t="s">
        <v>32</v>
      </c>
      <c r="R3" s="9" t="s">
        <v>11</v>
      </c>
      <c r="S3" s="9" t="s">
        <v>8</v>
      </c>
      <c r="T3" s="9" t="s">
        <v>9</v>
      </c>
      <c r="U3" s="9" t="s">
        <v>12</v>
      </c>
      <c r="V3" s="9" t="s">
        <v>10</v>
      </c>
    </row>
    <row r="4" spans="2:25" ht="44.25" customHeight="1" x14ac:dyDescent="0.25">
      <c r="B4" s="7">
        <v>1</v>
      </c>
      <c r="C4" s="11" t="s">
        <v>19</v>
      </c>
      <c r="D4" s="51" t="s">
        <v>48</v>
      </c>
      <c r="E4" s="51" t="s">
        <v>18</v>
      </c>
      <c r="F4" s="48">
        <v>7232.76</v>
      </c>
      <c r="G4" s="39">
        <v>10</v>
      </c>
      <c r="H4" s="64">
        <v>0.6</v>
      </c>
      <c r="I4" s="66">
        <v>1.5</v>
      </c>
      <c r="J4" s="16">
        <f>P12*H4</f>
        <v>5238.0465695999992</v>
      </c>
      <c r="K4" s="39">
        <v>2000</v>
      </c>
      <c r="L4" s="39">
        <v>2022</v>
      </c>
      <c r="M4" s="39">
        <f>L4-K4</f>
        <v>22</v>
      </c>
      <c r="N4" s="39">
        <v>60</v>
      </c>
      <c r="O4" s="40">
        <v>0.1</v>
      </c>
      <c r="P4" s="42">
        <f>(1-O4)/N4</f>
        <v>1.5000000000000001E-2</v>
      </c>
      <c r="Q4" s="37">
        <f>(1000+800)/2</f>
        <v>900</v>
      </c>
      <c r="R4" s="36">
        <f>Q4*J4</f>
        <v>4714241.9126399988</v>
      </c>
      <c r="S4" s="37">
        <f>R4*P4*M4</f>
        <v>1555699.8311711999</v>
      </c>
      <c r="T4" s="37">
        <f t="shared" ref="T4" si="0">MAX(R4-S4,0)</f>
        <v>3158542.0814687992</v>
      </c>
      <c r="U4" s="35">
        <v>0.05</v>
      </c>
      <c r="V4" s="37">
        <f>IF(T4&gt;O4*R4,T4*(1-U4),R4*O4)</f>
        <v>3000614.977395359</v>
      </c>
      <c r="W4" s="6"/>
      <c r="X4" s="1"/>
      <c r="Y4" s="1"/>
    </row>
    <row r="5" spans="2:25" ht="45" x14ac:dyDescent="0.25">
      <c r="B5" s="7">
        <v>3</v>
      </c>
      <c r="C5" s="50" t="s">
        <v>24</v>
      </c>
      <c r="D5" s="51" t="s">
        <v>50</v>
      </c>
      <c r="E5" s="51" t="s">
        <v>63</v>
      </c>
      <c r="F5" s="48">
        <v>2190.79</v>
      </c>
      <c r="G5" s="39">
        <v>12</v>
      </c>
      <c r="H5" s="65"/>
      <c r="I5" s="67"/>
      <c r="J5" s="16">
        <f>F5</f>
        <v>2190.79</v>
      </c>
      <c r="K5" s="41">
        <v>2020</v>
      </c>
      <c r="L5" s="39">
        <v>2022</v>
      </c>
      <c r="M5" s="39">
        <f t="shared" ref="M5" si="1">L5-K5</f>
        <v>2</v>
      </c>
      <c r="N5" s="39">
        <v>40</v>
      </c>
      <c r="O5" s="40">
        <v>0.1</v>
      </c>
      <c r="P5" s="42">
        <f t="shared" ref="P5" si="2">(1-O5)/N5</f>
        <v>2.2499999999999999E-2</v>
      </c>
      <c r="Q5" s="37">
        <v>700</v>
      </c>
      <c r="R5" s="37">
        <f>Q5*J5</f>
        <v>1533553</v>
      </c>
      <c r="S5" s="37">
        <f>R5*P5*M5</f>
        <v>69009.884999999995</v>
      </c>
      <c r="T5" s="37">
        <f>MAX(R5-S5,0)</f>
        <v>1464543.115</v>
      </c>
      <c r="U5" s="35">
        <v>0.05</v>
      </c>
      <c r="V5" s="37">
        <f>IF(T5&gt;O5*R5,T5*(1-U5),R5*O5)</f>
        <v>1391315.9592499998</v>
      </c>
      <c r="W5" s="37"/>
      <c r="X5" s="37"/>
      <c r="Y5" s="1"/>
    </row>
    <row r="6" spans="2:25" x14ac:dyDescent="0.25">
      <c r="B6" s="60" t="s">
        <v>6</v>
      </c>
      <c r="C6" s="60"/>
      <c r="D6" s="60"/>
      <c r="E6" s="60"/>
      <c r="F6" s="14">
        <f>SUM(F4:F5)</f>
        <v>9423.5499999999993</v>
      </c>
      <c r="G6" s="5"/>
      <c r="H6" s="15"/>
      <c r="I6" s="15"/>
      <c r="J6" s="49">
        <f>SUM(J4:J5)</f>
        <v>7428.8365695999992</v>
      </c>
      <c r="K6" s="60"/>
      <c r="L6" s="60"/>
      <c r="M6" s="60"/>
      <c r="N6" s="60"/>
      <c r="O6" s="60"/>
      <c r="P6" s="60"/>
      <c r="Q6" s="60"/>
      <c r="R6" s="3">
        <f>SUM(R4:R5)</f>
        <v>6247794.9126399988</v>
      </c>
      <c r="S6" s="3"/>
      <c r="T6" s="3">
        <f>SUM(T4:T5)</f>
        <v>4623085.1964687994</v>
      </c>
      <c r="U6" s="38"/>
      <c r="V6" s="3">
        <f>SUM((V4:V5))</f>
        <v>4391930.9366453588</v>
      </c>
      <c r="W6" s="6"/>
    </row>
    <row r="7" spans="2:25" x14ac:dyDescent="0.25">
      <c r="B7" s="63" t="s">
        <v>17</v>
      </c>
      <c r="C7" s="63"/>
      <c r="D7" s="63"/>
      <c r="E7" s="63"/>
      <c r="F7" s="63"/>
      <c r="G7" s="63"/>
      <c r="H7" s="63"/>
      <c r="I7" s="63"/>
      <c r="J7" s="63"/>
      <c r="K7" s="63"/>
      <c r="L7" s="63"/>
      <c r="M7" s="63"/>
      <c r="N7" s="63"/>
      <c r="O7" s="63"/>
      <c r="P7" s="63"/>
      <c r="Q7" s="63"/>
      <c r="R7" s="63"/>
      <c r="S7" s="63"/>
      <c r="T7" s="63"/>
      <c r="U7" s="63"/>
      <c r="V7" s="63"/>
      <c r="W7" s="6"/>
    </row>
    <row r="8" spans="2:25" x14ac:dyDescent="0.25">
      <c r="B8" s="61" t="s">
        <v>22</v>
      </c>
      <c r="C8" s="61"/>
      <c r="D8" s="61"/>
      <c r="E8" s="61"/>
      <c r="F8" s="61"/>
      <c r="G8" s="61"/>
      <c r="H8" s="61"/>
      <c r="I8" s="61"/>
      <c r="J8" s="61"/>
      <c r="K8" s="61"/>
      <c r="L8" s="61"/>
      <c r="M8" s="61"/>
      <c r="N8" s="61"/>
      <c r="O8" s="61"/>
      <c r="P8" s="61"/>
      <c r="Q8" s="61"/>
      <c r="R8" s="61"/>
      <c r="S8" s="61"/>
      <c r="T8" s="61"/>
      <c r="U8" s="61"/>
      <c r="V8" s="61"/>
      <c r="W8" s="6"/>
    </row>
    <row r="9" spans="2:25" x14ac:dyDescent="0.25">
      <c r="B9" s="61" t="s">
        <v>25</v>
      </c>
      <c r="C9" s="62"/>
      <c r="D9" s="62"/>
      <c r="E9" s="62"/>
      <c r="F9" s="62"/>
      <c r="G9" s="62"/>
      <c r="H9" s="62"/>
      <c r="I9" s="62"/>
      <c r="J9" s="62"/>
      <c r="K9" s="62"/>
      <c r="L9" s="62"/>
      <c r="M9" s="62"/>
      <c r="N9" s="62"/>
      <c r="O9" s="62"/>
      <c r="P9" s="62"/>
      <c r="Q9" s="62"/>
      <c r="R9" s="62"/>
      <c r="S9" s="62"/>
      <c r="T9" s="62"/>
      <c r="U9" s="62"/>
      <c r="V9" s="62"/>
      <c r="W9" s="6"/>
    </row>
    <row r="10" spans="2:25" x14ac:dyDescent="0.25">
      <c r="B10" s="62" t="s">
        <v>20</v>
      </c>
      <c r="C10" s="62"/>
      <c r="D10" s="62"/>
      <c r="E10" s="62"/>
      <c r="F10" s="62"/>
      <c r="G10" s="62"/>
      <c r="H10" s="62"/>
      <c r="I10" s="62"/>
      <c r="J10" s="62"/>
      <c r="K10" s="62"/>
      <c r="L10" s="62"/>
      <c r="M10" s="62"/>
      <c r="N10" s="62"/>
      <c r="O10" s="62"/>
      <c r="P10" s="62"/>
      <c r="Q10" s="62"/>
      <c r="R10" s="62"/>
      <c r="S10" s="62"/>
      <c r="T10" s="62"/>
      <c r="U10" s="62"/>
      <c r="V10" s="62"/>
      <c r="W10" s="6"/>
    </row>
    <row r="11" spans="2:25" x14ac:dyDescent="0.25">
      <c r="W11" s="6"/>
    </row>
    <row r="12" spans="2:25" x14ac:dyDescent="0.25">
      <c r="N12" s="16">
        <v>811.04399999999998</v>
      </c>
      <c r="O12" s="16">
        <v>10.763999999999999</v>
      </c>
      <c r="P12" s="16">
        <f>N12*O12</f>
        <v>8730.0776159999987</v>
      </c>
      <c r="Q12" s="17">
        <f>P12*I4</f>
        <v>13095.116423999998</v>
      </c>
      <c r="R12" s="16">
        <f>Q12-J4</f>
        <v>7857.0698543999988</v>
      </c>
      <c r="W12" s="6"/>
    </row>
    <row r="13" spans="2:25" ht="30" customHeight="1" x14ac:dyDescent="0.25">
      <c r="N13" s="56" t="s">
        <v>28</v>
      </c>
      <c r="O13" s="56" t="s">
        <v>29</v>
      </c>
      <c r="P13" s="56" t="s">
        <v>30</v>
      </c>
      <c r="Q13" s="68" t="s">
        <v>31</v>
      </c>
      <c r="R13" s="68" t="s">
        <v>49</v>
      </c>
      <c r="T13" s="13"/>
      <c r="U13" s="6"/>
      <c r="V13"/>
    </row>
    <row r="14" spans="2:25" x14ac:dyDescent="0.25">
      <c r="N14" s="56"/>
      <c r="O14" s="56"/>
      <c r="P14" s="56"/>
      <c r="Q14" s="69"/>
      <c r="R14" s="69"/>
      <c r="V14"/>
    </row>
    <row r="15" spans="2:25" x14ac:dyDescent="0.25">
      <c r="Q15" s="6"/>
      <c r="V15"/>
    </row>
    <row r="16" spans="2:25" x14ac:dyDescent="0.25">
      <c r="P16" s="56" t="s">
        <v>58</v>
      </c>
      <c r="Q16" s="16">
        <f>N12*H4</f>
        <v>486.62639999999999</v>
      </c>
      <c r="R16" s="20" t="s">
        <v>59</v>
      </c>
      <c r="V16"/>
    </row>
    <row r="17" spans="16:22" x14ac:dyDescent="0.25">
      <c r="P17" s="56"/>
      <c r="Q17" s="16">
        <f>Q16*O12</f>
        <v>5238.0465695999992</v>
      </c>
      <c r="R17" s="20" t="s">
        <v>60</v>
      </c>
      <c r="V17"/>
    </row>
    <row r="18" spans="16:22" x14ac:dyDescent="0.25">
      <c r="R18" s="13"/>
      <c r="S18" s="6"/>
      <c r="V18"/>
    </row>
    <row r="19" spans="16:22" x14ac:dyDescent="0.25">
      <c r="R19" s="13"/>
      <c r="V19"/>
    </row>
    <row r="20" spans="16:22" x14ac:dyDescent="0.25">
      <c r="R20" s="13"/>
      <c r="S20" s="4"/>
      <c r="T20" s="2"/>
      <c r="U20" s="2"/>
      <c r="V20"/>
    </row>
    <row r="21" spans="16:22" x14ac:dyDescent="0.25">
      <c r="R21" s="13"/>
      <c r="V21"/>
    </row>
    <row r="22" spans="16:22" x14ac:dyDescent="0.25">
      <c r="R22" s="13"/>
      <c r="V22"/>
    </row>
    <row r="29" spans="16:22" ht="15" customHeight="1" x14ac:dyDescent="0.25"/>
  </sheetData>
  <mergeCells count="15">
    <mergeCell ref="P16:P17"/>
    <mergeCell ref="B2:V2"/>
    <mergeCell ref="B6:E6"/>
    <mergeCell ref="K6:Q6"/>
    <mergeCell ref="B8:V8"/>
    <mergeCell ref="B9:V9"/>
    <mergeCell ref="B7:V7"/>
    <mergeCell ref="H4:H5"/>
    <mergeCell ref="I4:I5"/>
    <mergeCell ref="R13:R14"/>
    <mergeCell ref="Q13:Q14"/>
    <mergeCell ref="O13:O14"/>
    <mergeCell ref="N13:N14"/>
    <mergeCell ref="P13:P14"/>
    <mergeCell ref="B10:V10"/>
  </mergeCells>
  <pageMargins left="0.31496062992125984" right="0.31496062992125984" top="0.31496062992125984" bottom="0.31496062992125984"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2022-07-18T09:49:27Z</dcterms:modified>
</cp:coreProperties>
</file>