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Babul\VIS(2022-23)-PL099-083-139\"/>
    </mc:Choice>
  </mc:AlternateContent>
  <bookViews>
    <workbookView showVerticalScroll="0" xWindow="0" yWindow="0" windowWidth="21600" windowHeight="9735"/>
  </bookViews>
  <sheets>
    <sheet name="Building" sheetId="1" r:id="rId1"/>
    <sheet name="Sheet3" sheetId="3" r:id="rId2"/>
    <sheet name="Land" sheetId="2" r:id="rId3"/>
  </sheets>
  <definedNames>
    <definedName name="_xlnm.Print_Area" localSheetId="0">Building!$A$1:$R$15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4" i="1" l="1"/>
  <c r="G23" i="1"/>
  <c r="J21" i="1"/>
  <c r="J18" i="1"/>
  <c r="E10" i="1"/>
  <c r="E9" i="1"/>
  <c r="E8" i="1"/>
  <c r="E7" i="1"/>
  <c r="E6" i="1"/>
  <c r="E5" i="1"/>
  <c r="E4" i="1"/>
  <c r="N23" i="1" l="1"/>
  <c r="O21" i="1"/>
  <c r="L10" i="1"/>
  <c r="I10" i="1"/>
  <c r="N10" i="1"/>
  <c r="O10" i="1" l="1"/>
  <c r="P10" i="1" s="1"/>
  <c r="R10" i="1" s="1"/>
  <c r="E11" i="1"/>
  <c r="N8" i="1"/>
  <c r="N9" i="1"/>
  <c r="L9" i="1"/>
  <c r="I9" i="1"/>
  <c r="L8" i="1"/>
  <c r="I8" i="1"/>
  <c r="O8" i="1" l="1"/>
  <c r="P8" i="1" s="1"/>
  <c r="O9" i="1"/>
  <c r="P9" i="1" s="1"/>
  <c r="R9" i="1" s="1"/>
  <c r="N5" i="1"/>
  <c r="L5" i="1"/>
  <c r="I5" i="1"/>
  <c r="N6" i="1"/>
  <c r="L6" i="1"/>
  <c r="I6" i="1"/>
  <c r="R8" i="1" l="1"/>
  <c r="O5" i="1"/>
  <c r="P5" i="1" s="1"/>
  <c r="R5" i="1" s="1"/>
  <c r="O6" i="1"/>
  <c r="P6" i="1" s="1"/>
  <c r="R6" i="1" s="1"/>
  <c r="I7" i="1"/>
  <c r="L7" i="1"/>
  <c r="N7" i="1"/>
  <c r="O7" i="1" l="1"/>
  <c r="P7" i="1" s="1"/>
  <c r="R7" i="1" s="1"/>
  <c r="N4" i="1" l="1"/>
  <c r="N11" i="1" s="1"/>
  <c r="L4" i="1"/>
  <c r="I4" i="1" l="1"/>
  <c r="O4" i="1" l="1"/>
  <c r="P4" i="1" s="1"/>
  <c r="P11" i="1" s="1"/>
  <c r="R4" i="1" l="1"/>
  <c r="R11" i="1" s="1"/>
</calcChain>
</file>

<file path=xl/comments1.xml><?xml version="1.0" encoding="utf-8"?>
<comments xmlns="http://schemas.openxmlformats.org/spreadsheetml/2006/main">
  <authors>
    <author>admin</author>
  </authors>
  <commentList>
    <comment ref="R29" authorId="0" shapeId="0">
      <text>
        <r>
          <rPr>
            <b/>
            <sz val="9"/>
            <color indexed="81"/>
            <rFont val="Tahoma"/>
            <charset val="1"/>
          </rPr>
          <t>admin:</t>
        </r>
        <r>
          <rPr>
            <sz val="9"/>
            <color indexed="81"/>
            <rFont val="Tahoma"/>
            <charset val="1"/>
          </rPr>
          <t xml:space="preserve">
</t>
        </r>
      </text>
    </comment>
  </commentList>
</comments>
</file>

<file path=xl/sharedStrings.xml><?xml version="1.0" encoding="utf-8"?>
<sst xmlns="http://schemas.openxmlformats.org/spreadsheetml/2006/main" count="49" uniqueCount="41">
  <si>
    <t>SR. No.</t>
  </si>
  <si>
    <t>Floor</t>
  </si>
  <si>
    <t>Year of Construction</t>
  </si>
  <si>
    <t xml:space="preserve">Year of Valuation </t>
  </si>
  <si>
    <t>Type of Structure</t>
  </si>
  <si>
    <t>Salvage value</t>
  </si>
  <si>
    <t>TOTAL</t>
  </si>
  <si>
    <t>Depreciation Rate</t>
  </si>
  <si>
    <t xml:space="preserve">Depreciation
(INR) </t>
  </si>
  <si>
    <t>Depreciated Value
(INR)</t>
  </si>
  <si>
    <t>Depreciated Replacement Market Value
(INR)</t>
  </si>
  <si>
    <t>Gross Replacement Value
(INR)</t>
  </si>
  <si>
    <t>Discounting Factor</t>
  </si>
  <si>
    <r>
      <t xml:space="preserve">Height </t>
    </r>
    <r>
      <rPr>
        <b/>
        <i/>
        <sz val="10"/>
        <rFont val="Calibri"/>
        <family val="2"/>
        <scheme val="minor"/>
      </rPr>
      <t>(in ft.)</t>
    </r>
  </si>
  <si>
    <r>
      <t xml:space="preserve">Total Life Consumed 
</t>
    </r>
    <r>
      <rPr>
        <b/>
        <i/>
        <sz val="10"/>
        <rFont val="Calibri"/>
        <family val="2"/>
        <scheme val="minor"/>
      </rPr>
      <t>(in years)</t>
    </r>
  </si>
  <si>
    <r>
      <t xml:space="preserve">Total Economical Life
</t>
    </r>
    <r>
      <rPr>
        <b/>
        <i/>
        <sz val="10"/>
        <rFont val="Calibri"/>
        <family val="2"/>
        <scheme val="minor"/>
      </rPr>
      <t>(in years)</t>
    </r>
  </si>
  <si>
    <r>
      <t xml:space="preserve">Plinth Area  Rate 
</t>
    </r>
    <r>
      <rPr>
        <b/>
        <i/>
        <sz val="10"/>
        <rFont val="Calibri"/>
        <family val="2"/>
        <scheme val="minor"/>
      </rPr>
      <t>(in per sq.ft)</t>
    </r>
  </si>
  <si>
    <r>
      <t xml:space="preserve">Area 
</t>
    </r>
    <r>
      <rPr>
        <b/>
        <i/>
        <sz val="10"/>
        <rFont val="Calibri"/>
        <family val="2"/>
        <scheme val="minor"/>
      </rPr>
      <t>(in sq.ft)</t>
    </r>
  </si>
  <si>
    <t>Remarks:</t>
  </si>
  <si>
    <t>RCC framed pillar beam column on RCC slab</t>
  </si>
  <si>
    <t>Ground Floor</t>
  </si>
  <si>
    <r>
      <t>3.</t>
    </r>
    <r>
      <rPr>
        <i/>
        <sz val="10"/>
        <color theme="1"/>
        <rFont val="Calibri"/>
        <family val="2"/>
        <scheme val="minor"/>
      </rPr>
      <t xml:space="preserve"> The valuation is done by considering the depreciated replacement cost approach.</t>
    </r>
  </si>
  <si>
    <t>RV</t>
  </si>
  <si>
    <t>DV</t>
  </si>
  <si>
    <t>TOTAL FMV</t>
  </si>
  <si>
    <t>Unit</t>
  </si>
  <si>
    <t>Office Room</t>
  </si>
  <si>
    <t>Guard Room</t>
  </si>
  <si>
    <t>Tin shed over steel structue bounded by brick wall</t>
  </si>
  <si>
    <t>Tin shed over RCC framed column and wall</t>
  </si>
  <si>
    <r>
      <t xml:space="preserve">2. </t>
    </r>
    <r>
      <rPr>
        <i/>
        <sz val="10"/>
        <color theme="1"/>
        <rFont val="Calibri"/>
        <family val="2"/>
        <scheme val="minor"/>
      </rPr>
      <t>All the structure that has been taken in the area statemnet belonging to M/s. Holostik India Ltd.</t>
    </r>
  </si>
  <si>
    <r>
      <t xml:space="preserve">1. </t>
    </r>
    <r>
      <rPr>
        <b/>
        <i/>
        <sz val="10"/>
        <color theme="1"/>
        <rFont val="Calibri"/>
        <family val="2"/>
        <scheme val="minor"/>
      </rPr>
      <t>All the details pertaing to the building area statement such as area, floor, etc has been taken from sample measurement taken during site survey since no other relevant building area statement has been provided to us by the bank or client.</t>
    </r>
  </si>
  <si>
    <t>Ground Floor + First Floor</t>
  </si>
  <si>
    <t xml:space="preserve"> Panel Room </t>
  </si>
  <si>
    <t>G.I. Shed Area on Load Bearing wall and structure made of iron</t>
  </si>
  <si>
    <t>Store Room 1</t>
  </si>
  <si>
    <t>Store Room 2</t>
  </si>
  <si>
    <t>Production Unit</t>
  </si>
  <si>
    <t>Utility room</t>
  </si>
  <si>
    <t>BUILDING VALUATION OF M/S.UNITED SERVICES LTD.|PANT NAGAR,UTTARKHAND</t>
  </si>
  <si>
    <t>ROUND OFF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</si>
</sst>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 &quot;₹&quot;\ * #,##0.00_ ;_ &quot;₹&quot;\ * \-#,##0.00_ ;_ &quot;₹&quot;\ * &quot;-&quot;??_ ;_ @_ "/>
    <numFmt numFmtId="43" formatCode="_ * #,##0.00_ ;_ * \-#,##0.00_ ;_ * &quot;-&quot;??_ ;_ @_ "/>
    <numFmt numFmtId="164" formatCode="_ * #,##0_ ;_ * \-#,##0_ ;_ * &quot;-&quot;??_ ;_ @_ "/>
    <numFmt numFmtId="165" formatCode="0.0000"/>
    <numFmt numFmtId="166" formatCode="_ &quot;₹&quot;\ * #,##0_ ;_ &quot;₹&quot;\ * \-#,##0_ ;_ &quot;₹&quot;\ * &quot;-&quot;??_ ;_ @_ "/>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i/>
      <sz val="11"/>
      <color theme="1"/>
      <name val="Calibri"/>
      <family val="2"/>
      <scheme val="minor"/>
    </font>
    <font>
      <b/>
      <sz val="11"/>
      <name val="Calibri"/>
      <family val="2"/>
      <scheme val="minor"/>
    </font>
    <font>
      <b/>
      <i/>
      <sz val="10"/>
      <name val="Calibri"/>
      <family val="2"/>
      <scheme val="minor"/>
    </font>
    <font>
      <sz val="11"/>
      <name val="Calibri"/>
      <family val="2"/>
      <scheme val="minor"/>
    </font>
    <font>
      <i/>
      <sz val="11"/>
      <color theme="1"/>
      <name val="Calibri"/>
      <family val="2"/>
      <scheme val="minor"/>
    </font>
    <font>
      <sz val="11"/>
      <color theme="0"/>
      <name val="Calibri"/>
      <family val="2"/>
      <scheme val="minor"/>
    </font>
    <font>
      <sz val="9"/>
      <color indexed="81"/>
      <name val="Tahoma"/>
      <charset val="1"/>
    </font>
    <font>
      <b/>
      <sz val="9"/>
      <color indexed="81"/>
      <name val="Tahoma"/>
      <charset val="1"/>
    </font>
    <font>
      <b/>
      <i/>
      <sz val="10"/>
      <color theme="1"/>
      <name val="Calibri"/>
      <family val="2"/>
      <scheme val="minor"/>
    </font>
    <font>
      <i/>
      <sz val="10"/>
      <color theme="1"/>
      <name val="Calibri"/>
      <family val="2"/>
      <scheme val="minor"/>
    </font>
  </fonts>
  <fills count="7">
    <fill>
      <patternFill patternType="none"/>
    </fill>
    <fill>
      <patternFill patternType="gray125"/>
    </fill>
    <fill>
      <patternFill patternType="solid">
        <fgColor theme="4" tint="0.39997558519241921"/>
        <bgColor indexed="64"/>
      </patternFill>
    </fill>
    <fill>
      <patternFill patternType="solid">
        <fgColor rgb="FF1E3661"/>
        <bgColor indexed="64"/>
      </patternFill>
    </fill>
    <fill>
      <patternFill patternType="solid">
        <fgColor theme="4" tint="-0.249977111117893"/>
        <bgColor indexed="64"/>
      </patternFill>
    </fill>
    <fill>
      <patternFill patternType="solid">
        <fgColor rgb="FFFFFF00"/>
        <bgColor indexed="64"/>
      </patternFill>
    </fill>
    <fill>
      <patternFill patternType="solid">
        <fgColor theme="4"/>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39">
    <xf numFmtId="0" fontId="0" fillId="0" borderId="0" xfId="0"/>
    <xf numFmtId="164" fontId="0" fillId="0" borderId="0" xfId="0" applyNumberFormat="1"/>
    <xf numFmtId="0" fontId="0" fillId="0" borderId="1" xfId="0" applyBorder="1" applyAlignment="1">
      <alignment horizontal="center" vertical="center"/>
    </xf>
    <xf numFmtId="9" fontId="0" fillId="0" borderId="1" xfId="0" applyNumberFormat="1" applyBorder="1" applyAlignment="1">
      <alignment horizontal="center" vertical="center"/>
    </xf>
    <xf numFmtId="44" fontId="0" fillId="0" borderId="0" xfId="0" applyNumberFormat="1"/>
    <xf numFmtId="165" fontId="0" fillId="0" borderId="1" xfId="0" applyNumberFormat="1" applyBorder="1" applyAlignment="1">
      <alignment horizontal="center" vertical="center"/>
    </xf>
    <xf numFmtId="166" fontId="0" fillId="0" borderId="1" xfId="1" applyNumberFormat="1" applyFont="1" applyBorder="1" applyAlignment="1">
      <alignment horizontal="center" vertical="center"/>
    </xf>
    <xf numFmtId="166" fontId="2" fillId="0" borderId="1" xfId="1" applyNumberFormat="1" applyFont="1" applyBorder="1" applyAlignment="1">
      <alignment horizontal="center" vertical="center"/>
    </xf>
    <xf numFmtId="166" fontId="0" fillId="0" borderId="0" xfId="0" applyNumberFormat="1"/>
    <xf numFmtId="0" fontId="2" fillId="0" borderId="1" xfId="0" applyFont="1" applyBorder="1" applyAlignment="1">
      <alignment horizontal="center" vertical="center"/>
    </xf>
    <xf numFmtId="1" fontId="0" fillId="0" borderId="1" xfId="0" applyNumberFormat="1" applyBorder="1" applyAlignment="1">
      <alignment horizontal="center" vertical="center"/>
    </xf>
    <xf numFmtId="9" fontId="0" fillId="0" borderId="1" xfId="2" applyFont="1" applyBorder="1" applyAlignment="1">
      <alignment horizontal="center" vertical="center"/>
    </xf>
    <xf numFmtId="44" fontId="0" fillId="0" borderId="0" xfId="1" applyFont="1"/>
    <xf numFmtId="0" fontId="0" fillId="0" borderId="1" xfId="0" applyFill="1" applyBorder="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7" fillId="0" borderId="0" xfId="0" applyFont="1"/>
    <xf numFmtId="0" fontId="0" fillId="0" borderId="1" xfId="0" applyBorder="1" applyAlignment="1">
      <alignment horizontal="center" vertical="center" wrapText="1"/>
    </xf>
    <xf numFmtId="0" fontId="0" fillId="0" borderId="0" xfId="0" applyAlignment="1">
      <alignment wrapText="1"/>
    </xf>
    <xf numFmtId="0" fontId="2" fillId="0" borderId="1" xfId="0" applyFont="1" applyBorder="1" applyAlignment="1">
      <alignment horizontal="center" vertical="center"/>
    </xf>
    <xf numFmtId="0" fontId="9" fillId="4" borderId="1" xfId="0" applyFont="1" applyFill="1" applyBorder="1" applyAlignment="1">
      <alignment horizontal="center" vertical="center"/>
    </xf>
    <xf numFmtId="0" fontId="9" fillId="4" borderId="1" xfId="0" applyFont="1" applyFill="1" applyBorder="1" applyAlignment="1">
      <alignment horizontal="center" vertical="center" wrapText="1"/>
    </xf>
    <xf numFmtId="0" fontId="0" fillId="0" borderId="0" xfId="0" applyAlignment="1">
      <alignment horizontal="center"/>
    </xf>
    <xf numFmtId="0" fontId="2" fillId="6" borderId="0" xfId="0" applyFont="1" applyFill="1"/>
    <xf numFmtId="0" fontId="2" fillId="5" borderId="0" xfId="0" applyFont="1" applyFill="1"/>
    <xf numFmtId="164" fontId="2" fillId="0" borderId="1" xfId="3" applyNumberFormat="1" applyFont="1" applyBorder="1" applyAlignment="1">
      <alignment horizontal="center" vertical="center"/>
    </xf>
    <xf numFmtId="0" fontId="8" fillId="0" borderId="1" xfId="0" applyFont="1" applyBorder="1" applyAlignment="1">
      <alignment horizontal="left" vertic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2" fillId="0" borderId="1" xfId="0" applyFont="1" applyBorder="1" applyAlignment="1">
      <alignment horizontal="center" vertical="center"/>
    </xf>
    <xf numFmtId="0" fontId="8" fillId="0" borderId="1" xfId="0" applyFont="1" applyBorder="1" applyAlignment="1">
      <alignment horizontal="left" vertical="center" wrapText="1"/>
    </xf>
    <xf numFmtId="0" fontId="4" fillId="0" borderId="1"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0" fillId="6" borderId="0" xfId="0" applyFill="1" applyAlignment="1">
      <alignment wrapText="1"/>
    </xf>
    <xf numFmtId="0" fontId="2" fillId="6" borderId="0" xfId="0" applyFont="1" applyFill="1" applyAlignment="1">
      <alignment wrapText="1"/>
    </xf>
    <xf numFmtId="0" fontId="0" fillId="5" borderId="0" xfId="0" applyFill="1"/>
  </cellXfs>
  <cellStyles count="4">
    <cellStyle name="Comma" xfId="3" builtinId="3"/>
    <cellStyle name="Currency" xfId="1" builtinId="4"/>
    <cellStyle name="Normal" xfId="0" builtinId="0"/>
    <cellStyle name="Percent" xfId="2" builtinId="5"/>
  </cellStyles>
  <dxfs count="0"/>
  <tableStyles count="0" defaultTableStyle="TableStyleMedium2" defaultPivotStyle="PivotStyleLight16"/>
  <colors>
    <mruColors>
      <color rgb="FF1E36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36"/>
  <sheetViews>
    <sheetView tabSelected="1" zoomScale="85" zoomScaleNormal="85" zoomScaleSheetLayoutView="85" workbookViewId="0">
      <selection activeCell="D23" sqref="D23"/>
    </sheetView>
  </sheetViews>
  <sheetFormatPr defaultRowHeight="15" x14ac:dyDescent="0.25"/>
  <cols>
    <col min="1" max="1" width="7.28515625" bestFit="1" customWidth="1"/>
    <col min="2" max="2" width="18.7109375" customWidth="1"/>
    <col min="3" max="3" width="19.5703125" style="18" customWidth="1"/>
    <col min="4" max="4" width="26.7109375" style="18" bestFit="1" customWidth="1"/>
    <col min="5" max="5" width="10.28515625" bestFit="1" customWidth="1"/>
    <col min="6" max="6" width="7" bestFit="1" customWidth="1"/>
    <col min="7" max="7" width="11.42578125" bestFit="1" customWidth="1"/>
    <col min="8" max="8" width="10.28515625" customWidth="1"/>
    <col min="9" max="9" width="9.7109375" bestFit="1" customWidth="1"/>
    <col min="10" max="10" width="10.5703125" bestFit="1" customWidth="1"/>
    <col min="11" max="11" width="7.7109375" hidden="1" customWidth="1"/>
    <col min="12" max="12" width="12.42578125" hidden="1" customWidth="1"/>
    <col min="13" max="13" width="10.85546875" bestFit="1" customWidth="1"/>
    <col min="14" max="14" width="14.42578125" customWidth="1"/>
    <col min="15" max="15" width="13.42578125" hidden="1" customWidth="1"/>
    <col min="16" max="16" width="16.140625" hidden="1" customWidth="1"/>
    <col min="17" max="17" width="10.85546875" hidden="1" customWidth="1"/>
    <col min="18" max="18" width="18.28515625" style="22" customWidth="1"/>
    <col min="19" max="19" width="17" bestFit="1" customWidth="1"/>
    <col min="20" max="21" width="14.28515625" bestFit="1" customWidth="1"/>
  </cols>
  <sheetData>
    <row r="2" spans="1:21" ht="15.75" customHeight="1" x14ac:dyDescent="0.25">
      <c r="A2" s="27" t="s">
        <v>39</v>
      </c>
      <c r="B2" s="28"/>
      <c r="C2" s="28"/>
      <c r="D2" s="28"/>
      <c r="E2" s="28"/>
      <c r="F2" s="28"/>
      <c r="G2" s="28"/>
      <c r="H2" s="28"/>
      <c r="I2" s="28"/>
      <c r="J2" s="28"/>
      <c r="K2" s="28"/>
      <c r="L2" s="28"/>
      <c r="M2" s="28"/>
      <c r="N2" s="28"/>
      <c r="O2" s="28"/>
      <c r="P2" s="28"/>
      <c r="Q2" s="28"/>
      <c r="R2" s="29"/>
    </row>
    <row r="3" spans="1:21" s="16" customFormat="1" ht="60" x14ac:dyDescent="0.25">
      <c r="A3" s="14" t="s">
        <v>0</v>
      </c>
      <c r="B3" s="14" t="s">
        <v>1</v>
      </c>
      <c r="C3" s="15" t="s">
        <v>25</v>
      </c>
      <c r="D3" s="15" t="s">
        <v>4</v>
      </c>
      <c r="E3" s="15" t="s">
        <v>17</v>
      </c>
      <c r="F3" s="15" t="s">
        <v>13</v>
      </c>
      <c r="G3" s="15" t="s">
        <v>2</v>
      </c>
      <c r="H3" s="15" t="s">
        <v>3</v>
      </c>
      <c r="I3" s="15" t="s">
        <v>14</v>
      </c>
      <c r="J3" s="15" t="s">
        <v>15</v>
      </c>
      <c r="K3" s="15" t="s">
        <v>5</v>
      </c>
      <c r="L3" s="15" t="s">
        <v>7</v>
      </c>
      <c r="M3" s="15" t="s">
        <v>16</v>
      </c>
      <c r="N3" s="15" t="s">
        <v>11</v>
      </c>
      <c r="O3" s="15" t="s">
        <v>8</v>
      </c>
      <c r="P3" s="15" t="s">
        <v>9</v>
      </c>
      <c r="Q3" s="15" t="s">
        <v>12</v>
      </c>
      <c r="R3" s="15" t="s">
        <v>10</v>
      </c>
    </row>
    <row r="4" spans="1:21" ht="44.25" customHeight="1" x14ac:dyDescent="0.25">
      <c r="A4" s="13">
        <v>1</v>
      </c>
      <c r="B4" s="17" t="s">
        <v>32</v>
      </c>
      <c r="C4" s="17" t="s">
        <v>26</v>
      </c>
      <c r="D4" s="17" t="s">
        <v>19</v>
      </c>
      <c r="E4" s="10">
        <f>30*8.3*2*N18</f>
        <v>5360.4222</v>
      </c>
      <c r="F4" s="10">
        <v>12</v>
      </c>
      <c r="G4" s="2">
        <v>2006</v>
      </c>
      <c r="H4" s="2">
        <v>2022</v>
      </c>
      <c r="I4" s="2">
        <f>H4-G4</f>
        <v>16</v>
      </c>
      <c r="J4" s="2">
        <v>60</v>
      </c>
      <c r="K4" s="3">
        <v>0.1</v>
      </c>
      <c r="L4" s="5">
        <f>(1-K4)/J4</f>
        <v>1.5000000000000001E-2</v>
      </c>
      <c r="M4" s="6">
        <v>1250</v>
      </c>
      <c r="N4" s="6">
        <f>M4*E4</f>
        <v>6700527.75</v>
      </c>
      <c r="O4" s="6">
        <f t="shared" ref="O4:O7" si="0">N4*L4*I4</f>
        <v>1608126.6600000001</v>
      </c>
      <c r="P4" s="6">
        <f t="shared" ref="P4:P7" si="1">MAX(N4-O4,0)</f>
        <v>5092401.09</v>
      </c>
      <c r="Q4" s="11">
        <v>0.05</v>
      </c>
      <c r="R4" s="6">
        <f t="shared" ref="R4:R7" si="2">IF(P4&gt;K4*N4,P4*(1-Q4),N4*K4)</f>
        <v>4837781.0354999993</v>
      </c>
      <c r="S4" s="12"/>
      <c r="T4" s="1"/>
      <c r="U4" s="1"/>
    </row>
    <row r="5" spans="1:21" ht="33.75" customHeight="1" x14ac:dyDescent="0.25">
      <c r="A5" s="13">
        <v>2</v>
      </c>
      <c r="B5" s="2" t="s">
        <v>20</v>
      </c>
      <c r="C5" s="17" t="s">
        <v>33</v>
      </c>
      <c r="D5" s="17" t="s">
        <v>19</v>
      </c>
      <c r="E5" s="10">
        <f>15.5*8.85*N18</f>
        <v>1476.5379824999998</v>
      </c>
      <c r="F5" s="10">
        <v>20</v>
      </c>
      <c r="G5" s="2">
        <v>2006</v>
      </c>
      <c r="H5" s="2">
        <v>2022</v>
      </c>
      <c r="I5" s="2">
        <f>H5-G5</f>
        <v>16</v>
      </c>
      <c r="J5" s="2">
        <v>60</v>
      </c>
      <c r="K5" s="3">
        <v>0.1</v>
      </c>
      <c r="L5" s="5">
        <f>(1-K5)/J5</f>
        <v>1.5000000000000001E-2</v>
      </c>
      <c r="M5" s="6">
        <v>1100</v>
      </c>
      <c r="N5" s="6">
        <f>M5*E5</f>
        <v>1624191.7807499997</v>
      </c>
      <c r="O5" s="6">
        <f>N5*L5*I5</f>
        <v>389806.02737999993</v>
      </c>
      <c r="P5" s="6">
        <f>MAX(N5-O5,0)</f>
        <v>1234385.7533699998</v>
      </c>
      <c r="Q5" s="11">
        <v>0.05</v>
      </c>
      <c r="R5" s="6">
        <f t="shared" si="2"/>
        <v>1172666.4657014997</v>
      </c>
      <c r="S5" s="12"/>
      <c r="T5" s="1"/>
      <c r="U5" s="1"/>
    </row>
    <row r="6" spans="1:21" ht="30" x14ac:dyDescent="0.25">
      <c r="A6" s="13">
        <v>3</v>
      </c>
      <c r="B6" s="2" t="s">
        <v>20</v>
      </c>
      <c r="C6" s="17" t="s">
        <v>27</v>
      </c>
      <c r="D6" s="17" t="s">
        <v>19</v>
      </c>
      <c r="E6" s="10">
        <f>6*5*N18</f>
        <v>322.91699999999997</v>
      </c>
      <c r="F6" s="10">
        <v>12</v>
      </c>
      <c r="G6" s="2">
        <v>2006</v>
      </c>
      <c r="H6" s="2">
        <v>2022</v>
      </c>
      <c r="I6" s="2">
        <f t="shared" ref="I6" si="3">H6-G6</f>
        <v>16</v>
      </c>
      <c r="J6" s="2">
        <v>60</v>
      </c>
      <c r="K6" s="3">
        <v>0.1</v>
      </c>
      <c r="L6" s="5">
        <f t="shared" ref="L6" si="4">(1-K6)/J6</f>
        <v>1.5000000000000001E-2</v>
      </c>
      <c r="M6" s="6">
        <v>1000</v>
      </c>
      <c r="N6" s="6">
        <f t="shared" ref="N6" si="5">M6*E6</f>
        <v>322917</v>
      </c>
      <c r="O6" s="6">
        <f t="shared" ref="O6" si="6">N6*L6*I6</f>
        <v>77500.08</v>
      </c>
      <c r="P6" s="6">
        <f t="shared" ref="P6" si="7">MAX(N6-O6,0)</f>
        <v>245416.91999999998</v>
      </c>
      <c r="Q6" s="11">
        <v>0.05</v>
      </c>
      <c r="R6" s="6">
        <f t="shared" ref="R6" si="8">IF(P6&gt;K6*N6,P6*(1-Q6),N6*K6)</f>
        <v>233146.07399999996</v>
      </c>
      <c r="S6" s="12"/>
      <c r="T6" s="1"/>
      <c r="U6" s="1"/>
    </row>
    <row r="7" spans="1:21" ht="30" x14ac:dyDescent="0.25">
      <c r="A7" s="13">
        <v>4</v>
      </c>
      <c r="B7" s="2" t="s">
        <v>20</v>
      </c>
      <c r="C7" s="17" t="s">
        <v>35</v>
      </c>
      <c r="D7" s="17" t="s">
        <v>19</v>
      </c>
      <c r="E7" s="10">
        <f>27*N18</f>
        <v>290.62529999999998</v>
      </c>
      <c r="F7" s="10">
        <v>12</v>
      </c>
      <c r="G7" s="2">
        <v>2006</v>
      </c>
      <c r="H7" s="2">
        <v>2022</v>
      </c>
      <c r="I7" s="2">
        <f t="shared" ref="I7" si="9">H7-G7</f>
        <v>16</v>
      </c>
      <c r="J7" s="2">
        <v>60</v>
      </c>
      <c r="K7" s="3">
        <v>0.1</v>
      </c>
      <c r="L7" s="5">
        <f t="shared" ref="L7" si="10">(1-K7)/J7</f>
        <v>1.5000000000000001E-2</v>
      </c>
      <c r="M7" s="6">
        <v>1100</v>
      </c>
      <c r="N7" s="6">
        <f t="shared" ref="N7" si="11">M7*E7</f>
        <v>319687.82999999996</v>
      </c>
      <c r="O7" s="6">
        <f t="shared" si="0"/>
        <v>76725.079199999993</v>
      </c>
      <c r="P7" s="6">
        <f t="shared" si="1"/>
        <v>242962.75079999998</v>
      </c>
      <c r="Q7" s="11">
        <v>0.05</v>
      </c>
      <c r="R7" s="6">
        <f t="shared" si="2"/>
        <v>230814.61325999998</v>
      </c>
      <c r="S7" s="12"/>
      <c r="T7" s="1"/>
      <c r="U7" s="1"/>
    </row>
    <row r="8" spans="1:21" ht="45" x14ac:dyDescent="0.25">
      <c r="A8" s="13">
        <v>5</v>
      </c>
      <c r="B8" s="2" t="s">
        <v>20</v>
      </c>
      <c r="C8" s="17" t="s">
        <v>37</v>
      </c>
      <c r="D8" s="17" t="s">
        <v>34</v>
      </c>
      <c r="E8" s="10">
        <f>30*62*N18</f>
        <v>20020.853999999999</v>
      </c>
      <c r="F8" s="10">
        <v>35</v>
      </c>
      <c r="G8" s="2">
        <v>2006</v>
      </c>
      <c r="H8" s="2">
        <v>2022</v>
      </c>
      <c r="I8" s="2">
        <f>H8-G8</f>
        <v>16</v>
      </c>
      <c r="J8" s="2">
        <v>40</v>
      </c>
      <c r="K8" s="3">
        <v>0.1</v>
      </c>
      <c r="L8" s="5">
        <f>(1-K8)/J8</f>
        <v>2.2499999999999999E-2</v>
      </c>
      <c r="M8" s="6">
        <v>1300</v>
      </c>
      <c r="N8" s="6">
        <f>M8*E8</f>
        <v>26027110.199999999</v>
      </c>
      <c r="O8" s="6">
        <f t="shared" ref="O8" si="12">N8*L8*I8</f>
        <v>9369759.6720000003</v>
      </c>
      <c r="P8" s="6">
        <f t="shared" ref="P8" si="13">MAX(N8-O8,0)</f>
        <v>16657350.527999999</v>
      </c>
      <c r="Q8" s="11">
        <v>0.05</v>
      </c>
      <c r="R8" s="6">
        <f t="shared" ref="R8:R10" si="14">IF(P8&gt;K8*N8,P8*(1-Q8),N8*K8)</f>
        <v>15824483.001599999</v>
      </c>
      <c r="S8" s="12"/>
      <c r="T8" s="1"/>
      <c r="U8" s="1"/>
    </row>
    <row r="9" spans="1:21" ht="30" x14ac:dyDescent="0.25">
      <c r="A9" s="13">
        <v>6</v>
      </c>
      <c r="B9" s="2" t="s">
        <v>20</v>
      </c>
      <c r="C9" s="17" t="s">
        <v>36</v>
      </c>
      <c r="D9" s="17" t="s">
        <v>28</v>
      </c>
      <c r="E9" s="10">
        <f>20*8.85*N18</f>
        <v>1905.2103</v>
      </c>
      <c r="F9" s="10">
        <v>20</v>
      </c>
      <c r="G9" s="2">
        <v>2006</v>
      </c>
      <c r="H9" s="2">
        <v>2022</v>
      </c>
      <c r="I9" s="2">
        <f>H9-G9</f>
        <v>16</v>
      </c>
      <c r="J9" s="2">
        <v>40</v>
      </c>
      <c r="K9" s="3">
        <v>0.1</v>
      </c>
      <c r="L9" s="5">
        <f>(1-K9)/J9</f>
        <v>2.2499999999999999E-2</v>
      </c>
      <c r="M9" s="6">
        <v>700</v>
      </c>
      <c r="N9" s="6">
        <f>M9*E9</f>
        <v>1333647.21</v>
      </c>
      <c r="O9" s="6">
        <f>N9*L9*I9</f>
        <v>480112.99559999997</v>
      </c>
      <c r="P9" s="6">
        <f>MAX(N9-O9,0)</f>
        <v>853534.21439999994</v>
      </c>
      <c r="Q9" s="11">
        <v>0.05</v>
      </c>
      <c r="R9" s="6">
        <f t="shared" si="14"/>
        <v>810857.50367999985</v>
      </c>
      <c r="S9" s="12"/>
      <c r="T9" s="1"/>
      <c r="U9" s="1"/>
    </row>
    <row r="10" spans="1:21" ht="30" x14ac:dyDescent="0.25">
      <c r="A10" s="13">
        <v>7</v>
      </c>
      <c r="B10" s="2" t="s">
        <v>20</v>
      </c>
      <c r="C10" s="17" t="s">
        <v>38</v>
      </c>
      <c r="D10" s="17" t="s">
        <v>29</v>
      </c>
      <c r="E10" s="10">
        <f>14*8.85*N18</f>
        <v>1333.6472099999999</v>
      </c>
      <c r="F10" s="10">
        <v>20</v>
      </c>
      <c r="G10" s="2">
        <v>2006</v>
      </c>
      <c r="H10" s="2">
        <v>2022</v>
      </c>
      <c r="I10" s="2">
        <f>H10-G10</f>
        <v>16</v>
      </c>
      <c r="J10" s="2">
        <v>40</v>
      </c>
      <c r="K10" s="3">
        <v>0.1</v>
      </c>
      <c r="L10" s="5">
        <f>(1-K10)/J10</f>
        <v>2.2499999999999999E-2</v>
      </c>
      <c r="M10" s="6">
        <v>800</v>
      </c>
      <c r="N10" s="6">
        <f>M10*E10</f>
        <v>1066917.7679999999</v>
      </c>
      <c r="O10" s="6">
        <f>N10*L10*I10</f>
        <v>384090.39647999994</v>
      </c>
      <c r="P10" s="6">
        <f>MAX(N10-O10,0)</f>
        <v>682827.37152000004</v>
      </c>
      <c r="Q10" s="11">
        <v>0.05</v>
      </c>
      <c r="R10" s="6">
        <f t="shared" si="14"/>
        <v>648686.00294400007</v>
      </c>
      <c r="S10" s="12"/>
      <c r="T10" s="1"/>
      <c r="U10" s="1"/>
    </row>
    <row r="11" spans="1:21" x14ac:dyDescent="0.25">
      <c r="A11" s="30" t="s">
        <v>6</v>
      </c>
      <c r="B11" s="30"/>
      <c r="C11" s="30"/>
      <c r="D11" s="30"/>
      <c r="E11" s="25">
        <f>SUM(E4:E10)</f>
        <v>30710.213992499997</v>
      </c>
      <c r="F11" s="9"/>
      <c r="G11" s="30"/>
      <c r="H11" s="30"/>
      <c r="I11" s="30"/>
      <c r="J11" s="30"/>
      <c r="K11" s="30"/>
      <c r="L11" s="30"/>
      <c r="M11" s="30"/>
      <c r="N11" s="7">
        <f>SUM(N4:N10)</f>
        <v>37394999.53875</v>
      </c>
      <c r="O11" s="7"/>
      <c r="P11" s="7">
        <f>SUM(P4:P10)</f>
        <v>25008878.628090002</v>
      </c>
      <c r="Q11" s="7"/>
      <c r="R11" s="7">
        <f>SUM((R4:R10))</f>
        <v>23758434.696685497</v>
      </c>
      <c r="S11" s="12"/>
    </row>
    <row r="12" spans="1:21" x14ac:dyDescent="0.25">
      <c r="A12" s="32" t="s">
        <v>18</v>
      </c>
      <c r="B12" s="32"/>
      <c r="C12" s="32"/>
      <c r="D12" s="32"/>
      <c r="E12" s="32"/>
      <c r="F12" s="32"/>
      <c r="G12" s="32"/>
      <c r="H12" s="32"/>
      <c r="I12" s="32"/>
      <c r="J12" s="32"/>
      <c r="K12" s="32"/>
      <c r="L12" s="32"/>
      <c r="M12" s="32"/>
      <c r="N12" s="32"/>
      <c r="O12" s="32"/>
      <c r="P12" s="32"/>
      <c r="Q12" s="32"/>
      <c r="R12" s="32"/>
      <c r="S12" s="12"/>
    </row>
    <row r="13" spans="1:21" ht="29.25" customHeight="1" x14ac:dyDescent="0.25">
      <c r="A13" s="31" t="s">
        <v>31</v>
      </c>
      <c r="B13" s="31"/>
      <c r="C13" s="31"/>
      <c r="D13" s="31"/>
      <c r="E13" s="31"/>
      <c r="F13" s="31"/>
      <c r="G13" s="31"/>
      <c r="H13" s="31"/>
      <c r="I13" s="31"/>
      <c r="J13" s="31"/>
      <c r="K13" s="31"/>
      <c r="L13" s="31"/>
      <c r="M13" s="31"/>
      <c r="N13" s="31"/>
      <c r="O13" s="31"/>
      <c r="P13" s="31"/>
      <c r="Q13" s="31"/>
      <c r="R13" s="31"/>
      <c r="S13" s="12"/>
    </row>
    <row r="14" spans="1:21" x14ac:dyDescent="0.25">
      <c r="A14" s="31" t="s">
        <v>30</v>
      </c>
      <c r="B14" s="26"/>
      <c r="C14" s="26"/>
      <c r="D14" s="26"/>
      <c r="E14" s="26"/>
      <c r="F14" s="26"/>
      <c r="G14" s="26"/>
      <c r="H14" s="26"/>
      <c r="I14" s="26"/>
      <c r="J14" s="26"/>
      <c r="K14" s="26"/>
      <c r="L14" s="26"/>
      <c r="M14" s="26"/>
      <c r="N14" s="26"/>
      <c r="O14" s="26"/>
      <c r="P14" s="26"/>
      <c r="Q14" s="26"/>
      <c r="R14" s="26"/>
      <c r="S14" s="12"/>
    </row>
    <row r="15" spans="1:21" x14ac:dyDescent="0.25">
      <c r="A15" s="26" t="s">
        <v>21</v>
      </c>
      <c r="B15" s="26"/>
      <c r="C15" s="26"/>
      <c r="D15" s="26"/>
      <c r="E15" s="26"/>
      <c r="F15" s="26"/>
      <c r="G15" s="26"/>
      <c r="H15" s="26"/>
      <c r="I15" s="26"/>
      <c r="J15" s="26"/>
      <c r="K15" s="26"/>
      <c r="L15" s="26"/>
      <c r="M15" s="26"/>
      <c r="N15" s="26"/>
      <c r="O15" s="26"/>
      <c r="P15" s="26"/>
      <c r="Q15" s="26"/>
      <c r="R15" s="26"/>
      <c r="S15" s="12"/>
    </row>
    <row r="16" spans="1:21" x14ac:dyDescent="0.25">
      <c r="S16" s="12"/>
    </row>
    <row r="17" spans="6:21" x14ac:dyDescent="0.25">
      <c r="S17" s="12"/>
    </row>
    <row r="18" spans="6:21" x14ac:dyDescent="0.25">
      <c r="J18">
        <f>2000*415</f>
        <v>830000</v>
      </c>
      <c r="N18">
        <v>10.7639</v>
      </c>
      <c r="S18" s="12"/>
    </row>
    <row r="19" spans="6:21" x14ac:dyDescent="0.25">
      <c r="J19">
        <v>29541000</v>
      </c>
      <c r="S19" s="12"/>
    </row>
    <row r="20" spans="6:21" x14ac:dyDescent="0.25">
      <c r="J20">
        <v>23758435</v>
      </c>
      <c r="S20" s="12"/>
    </row>
    <row r="21" spans="6:21" ht="30" x14ac:dyDescent="0.25">
      <c r="I21" s="37" t="s">
        <v>24</v>
      </c>
      <c r="J21" s="24">
        <f>SUM(J18:J20)</f>
        <v>54129435</v>
      </c>
      <c r="O21">
        <f>6500*19694</f>
        <v>128011000</v>
      </c>
      <c r="S21" s="12"/>
    </row>
    <row r="22" spans="6:21" ht="30" x14ac:dyDescent="0.25">
      <c r="I22" s="36" t="s">
        <v>40</v>
      </c>
      <c r="J22" s="38">
        <v>54200000</v>
      </c>
      <c r="S22" s="12"/>
    </row>
    <row r="23" spans="6:21" x14ac:dyDescent="0.25">
      <c r="F23" s="23" t="s">
        <v>22</v>
      </c>
      <c r="G23" s="24">
        <f>0.85*J22</f>
        <v>46070000</v>
      </c>
      <c r="N23">
        <f>59082000+41956191+1160000</f>
        <v>102198191</v>
      </c>
      <c r="S23" s="12"/>
    </row>
    <row r="24" spans="6:21" x14ac:dyDescent="0.25">
      <c r="F24" s="23" t="s">
        <v>23</v>
      </c>
      <c r="G24" s="24">
        <f>0.75*J22</f>
        <v>40650000</v>
      </c>
      <c r="S24" s="12"/>
    </row>
    <row r="25" spans="6:21" x14ac:dyDescent="0.25">
      <c r="S25" s="12"/>
    </row>
    <row r="27" spans="6:21" x14ac:dyDescent="0.25">
      <c r="S27" s="8"/>
      <c r="T27" s="4"/>
      <c r="U27" s="4"/>
    </row>
    <row r="36" ht="15" customHeight="1" x14ac:dyDescent="0.25"/>
  </sheetData>
  <mergeCells count="7">
    <mergeCell ref="A15:R15"/>
    <mergeCell ref="A2:R2"/>
    <mergeCell ref="A11:D11"/>
    <mergeCell ref="G11:M11"/>
    <mergeCell ref="A13:R13"/>
    <mergeCell ref="A14:R14"/>
    <mergeCell ref="A12:R12"/>
  </mergeCells>
  <pageMargins left="0.31496062992125984" right="0.31496062992125984" top="0.31496062992125984" bottom="0.31496062992125984"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5:R29"/>
  <sheetViews>
    <sheetView zoomScale="85" zoomScaleNormal="85" workbookViewId="0">
      <selection activeCell="I16" sqref="I16"/>
    </sheetView>
  </sheetViews>
  <sheetFormatPr defaultRowHeight="15" x14ac:dyDescent="0.25"/>
  <cols>
    <col min="4" max="4" width="26.7109375" bestFit="1" customWidth="1"/>
    <col min="5" max="5" width="11.28515625" bestFit="1" customWidth="1"/>
  </cols>
  <sheetData>
    <row r="5" spans="2:5" x14ac:dyDescent="0.25">
      <c r="B5" s="20"/>
      <c r="C5" s="20"/>
      <c r="D5" s="20"/>
      <c r="E5" s="21"/>
    </row>
    <row r="6" spans="2:5" x14ac:dyDescent="0.25">
      <c r="B6" s="2"/>
      <c r="C6" s="2"/>
      <c r="D6" s="2"/>
      <c r="E6" s="2"/>
    </row>
    <row r="7" spans="2:5" x14ac:dyDescent="0.25">
      <c r="B7" s="2"/>
      <c r="C7" s="2"/>
      <c r="D7" s="2"/>
      <c r="E7" s="2"/>
    </row>
    <row r="8" spans="2:5" x14ac:dyDescent="0.25">
      <c r="B8" s="2"/>
      <c r="C8" s="2"/>
      <c r="D8" s="2"/>
      <c r="E8" s="2"/>
    </row>
    <row r="9" spans="2:5" x14ac:dyDescent="0.25">
      <c r="B9" s="33"/>
      <c r="C9" s="34"/>
      <c r="D9" s="35"/>
      <c r="E9" s="19"/>
    </row>
    <row r="29" spans="18:18" x14ac:dyDescent="0.25"/>
  </sheetData>
  <mergeCells count="1">
    <mergeCell ref="B9:D9"/>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Building</vt:lpstr>
      <vt:lpstr>Sheet3</vt:lpstr>
      <vt:lpstr>Land</vt:lpstr>
      <vt:lpstr>Building!Print_Area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trainee4</dc:creator>
  <cp:lastModifiedBy>Babul</cp:lastModifiedBy>
  <cp:lastPrinted>2022-01-07T08:12:53Z</cp:lastPrinted>
  <dcterms:created xsi:type="dcterms:W3CDTF">2021-09-16T11:33:35Z</dcterms:created>
  <dcterms:modified xsi:type="dcterms:W3CDTF">2022-06-08T12:39:48Z</dcterms:modified>
</cp:coreProperties>
</file>