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gineer6\Desktop\"/>
    </mc:Choice>
  </mc:AlternateContent>
  <xr:revisionPtr revIDLastSave="0" documentId="13_ncr:1_{A670A0B0-1F04-48CD-97D8-76AE8834A333}" xr6:coauthVersionLast="47" xr6:coauthVersionMax="47" xr10:uidLastSave="{00000000-0000-0000-0000-000000000000}"/>
  <bookViews>
    <workbookView xWindow="-120" yWindow="-120" windowWidth="21840" windowHeight="13140" xr2:uid="{593A5D98-CC7A-4628-82C3-F32C7FE3F2AA}"/>
  </bookViews>
  <sheets>
    <sheet name="Sheet1" sheetId="1" r:id="rId1"/>
    <sheet name="Sheet2" sheetId="2" r:id="rId2"/>
  </sheets>
  <definedNames>
    <definedName name="_xlnm._FilterDatabase" localSheetId="0" hidden="1">Sheet1!$A$2:$AJ$53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3" i="1" l="1"/>
  <c r="R53" i="1"/>
  <c r="Q53" i="1"/>
  <c r="P53" i="1"/>
  <c r="P45" i="1"/>
  <c r="O44" i="1"/>
  <c r="P43" i="1"/>
  <c r="O42" i="1"/>
  <c r="M10" i="2"/>
  <c r="L10" i="2"/>
  <c r="M9" i="2"/>
  <c r="K46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7" i="1"/>
  <c r="K48" i="1"/>
  <c r="K49" i="1"/>
  <c r="K50" i="1"/>
  <c r="K51" i="1"/>
  <c r="K52" i="1"/>
  <c r="K3" i="1"/>
  <c r="Q45" i="1" l="1"/>
  <c r="R45" i="1" s="1"/>
  <c r="T45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9" i="1"/>
  <c r="H40" i="1"/>
  <c r="H41" i="1"/>
  <c r="H45" i="1"/>
  <c r="H46" i="1"/>
  <c r="H47" i="1"/>
  <c r="H49" i="1"/>
  <c r="H50" i="1"/>
  <c r="H51" i="1"/>
  <c r="H52" i="1"/>
  <c r="H3" i="1"/>
  <c r="F4" i="1"/>
  <c r="P4" i="1" s="1"/>
  <c r="F5" i="1"/>
  <c r="P5" i="1" s="1"/>
  <c r="F6" i="1"/>
  <c r="P6" i="1" s="1"/>
  <c r="F7" i="1"/>
  <c r="P7" i="1" s="1"/>
  <c r="F8" i="1"/>
  <c r="P8" i="1" s="1"/>
  <c r="F9" i="1"/>
  <c r="P9" i="1" s="1"/>
  <c r="F10" i="1"/>
  <c r="P10" i="1" s="1"/>
  <c r="F11" i="1"/>
  <c r="P11" i="1" s="1"/>
  <c r="F12" i="1"/>
  <c r="P12" i="1" s="1"/>
  <c r="F13" i="1"/>
  <c r="P13" i="1" s="1"/>
  <c r="F14" i="1"/>
  <c r="P14" i="1" s="1"/>
  <c r="F15" i="1"/>
  <c r="P15" i="1" s="1"/>
  <c r="F16" i="1"/>
  <c r="P16" i="1" s="1"/>
  <c r="F17" i="1"/>
  <c r="P17" i="1" s="1"/>
  <c r="F18" i="1"/>
  <c r="P18" i="1" s="1"/>
  <c r="F19" i="1"/>
  <c r="P19" i="1" s="1"/>
  <c r="F20" i="1"/>
  <c r="P20" i="1" s="1"/>
  <c r="F21" i="1"/>
  <c r="P21" i="1" s="1"/>
  <c r="F22" i="1"/>
  <c r="P22" i="1" s="1"/>
  <c r="F23" i="1"/>
  <c r="P23" i="1" s="1"/>
  <c r="F24" i="1"/>
  <c r="P24" i="1" s="1"/>
  <c r="F25" i="1"/>
  <c r="P25" i="1" s="1"/>
  <c r="F26" i="1"/>
  <c r="P26" i="1" s="1"/>
  <c r="F27" i="1"/>
  <c r="P27" i="1" s="1"/>
  <c r="F28" i="1"/>
  <c r="P28" i="1" s="1"/>
  <c r="F29" i="1"/>
  <c r="P29" i="1" s="1"/>
  <c r="F30" i="1"/>
  <c r="P30" i="1" s="1"/>
  <c r="F31" i="1"/>
  <c r="P31" i="1" s="1"/>
  <c r="F32" i="1"/>
  <c r="P32" i="1" s="1"/>
  <c r="F33" i="1"/>
  <c r="P33" i="1" s="1"/>
  <c r="F34" i="1"/>
  <c r="P34" i="1" s="1"/>
  <c r="F35" i="1"/>
  <c r="P35" i="1" s="1"/>
  <c r="F36" i="1"/>
  <c r="P36" i="1" s="1"/>
  <c r="F37" i="1"/>
  <c r="P37" i="1" s="1"/>
  <c r="F38" i="1"/>
  <c r="P38" i="1" s="1"/>
  <c r="F39" i="1"/>
  <c r="P39" i="1" s="1"/>
  <c r="F40" i="1"/>
  <c r="P40" i="1" s="1"/>
  <c r="F41" i="1"/>
  <c r="P41" i="1" s="1"/>
  <c r="F42" i="1"/>
  <c r="P42" i="1" s="1"/>
  <c r="F43" i="1"/>
  <c r="F44" i="1"/>
  <c r="P44" i="1" s="1"/>
  <c r="F45" i="1"/>
  <c r="F46" i="1"/>
  <c r="P46" i="1" s="1"/>
  <c r="F47" i="1"/>
  <c r="P47" i="1" s="1"/>
  <c r="F48" i="1"/>
  <c r="P48" i="1" s="1"/>
  <c r="F49" i="1"/>
  <c r="P49" i="1" s="1"/>
  <c r="F50" i="1"/>
  <c r="P50" i="1" s="1"/>
  <c r="F51" i="1"/>
  <c r="P51" i="1" s="1"/>
  <c r="F52" i="1"/>
  <c r="P52" i="1" s="1"/>
  <c r="F3" i="1"/>
  <c r="P3" i="1" s="1"/>
  <c r="Q41" i="1" l="1"/>
  <c r="R41" i="1" s="1"/>
  <c r="T41" i="1" s="1"/>
  <c r="Q33" i="1"/>
  <c r="R33" i="1" s="1"/>
  <c r="T33" i="1" s="1"/>
  <c r="Q25" i="1"/>
  <c r="R25" i="1" s="1"/>
  <c r="T25" i="1" s="1"/>
  <c r="Q21" i="1"/>
  <c r="R21" i="1" s="1"/>
  <c r="T21" i="1" s="1"/>
  <c r="Q7" i="1"/>
  <c r="R7" i="1" s="1"/>
  <c r="T7" i="1" s="1"/>
  <c r="Q52" i="1"/>
  <c r="R52" i="1" s="1"/>
  <c r="T52" i="1" s="1"/>
  <c r="Q48" i="1"/>
  <c r="R48" i="1" s="1"/>
  <c r="T48" i="1" s="1"/>
  <c r="Q44" i="1"/>
  <c r="R44" i="1" s="1"/>
  <c r="T44" i="1" s="1"/>
  <c r="Q40" i="1"/>
  <c r="R40" i="1" s="1"/>
  <c r="T40" i="1" s="1"/>
  <c r="Q36" i="1"/>
  <c r="R36" i="1" s="1"/>
  <c r="T36" i="1" s="1"/>
  <c r="Q32" i="1"/>
  <c r="R32" i="1" s="1"/>
  <c r="T32" i="1" s="1"/>
  <c r="Q28" i="1"/>
  <c r="R28" i="1" s="1"/>
  <c r="T28" i="1" s="1"/>
  <c r="Q24" i="1"/>
  <c r="R24" i="1" s="1"/>
  <c r="T24" i="1" s="1"/>
  <c r="Q20" i="1"/>
  <c r="R20" i="1" s="1"/>
  <c r="T20" i="1" s="1"/>
  <c r="Q17" i="1"/>
  <c r="R17" i="1" s="1"/>
  <c r="T17" i="1" s="1"/>
  <c r="Q14" i="1"/>
  <c r="R14" i="1" s="1"/>
  <c r="T14" i="1" s="1"/>
  <c r="Q10" i="1"/>
  <c r="R10" i="1" s="1"/>
  <c r="T10" i="1" s="1"/>
  <c r="Q6" i="1"/>
  <c r="R6" i="1" s="1"/>
  <c r="T6" i="1" s="1"/>
  <c r="Q51" i="1"/>
  <c r="R51" i="1" s="1"/>
  <c r="T51" i="1" s="1"/>
  <c r="Q47" i="1"/>
  <c r="R47" i="1" s="1"/>
  <c r="T47" i="1" s="1"/>
  <c r="Q43" i="1"/>
  <c r="R43" i="1" s="1"/>
  <c r="T43" i="1" s="1"/>
  <c r="Q39" i="1"/>
  <c r="R39" i="1" s="1"/>
  <c r="T39" i="1" s="1"/>
  <c r="Q35" i="1"/>
  <c r="R35" i="1" s="1"/>
  <c r="T35" i="1" s="1"/>
  <c r="Q31" i="1"/>
  <c r="R31" i="1" s="1"/>
  <c r="T31" i="1" s="1"/>
  <c r="Q27" i="1"/>
  <c r="R27" i="1" s="1"/>
  <c r="T27" i="1" s="1"/>
  <c r="Q23" i="1"/>
  <c r="R23" i="1" s="1"/>
  <c r="T23" i="1" s="1"/>
  <c r="Q19" i="1"/>
  <c r="R19" i="1" s="1"/>
  <c r="T19" i="1" s="1"/>
  <c r="Q16" i="1"/>
  <c r="R16" i="1" s="1"/>
  <c r="T16" i="1" s="1"/>
  <c r="Q13" i="1"/>
  <c r="R13" i="1" s="1"/>
  <c r="T13" i="1" s="1"/>
  <c r="Q9" i="1"/>
  <c r="R9" i="1" s="1"/>
  <c r="T9" i="1" s="1"/>
  <c r="Q5" i="1"/>
  <c r="R5" i="1" s="1"/>
  <c r="T5" i="1" s="1"/>
  <c r="Q3" i="1"/>
  <c r="R3" i="1" s="1"/>
  <c r="T3" i="1" s="1"/>
  <c r="Q49" i="1"/>
  <c r="R49" i="1" s="1"/>
  <c r="T49" i="1" s="1"/>
  <c r="Q37" i="1"/>
  <c r="R37" i="1" s="1"/>
  <c r="T37" i="1" s="1"/>
  <c r="Q29" i="1"/>
  <c r="R29" i="1" s="1"/>
  <c r="T29" i="1" s="1"/>
  <c r="Q11" i="1"/>
  <c r="R11" i="1" s="1"/>
  <c r="T11" i="1" s="1"/>
  <c r="Q50" i="1"/>
  <c r="R50" i="1" s="1"/>
  <c r="T50" i="1" s="1"/>
  <c r="Q46" i="1"/>
  <c r="R46" i="1" s="1"/>
  <c r="T46" i="1" s="1"/>
  <c r="Q42" i="1"/>
  <c r="R42" i="1" s="1"/>
  <c r="T42" i="1" s="1"/>
  <c r="Q38" i="1"/>
  <c r="R38" i="1" s="1"/>
  <c r="T38" i="1" s="1"/>
  <c r="Q34" i="1"/>
  <c r="R34" i="1" s="1"/>
  <c r="T34" i="1" s="1"/>
  <c r="Q30" i="1"/>
  <c r="R30" i="1" s="1"/>
  <c r="T30" i="1" s="1"/>
  <c r="Q26" i="1"/>
  <c r="R26" i="1" s="1"/>
  <c r="T26" i="1" s="1"/>
  <c r="Q22" i="1"/>
  <c r="R22" i="1" s="1"/>
  <c r="T22" i="1" s="1"/>
  <c r="Q18" i="1"/>
  <c r="R18" i="1" s="1"/>
  <c r="T18" i="1" s="1"/>
  <c r="Q15" i="1"/>
  <c r="R15" i="1" s="1"/>
  <c r="T15" i="1" s="1"/>
  <c r="Q12" i="1"/>
  <c r="R12" i="1" s="1"/>
  <c r="T12" i="1" s="1"/>
  <c r="Q8" i="1"/>
  <c r="R8" i="1" s="1"/>
  <c r="T8" i="1" s="1"/>
  <c r="Q4" i="1"/>
  <c r="R4" i="1" s="1"/>
  <c r="T4" i="1" s="1"/>
  <c r="P1" i="1" l="1"/>
  <c r="Q1" i="1"/>
  <c r="F1" i="1" l="1"/>
  <c r="F53" i="1"/>
  <c r="E53" i="1"/>
  <c r="E1" i="1"/>
  <c r="R1" i="1" l="1"/>
  <c r="T1" i="1"/>
</calcChain>
</file>

<file path=xl/sharedStrings.xml><?xml version="1.0" encoding="utf-8"?>
<sst xmlns="http://schemas.openxmlformats.org/spreadsheetml/2006/main" count="138" uniqueCount="104">
  <si>
    <t>Name of the Building</t>
  </si>
  <si>
    <t>No.</t>
  </si>
  <si>
    <t>Description of Building/ Shed (Type of Construction)</t>
  </si>
  <si>
    <t>Covered Area in Sqm.</t>
  </si>
  <si>
    <t>Year of Construction</t>
  </si>
  <si>
    <t>Time Office</t>
  </si>
  <si>
    <t>Canteen</t>
  </si>
  <si>
    <t>Hostel</t>
  </si>
  <si>
    <t>Project Office</t>
  </si>
  <si>
    <t>Store</t>
  </si>
  <si>
    <t>Security Barrak</t>
  </si>
  <si>
    <t>Workers Coloney</t>
  </si>
  <si>
    <t>Weight Bridge</t>
  </si>
  <si>
    <t>Cooling Tower</t>
  </si>
  <si>
    <t>TG Building</t>
  </si>
  <si>
    <t>Boiler</t>
  </si>
  <si>
    <t>ESP</t>
  </si>
  <si>
    <t>Transfer House-2</t>
  </si>
  <si>
    <t>Crusher HS</t>
  </si>
  <si>
    <t>Dedusting Systems (Bag Filter)</t>
  </si>
  <si>
    <t>Dolachar feed system</t>
  </si>
  <si>
    <t>CHP control room</t>
  </si>
  <si>
    <t>Screen HS</t>
  </si>
  <si>
    <t>Bed Ash Silo</t>
  </si>
  <si>
    <t>Fly Ash Silo</t>
  </si>
  <si>
    <t>Ground Hopper</t>
  </si>
  <si>
    <t>Coal Shed</t>
  </si>
  <si>
    <t>Site Office</t>
  </si>
  <si>
    <t>Meter Room</t>
  </si>
  <si>
    <t>Labour Canteen</t>
  </si>
  <si>
    <t>Toilets and Bath Rooms</t>
  </si>
  <si>
    <t>Switch Yard</t>
  </si>
  <si>
    <t>LDO Tank Area</t>
  </si>
  <si>
    <t>Watch Tower</t>
  </si>
  <si>
    <t>Intake Well</t>
  </si>
  <si>
    <t>Sikidiri SW</t>
  </si>
  <si>
    <t>BCN-1</t>
  </si>
  <si>
    <t>BCN-3</t>
  </si>
  <si>
    <t>BCN-4</t>
  </si>
  <si>
    <t>BCN-6</t>
  </si>
  <si>
    <t>Residential</t>
  </si>
  <si>
    <t>RCC Road</t>
  </si>
  <si>
    <t>Drain</t>
  </si>
  <si>
    <t>Paver Road</t>
  </si>
  <si>
    <t>Clariffier</t>
  </si>
  <si>
    <t>Bricks Plant (New)</t>
  </si>
  <si>
    <t>Curing Chamber</t>
  </si>
  <si>
    <t>Bricks Storage Area</t>
  </si>
  <si>
    <t>Cement Godown</t>
  </si>
  <si>
    <t>Bricks Plant Office &amp; LAB</t>
  </si>
  <si>
    <t>CSR/ Occupational Health Center</t>
  </si>
  <si>
    <t>Mechanical Maintenance Shed</t>
  </si>
  <si>
    <t>Double Storeyed Building with RCC Roof</t>
  </si>
  <si>
    <t>Single Storeyed Building with Sheeting</t>
  </si>
  <si>
    <t>Single Storeyed Building with RCC Roof</t>
  </si>
  <si>
    <t>RCC Structure &amp; Roof</t>
  </si>
  <si>
    <t>RCC Roof &amp; Bricks wall upto 16 M and sheeting on both walls and Top</t>
  </si>
  <si>
    <t>MS Structure with sheeting on Top &amp; Sides</t>
  </si>
  <si>
    <t xml:space="preserve">RCC Structure  </t>
  </si>
  <si>
    <t>RCC Structure UO To 12 M HT with Bricks Wall &amp; Sheeting on Both Walls and Roofs</t>
  </si>
  <si>
    <t>RCC Structure with Bricks wall and roof</t>
  </si>
  <si>
    <t>Sr. No.</t>
  </si>
  <si>
    <t>RCC Structure with Bricks wall upto 15 meter and sheeting on both wall and entire roof</t>
  </si>
  <si>
    <t>RCC Structure &amp; Sheeting on top</t>
  </si>
  <si>
    <t>RCC Columns &amp; Walls upto 2.4 meter with RCC loor &amp; MS Structure &amp; sheeting on walls and roof</t>
  </si>
  <si>
    <t>RCC roof</t>
  </si>
  <si>
    <t>Single storeyed building with sheeting &amp; bricks walls</t>
  </si>
  <si>
    <t>RCC Foundation, GI Structure</t>
  </si>
  <si>
    <t>RCC Foundation</t>
  </si>
  <si>
    <t>Transformer Area</t>
  </si>
  <si>
    <t>RCC Foundation, Flooring with sheeting on top</t>
  </si>
  <si>
    <t>MS Structure</t>
  </si>
  <si>
    <t>RCC Structure</t>
  </si>
  <si>
    <t>2 BHK</t>
  </si>
  <si>
    <t>3 BHK</t>
  </si>
  <si>
    <t>1 BHK</t>
  </si>
  <si>
    <t>6 METER Width &amp; 300 mm thickness laid on 900 MM WBM Base (700 meter long)</t>
  </si>
  <si>
    <t>600 m wide &amp; 1.2 mm deep (700 meter long)</t>
  </si>
  <si>
    <t>M40 Grade 70 mm thick concrete paver laid on 300 mm GSB with kerb stone on both edges (500 meter long &amp; 3 meter wide)</t>
  </si>
  <si>
    <t>18 meter dia 3.5 meter height circular structure</t>
  </si>
  <si>
    <t>RCC Column (1 meter) &amp; floor with MS Structure with sheeting on wall &amp; roof</t>
  </si>
  <si>
    <t>RCC Framed structure with brick walls &amp; puff sheet roof</t>
  </si>
  <si>
    <t xml:space="preserve">M40 Grade 100 mm thick concrete paver laid on 600 mm GSB with branch drains &amp; kerb stone on edges </t>
  </si>
  <si>
    <t>RCC framed structure with brick walls &amp; CGI Sheet roof</t>
  </si>
  <si>
    <t>RCC framed structure with brick walls &amp; CGI Sheet roof with false ceiling</t>
  </si>
  <si>
    <t>RCC Framed structure with brick walls &amp; RCC roof</t>
  </si>
  <si>
    <t>RCC Column 91 meter) &amp; floor with MS structure with sheeting on roof and brick walls</t>
  </si>
  <si>
    <t>Covered Area in Sq.ft.</t>
  </si>
  <si>
    <t xml:space="preserve">7frr </t>
  </si>
  <si>
    <t>Height (Meter)</t>
  </si>
  <si>
    <t>-</t>
  </si>
  <si>
    <t>Height (feet)</t>
  </si>
  <si>
    <t xml:space="preserve">Year of Valuation </t>
  </si>
  <si>
    <r>
      <t xml:space="preserve">Total Life Consumed 
</t>
    </r>
    <r>
      <rPr>
        <b/>
        <i/>
        <sz val="10"/>
        <rFont val="Calibri"/>
        <family val="2"/>
        <scheme val="minor"/>
      </rPr>
      <t>(in years)</t>
    </r>
  </si>
  <si>
    <r>
      <t xml:space="preserve">Total Economical Life
</t>
    </r>
    <r>
      <rPr>
        <b/>
        <i/>
        <sz val="10"/>
        <rFont val="Calibri"/>
        <family val="2"/>
        <scheme val="minor"/>
      </rPr>
      <t>(in years)</t>
    </r>
  </si>
  <si>
    <t>Salvage value</t>
  </si>
  <si>
    <t>Depreciation Rate</t>
  </si>
  <si>
    <r>
      <t xml:space="preserve">Plinth Area  Rate 
</t>
    </r>
    <r>
      <rPr>
        <b/>
        <i/>
        <sz val="10"/>
        <rFont val="Calibri"/>
        <family val="2"/>
        <scheme val="minor"/>
      </rPr>
      <t>(in per sq.ft)</t>
    </r>
  </si>
  <si>
    <t>Gross Replacement Value
(INR)</t>
  </si>
  <si>
    <t xml:space="preserve">Depreciation
(INR) </t>
  </si>
  <si>
    <t>Depreciated Value
(INR)</t>
  </si>
  <si>
    <t>Discounting Factor</t>
  </si>
  <si>
    <t>Depreciated Replacement Market Value
(INR)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</si>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</sst>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00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43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1" applyNumberFormat="1" applyFont="1" applyBorder="1" applyAlignment="1">
      <alignment vertical="center"/>
    </xf>
    <xf numFmtId="9" fontId="0" fillId="0" borderId="1" xfId="1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165" fontId="2" fillId="0" borderId="1" xfId="1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9" fontId="2" fillId="0" borderId="1" xfId="1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0560-E902-47AC-BF59-C356C8E56AB0}">
  <dimension ref="A1:AG53"/>
  <sheetViews>
    <sheetView tabSelected="1" workbookViewId="0">
      <pane ySplit="2" topLeftCell="A41" activePane="bottomLeft" state="frozen"/>
      <selection activeCell="B1" sqref="B1"/>
      <selection pane="bottomLeft" activeCell="S41" sqref="S41"/>
    </sheetView>
  </sheetViews>
  <sheetFormatPr defaultRowHeight="15" x14ac:dyDescent="0.25"/>
  <cols>
    <col min="1" max="1" width="9.140625" style="1"/>
    <col min="2" max="2" width="26.5703125" style="5" customWidth="1"/>
    <col min="3" max="3" width="4.140625" style="1" hidden="1" customWidth="1"/>
    <col min="4" max="4" width="58.42578125" style="2" hidden="1" customWidth="1"/>
    <col min="5" max="5" width="20.28515625" style="7" hidden="1" customWidth="1"/>
    <col min="6" max="6" width="20.28515625" style="7" customWidth="1"/>
    <col min="7" max="7" width="13.7109375" style="1" hidden="1" customWidth="1"/>
    <col min="8" max="8" width="14.28515625" style="4" customWidth="1"/>
    <col min="9" max="9" width="12.7109375" style="1" customWidth="1"/>
    <col min="10" max="10" width="10.5703125" style="4" customWidth="1"/>
    <col min="11" max="11" width="10.28515625" style="4" hidden="1" customWidth="1"/>
    <col min="12" max="12" width="11.28515625" style="1" hidden="1" customWidth="1"/>
    <col min="13" max="13" width="9.140625" style="4" hidden="1" customWidth="1"/>
    <col min="14" max="14" width="12.7109375" style="4" hidden="1" customWidth="1"/>
    <col min="15" max="15" width="12" style="8" customWidth="1"/>
    <col min="16" max="16" width="14" style="4" customWidth="1"/>
    <col min="17" max="17" width="12.5703125" style="8" customWidth="1"/>
    <col min="18" max="18" width="13.42578125" style="8" bestFit="1" customWidth="1"/>
    <col min="19" max="19" width="12.42578125" style="8" customWidth="1"/>
    <col min="20" max="20" width="13.28515625" style="8" customWidth="1"/>
    <col min="21" max="16384" width="9.140625" style="4"/>
  </cols>
  <sheetData>
    <row r="1" spans="1:33" x14ac:dyDescent="0.25">
      <c r="E1" s="8">
        <f>SUBTOTAL(9,E3:E52)</f>
        <v>34648.959999999999</v>
      </c>
      <c r="F1" s="8">
        <f>SUBTOTAL(9,F3:F52)</f>
        <v>372961.40543999994</v>
      </c>
      <c r="P1" s="8">
        <f>SUBTOTAL(9,P3:P52)</f>
        <v>324220185.87800002</v>
      </c>
      <c r="Q1" s="8">
        <f>SUBTOTAL(9,Q3:Q52)</f>
        <v>56486957.1900291</v>
      </c>
      <c r="R1" s="8">
        <f>SUBTOTAL(9,R3:R52)</f>
        <v>267733228.68797091</v>
      </c>
      <c r="T1" s="8">
        <f>SUBTOTAL(9,T3:T52)</f>
        <v>254346567.25357237</v>
      </c>
    </row>
    <row r="2" spans="1:33" s="1" customFormat="1" ht="60" x14ac:dyDescent="0.25">
      <c r="A2" s="3" t="s">
        <v>61</v>
      </c>
      <c r="B2" s="3" t="s">
        <v>0</v>
      </c>
      <c r="C2" s="3" t="s">
        <v>1</v>
      </c>
      <c r="D2" s="3" t="s">
        <v>2</v>
      </c>
      <c r="E2" s="6" t="s">
        <v>3</v>
      </c>
      <c r="F2" s="6" t="s">
        <v>87</v>
      </c>
      <c r="G2" s="3" t="s">
        <v>89</v>
      </c>
      <c r="H2" s="3" t="s">
        <v>91</v>
      </c>
      <c r="I2" s="3" t="s">
        <v>4</v>
      </c>
      <c r="J2" s="3" t="s">
        <v>92</v>
      </c>
      <c r="K2" s="3" t="s">
        <v>93</v>
      </c>
      <c r="L2" s="3" t="s">
        <v>94</v>
      </c>
      <c r="M2" s="3" t="s">
        <v>95</v>
      </c>
      <c r="N2" s="3" t="s">
        <v>96</v>
      </c>
      <c r="O2" s="6" t="s">
        <v>97</v>
      </c>
      <c r="P2" s="3" t="s">
        <v>98</v>
      </c>
      <c r="Q2" s="6" t="s">
        <v>99</v>
      </c>
      <c r="R2" s="6" t="s">
        <v>100</v>
      </c>
      <c r="S2" s="6" t="s">
        <v>101</v>
      </c>
      <c r="T2" s="6" t="s">
        <v>102</v>
      </c>
    </row>
    <row r="3" spans="1:33" ht="30" x14ac:dyDescent="0.25">
      <c r="A3" s="10">
        <v>1</v>
      </c>
      <c r="B3" s="11" t="s">
        <v>5</v>
      </c>
      <c r="C3" s="10">
        <v>1</v>
      </c>
      <c r="D3" s="12" t="s">
        <v>52</v>
      </c>
      <c r="E3" s="13">
        <v>40</v>
      </c>
      <c r="F3" s="13">
        <f t="shared" ref="F3:F32" si="0">E3*10.764</f>
        <v>430.55999999999995</v>
      </c>
      <c r="G3" s="10">
        <v>4.5</v>
      </c>
      <c r="H3" s="10">
        <f t="shared" ref="H3:H34" si="1">G3*3.28</f>
        <v>14.76</v>
      </c>
      <c r="I3" s="10">
        <v>2013</v>
      </c>
      <c r="J3" s="10">
        <v>2022</v>
      </c>
      <c r="K3" s="10">
        <f t="shared" ref="K3:K32" si="2">J3-I3</f>
        <v>9</v>
      </c>
      <c r="L3" s="10">
        <v>60</v>
      </c>
      <c r="M3" s="14">
        <v>0.05</v>
      </c>
      <c r="N3" s="15">
        <f t="shared" ref="N3:N32" si="3">(1-M3)/L3</f>
        <v>1.5833333333333331E-2</v>
      </c>
      <c r="O3" s="13">
        <v>1000</v>
      </c>
      <c r="P3" s="16">
        <f t="shared" ref="P3:P42" si="4">O3*F3</f>
        <v>430559.99999999994</v>
      </c>
      <c r="Q3" s="16">
        <f t="shared" ref="Q3:Q32" si="5">P3*N3*K3</f>
        <v>61354.799999999981</v>
      </c>
      <c r="R3" s="16">
        <f t="shared" ref="R3:R32" si="6">P3-Q3</f>
        <v>369205.19999999995</v>
      </c>
      <c r="S3" s="17">
        <v>0.05</v>
      </c>
      <c r="T3" s="16">
        <f>(1-S3)*R3</f>
        <v>350744.93999999994</v>
      </c>
      <c r="AG3" s="4" t="s">
        <v>88</v>
      </c>
    </row>
    <row r="4" spans="1:33" ht="30" x14ac:dyDescent="0.25">
      <c r="A4" s="10">
        <v>2</v>
      </c>
      <c r="B4" s="11" t="s">
        <v>6</v>
      </c>
      <c r="C4" s="10">
        <v>1</v>
      </c>
      <c r="D4" s="12" t="s">
        <v>52</v>
      </c>
      <c r="E4" s="13">
        <v>200.85</v>
      </c>
      <c r="F4" s="13">
        <f t="shared" si="0"/>
        <v>2161.9494</v>
      </c>
      <c r="G4" s="10">
        <v>6.5</v>
      </c>
      <c r="H4" s="10">
        <f t="shared" si="1"/>
        <v>21.32</v>
      </c>
      <c r="I4" s="10">
        <v>2013</v>
      </c>
      <c r="J4" s="10">
        <v>2022</v>
      </c>
      <c r="K4" s="10">
        <f t="shared" si="2"/>
        <v>9</v>
      </c>
      <c r="L4" s="10">
        <v>60</v>
      </c>
      <c r="M4" s="14">
        <v>0.05</v>
      </c>
      <c r="N4" s="15">
        <f t="shared" si="3"/>
        <v>1.5833333333333331E-2</v>
      </c>
      <c r="O4" s="13">
        <v>1200</v>
      </c>
      <c r="P4" s="16">
        <f t="shared" si="4"/>
        <v>2594339.2799999998</v>
      </c>
      <c r="Q4" s="16">
        <f t="shared" si="5"/>
        <v>369693.34739999991</v>
      </c>
      <c r="R4" s="16">
        <f t="shared" si="6"/>
        <v>2224645.9325999999</v>
      </c>
      <c r="S4" s="17">
        <v>0.05</v>
      </c>
      <c r="T4" s="16">
        <f t="shared" ref="T4:T52" si="7">(1-S4)*R4</f>
        <v>2113413.6359699997</v>
      </c>
    </row>
    <row r="5" spans="1:33" ht="30" x14ac:dyDescent="0.25">
      <c r="A5" s="10">
        <v>3</v>
      </c>
      <c r="B5" s="11" t="s">
        <v>7</v>
      </c>
      <c r="C5" s="10">
        <v>2</v>
      </c>
      <c r="D5" s="12" t="s">
        <v>52</v>
      </c>
      <c r="E5" s="13">
        <v>939.84</v>
      </c>
      <c r="F5" s="13">
        <f t="shared" si="0"/>
        <v>10116.437759999999</v>
      </c>
      <c r="G5" s="10">
        <v>6.5</v>
      </c>
      <c r="H5" s="10">
        <f t="shared" si="1"/>
        <v>21.32</v>
      </c>
      <c r="I5" s="10">
        <v>2013</v>
      </c>
      <c r="J5" s="10">
        <v>2022</v>
      </c>
      <c r="K5" s="10">
        <f t="shared" si="2"/>
        <v>9</v>
      </c>
      <c r="L5" s="10">
        <v>60</v>
      </c>
      <c r="M5" s="14">
        <v>0.05</v>
      </c>
      <c r="N5" s="15">
        <f t="shared" si="3"/>
        <v>1.5833333333333331E-2</v>
      </c>
      <c r="O5" s="13">
        <v>1000</v>
      </c>
      <c r="P5" s="16">
        <f t="shared" si="4"/>
        <v>10116437.76</v>
      </c>
      <c r="Q5" s="16">
        <f t="shared" si="5"/>
        <v>1441592.3807999997</v>
      </c>
      <c r="R5" s="16">
        <f t="shared" si="6"/>
        <v>8674845.3792000003</v>
      </c>
      <c r="S5" s="17">
        <v>0.05</v>
      </c>
      <c r="T5" s="16">
        <f t="shared" si="7"/>
        <v>8241103.1102400003</v>
      </c>
    </row>
    <row r="6" spans="1:33" ht="30" x14ac:dyDescent="0.25">
      <c r="A6" s="10">
        <v>4</v>
      </c>
      <c r="B6" s="11" t="s">
        <v>8</v>
      </c>
      <c r="C6" s="10">
        <v>1</v>
      </c>
      <c r="D6" s="12" t="s">
        <v>53</v>
      </c>
      <c r="E6" s="13">
        <v>417.15</v>
      </c>
      <c r="F6" s="13">
        <f t="shared" si="0"/>
        <v>4490.2025999999996</v>
      </c>
      <c r="G6" s="10">
        <v>5.2</v>
      </c>
      <c r="H6" s="10">
        <f t="shared" si="1"/>
        <v>17.056000000000001</v>
      </c>
      <c r="I6" s="10">
        <v>2012</v>
      </c>
      <c r="J6" s="10">
        <v>2022</v>
      </c>
      <c r="K6" s="10">
        <f t="shared" si="2"/>
        <v>10</v>
      </c>
      <c r="L6" s="18">
        <v>40</v>
      </c>
      <c r="M6" s="14">
        <v>0.05</v>
      </c>
      <c r="N6" s="15">
        <f t="shared" si="3"/>
        <v>2.375E-2</v>
      </c>
      <c r="O6" s="19">
        <v>800</v>
      </c>
      <c r="P6" s="16">
        <f t="shared" si="4"/>
        <v>3592162.0799999996</v>
      </c>
      <c r="Q6" s="16">
        <f t="shared" si="5"/>
        <v>853138.49399999995</v>
      </c>
      <c r="R6" s="16">
        <f t="shared" si="6"/>
        <v>2739023.5859999997</v>
      </c>
      <c r="S6" s="17">
        <v>0.05</v>
      </c>
      <c r="T6" s="16">
        <f t="shared" si="7"/>
        <v>2602072.4066999997</v>
      </c>
    </row>
    <row r="7" spans="1:33" ht="30" x14ac:dyDescent="0.25">
      <c r="A7" s="10">
        <v>5</v>
      </c>
      <c r="B7" s="11" t="s">
        <v>9</v>
      </c>
      <c r="C7" s="10">
        <v>1</v>
      </c>
      <c r="D7" s="12" t="s">
        <v>53</v>
      </c>
      <c r="E7" s="13">
        <v>417.15</v>
      </c>
      <c r="F7" s="13">
        <f t="shared" si="0"/>
        <v>4490.2025999999996</v>
      </c>
      <c r="G7" s="10">
        <v>5.2</v>
      </c>
      <c r="H7" s="10">
        <f t="shared" si="1"/>
        <v>17.056000000000001</v>
      </c>
      <c r="I7" s="10">
        <v>2013</v>
      </c>
      <c r="J7" s="10">
        <v>2022</v>
      </c>
      <c r="K7" s="10">
        <f t="shared" si="2"/>
        <v>9</v>
      </c>
      <c r="L7" s="18">
        <v>40</v>
      </c>
      <c r="M7" s="14">
        <v>0.05</v>
      </c>
      <c r="N7" s="15">
        <f t="shared" si="3"/>
        <v>2.375E-2</v>
      </c>
      <c r="O7" s="19">
        <v>800</v>
      </c>
      <c r="P7" s="16">
        <f t="shared" si="4"/>
        <v>3592162.0799999996</v>
      </c>
      <c r="Q7" s="16">
        <f t="shared" si="5"/>
        <v>767824.64459999988</v>
      </c>
      <c r="R7" s="16">
        <f t="shared" si="6"/>
        <v>2824337.4353999998</v>
      </c>
      <c r="S7" s="17">
        <v>0.05</v>
      </c>
      <c r="T7" s="16">
        <f t="shared" si="7"/>
        <v>2683120.5636299998</v>
      </c>
    </row>
    <row r="8" spans="1:33" ht="30" x14ac:dyDescent="0.25">
      <c r="A8" s="10">
        <v>6</v>
      </c>
      <c r="B8" s="11" t="s">
        <v>10</v>
      </c>
      <c r="C8" s="10">
        <v>1</v>
      </c>
      <c r="D8" s="12" t="s">
        <v>53</v>
      </c>
      <c r="E8" s="13">
        <v>476.7</v>
      </c>
      <c r="F8" s="13">
        <f t="shared" si="0"/>
        <v>5131.1987999999992</v>
      </c>
      <c r="G8" s="10">
        <v>3.5</v>
      </c>
      <c r="H8" s="10">
        <f t="shared" si="1"/>
        <v>11.479999999999999</v>
      </c>
      <c r="I8" s="10">
        <v>2014</v>
      </c>
      <c r="J8" s="10">
        <v>2022</v>
      </c>
      <c r="K8" s="10">
        <f t="shared" si="2"/>
        <v>8</v>
      </c>
      <c r="L8" s="18">
        <v>40</v>
      </c>
      <c r="M8" s="14">
        <v>0.05</v>
      </c>
      <c r="N8" s="15">
        <f t="shared" si="3"/>
        <v>2.375E-2</v>
      </c>
      <c r="O8" s="19">
        <v>750</v>
      </c>
      <c r="P8" s="16">
        <f t="shared" si="4"/>
        <v>3848399.0999999996</v>
      </c>
      <c r="Q8" s="16">
        <f t="shared" si="5"/>
        <v>731195.82899999991</v>
      </c>
      <c r="R8" s="16">
        <f t="shared" si="6"/>
        <v>3117203.2709999997</v>
      </c>
      <c r="S8" s="17">
        <v>0.05</v>
      </c>
      <c r="T8" s="16">
        <f t="shared" si="7"/>
        <v>2961343.1074499995</v>
      </c>
    </row>
    <row r="9" spans="1:33" ht="30" x14ac:dyDescent="0.25">
      <c r="A9" s="10">
        <v>7</v>
      </c>
      <c r="B9" s="11" t="s">
        <v>11</v>
      </c>
      <c r="C9" s="10">
        <v>9</v>
      </c>
      <c r="D9" s="12" t="s">
        <v>54</v>
      </c>
      <c r="E9" s="13">
        <v>1521</v>
      </c>
      <c r="F9" s="13">
        <f t="shared" si="0"/>
        <v>16372.044</v>
      </c>
      <c r="G9" s="10">
        <v>3.5</v>
      </c>
      <c r="H9" s="10">
        <f t="shared" si="1"/>
        <v>11.479999999999999</v>
      </c>
      <c r="I9" s="10">
        <v>2013</v>
      </c>
      <c r="J9" s="10">
        <v>2022</v>
      </c>
      <c r="K9" s="10">
        <f t="shared" si="2"/>
        <v>9</v>
      </c>
      <c r="L9" s="18">
        <v>60</v>
      </c>
      <c r="M9" s="14">
        <v>0.05</v>
      </c>
      <c r="N9" s="15">
        <f t="shared" si="3"/>
        <v>1.5833333333333331E-2</v>
      </c>
      <c r="O9" s="13">
        <v>800</v>
      </c>
      <c r="P9" s="16">
        <f t="shared" si="4"/>
        <v>13097635.199999999</v>
      </c>
      <c r="Q9" s="16">
        <f t="shared" si="5"/>
        <v>1866413.0159999996</v>
      </c>
      <c r="R9" s="16">
        <f t="shared" si="6"/>
        <v>11231222.184</v>
      </c>
      <c r="S9" s="17">
        <v>0.05</v>
      </c>
      <c r="T9" s="16">
        <f t="shared" si="7"/>
        <v>10669661.0748</v>
      </c>
    </row>
    <row r="10" spans="1:33" ht="30" x14ac:dyDescent="0.25">
      <c r="A10" s="10">
        <v>8</v>
      </c>
      <c r="B10" s="11" t="s">
        <v>12</v>
      </c>
      <c r="C10" s="10">
        <v>1</v>
      </c>
      <c r="D10" s="12" t="s">
        <v>54</v>
      </c>
      <c r="E10" s="13">
        <v>16</v>
      </c>
      <c r="F10" s="13">
        <f t="shared" si="0"/>
        <v>172.22399999999999</v>
      </c>
      <c r="G10" s="10">
        <v>3.5</v>
      </c>
      <c r="H10" s="10">
        <f t="shared" si="1"/>
        <v>11.479999999999999</v>
      </c>
      <c r="I10" s="10">
        <v>2014</v>
      </c>
      <c r="J10" s="10">
        <v>2022</v>
      </c>
      <c r="K10" s="10">
        <f t="shared" si="2"/>
        <v>8</v>
      </c>
      <c r="L10" s="18">
        <v>60</v>
      </c>
      <c r="M10" s="14">
        <v>0.05</v>
      </c>
      <c r="N10" s="15">
        <f t="shared" si="3"/>
        <v>1.5833333333333331E-2</v>
      </c>
      <c r="O10" s="13">
        <v>900</v>
      </c>
      <c r="P10" s="16">
        <f t="shared" si="4"/>
        <v>155001.59999999998</v>
      </c>
      <c r="Q10" s="16">
        <f t="shared" si="5"/>
        <v>19633.535999999993</v>
      </c>
      <c r="R10" s="16">
        <f t="shared" si="6"/>
        <v>135368.06399999998</v>
      </c>
      <c r="S10" s="17">
        <v>0.05</v>
      </c>
      <c r="T10" s="16">
        <f t="shared" si="7"/>
        <v>128599.66079999998</v>
      </c>
    </row>
    <row r="11" spans="1:33" x14ac:dyDescent="0.25">
      <c r="A11" s="10">
        <v>9</v>
      </c>
      <c r="B11" s="11" t="s">
        <v>13</v>
      </c>
      <c r="C11" s="10">
        <v>1</v>
      </c>
      <c r="D11" s="12" t="s">
        <v>55</v>
      </c>
      <c r="E11" s="13">
        <v>1665</v>
      </c>
      <c r="F11" s="13">
        <f t="shared" si="0"/>
        <v>17922.059999999998</v>
      </c>
      <c r="G11" s="10">
        <v>21.5</v>
      </c>
      <c r="H11" s="10">
        <f t="shared" si="1"/>
        <v>70.52</v>
      </c>
      <c r="I11" s="10">
        <v>2014</v>
      </c>
      <c r="J11" s="10">
        <v>2022</v>
      </c>
      <c r="K11" s="10">
        <f t="shared" si="2"/>
        <v>8</v>
      </c>
      <c r="L11" s="18">
        <v>60</v>
      </c>
      <c r="M11" s="14">
        <v>0.05</v>
      </c>
      <c r="N11" s="15">
        <f t="shared" si="3"/>
        <v>1.5833333333333331E-2</v>
      </c>
      <c r="O11" s="13">
        <v>1200</v>
      </c>
      <c r="P11" s="16">
        <f t="shared" si="4"/>
        <v>21506471.999999996</v>
      </c>
      <c r="Q11" s="16">
        <f t="shared" si="5"/>
        <v>2724153.1199999992</v>
      </c>
      <c r="R11" s="16">
        <f t="shared" si="6"/>
        <v>18782318.879999995</v>
      </c>
      <c r="S11" s="17">
        <v>0.05</v>
      </c>
      <c r="T11" s="16">
        <f t="shared" si="7"/>
        <v>17843202.935999993</v>
      </c>
    </row>
    <row r="12" spans="1:33" ht="45" x14ac:dyDescent="0.25">
      <c r="A12" s="10">
        <v>10</v>
      </c>
      <c r="B12" s="11" t="s">
        <v>14</v>
      </c>
      <c r="C12" s="10">
        <v>1</v>
      </c>
      <c r="D12" s="12" t="s">
        <v>56</v>
      </c>
      <c r="E12" s="13">
        <v>1753.32</v>
      </c>
      <c r="F12" s="13">
        <f t="shared" si="0"/>
        <v>18872.73648</v>
      </c>
      <c r="G12" s="10">
        <v>24</v>
      </c>
      <c r="H12" s="10">
        <f t="shared" si="1"/>
        <v>78.72</v>
      </c>
      <c r="I12" s="10">
        <v>2014</v>
      </c>
      <c r="J12" s="10">
        <v>2022</v>
      </c>
      <c r="K12" s="10">
        <f t="shared" si="2"/>
        <v>8</v>
      </c>
      <c r="L12" s="18">
        <v>40</v>
      </c>
      <c r="M12" s="14">
        <v>0.05</v>
      </c>
      <c r="N12" s="15">
        <f t="shared" si="3"/>
        <v>2.375E-2</v>
      </c>
      <c r="O12" s="16">
        <v>1800</v>
      </c>
      <c r="P12" s="16">
        <f t="shared" si="4"/>
        <v>33970925.663999997</v>
      </c>
      <c r="Q12" s="16">
        <f t="shared" si="5"/>
        <v>6454475.8761599995</v>
      </c>
      <c r="R12" s="16">
        <f t="shared" si="6"/>
        <v>27516449.787839998</v>
      </c>
      <c r="S12" s="17">
        <v>0.05</v>
      </c>
      <c r="T12" s="16">
        <f t="shared" si="7"/>
        <v>26140627.298447996</v>
      </c>
    </row>
    <row r="13" spans="1:33" ht="30" x14ac:dyDescent="0.25">
      <c r="A13" s="10">
        <v>11</v>
      </c>
      <c r="B13" s="11" t="s">
        <v>15</v>
      </c>
      <c r="C13" s="10">
        <v>1</v>
      </c>
      <c r="D13" s="12" t="s">
        <v>57</v>
      </c>
      <c r="E13" s="13">
        <v>1093.25</v>
      </c>
      <c r="F13" s="13">
        <f t="shared" si="0"/>
        <v>11767.742999999999</v>
      </c>
      <c r="G13" s="10">
        <v>56</v>
      </c>
      <c r="H13" s="10">
        <f t="shared" si="1"/>
        <v>183.67999999999998</v>
      </c>
      <c r="I13" s="10">
        <v>2014</v>
      </c>
      <c r="J13" s="10">
        <v>2022</v>
      </c>
      <c r="K13" s="10">
        <f t="shared" si="2"/>
        <v>8</v>
      </c>
      <c r="L13" s="18">
        <v>40</v>
      </c>
      <c r="M13" s="14">
        <v>0.05</v>
      </c>
      <c r="N13" s="15">
        <f t="shared" si="3"/>
        <v>2.375E-2</v>
      </c>
      <c r="O13" s="16">
        <v>1200</v>
      </c>
      <c r="P13" s="16">
        <f t="shared" si="4"/>
        <v>14121291.599999998</v>
      </c>
      <c r="Q13" s="16">
        <f t="shared" si="5"/>
        <v>2683045.4039999996</v>
      </c>
      <c r="R13" s="16">
        <f t="shared" si="6"/>
        <v>11438246.195999999</v>
      </c>
      <c r="S13" s="17">
        <v>0.05</v>
      </c>
      <c r="T13" s="16">
        <f t="shared" si="7"/>
        <v>10866333.886199998</v>
      </c>
    </row>
    <row r="14" spans="1:33" ht="30" x14ac:dyDescent="0.25">
      <c r="A14" s="10">
        <v>12</v>
      </c>
      <c r="B14" s="11" t="s">
        <v>16</v>
      </c>
      <c r="C14" s="10">
        <v>2</v>
      </c>
      <c r="D14" s="12" t="s">
        <v>57</v>
      </c>
      <c r="E14" s="13">
        <v>552</v>
      </c>
      <c r="F14" s="13">
        <f t="shared" si="0"/>
        <v>5941.7280000000001</v>
      </c>
      <c r="G14" s="10">
        <v>32.5</v>
      </c>
      <c r="H14" s="10">
        <f t="shared" si="1"/>
        <v>106.6</v>
      </c>
      <c r="I14" s="10">
        <v>2014</v>
      </c>
      <c r="J14" s="10">
        <v>2022</v>
      </c>
      <c r="K14" s="10">
        <f t="shared" si="2"/>
        <v>8</v>
      </c>
      <c r="L14" s="18">
        <v>40</v>
      </c>
      <c r="M14" s="14">
        <v>0.05</v>
      </c>
      <c r="N14" s="15">
        <f t="shared" si="3"/>
        <v>2.375E-2</v>
      </c>
      <c r="O14" s="16">
        <v>1000</v>
      </c>
      <c r="P14" s="16">
        <f t="shared" si="4"/>
        <v>5941728</v>
      </c>
      <c r="Q14" s="16">
        <f t="shared" si="5"/>
        <v>1128928.32</v>
      </c>
      <c r="R14" s="16">
        <f t="shared" si="6"/>
        <v>4812799.68</v>
      </c>
      <c r="S14" s="17">
        <v>0.05</v>
      </c>
      <c r="T14" s="16">
        <f t="shared" si="7"/>
        <v>4572159.6959999995</v>
      </c>
    </row>
    <row r="15" spans="1:33" ht="30" x14ac:dyDescent="0.25">
      <c r="A15" s="10">
        <v>14</v>
      </c>
      <c r="B15" s="11" t="s">
        <v>17</v>
      </c>
      <c r="C15" s="10">
        <v>1</v>
      </c>
      <c r="D15" s="12" t="s">
        <v>57</v>
      </c>
      <c r="E15" s="13">
        <v>36</v>
      </c>
      <c r="F15" s="13">
        <f t="shared" si="0"/>
        <v>387.50399999999996</v>
      </c>
      <c r="G15" s="10">
        <v>51</v>
      </c>
      <c r="H15" s="10">
        <f t="shared" si="1"/>
        <v>167.28</v>
      </c>
      <c r="I15" s="10">
        <v>2014</v>
      </c>
      <c r="J15" s="10">
        <v>2022</v>
      </c>
      <c r="K15" s="10">
        <f t="shared" si="2"/>
        <v>8</v>
      </c>
      <c r="L15" s="18">
        <v>40</v>
      </c>
      <c r="M15" s="14">
        <v>0.05</v>
      </c>
      <c r="N15" s="15">
        <f t="shared" si="3"/>
        <v>2.375E-2</v>
      </c>
      <c r="O15" s="16">
        <v>950</v>
      </c>
      <c r="P15" s="16">
        <f t="shared" si="4"/>
        <v>368128.8</v>
      </c>
      <c r="Q15" s="16">
        <f t="shared" si="5"/>
        <v>69944.471999999994</v>
      </c>
      <c r="R15" s="16">
        <f t="shared" si="6"/>
        <v>298184.32799999998</v>
      </c>
      <c r="S15" s="17">
        <v>0.05</v>
      </c>
      <c r="T15" s="16">
        <f t="shared" si="7"/>
        <v>283275.11159999995</v>
      </c>
    </row>
    <row r="16" spans="1:33" ht="45" x14ac:dyDescent="0.25">
      <c r="A16" s="10">
        <v>15</v>
      </c>
      <c r="B16" s="11" t="s">
        <v>18</v>
      </c>
      <c r="C16" s="10">
        <v>1</v>
      </c>
      <c r="D16" s="12" t="s">
        <v>59</v>
      </c>
      <c r="E16" s="13">
        <v>170.28</v>
      </c>
      <c r="F16" s="13">
        <f t="shared" si="0"/>
        <v>1832.89392</v>
      </c>
      <c r="G16" s="10">
        <v>16</v>
      </c>
      <c r="H16" s="10">
        <f t="shared" si="1"/>
        <v>52.48</v>
      </c>
      <c r="I16" s="10">
        <v>2014</v>
      </c>
      <c r="J16" s="10">
        <v>2022</v>
      </c>
      <c r="K16" s="10">
        <f t="shared" si="2"/>
        <v>8</v>
      </c>
      <c r="L16" s="18">
        <v>60</v>
      </c>
      <c r="M16" s="14">
        <v>0.05</v>
      </c>
      <c r="N16" s="15">
        <f t="shared" si="3"/>
        <v>1.5833333333333331E-2</v>
      </c>
      <c r="O16" s="13">
        <v>1200</v>
      </c>
      <c r="P16" s="16">
        <f t="shared" si="4"/>
        <v>2199472.7039999999</v>
      </c>
      <c r="Q16" s="16">
        <f t="shared" si="5"/>
        <v>278599.87583999994</v>
      </c>
      <c r="R16" s="16">
        <f t="shared" si="6"/>
        <v>1920872.82816</v>
      </c>
      <c r="S16" s="17">
        <v>0.05</v>
      </c>
      <c r="T16" s="16">
        <f t="shared" si="7"/>
        <v>1824829.1867519999</v>
      </c>
    </row>
    <row r="17" spans="1:20" ht="30" x14ac:dyDescent="0.25">
      <c r="A17" s="10">
        <v>16</v>
      </c>
      <c r="B17" s="11" t="s">
        <v>19</v>
      </c>
      <c r="C17" s="10">
        <v>2</v>
      </c>
      <c r="D17" s="12" t="s">
        <v>57</v>
      </c>
      <c r="E17" s="13">
        <v>29.7</v>
      </c>
      <c r="F17" s="13">
        <f t="shared" si="0"/>
        <v>319.69079999999997</v>
      </c>
      <c r="G17" s="10">
        <v>11.5</v>
      </c>
      <c r="H17" s="10">
        <f t="shared" si="1"/>
        <v>37.72</v>
      </c>
      <c r="I17" s="10">
        <v>2014</v>
      </c>
      <c r="J17" s="10">
        <v>2022</v>
      </c>
      <c r="K17" s="10">
        <f t="shared" si="2"/>
        <v>8</v>
      </c>
      <c r="L17" s="18">
        <v>40</v>
      </c>
      <c r="M17" s="14">
        <v>0.05</v>
      </c>
      <c r="N17" s="15">
        <f t="shared" si="3"/>
        <v>2.375E-2</v>
      </c>
      <c r="O17" s="16">
        <v>800</v>
      </c>
      <c r="P17" s="16">
        <f t="shared" si="4"/>
        <v>255752.63999999998</v>
      </c>
      <c r="Q17" s="16">
        <f t="shared" si="5"/>
        <v>48593.001599999996</v>
      </c>
      <c r="R17" s="16">
        <f t="shared" si="6"/>
        <v>207159.6384</v>
      </c>
      <c r="S17" s="17">
        <v>0.05</v>
      </c>
      <c r="T17" s="16">
        <f t="shared" si="7"/>
        <v>196801.65647999998</v>
      </c>
    </row>
    <row r="18" spans="1:20" x14ac:dyDescent="0.25">
      <c r="A18" s="10">
        <v>18</v>
      </c>
      <c r="B18" s="11" t="s">
        <v>20</v>
      </c>
      <c r="C18" s="10">
        <v>1</v>
      </c>
      <c r="D18" s="12" t="s">
        <v>57</v>
      </c>
      <c r="E18" s="13">
        <v>45.75</v>
      </c>
      <c r="F18" s="13">
        <f t="shared" si="0"/>
        <v>492.45299999999997</v>
      </c>
      <c r="G18" s="10">
        <v>10</v>
      </c>
      <c r="H18" s="10">
        <f t="shared" si="1"/>
        <v>32.799999999999997</v>
      </c>
      <c r="I18" s="10">
        <v>2014</v>
      </c>
      <c r="J18" s="10">
        <v>2022</v>
      </c>
      <c r="K18" s="10">
        <f t="shared" si="2"/>
        <v>8</v>
      </c>
      <c r="L18" s="18">
        <v>40</v>
      </c>
      <c r="M18" s="14">
        <v>0.05</v>
      </c>
      <c r="N18" s="15">
        <f t="shared" si="3"/>
        <v>2.375E-2</v>
      </c>
      <c r="O18" s="16">
        <v>1100</v>
      </c>
      <c r="P18" s="16">
        <f t="shared" si="4"/>
        <v>541698.29999999993</v>
      </c>
      <c r="Q18" s="16">
        <f t="shared" si="5"/>
        <v>102922.67699999998</v>
      </c>
      <c r="R18" s="16">
        <f t="shared" si="6"/>
        <v>438775.62299999996</v>
      </c>
      <c r="S18" s="17">
        <v>0.05</v>
      </c>
      <c r="T18" s="16">
        <f t="shared" si="7"/>
        <v>416836.84184999997</v>
      </c>
    </row>
    <row r="19" spans="1:20" x14ac:dyDescent="0.25">
      <c r="A19" s="10">
        <v>19</v>
      </c>
      <c r="B19" s="11" t="s">
        <v>21</v>
      </c>
      <c r="C19" s="10">
        <v>1</v>
      </c>
      <c r="D19" s="12" t="s">
        <v>60</v>
      </c>
      <c r="E19" s="13">
        <v>90</v>
      </c>
      <c r="F19" s="13">
        <f t="shared" si="0"/>
        <v>968.76</v>
      </c>
      <c r="G19" s="10">
        <v>12</v>
      </c>
      <c r="H19" s="10">
        <f t="shared" si="1"/>
        <v>39.36</v>
      </c>
      <c r="I19" s="10">
        <v>2014</v>
      </c>
      <c r="J19" s="10">
        <v>2022</v>
      </c>
      <c r="K19" s="10">
        <f t="shared" si="2"/>
        <v>8</v>
      </c>
      <c r="L19" s="18">
        <v>40</v>
      </c>
      <c r="M19" s="14">
        <v>0.05</v>
      </c>
      <c r="N19" s="15">
        <f t="shared" si="3"/>
        <v>2.375E-2</v>
      </c>
      <c r="O19" s="16">
        <v>1100</v>
      </c>
      <c r="P19" s="16">
        <f t="shared" si="4"/>
        <v>1065636</v>
      </c>
      <c r="Q19" s="16">
        <f t="shared" si="5"/>
        <v>202470.84</v>
      </c>
      <c r="R19" s="16">
        <f t="shared" si="6"/>
        <v>863165.16</v>
      </c>
      <c r="S19" s="17">
        <v>0.05</v>
      </c>
      <c r="T19" s="16">
        <f t="shared" si="7"/>
        <v>820006.902</v>
      </c>
    </row>
    <row r="20" spans="1:20" ht="30" x14ac:dyDescent="0.25">
      <c r="A20" s="10">
        <v>20</v>
      </c>
      <c r="B20" s="11" t="s">
        <v>22</v>
      </c>
      <c r="C20" s="10">
        <v>1</v>
      </c>
      <c r="D20" s="12" t="s">
        <v>62</v>
      </c>
      <c r="E20" s="13">
        <v>247.39</v>
      </c>
      <c r="F20" s="13">
        <f t="shared" si="0"/>
        <v>2662.9059599999996</v>
      </c>
      <c r="G20" s="10">
        <v>21</v>
      </c>
      <c r="H20" s="10">
        <f t="shared" si="1"/>
        <v>68.88</v>
      </c>
      <c r="I20" s="10">
        <v>2014</v>
      </c>
      <c r="J20" s="10">
        <v>2022</v>
      </c>
      <c r="K20" s="10">
        <f t="shared" si="2"/>
        <v>8</v>
      </c>
      <c r="L20" s="18">
        <v>40</v>
      </c>
      <c r="M20" s="14">
        <v>0.05</v>
      </c>
      <c r="N20" s="15">
        <f t="shared" si="3"/>
        <v>2.375E-2</v>
      </c>
      <c r="O20" s="16">
        <v>850</v>
      </c>
      <c r="P20" s="16">
        <f t="shared" si="4"/>
        <v>2263470.0659999996</v>
      </c>
      <c r="Q20" s="16">
        <f t="shared" si="5"/>
        <v>430059.31253999996</v>
      </c>
      <c r="R20" s="16">
        <f t="shared" si="6"/>
        <v>1833410.7534599998</v>
      </c>
      <c r="S20" s="17">
        <v>0.05</v>
      </c>
      <c r="T20" s="16">
        <f t="shared" si="7"/>
        <v>1741740.2157869998</v>
      </c>
    </row>
    <row r="21" spans="1:20" x14ac:dyDescent="0.25">
      <c r="A21" s="10">
        <v>21</v>
      </c>
      <c r="B21" s="11" t="s">
        <v>23</v>
      </c>
      <c r="C21" s="10">
        <v>1</v>
      </c>
      <c r="D21" s="12" t="s">
        <v>58</v>
      </c>
      <c r="E21" s="13">
        <v>88.2</v>
      </c>
      <c r="F21" s="13">
        <f t="shared" si="0"/>
        <v>949.38479999999993</v>
      </c>
      <c r="G21" s="10">
        <v>23.5</v>
      </c>
      <c r="H21" s="10">
        <f t="shared" si="1"/>
        <v>77.08</v>
      </c>
      <c r="I21" s="10">
        <v>2014</v>
      </c>
      <c r="J21" s="10">
        <v>2022</v>
      </c>
      <c r="K21" s="10">
        <f t="shared" si="2"/>
        <v>8</v>
      </c>
      <c r="L21" s="18">
        <v>60</v>
      </c>
      <c r="M21" s="14">
        <v>0.05</v>
      </c>
      <c r="N21" s="15">
        <f t="shared" si="3"/>
        <v>1.5833333333333331E-2</v>
      </c>
      <c r="O21" s="13">
        <v>1200</v>
      </c>
      <c r="P21" s="16">
        <f t="shared" si="4"/>
        <v>1139261.76</v>
      </c>
      <c r="Q21" s="16">
        <f t="shared" si="5"/>
        <v>144306.48959999997</v>
      </c>
      <c r="R21" s="16">
        <f t="shared" si="6"/>
        <v>994955.27040000004</v>
      </c>
      <c r="S21" s="17">
        <v>0.05</v>
      </c>
      <c r="T21" s="16">
        <f t="shared" si="7"/>
        <v>945207.50688</v>
      </c>
    </row>
    <row r="22" spans="1:20" x14ac:dyDescent="0.25">
      <c r="A22" s="10">
        <v>22</v>
      </c>
      <c r="B22" s="11" t="s">
        <v>24</v>
      </c>
      <c r="C22" s="10">
        <v>2</v>
      </c>
      <c r="D22" s="12" t="s">
        <v>58</v>
      </c>
      <c r="E22" s="13">
        <v>269.43</v>
      </c>
      <c r="F22" s="13">
        <f t="shared" si="0"/>
        <v>2900.1445199999998</v>
      </c>
      <c r="G22" s="10">
        <v>21.5</v>
      </c>
      <c r="H22" s="10">
        <f t="shared" si="1"/>
        <v>70.52</v>
      </c>
      <c r="I22" s="10">
        <v>2014</v>
      </c>
      <c r="J22" s="10">
        <v>2022</v>
      </c>
      <c r="K22" s="10">
        <f t="shared" si="2"/>
        <v>8</v>
      </c>
      <c r="L22" s="18">
        <v>40</v>
      </c>
      <c r="M22" s="14">
        <v>0.05</v>
      </c>
      <c r="N22" s="15">
        <f t="shared" si="3"/>
        <v>2.375E-2</v>
      </c>
      <c r="O22" s="16">
        <v>1350</v>
      </c>
      <c r="P22" s="16">
        <f t="shared" si="4"/>
        <v>3915195.102</v>
      </c>
      <c r="Q22" s="16">
        <f t="shared" si="5"/>
        <v>743887.06938</v>
      </c>
      <c r="R22" s="16">
        <f t="shared" si="6"/>
        <v>3171308.0326199997</v>
      </c>
      <c r="S22" s="17">
        <v>0.05</v>
      </c>
      <c r="T22" s="16">
        <f t="shared" si="7"/>
        <v>3012742.6309889997</v>
      </c>
    </row>
    <row r="23" spans="1:20" x14ac:dyDescent="0.25">
      <c r="A23" s="10">
        <v>23</v>
      </c>
      <c r="B23" s="11" t="s">
        <v>25</v>
      </c>
      <c r="C23" s="10">
        <v>1</v>
      </c>
      <c r="D23" s="12" t="s">
        <v>63</v>
      </c>
      <c r="E23" s="13">
        <v>150.44999999999999</v>
      </c>
      <c r="F23" s="13">
        <f t="shared" si="0"/>
        <v>1619.4437999999998</v>
      </c>
      <c r="G23" s="10">
        <v>8</v>
      </c>
      <c r="H23" s="10">
        <f t="shared" si="1"/>
        <v>26.24</v>
      </c>
      <c r="I23" s="10">
        <v>2014</v>
      </c>
      <c r="J23" s="10">
        <v>2022</v>
      </c>
      <c r="K23" s="10">
        <f t="shared" si="2"/>
        <v>8</v>
      </c>
      <c r="L23" s="18">
        <v>40</v>
      </c>
      <c r="M23" s="14">
        <v>0.05</v>
      </c>
      <c r="N23" s="15">
        <f t="shared" si="3"/>
        <v>2.375E-2</v>
      </c>
      <c r="O23" s="16">
        <v>800</v>
      </c>
      <c r="P23" s="16">
        <f t="shared" si="4"/>
        <v>1295555.0399999998</v>
      </c>
      <c r="Q23" s="16">
        <f t="shared" si="5"/>
        <v>246155.45759999997</v>
      </c>
      <c r="R23" s="16">
        <f t="shared" si="6"/>
        <v>1049399.5823999997</v>
      </c>
      <c r="S23" s="17">
        <v>0.05</v>
      </c>
      <c r="T23" s="16">
        <f t="shared" si="7"/>
        <v>996929.60327999969</v>
      </c>
    </row>
    <row r="24" spans="1:20" ht="30" x14ac:dyDescent="0.25">
      <c r="A24" s="10">
        <v>24</v>
      </c>
      <c r="B24" s="11" t="s">
        <v>26</v>
      </c>
      <c r="C24" s="10">
        <v>2</v>
      </c>
      <c r="D24" s="12" t="s">
        <v>64</v>
      </c>
      <c r="E24" s="13">
        <v>4860.3999999999996</v>
      </c>
      <c r="F24" s="13">
        <f t="shared" si="0"/>
        <v>52317.345599999993</v>
      </c>
      <c r="G24" s="10">
        <v>18.3</v>
      </c>
      <c r="H24" s="10">
        <f t="shared" si="1"/>
        <v>60.024000000000001</v>
      </c>
      <c r="I24" s="10">
        <v>2014</v>
      </c>
      <c r="J24" s="10">
        <v>2022</v>
      </c>
      <c r="K24" s="10">
        <f t="shared" si="2"/>
        <v>8</v>
      </c>
      <c r="L24" s="18">
        <v>40</v>
      </c>
      <c r="M24" s="14">
        <v>0.05</v>
      </c>
      <c r="N24" s="15">
        <f t="shared" si="3"/>
        <v>2.375E-2</v>
      </c>
      <c r="O24" s="16">
        <v>1200</v>
      </c>
      <c r="P24" s="16">
        <f t="shared" si="4"/>
        <v>62780814.719999991</v>
      </c>
      <c r="Q24" s="16">
        <f t="shared" si="5"/>
        <v>11928354.796799999</v>
      </c>
      <c r="R24" s="16">
        <f t="shared" si="6"/>
        <v>50852459.923199996</v>
      </c>
      <c r="S24" s="17">
        <v>0.05</v>
      </c>
      <c r="T24" s="16">
        <f t="shared" si="7"/>
        <v>48309836.927039996</v>
      </c>
    </row>
    <row r="25" spans="1:20" x14ac:dyDescent="0.25">
      <c r="A25" s="10">
        <v>26</v>
      </c>
      <c r="B25" s="11" t="s">
        <v>27</v>
      </c>
      <c r="C25" s="10">
        <v>1</v>
      </c>
      <c r="D25" s="12" t="s">
        <v>65</v>
      </c>
      <c r="E25" s="13">
        <v>81</v>
      </c>
      <c r="F25" s="13">
        <f t="shared" si="0"/>
        <v>871.8839999999999</v>
      </c>
      <c r="G25" s="10">
        <v>3.5</v>
      </c>
      <c r="H25" s="10">
        <f t="shared" si="1"/>
        <v>11.479999999999999</v>
      </c>
      <c r="I25" s="10">
        <v>2012</v>
      </c>
      <c r="J25" s="10">
        <v>2022</v>
      </c>
      <c r="K25" s="10">
        <f t="shared" si="2"/>
        <v>10</v>
      </c>
      <c r="L25" s="18">
        <v>60</v>
      </c>
      <c r="M25" s="14">
        <v>0.05</v>
      </c>
      <c r="N25" s="15">
        <f t="shared" si="3"/>
        <v>1.5833333333333331E-2</v>
      </c>
      <c r="O25" s="13">
        <v>1200</v>
      </c>
      <c r="P25" s="16">
        <f t="shared" si="4"/>
        <v>1046260.7999999999</v>
      </c>
      <c r="Q25" s="16">
        <f t="shared" si="5"/>
        <v>165657.96</v>
      </c>
      <c r="R25" s="16">
        <f t="shared" si="6"/>
        <v>880602.84</v>
      </c>
      <c r="S25" s="17">
        <v>0.05</v>
      </c>
      <c r="T25" s="16">
        <f t="shared" si="7"/>
        <v>836572.69799999997</v>
      </c>
    </row>
    <row r="26" spans="1:20" x14ac:dyDescent="0.25">
      <c r="A26" s="10">
        <v>27</v>
      </c>
      <c r="B26" s="11" t="s">
        <v>28</v>
      </c>
      <c r="C26" s="10">
        <v>1</v>
      </c>
      <c r="D26" s="12" t="s">
        <v>65</v>
      </c>
      <c r="E26" s="13">
        <v>21</v>
      </c>
      <c r="F26" s="13">
        <f t="shared" si="0"/>
        <v>226.04399999999998</v>
      </c>
      <c r="G26" s="10">
        <v>3.5</v>
      </c>
      <c r="H26" s="10">
        <f t="shared" si="1"/>
        <v>11.479999999999999</v>
      </c>
      <c r="I26" s="10">
        <v>2014</v>
      </c>
      <c r="J26" s="10">
        <v>2022</v>
      </c>
      <c r="K26" s="10">
        <f t="shared" si="2"/>
        <v>8</v>
      </c>
      <c r="L26" s="18">
        <v>60</v>
      </c>
      <c r="M26" s="14">
        <v>0.05</v>
      </c>
      <c r="N26" s="15">
        <f t="shared" si="3"/>
        <v>1.5833333333333331E-2</v>
      </c>
      <c r="O26" s="13">
        <v>1200</v>
      </c>
      <c r="P26" s="16">
        <f t="shared" si="4"/>
        <v>271252.8</v>
      </c>
      <c r="Q26" s="16">
        <f t="shared" si="5"/>
        <v>34358.687999999995</v>
      </c>
      <c r="R26" s="16">
        <f t="shared" si="6"/>
        <v>236894.11199999999</v>
      </c>
      <c r="S26" s="17">
        <v>0.05</v>
      </c>
      <c r="T26" s="16">
        <f t="shared" si="7"/>
        <v>225049.40639999998</v>
      </c>
    </row>
    <row r="27" spans="1:20" x14ac:dyDescent="0.25">
      <c r="A27" s="10">
        <v>28</v>
      </c>
      <c r="B27" s="11" t="s">
        <v>29</v>
      </c>
      <c r="C27" s="10">
        <v>1</v>
      </c>
      <c r="D27" s="12" t="s">
        <v>66</v>
      </c>
      <c r="E27" s="13">
        <v>64</v>
      </c>
      <c r="F27" s="13">
        <f t="shared" si="0"/>
        <v>688.89599999999996</v>
      </c>
      <c r="G27" s="10">
        <v>3.5</v>
      </c>
      <c r="H27" s="10">
        <f t="shared" si="1"/>
        <v>11.479999999999999</v>
      </c>
      <c r="I27" s="10">
        <v>2014</v>
      </c>
      <c r="J27" s="10">
        <v>2022</v>
      </c>
      <c r="K27" s="10">
        <f t="shared" si="2"/>
        <v>8</v>
      </c>
      <c r="L27" s="18">
        <v>40</v>
      </c>
      <c r="M27" s="14">
        <v>0.05</v>
      </c>
      <c r="N27" s="15">
        <f t="shared" si="3"/>
        <v>2.375E-2</v>
      </c>
      <c r="O27" s="16">
        <v>850</v>
      </c>
      <c r="P27" s="16">
        <f t="shared" si="4"/>
        <v>585561.59999999998</v>
      </c>
      <c r="Q27" s="16">
        <f t="shared" si="5"/>
        <v>111256.704</v>
      </c>
      <c r="R27" s="16">
        <f t="shared" si="6"/>
        <v>474304.89599999995</v>
      </c>
      <c r="S27" s="17">
        <v>0.05</v>
      </c>
      <c r="T27" s="16">
        <f t="shared" si="7"/>
        <v>450589.65119999991</v>
      </c>
    </row>
    <row r="28" spans="1:20" x14ac:dyDescent="0.25">
      <c r="A28" s="10">
        <v>29</v>
      </c>
      <c r="B28" s="11" t="s">
        <v>30</v>
      </c>
      <c r="C28" s="10">
        <v>3</v>
      </c>
      <c r="D28" s="12" t="s">
        <v>66</v>
      </c>
      <c r="E28" s="13">
        <v>120</v>
      </c>
      <c r="F28" s="13">
        <f t="shared" si="0"/>
        <v>1291.6799999999998</v>
      </c>
      <c r="G28" s="10">
        <v>3.5</v>
      </c>
      <c r="H28" s="10">
        <f t="shared" si="1"/>
        <v>11.479999999999999</v>
      </c>
      <c r="I28" s="10">
        <v>2014</v>
      </c>
      <c r="J28" s="10">
        <v>2022</v>
      </c>
      <c r="K28" s="10">
        <f t="shared" si="2"/>
        <v>8</v>
      </c>
      <c r="L28" s="18">
        <v>40</v>
      </c>
      <c r="M28" s="14">
        <v>0.05</v>
      </c>
      <c r="N28" s="15">
        <f t="shared" si="3"/>
        <v>2.375E-2</v>
      </c>
      <c r="O28" s="16">
        <v>700</v>
      </c>
      <c r="P28" s="16">
        <f t="shared" si="4"/>
        <v>904175.99999999988</v>
      </c>
      <c r="Q28" s="16">
        <f t="shared" si="5"/>
        <v>171793.43999999997</v>
      </c>
      <c r="R28" s="16">
        <f t="shared" si="6"/>
        <v>732382.55999999994</v>
      </c>
      <c r="S28" s="17">
        <v>0.05</v>
      </c>
      <c r="T28" s="16">
        <f t="shared" si="7"/>
        <v>695763.43199999991</v>
      </c>
    </row>
    <row r="29" spans="1:20" x14ac:dyDescent="0.25">
      <c r="A29" s="10">
        <v>30</v>
      </c>
      <c r="B29" s="11" t="s">
        <v>31</v>
      </c>
      <c r="C29" s="10">
        <v>1</v>
      </c>
      <c r="D29" s="12" t="s">
        <v>67</v>
      </c>
      <c r="E29" s="13">
        <v>1470</v>
      </c>
      <c r="F29" s="13">
        <f t="shared" si="0"/>
        <v>15823.08</v>
      </c>
      <c r="G29" s="10">
        <v>9</v>
      </c>
      <c r="H29" s="10">
        <f t="shared" si="1"/>
        <v>29.52</v>
      </c>
      <c r="I29" s="10">
        <v>2014</v>
      </c>
      <c r="J29" s="10">
        <v>2022</v>
      </c>
      <c r="K29" s="10">
        <f t="shared" si="2"/>
        <v>8</v>
      </c>
      <c r="L29" s="18">
        <v>40</v>
      </c>
      <c r="M29" s="14">
        <v>0.05</v>
      </c>
      <c r="N29" s="15">
        <f t="shared" si="3"/>
        <v>2.375E-2</v>
      </c>
      <c r="O29" s="16">
        <v>850</v>
      </c>
      <c r="P29" s="16">
        <f t="shared" si="4"/>
        <v>13449618</v>
      </c>
      <c r="Q29" s="16">
        <f t="shared" si="5"/>
        <v>2555427.42</v>
      </c>
      <c r="R29" s="16">
        <f t="shared" si="6"/>
        <v>10894190.58</v>
      </c>
      <c r="S29" s="17">
        <v>0.05</v>
      </c>
      <c r="T29" s="16">
        <f t="shared" si="7"/>
        <v>10349481.050999999</v>
      </c>
    </row>
    <row r="30" spans="1:20" x14ac:dyDescent="0.25">
      <c r="A30" s="10">
        <v>31</v>
      </c>
      <c r="B30" s="11" t="s">
        <v>69</v>
      </c>
      <c r="C30" s="10">
        <v>1</v>
      </c>
      <c r="D30" s="12" t="s">
        <v>68</v>
      </c>
      <c r="E30" s="13">
        <v>394.1</v>
      </c>
      <c r="F30" s="13">
        <f t="shared" si="0"/>
        <v>4242.0923999999995</v>
      </c>
      <c r="G30" s="10">
        <v>5</v>
      </c>
      <c r="H30" s="10">
        <f t="shared" si="1"/>
        <v>16.399999999999999</v>
      </c>
      <c r="I30" s="10">
        <v>2014</v>
      </c>
      <c r="J30" s="10">
        <v>2022</v>
      </c>
      <c r="K30" s="10">
        <f t="shared" si="2"/>
        <v>8</v>
      </c>
      <c r="L30" s="18">
        <v>40</v>
      </c>
      <c r="M30" s="14">
        <v>0.05</v>
      </c>
      <c r="N30" s="15">
        <f t="shared" si="3"/>
        <v>2.375E-2</v>
      </c>
      <c r="O30" s="16">
        <v>1100</v>
      </c>
      <c r="P30" s="16">
        <f t="shared" si="4"/>
        <v>4666301.6399999997</v>
      </c>
      <c r="Q30" s="16">
        <f t="shared" si="5"/>
        <v>886597.3115999999</v>
      </c>
      <c r="R30" s="16">
        <f t="shared" si="6"/>
        <v>3779704.3284</v>
      </c>
      <c r="S30" s="17">
        <v>0.05</v>
      </c>
      <c r="T30" s="16">
        <f t="shared" si="7"/>
        <v>3590719.11198</v>
      </c>
    </row>
    <row r="31" spans="1:20" x14ac:dyDescent="0.25">
      <c r="A31" s="10">
        <v>32</v>
      </c>
      <c r="B31" s="11" t="s">
        <v>32</v>
      </c>
      <c r="C31" s="10">
        <v>1</v>
      </c>
      <c r="D31" s="12" t="s">
        <v>70</v>
      </c>
      <c r="E31" s="13">
        <v>338.07</v>
      </c>
      <c r="F31" s="13">
        <f t="shared" si="0"/>
        <v>3638.9854799999998</v>
      </c>
      <c r="G31" s="10">
        <v>3.5</v>
      </c>
      <c r="H31" s="10">
        <f t="shared" si="1"/>
        <v>11.479999999999999</v>
      </c>
      <c r="I31" s="10">
        <v>2014</v>
      </c>
      <c r="J31" s="10">
        <v>2022</v>
      </c>
      <c r="K31" s="10">
        <f t="shared" si="2"/>
        <v>8</v>
      </c>
      <c r="L31" s="18">
        <v>55</v>
      </c>
      <c r="M31" s="14">
        <v>0.05</v>
      </c>
      <c r="N31" s="15">
        <f t="shared" si="3"/>
        <v>1.7272727272727273E-2</v>
      </c>
      <c r="O31" s="16">
        <v>850</v>
      </c>
      <c r="P31" s="16">
        <f t="shared" si="4"/>
        <v>3093137.6579999998</v>
      </c>
      <c r="Q31" s="16">
        <f t="shared" si="5"/>
        <v>427415.38546909089</v>
      </c>
      <c r="R31" s="16">
        <f t="shared" si="6"/>
        <v>2665722.2725309087</v>
      </c>
      <c r="S31" s="17">
        <v>0.05</v>
      </c>
      <c r="T31" s="16">
        <f t="shared" si="7"/>
        <v>2532436.1589043629</v>
      </c>
    </row>
    <row r="32" spans="1:20" x14ac:dyDescent="0.25">
      <c r="A32" s="10">
        <v>33</v>
      </c>
      <c r="B32" s="11" t="s">
        <v>33</v>
      </c>
      <c r="C32" s="10">
        <v>4</v>
      </c>
      <c r="D32" s="12" t="s">
        <v>71</v>
      </c>
      <c r="E32" s="13">
        <v>36</v>
      </c>
      <c r="F32" s="13">
        <f t="shared" si="0"/>
        <v>387.50399999999996</v>
      </c>
      <c r="G32" s="10">
        <v>10</v>
      </c>
      <c r="H32" s="10">
        <f t="shared" si="1"/>
        <v>32.799999999999997</v>
      </c>
      <c r="I32" s="10">
        <v>2014</v>
      </c>
      <c r="J32" s="10">
        <v>2022</v>
      </c>
      <c r="K32" s="10">
        <f t="shared" si="2"/>
        <v>8</v>
      </c>
      <c r="L32" s="18">
        <v>40</v>
      </c>
      <c r="M32" s="14">
        <v>0.05</v>
      </c>
      <c r="N32" s="15">
        <f t="shared" si="3"/>
        <v>2.375E-2</v>
      </c>
      <c r="O32" s="16">
        <v>700</v>
      </c>
      <c r="P32" s="16">
        <f t="shared" si="4"/>
        <v>271252.8</v>
      </c>
      <c r="Q32" s="16">
        <f t="shared" si="5"/>
        <v>51538.031999999999</v>
      </c>
      <c r="R32" s="16">
        <f t="shared" si="6"/>
        <v>219714.76799999998</v>
      </c>
      <c r="S32" s="17">
        <v>0.05</v>
      </c>
      <c r="T32" s="16">
        <f t="shared" si="7"/>
        <v>208729.02959999998</v>
      </c>
    </row>
    <row r="33" spans="1:20" x14ac:dyDescent="0.25">
      <c r="A33" s="10">
        <v>34</v>
      </c>
      <c r="B33" s="11" t="s">
        <v>34</v>
      </c>
      <c r="C33" s="10">
        <v>1</v>
      </c>
      <c r="D33" s="12" t="s">
        <v>72</v>
      </c>
      <c r="E33" s="13">
        <v>18.09</v>
      </c>
      <c r="F33" s="13">
        <f t="shared" ref="F33:F52" si="8">E33*10.764</f>
        <v>194.72075999999998</v>
      </c>
      <c r="G33" s="10">
        <v>4.5</v>
      </c>
      <c r="H33" s="10">
        <f t="shared" si="1"/>
        <v>14.76</v>
      </c>
      <c r="I33" s="10">
        <v>2014</v>
      </c>
      <c r="J33" s="10">
        <v>2022</v>
      </c>
      <c r="K33" s="10">
        <f t="shared" ref="K33:K52" si="9">J33-I33</f>
        <v>8</v>
      </c>
      <c r="L33" s="18">
        <v>60</v>
      </c>
      <c r="M33" s="14">
        <v>0.05</v>
      </c>
      <c r="N33" s="15">
        <f t="shared" ref="N33:N52" si="10">(1-M33)/L33</f>
        <v>1.5833333333333331E-2</v>
      </c>
      <c r="O33" s="13">
        <v>900</v>
      </c>
      <c r="P33" s="16">
        <f t="shared" si="4"/>
        <v>175248.68399999998</v>
      </c>
      <c r="Q33" s="16">
        <f t="shared" ref="Q33:Q52" si="11">P33*N33*K33</f>
        <v>22198.166639999996</v>
      </c>
      <c r="R33" s="16">
        <f t="shared" ref="R33:R52" si="12">P33-Q33</f>
        <v>153050.51736</v>
      </c>
      <c r="S33" s="17">
        <v>0.05</v>
      </c>
      <c r="T33" s="16">
        <f t="shared" si="7"/>
        <v>145397.991492</v>
      </c>
    </row>
    <row r="34" spans="1:20" x14ac:dyDescent="0.25">
      <c r="A34" s="10">
        <v>35</v>
      </c>
      <c r="B34" s="11" t="s">
        <v>35</v>
      </c>
      <c r="C34" s="10">
        <v>1</v>
      </c>
      <c r="D34" s="12" t="s">
        <v>67</v>
      </c>
      <c r="E34" s="13">
        <v>2500</v>
      </c>
      <c r="F34" s="13">
        <f t="shared" si="8"/>
        <v>26910</v>
      </c>
      <c r="G34" s="10">
        <v>9</v>
      </c>
      <c r="H34" s="10">
        <f t="shared" si="1"/>
        <v>29.52</v>
      </c>
      <c r="I34" s="10">
        <v>2014</v>
      </c>
      <c r="J34" s="10">
        <v>2022</v>
      </c>
      <c r="K34" s="10">
        <f t="shared" si="9"/>
        <v>8</v>
      </c>
      <c r="L34" s="18">
        <v>40</v>
      </c>
      <c r="M34" s="14">
        <v>0.05</v>
      </c>
      <c r="N34" s="15">
        <f t="shared" si="10"/>
        <v>2.375E-2</v>
      </c>
      <c r="O34" s="16">
        <v>850</v>
      </c>
      <c r="P34" s="16">
        <f t="shared" si="4"/>
        <v>22873500</v>
      </c>
      <c r="Q34" s="16">
        <f t="shared" si="11"/>
        <v>4345965</v>
      </c>
      <c r="R34" s="16">
        <f t="shared" si="12"/>
        <v>18527535</v>
      </c>
      <c r="S34" s="17">
        <v>0.05</v>
      </c>
      <c r="T34" s="16">
        <f t="shared" si="7"/>
        <v>17601158.25</v>
      </c>
    </row>
    <row r="35" spans="1:20" x14ac:dyDescent="0.25">
      <c r="A35" s="10">
        <v>36</v>
      </c>
      <c r="B35" s="11" t="s">
        <v>36</v>
      </c>
      <c r="C35" s="10">
        <v>1</v>
      </c>
      <c r="D35" s="12" t="s">
        <v>71</v>
      </c>
      <c r="E35" s="13">
        <v>172.5</v>
      </c>
      <c r="F35" s="13">
        <f t="shared" si="8"/>
        <v>1856.79</v>
      </c>
      <c r="G35" s="10" t="s">
        <v>90</v>
      </c>
      <c r="H35" s="10" t="s">
        <v>90</v>
      </c>
      <c r="I35" s="10">
        <v>2014</v>
      </c>
      <c r="J35" s="10">
        <v>2022</v>
      </c>
      <c r="K35" s="10">
        <f t="shared" si="9"/>
        <v>8</v>
      </c>
      <c r="L35" s="18">
        <v>40</v>
      </c>
      <c r="M35" s="14">
        <v>0.05</v>
      </c>
      <c r="N35" s="15">
        <f t="shared" si="10"/>
        <v>2.375E-2</v>
      </c>
      <c r="O35" s="16">
        <v>800</v>
      </c>
      <c r="P35" s="16">
        <f t="shared" si="4"/>
        <v>1485432</v>
      </c>
      <c r="Q35" s="16">
        <f t="shared" si="11"/>
        <v>282232.08</v>
      </c>
      <c r="R35" s="16">
        <f t="shared" si="12"/>
        <v>1203199.92</v>
      </c>
      <c r="S35" s="17">
        <v>0.05</v>
      </c>
      <c r="T35" s="16">
        <f t="shared" si="7"/>
        <v>1143039.9239999999</v>
      </c>
    </row>
    <row r="36" spans="1:20" x14ac:dyDescent="0.25">
      <c r="A36" s="10">
        <v>37</v>
      </c>
      <c r="B36" s="11" t="s">
        <v>37</v>
      </c>
      <c r="C36" s="10">
        <v>1</v>
      </c>
      <c r="D36" s="12" t="s">
        <v>71</v>
      </c>
      <c r="E36" s="13">
        <v>317.5</v>
      </c>
      <c r="F36" s="13">
        <f t="shared" si="8"/>
        <v>3417.5699999999997</v>
      </c>
      <c r="G36" s="10" t="s">
        <v>90</v>
      </c>
      <c r="H36" s="10" t="s">
        <v>90</v>
      </c>
      <c r="I36" s="10">
        <v>2014</v>
      </c>
      <c r="J36" s="10">
        <v>2022</v>
      </c>
      <c r="K36" s="10">
        <f t="shared" si="9"/>
        <v>8</v>
      </c>
      <c r="L36" s="18">
        <v>40</v>
      </c>
      <c r="M36" s="14">
        <v>0.05</v>
      </c>
      <c r="N36" s="15">
        <f t="shared" si="10"/>
        <v>2.375E-2</v>
      </c>
      <c r="O36" s="16">
        <v>800</v>
      </c>
      <c r="P36" s="16">
        <f t="shared" si="4"/>
        <v>2734056</v>
      </c>
      <c r="Q36" s="16">
        <f t="shared" si="11"/>
        <v>519470.64</v>
      </c>
      <c r="R36" s="16">
        <f t="shared" si="12"/>
        <v>2214585.36</v>
      </c>
      <c r="S36" s="17">
        <v>0.05</v>
      </c>
      <c r="T36" s="16">
        <f t="shared" si="7"/>
        <v>2103856.0919999997</v>
      </c>
    </row>
    <row r="37" spans="1:20" x14ac:dyDescent="0.25">
      <c r="A37" s="10">
        <v>38</v>
      </c>
      <c r="B37" s="11" t="s">
        <v>38</v>
      </c>
      <c r="C37" s="10">
        <v>1</v>
      </c>
      <c r="D37" s="12" t="s">
        <v>71</v>
      </c>
      <c r="E37" s="13">
        <v>317.5</v>
      </c>
      <c r="F37" s="13">
        <f t="shared" si="8"/>
        <v>3417.5699999999997</v>
      </c>
      <c r="G37" s="10" t="s">
        <v>90</v>
      </c>
      <c r="H37" s="10" t="s">
        <v>90</v>
      </c>
      <c r="I37" s="10">
        <v>2014</v>
      </c>
      <c r="J37" s="10">
        <v>2022</v>
      </c>
      <c r="K37" s="10">
        <f t="shared" si="9"/>
        <v>8</v>
      </c>
      <c r="L37" s="18">
        <v>40</v>
      </c>
      <c r="M37" s="14">
        <v>0.05</v>
      </c>
      <c r="N37" s="15">
        <f t="shared" si="10"/>
        <v>2.375E-2</v>
      </c>
      <c r="O37" s="16">
        <v>800</v>
      </c>
      <c r="P37" s="16">
        <f t="shared" si="4"/>
        <v>2734056</v>
      </c>
      <c r="Q37" s="16">
        <f t="shared" si="11"/>
        <v>519470.64</v>
      </c>
      <c r="R37" s="16">
        <f t="shared" si="12"/>
        <v>2214585.36</v>
      </c>
      <c r="S37" s="17">
        <v>0.05</v>
      </c>
      <c r="T37" s="16">
        <f t="shared" si="7"/>
        <v>2103856.0919999997</v>
      </c>
    </row>
    <row r="38" spans="1:20" x14ac:dyDescent="0.25">
      <c r="A38" s="10">
        <v>39</v>
      </c>
      <c r="B38" s="11" t="s">
        <v>39</v>
      </c>
      <c r="C38" s="10">
        <v>1</v>
      </c>
      <c r="D38" s="12" t="s">
        <v>71</v>
      </c>
      <c r="E38" s="13">
        <v>1125</v>
      </c>
      <c r="F38" s="13">
        <f t="shared" si="8"/>
        <v>12109.5</v>
      </c>
      <c r="G38" s="10" t="s">
        <v>90</v>
      </c>
      <c r="H38" s="10" t="s">
        <v>90</v>
      </c>
      <c r="I38" s="10">
        <v>2014</v>
      </c>
      <c r="J38" s="10">
        <v>2022</v>
      </c>
      <c r="K38" s="10">
        <f t="shared" si="9"/>
        <v>8</v>
      </c>
      <c r="L38" s="18">
        <v>40</v>
      </c>
      <c r="M38" s="14">
        <v>0.05</v>
      </c>
      <c r="N38" s="15">
        <f t="shared" si="10"/>
        <v>2.375E-2</v>
      </c>
      <c r="O38" s="16">
        <v>800</v>
      </c>
      <c r="P38" s="16">
        <f t="shared" si="4"/>
        <v>9687600</v>
      </c>
      <c r="Q38" s="16">
        <f t="shared" si="11"/>
        <v>1840644</v>
      </c>
      <c r="R38" s="16">
        <f t="shared" si="12"/>
        <v>7846956</v>
      </c>
      <c r="S38" s="17">
        <v>0.05</v>
      </c>
      <c r="T38" s="16">
        <f t="shared" si="7"/>
        <v>7454608.1999999993</v>
      </c>
    </row>
    <row r="39" spans="1:20" x14ac:dyDescent="0.25">
      <c r="A39" s="26">
        <v>40</v>
      </c>
      <c r="B39" s="11" t="s">
        <v>40</v>
      </c>
      <c r="C39" s="10">
        <v>2</v>
      </c>
      <c r="D39" s="12" t="s">
        <v>73</v>
      </c>
      <c r="E39" s="13">
        <v>410.24</v>
      </c>
      <c r="F39" s="13">
        <f t="shared" si="8"/>
        <v>4415.8233599999994</v>
      </c>
      <c r="G39" s="10">
        <v>7</v>
      </c>
      <c r="H39" s="10">
        <f>G39*3.28</f>
        <v>22.959999999999997</v>
      </c>
      <c r="I39" s="10">
        <v>2016</v>
      </c>
      <c r="J39" s="10">
        <v>2022</v>
      </c>
      <c r="K39" s="10">
        <f t="shared" si="9"/>
        <v>6</v>
      </c>
      <c r="L39" s="18">
        <v>60</v>
      </c>
      <c r="M39" s="14">
        <v>0.05</v>
      </c>
      <c r="N39" s="15">
        <f t="shared" si="10"/>
        <v>1.5833333333333331E-2</v>
      </c>
      <c r="O39" s="13">
        <v>1200</v>
      </c>
      <c r="P39" s="16">
        <f t="shared" si="4"/>
        <v>5298988.0319999997</v>
      </c>
      <c r="Q39" s="16">
        <f t="shared" si="11"/>
        <v>503403.86303999997</v>
      </c>
      <c r="R39" s="16">
        <f t="shared" si="12"/>
        <v>4795584.1689599995</v>
      </c>
      <c r="S39" s="17">
        <v>0.05</v>
      </c>
      <c r="T39" s="16">
        <f t="shared" si="7"/>
        <v>4555804.9605119992</v>
      </c>
    </row>
    <row r="40" spans="1:20" x14ac:dyDescent="0.25">
      <c r="A40" s="26"/>
      <c r="B40" s="11" t="s">
        <v>40</v>
      </c>
      <c r="C40" s="10">
        <v>1</v>
      </c>
      <c r="D40" s="12" t="s">
        <v>74</v>
      </c>
      <c r="E40" s="13">
        <v>151.51</v>
      </c>
      <c r="F40" s="13">
        <f t="shared" si="8"/>
        <v>1630.8536399999998</v>
      </c>
      <c r="G40" s="10">
        <v>7</v>
      </c>
      <c r="H40" s="10">
        <f>G40*3.28</f>
        <v>22.959999999999997</v>
      </c>
      <c r="I40" s="10">
        <v>2016</v>
      </c>
      <c r="J40" s="10">
        <v>2022</v>
      </c>
      <c r="K40" s="10">
        <f t="shared" si="9"/>
        <v>6</v>
      </c>
      <c r="L40" s="18">
        <v>60</v>
      </c>
      <c r="M40" s="14">
        <v>0.05</v>
      </c>
      <c r="N40" s="15">
        <f t="shared" si="10"/>
        <v>1.5833333333333331E-2</v>
      </c>
      <c r="O40" s="13">
        <v>1200</v>
      </c>
      <c r="P40" s="16">
        <f t="shared" si="4"/>
        <v>1957024.3679999998</v>
      </c>
      <c r="Q40" s="16">
        <f t="shared" si="11"/>
        <v>185917.31495999996</v>
      </c>
      <c r="R40" s="16">
        <f t="shared" si="12"/>
        <v>1771107.0530399999</v>
      </c>
      <c r="S40" s="17">
        <v>0.05</v>
      </c>
      <c r="T40" s="16">
        <f t="shared" si="7"/>
        <v>1682551.7003879999</v>
      </c>
    </row>
    <row r="41" spans="1:20" x14ac:dyDescent="0.25">
      <c r="A41" s="26"/>
      <c r="B41" s="11" t="s">
        <v>40</v>
      </c>
      <c r="C41" s="10">
        <v>1</v>
      </c>
      <c r="D41" s="12" t="s">
        <v>75</v>
      </c>
      <c r="E41" s="13">
        <v>155.5</v>
      </c>
      <c r="F41" s="13">
        <f t="shared" si="8"/>
        <v>1673.8019999999999</v>
      </c>
      <c r="G41" s="10">
        <v>10</v>
      </c>
      <c r="H41" s="10">
        <f>G41*3.28</f>
        <v>32.799999999999997</v>
      </c>
      <c r="I41" s="10">
        <v>2016</v>
      </c>
      <c r="J41" s="10">
        <v>2022</v>
      </c>
      <c r="K41" s="10">
        <f t="shared" si="9"/>
        <v>6</v>
      </c>
      <c r="L41" s="18">
        <v>60</v>
      </c>
      <c r="M41" s="14">
        <v>0.05</v>
      </c>
      <c r="N41" s="15">
        <f t="shared" si="10"/>
        <v>1.5833333333333331E-2</v>
      </c>
      <c r="O41" s="13">
        <v>1200</v>
      </c>
      <c r="P41" s="16">
        <f t="shared" si="4"/>
        <v>2008562.4</v>
      </c>
      <c r="Q41" s="16">
        <f t="shared" si="11"/>
        <v>190813.42799999996</v>
      </c>
      <c r="R41" s="16">
        <f t="shared" si="12"/>
        <v>1817748.9720000001</v>
      </c>
      <c r="S41" s="17">
        <v>0.05</v>
      </c>
      <c r="T41" s="16">
        <f t="shared" si="7"/>
        <v>1726861.5234000001</v>
      </c>
    </row>
    <row r="42" spans="1:20" ht="30" x14ac:dyDescent="0.25">
      <c r="A42" s="10">
        <v>41</v>
      </c>
      <c r="B42" s="20" t="s">
        <v>41</v>
      </c>
      <c r="C42" s="10">
        <v>1</v>
      </c>
      <c r="D42" s="12" t="s">
        <v>76</v>
      </c>
      <c r="E42" s="13">
        <v>4200</v>
      </c>
      <c r="F42" s="13">
        <f t="shared" si="8"/>
        <v>45208.799999999996</v>
      </c>
      <c r="G42" s="10" t="s">
        <v>90</v>
      </c>
      <c r="H42" s="10" t="s">
        <v>90</v>
      </c>
      <c r="I42" s="10">
        <v>2015</v>
      </c>
      <c r="J42" s="10">
        <v>2022</v>
      </c>
      <c r="K42" s="10">
        <f t="shared" si="9"/>
        <v>7</v>
      </c>
      <c r="L42" s="10">
        <v>10</v>
      </c>
      <c r="M42" s="14">
        <v>0.05</v>
      </c>
      <c r="N42" s="15">
        <f t="shared" si="10"/>
        <v>9.5000000000000001E-2</v>
      </c>
      <c r="O42" s="16">
        <f>1700/10.764</f>
        <v>157.93385358602751</v>
      </c>
      <c r="P42" s="16">
        <f t="shared" si="4"/>
        <v>7140000</v>
      </c>
      <c r="Q42" s="16">
        <f t="shared" si="11"/>
        <v>4748100</v>
      </c>
      <c r="R42" s="16">
        <f t="shared" si="12"/>
        <v>2391900</v>
      </c>
      <c r="S42" s="17">
        <v>0.05</v>
      </c>
      <c r="T42" s="16">
        <f t="shared" si="7"/>
        <v>2272305</v>
      </c>
    </row>
    <row r="43" spans="1:20" x14ac:dyDescent="0.25">
      <c r="A43" s="10">
        <v>42</v>
      </c>
      <c r="B43" s="20" t="s">
        <v>42</v>
      </c>
      <c r="C43" s="10">
        <v>1</v>
      </c>
      <c r="D43" s="12" t="s">
        <v>77</v>
      </c>
      <c r="E43" s="13">
        <v>840</v>
      </c>
      <c r="F43" s="13">
        <f t="shared" si="8"/>
        <v>9041.76</v>
      </c>
      <c r="G43" s="10" t="s">
        <v>90</v>
      </c>
      <c r="H43" s="10" t="s">
        <v>90</v>
      </c>
      <c r="I43" s="10">
        <v>2018</v>
      </c>
      <c r="J43" s="10">
        <v>2022</v>
      </c>
      <c r="K43" s="10">
        <f t="shared" si="9"/>
        <v>4</v>
      </c>
      <c r="L43" s="10">
        <v>10</v>
      </c>
      <c r="M43" s="14">
        <v>0.05</v>
      </c>
      <c r="N43" s="15">
        <f t="shared" si="10"/>
        <v>9.5000000000000001E-2</v>
      </c>
      <c r="O43" s="16"/>
      <c r="P43" s="16">
        <f>700*5000</f>
        <v>3500000</v>
      </c>
      <c r="Q43" s="16">
        <f t="shared" si="11"/>
        <v>1330000</v>
      </c>
      <c r="R43" s="16">
        <f t="shared" si="12"/>
        <v>2170000</v>
      </c>
      <c r="S43" s="17">
        <v>0.05</v>
      </c>
      <c r="T43" s="16">
        <f t="shared" si="7"/>
        <v>2061500</v>
      </c>
    </row>
    <row r="44" spans="1:20" ht="30.75" customHeight="1" x14ac:dyDescent="0.25">
      <c r="A44" s="10">
        <v>43</v>
      </c>
      <c r="B44" s="20" t="s">
        <v>43</v>
      </c>
      <c r="C44" s="10">
        <v>1</v>
      </c>
      <c r="D44" s="12" t="s">
        <v>78</v>
      </c>
      <c r="E44" s="13">
        <v>1500</v>
      </c>
      <c r="F44" s="13">
        <f t="shared" si="8"/>
        <v>16145.999999999998</v>
      </c>
      <c r="G44" s="10" t="s">
        <v>90</v>
      </c>
      <c r="H44" s="10" t="s">
        <v>90</v>
      </c>
      <c r="I44" s="10">
        <v>2019</v>
      </c>
      <c r="J44" s="10">
        <v>2022</v>
      </c>
      <c r="K44" s="10">
        <f t="shared" si="9"/>
        <v>3</v>
      </c>
      <c r="L44" s="10">
        <v>10</v>
      </c>
      <c r="M44" s="14">
        <v>0.05</v>
      </c>
      <c r="N44" s="15">
        <f t="shared" si="10"/>
        <v>9.5000000000000001E-2</v>
      </c>
      <c r="O44" s="16">
        <f>2000/10.764</f>
        <v>185.8045336306206</v>
      </c>
      <c r="P44" s="16">
        <f>O44*F44</f>
        <v>3000000</v>
      </c>
      <c r="Q44" s="16">
        <f t="shared" si="11"/>
        <v>855000</v>
      </c>
      <c r="R44" s="16">
        <f t="shared" si="12"/>
        <v>2145000</v>
      </c>
      <c r="S44" s="17">
        <v>0.05</v>
      </c>
      <c r="T44" s="16">
        <f t="shared" si="7"/>
        <v>2037750</v>
      </c>
    </row>
    <row r="45" spans="1:20" x14ac:dyDescent="0.25">
      <c r="A45" s="10">
        <v>44</v>
      </c>
      <c r="B45" s="20" t="s">
        <v>44</v>
      </c>
      <c r="C45" s="10">
        <v>1</v>
      </c>
      <c r="D45" s="12" t="s">
        <v>79</v>
      </c>
      <c r="E45" s="13">
        <v>254.34</v>
      </c>
      <c r="F45" s="13">
        <f t="shared" si="8"/>
        <v>2737.71576</v>
      </c>
      <c r="G45" s="10">
        <v>3.5</v>
      </c>
      <c r="H45" s="10">
        <f>G45*3.28</f>
        <v>11.479999999999999</v>
      </c>
      <c r="I45" s="10">
        <v>2019</v>
      </c>
      <c r="J45" s="10">
        <v>2022</v>
      </c>
      <c r="K45" s="10">
        <f t="shared" si="9"/>
        <v>3</v>
      </c>
      <c r="L45" s="10">
        <v>40</v>
      </c>
      <c r="M45" s="14">
        <v>0.05</v>
      </c>
      <c r="N45" s="15">
        <f t="shared" si="10"/>
        <v>2.375E-2</v>
      </c>
      <c r="O45" s="21"/>
      <c r="P45" s="16">
        <f>(22/7)*9*9*3.5*1000*15</f>
        <v>13365000</v>
      </c>
      <c r="Q45" s="16">
        <f t="shared" si="11"/>
        <v>952256.25</v>
      </c>
      <c r="R45" s="16">
        <f t="shared" si="12"/>
        <v>12412743.75</v>
      </c>
      <c r="S45" s="17">
        <v>0.05</v>
      </c>
      <c r="T45" s="16">
        <f t="shared" si="7"/>
        <v>11792106.5625</v>
      </c>
    </row>
    <row r="46" spans="1:20" ht="30" x14ac:dyDescent="0.25">
      <c r="A46" s="10">
        <v>45</v>
      </c>
      <c r="B46" s="11" t="s">
        <v>45</v>
      </c>
      <c r="C46" s="10">
        <v>1</v>
      </c>
      <c r="D46" s="12" t="s">
        <v>80</v>
      </c>
      <c r="E46" s="13">
        <v>1664</v>
      </c>
      <c r="F46" s="13">
        <f t="shared" si="8"/>
        <v>17911.295999999998</v>
      </c>
      <c r="G46" s="10">
        <v>9</v>
      </c>
      <c r="H46" s="10">
        <f>G46*3.28</f>
        <v>29.52</v>
      </c>
      <c r="I46" s="10">
        <v>2019</v>
      </c>
      <c r="J46" s="10">
        <v>2022</v>
      </c>
      <c r="K46" s="10">
        <f t="shared" si="9"/>
        <v>3</v>
      </c>
      <c r="L46" s="10">
        <v>40</v>
      </c>
      <c r="M46" s="14">
        <v>0.05</v>
      </c>
      <c r="N46" s="15">
        <f t="shared" si="10"/>
        <v>2.375E-2</v>
      </c>
      <c r="O46" s="16">
        <v>1100</v>
      </c>
      <c r="P46" s="16">
        <f t="shared" ref="P46:P52" si="13">O46*F46</f>
        <v>19702425.599999998</v>
      </c>
      <c r="Q46" s="16">
        <f t="shared" si="11"/>
        <v>1403797.8239999998</v>
      </c>
      <c r="R46" s="16">
        <f t="shared" si="12"/>
        <v>18298627.775999997</v>
      </c>
      <c r="S46" s="17">
        <v>0.05</v>
      </c>
      <c r="T46" s="16">
        <f t="shared" si="7"/>
        <v>17383696.387199998</v>
      </c>
    </row>
    <row r="47" spans="1:20" x14ac:dyDescent="0.25">
      <c r="A47" s="10">
        <v>46</v>
      </c>
      <c r="B47" s="20" t="s">
        <v>46</v>
      </c>
      <c r="C47" s="10">
        <v>1</v>
      </c>
      <c r="D47" s="12" t="s">
        <v>81</v>
      </c>
      <c r="E47" s="13">
        <v>500</v>
      </c>
      <c r="F47" s="13">
        <f t="shared" si="8"/>
        <v>5382</v>
      </c>
      <c r="G47" s="10">
        <v>3</v>
      </c>
      <c r="H47" s="10">
        <f>G47*3.28</f>
        <v>9.84</v>
      </c>
      <c r="I47" s="10">
        <v>2019</v>
      </c>
      <c r="J47" s="10">
        <v>2022</v>
      </c>
      <c r="K47" s="10">
        <f t="shared" si="9"/>
        <v>3</v>
      </c>
      <c r="L47" s="10">
        <v>40</v>
      </c>
      <c r="M47" s="14">
        <v>0.05</v>
      </c>
      <c r="N47" s="15">
        <f t="shared" si="10"/>
        <v>2.375E-2</v>
      </c>
      <c r="O47" s="16">
        <v>1000</v>
      </c>
      <c r="P47" s="16">
        <f t="shared" si="13"/>
        <v>5382000</v>
      </c>
      <c r="Q47" s="16">
        <f t="shared" si="11"/>
        <v>383467.5</v>
      </c>
      <c r="R47" s="16">
        <f t="shared" si="12"/>
        <v>4998532.5</v>
      </c>
      <c r="S47" s="17">
        <v>0.05</v>
      </c>
      <c r="T47" s="16">
        <f t="shared" si="7"/>
        <v>4748605.875</v>
      </c>
    </row>
    <row r="48" spans="1:20" ht="30" x14ac:dyDescent="0.25">
      <c r="A48" s="10">
        <v>48</v>
      </c>
      <c r="B48" s="20" t="s">
        <v>47</v>
      </c>
      <c r="C48" s="10">
        <v>1</v>
      </c>
      <c r="D48" s="12" t="s">
        <v>82</v>
      </c>
      <c r="E48" s="13">
        <v>2500</v>
      </c>
      <c r="F48" s="13">
        <f t="shared" si="8"/>
        <v>26910</v>
      </c>
      <c r="G48" s="10" t="s">
        <v>90</v>
      </c>
      <c r="H48" s="10" t="s">
        <v>90</v>
      </c>
      <c r="I48" s="10">
        <v>2019</v>
      </c>
      <c r="J48" s="10">
        <v>2022</v>
      </c>
      <c r="K48" s="10">
        <f t="shared" si="9"/>
        <v>3</v>
      </c>
      <c r="L48" s="10">
        <v>40</v>
      </c>
      <c r="M48" s="14">
        <v>0.05</v>
      </c>
      <c r="N48" s="15">
        <f t="shared" si="10"/>
        <v>2.375E-2</v>
      </c>
      <c r="O48" s="16">
        <v>200</v>
      </c>
      <c r="P48" s="16">
        <f t="shared" si="13"/>
        <v>5382000</v>
      </c>
      <c r="Q48" s="16">
        <f t="shared" si="11"/>
        <v>383467.5</v>
      </c>
      <c r="R48" s="16">
        <f t="shared" si="12"/>
        <v>4998532.5</v>
      </c>
      <c r="S48" s="17">
        <v>0.05</v>
      </c>
      <c r="T48" s="16">
        <f t="shared" si="7"/>
        <v>4748605.875</v>
      </c>
    </row>
    <row r="49" spans="1:20" x14ac:dyDescent="0.25">
      <c r="A49" s="10">
        <v>49</v>
      </c>
      <c r="B49" s="20" t="s">
        <v>48</v>
      </c>
      <c r="C49" s="10">
        <v>1</v>
      </c>
      <c r="D49" s="12" t="s">
        <v>83</v>
      </c>
      <c r="E49" s="13">
        <v>160</v>
      </c>
      <c r="F49" s="13">
        <f t="shared" si="8"/>
        <v>1722.2399999999998</v>
      </c>
      <c r="G49" s="10">
        <v>5</v>
      </c>
      <c r="H49" s="10">
        <f>G49*3.28</f>
        <v>16.399999999999999</v>
      </c>
      <c r="I49" s="10">
        <v>2019</v>
      </c>
      <c r="J49" s="10">
        <v>2022</v>
      </c>
      <c r="K49" s="10">
        <f t="shared" si="9"/>
        <v>3</v>
      </c>
      <c r="L49" s="10">
        <v>40</v>
      </c>
      <c r="M49" s="14">
        <v>0.05</v>
      </c>
      <c r="N49" s="15">
        <f t="shared" si="10"/>
        <v>2.375E-2</v>
      </c>
      <c r="O49" s="16">
        <v>1200</v>
      </c>
      <c r="P49" s="16">
        <f t="shared" si="13"/>
        <v>2066687.9999999998</v>
      </c>
      <c r="Q49" s="16">
        <f t="shared" si="11"/>
        <v>147251.51999999999</v>
      </c>
      <c r="R49" s="16">
        <f t="shared" si="12"/>
        <v>1919436.4799999997</v>
      </c>
      <c r="S49" s="17">
        <v>0.05</v>
      </c>
      <c r="T49" s="16">
        <f t="shared" si="7"/>
        <v>1823464.6559999997</v>
      </c>
    </row>
    <row r="50" spans="1:20" ht="30" x14ac:dyDescent="0.25">
      <c r="A50" s="10">
        <v>50</v>
      </c>
      <c r="B50" s="11" t="s">
        <v>49</v>
      </c>
      <c r="C50" s="10">
        <v>1</v>
      </c>
      <c r="D50" s="12" t="s">
        <v>84</v>
      </c>
      <c r="E50" s="13">
        <v>60.75</v>
      </c>
      <c r="F50" s="13">
        <f t="shared" si="8"/>
        <v>653.91300000000001</v>
      </c>
      <c r="G50" s="10">
        <v>4</v>
      </c>
      <c r="H50" s="10">
        <f>G50*3.28</f>
        <v>13.12</v>
      </c>
      <c r="I50" s="10">
        <v>2019</v>
      </c>
      <c r="J50" s="10">
        <v>2022</v>
      </c>
      <c r="K50" s="10">
        <f t="shared" si="9"/>
        <v>3</v>
      </c>
      <c r="L50" s="10">
        <v>40</v>
      </c>
      <c r="M50" s="14">
        <v>0.05</v>
      </c>
      <c r="N50" s="15">
        <f t="shared" si="10"/>
        <v>2.375E-2</v>
      </c>
      <c r="O50" s="16">
        <v>800</v>
      </c>
      <c r="P50" s="16">
        <f t="shared" si="13"/>
        <v>523130.4</v>
      </c>
      <c r="Q50" s="16">
        <f t="shared" si="11"/>
        <v>37273.041000000005</v>
      </c>
      <c r="R50" s="16">
        <f t="shared" si="12"/>
        <v>485857.359</v>
      </c>
      <c r="S50" s="17">
        <v>0.05</v>
      </c>
      <c r="T50" s="16">
        <f t="shared" si="7"/>
        <v>461564.49104999995</v>
      </c>
    </row>
    <row r="51" spans="1:20" x14ac:dyDescent="0.25">
      <c r="A51" s="10">
        <v>51</v>
      </c>
      <c r="B51" s="11" t="s">
        <v>50</v>
      </c>
      <c r="C51" s="10">
        <v>1</v>
      </c>
      <c r="D51" s="12" t="s">
        <v>85</v>
      </c>
      <c r="E51" s="13">
        <v>48</v>
      </c>
      <c r="F51" s="13">
        <f t="shared" si="8"/>
        <v>516.67200000000003</v>
      </c>
      <c r="G51" s="10">
        <v>6.5</v>
      </c>
      <c r="H51" s="10">
        <f>G51*3.28</f>
        <v>21.32</v>
      </c>
      <c r="I51" s="10">
        <v>2019</v>
      </c>
      <c r="J51" s="10">
        <v>2022</v>
      </c>
      <c r="K51" s="10">
        <f t="shared" si="9"/>
        <v>3</v>
      </c>
      <c r="L51" s="10">
        <v>60</v>
      </c>
      <c r="M51" s="14">
        <v>0.05</v>
      </c>
      <c r="N51" s="15">
        <f t="shared" si="10"/>
        <v>1.5833333333333331E-2</v>
      </c>
      <c r="O51" s="13">
        <v>1300</v>
      </c>
      <c r="P51" s="16">
        <f t="shared" si="13"/>
        <v>671673.6</v>
      </c>
      <c r="Q51" s="16">
        <f t="shared" si="11"/>
        <v>31904.495999999996</v>
      </c>
      <c r="R51" s="16">
        <f t="shared" si="12"/>
        <v>639769.10399999993</v>
      </c>
      <c r="S51" s="17">
        <v>0.05</v>
      </c>
      <c r="T51" s="16">
        <f t="shared" si="7"/>
        <v>607780.64879999997</v>
      </c>
    </row>
    <row r="52" spans="1:20" ht="30" x14ac:dyDescent="0.25">
      <c r="A52" s="10">
        <v>52</v>
      </c>
      <c r="B52" s="11" t="s">
        <v>51</v>
      </c>
      <c r="C52" s="10">
        <v>1</v>
      </c>
      <c r="D52" s="12" t="s">
        <v>86</v>
      </c>
      <c r="E52" s="13">
        <v>150</v>
      </c>
      <c r="F52" s="13">
        <f t="shared" si="8"/>
        <v>1614.6</v>
      </c>
      <c r="G52" s="10">
        <v>5</v>
      </c>
      <c r="H52" s="10">
        <f>G52*3.28</f>
        <v>16.399999999999999</v>
      </c>
      <c r="I52" s="10">
        <v>2019</v>
      </c>
      <c r="J52" s="10">
        <v>2022</v>
      </c>
      <c r="K52" s="10">
        <f t="shared" si="9"/>
        <v>3</v>
      </c>
      <c r="L52" s="10">
        <v>40</v>
      </c>
      <c r="M52" s="14">
        <v>0.05</v>
      </c>
      <c r="N52" s="15">
        <f t="shared" si="10"/>
        <v>2.375E-2</v>
      </c>
      <c r="O52" s="16">
        <v>900</v>
      </c>
      <c r="P52" s="16">
        <f t="shared" si="13"/>
        <v>1453140</v>
      </c>
      <c r="Q52" s="16">
        <f t="shared" si="11"/>
        <v>103536.22499999999</v>
      </c>
      <c r="R52" s="16">
        <f t="shared" si="12"/>
        <v>1349603.7749999999</v>
      </c>
      <c r="S52" s="17">
        <v>0.05</v>
      </c>
      <c r="T52" s="16">
        <f t="shared" si="7"/>
        <v>1282123.5862499999</v>
      </c>
    </row>
    <row r="53" spans="1:20" x14ac:dyDescent="0.25">
      <c r="A53" s="10"/>
      <c r="B53" s="27" t="s">
        <v>103</v>
      </c>
      <c r="C53" s="27"/>
      <c r="D53" s="27"/>
      <c r="E53" s="22">
        <f>SUM(E3:E52)</f>
        <v>34648.959999999999</v>
      </c>
      <c r="F53" s="22">
        <f>SUM(F3:F52)</f>
        <v>372961.40543999994</v>
      </c>
      <c r="G53" s="10"/>
      <c r="H53" s="21"/>
      <c r="I53" s="10"/>
      <c r="J53" s="21"/>
      <c r="K53" s="21"/>
      <c r="L53" s="10"/>
      <c r="M53" s="21"/>
      <c r="N53" s="21"/>
      <c r="O53" s="16"/>
      <c r="P53" s="23">
        <f>SUM(P3:P52)</f>
        <v>324220185.87800002</v>
      </c>
      <c r="Q53" s="24">
        <f>SUM(Q3:Q52)</f>
        <v>56486957.1900291</v>
      </c>
      <c r="R53" s="24">
        <f>SUM(R3:R52)</f>
        <v>267733228.68797091</v>
      </c>
      <c r="S53" s="25"/>
      <c r="T53" s="24">
        <f>SUM(T3:T52)</f>
        <v>254346567.25357237</v>
      </c>
    </row>
  </sheetData>
  <mergeCells count="2">
    <mergeCell ref="A39:A41"/>
    <mergeCell ref="B53:D5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054A1-14F8-4880-A9A9-F1D80AE2AF6C}">
  <dimension ref="L9:N10"/>
  <sheetViews>
    <sheetView workbookViewId="0">
      <selection activeCell="M10" sqref="M10"/>
    </sheetView>
  </sheetViews>
  <sheetFormatPr defaultRowHeight="15" x14ac:dyDescent="0.25"/>
  <cols>
    <col min="12" max="12" width="4" bestFit="1" customWidth="1"/>
  </cols>
  <sheetData>
    <row r="9" spans="12:14" x14ac:dyDescent="0.25">
      <c r="L9">
        <v>100</v>
      </c>
      <c r="M9">
        <f>L9*10.764</f>
        <v>1076.3999999999999</v>
      </c>
      <c r="N9">
        <v>5000</v>
      </c>
    </row>
    <row r="10" spans="12:14" x14ac:dyDescent="0.25">
      <c r="L10">
        <f>N9/L9</f>
        <v>50</v>
      </c>
      <c r="M10" s="9">
        <f>N9/M9</f>
        <v>4.6451133407655156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Gaurav Sharma</cp:lastModifiedBy>
  <dcterms:created xsi:type="dcterms:W3CDTF">2022-07-19T06:23:27Z</dcterms:created>
  <dcterms:modified xsi:type="dcterms:W3CDTF">2022-07-20T07:42:41Z</dcterms:modified>
</cp:coreProperties>
</file>